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120" windowHeight="8190" tabRatio="607" activeTab="6"/>
  </bookViews>
  <sheets>
    <sheet name="ตาราง 1(2559)" sheetId="1" r:id="rId1"/>
    <sheet name="ตาราง 2(2559)" sheetId="2" r:id="rId2"/>
    <sheet name="ตาราง 3 (2559)" sheetId="3" r:id="rId3"/>
    <sheet name="ตาราง 4 (2559)" sheetId="4" r:id="rId4"/>
    <sheet name="ตาราง 5 (2559)" sheetId="5" r:id="rId5"/>
    <sheet name="ตาราง 6 (2559)" sheetId="6" r:id="rId6"/>
    <sheet name="ตาราง 7 (2559)" sheetId="7" r:id="rId7"/>
    <sheet name="ตาราง 8 (2559)" sheetId="8" r:id="rId8"/>
    <sheet name="ตาราง 9  (2559)" sheetId="9" r:id="rId9"/>
    <sheet name="ตาราง 10 (2559)" sheetId="10" r:id="rId10"/>
    <sheet name="ตาราง 11 (ปี 2558)" sheetId="11" r:id="rId11"/>
    <sheet name="ตาราง 11 (ปี 2559)" sheetId="12" r:id="rId12"/>
    <sheet name="ตาราง 12 (ปี 2559)" sheetId="13" r:id="rId13"/>
  </sheets>
  <definedNames>
    <definedName name="_xlnm.Print_Titles" localSheetId="2">'ตาราง 3 (2559)'!$3:$4</definedName>
    <definedName name="_xlnm.Print_Titles" localSheetId="3">'ตาราง 4 (2559)'!$2:$3</definedName>
    <definedName name="_xlnm.Print_Titles" localSheetId="6">'ตาราง 7 (2559)'!$4:$5</definedName>
    <definedName name="_xlnm.Print_Titles" localSheetId="7">'ตาราง 8 (2559)'!$4:$5</definedName>
  </definedNames>
  <calcPr fullCalcOnLoad="1"/>
</workbook>
</file>

<file path=xl/sharedStrings.xml><?xml version="1.0" encoding="utf-8"?>
<sst xmlns="http://schemas.openxmlformats.org/spreadsheetml/2006/main" count="1972" uniqueCount="985">
  <si>
    <t>แห่ง (จำนวนแห่ง)</t>
  </si>
  <si>
    <t>4. การบันทึกข้อมูลแบบสำรวจเพื่อจัดทำแผนพัฒนา</t>
  </si>
  <si>
    <t>เศรษฐกิจพอเพียงท้องถิ่น</t>
  </si>
  <si>
    <t>220</t>
  </si>
  <si>
    <t>6. จัดซื้อสิ่งพิมพ์ต่อเนื่องของห้องสมุด สถ.</t>
  </si>
  <si>
    <t>2805</t>
  </si>
  <si>
    <t>จำนวนฉบับ</t>
  </si>
  <si>
    <t>เล่ม (จำนวน หนังสือ)</t>
  </si>
  <si>
    <t>8. การบำรุงรักษาระบบสารสนเทศการบริหาร</t>
  </si>
  <si>
    <t>จัดการเพื่อการวางแผนและประเมินผลการใช้จ่าย</t>
  </si>
  <si>
    <t>งานทะเบียนวัดผล (Local School)</t>
  </si>
  <si>
    <t>สอบสวนของ อปท.</t>
  </si>
  <si>
    <t>ในชุมชนและ อปท.</t>
  </si>
  <si>
    <t>และใน อปท.</t>
  </si>
  <si>
    <t>หรือทุพพลภาพ</t>
  </si>
  <si>
    <t>ประจำปี 2558</t>
  </si>
  <si>
    <t>เพื่อกระตุ้นเศรษฐกิจชาติ</t>
  </si>
  <si>
    <t>7. จัดพิมพ์รายงานประจำปี</t>
  </si>
  <si>
    <t>งบประมาณของ อปท. (e-Plan)</t>
  </si>
  <si>
    <t>องค์กรปกครองส่วนท้องถิ่น</t>
  </si>
  <si>
    <t>11. การเบิกจ่ายเงินของ สถจ.</t>
  </si>
  <si>
    <t>ยาเสพติดโดย อปท.</t>
  </si>
  <si>
    <t>ตามคำรับรองปฏิบัติราชการ สถ.ฯ</t>
  </si>
  <si>
    <t xml:space="preserve">       ข้าราชการ พนักงาน และลูกจ้างของ อปท</t>
  </si>
  <si>
    <t>รูปแบบ และโครงสร้าง อปท.</t>
  </si>
  <si>
    <t>เปลี่ยนชื่อ อปท.</t>
  </si>
  <si>
    <t>0.00</t>
  </si>
  <si>
    <t>1.  ด้านสารบรรณ  สถ.</t>
  </si>
  <si>
    <t>จำนวนรายการรับ-ส่งหนังสือ</t>
  </si>
  <si>
    <t>2.  ด้านอำนวยการและเลขานุการกรม</t>
  </si>
  <si>
    <t>ค่าจ้างบำรุงรักษาระบบโทรศัพท์</t>
  </si>
  <si>
    <t>4. การดำเนินคดีอาญา แพ่ง (ละเมิด) และคดี</t>
  </si>
  <si>
    <t>ปกครองของ สถ. และ อปท.</t>
  </si>
  <si>
    <t>248</t>
  </si>
  <si>
    <t xml:space="preserve">รวมทั้งแยกพื้นที่ เปลี่ยนชื่อ อปท. </t>
  </si>
  <si>
    <t>ตารางที่  10  เปรียบเทียบผลการคำนวณต้นทุนผลผลิตหลักแยกตามแหล่งเงิน</t>
  </si>
  <si>
    <t>ของ อปท.</t>
  </si>
  <si>
    <t>1. กองตรวจสอบระบบการเงินบัญชีท้องถิ่น (ตบ.)</t>
  </si>
  <si>
    <t>ตารางที่  3  รายงานต้นทุนกิจกรรมย่อยแยกตามแหล่งของเงิน</t>
  </si>
  <si>
    <t>กิจกรรมย่อย</t>
  </si>
  <si>
    <t>ต้นทุนรวม</t>
  </si>
  <si>
    <t>ต้นทุนต่อหน่วย</t>
  </si>
  <si>
    <t>ประชาชนทั่วไป</t>
  </si>
  <si>
    <t>และระเบียบที่เกี่ยวข้อง</t>
  </si>
  <si>
    <t>12000</t>
  </si>
  <si>
    <t>เล่ม(จำนวนคู่มือ)</t>
  </si>
  <si>
    <t>6.  การประมวลผลทางการเงินโดยระบบบัญชี</t>
  </si>
  <si>
    <t xml:space="preserve">8. การจัดสรรเงินอุดหนุนให้แก่ อปท. </t>
  </si>
  <si>
    <t>ของ อปท. และจัดทำคู่มือการจัดเก็บรายได้</t>
  </si>
  <si>
    <t>4.  พัฒนากฎหมาย และระเบียบท้องถิ่น</t>
  </si>
  <si>
    <t>อปท. มีประสิทธิภาพในการบริหารงานบุคคลท้องถิ่น</t>
  </si>
  <si>
    <t>ขององค์กรปกครองส่วนท้องถิ่น</t>
  </si>
  <si>
    <t>3. สำนักพัฒนาระบบบริหารงานบุคคลท้องถิ่น (สน.บถ.)</t>
  </si>
  <si>
    <t xml:space="preserve">    ส่วนท้องถิ่น (สน.มถ.)</t>
  </si>
  <si>
    <t>8. สำนักประสานและพัฒนาการจัดการศึกษาท้องถิ่น (สน.กศ.)</t>
  </si>
  <si>
    <t>9.สำนักกฎหมายและระเบียบท้องถิ่น (สน.กม.)</t>
  </si>
  <si>
    <t>เรื่อง(จำนวนเรื่อง)</t>
  </si>
  <si>
    <t>คน (จำนวนผู้เข้าอบรม)</t>
  </si>
  <si>
    <t>2.  การติดต่อประสานงานกับหน่วยงานที่เกี่ยวข้อง</t>
  </si>
  <si>
    <t>5.  ดำเนินงานเกี่ยวกับบำเหน็จบำนาญ</t>
  </si>
  <si>
    <t>แห่ง(จำนวน อปท.)</t>
  </si>
  <si>
    <t>ครั้ง (จำนวนครั้ง)</t>
  </si>
  <si>
    <t>สถจ., อปท. ด้วยระบบสารสนเทศ</t>
  </si>
  <si>
    <t>หมายเหตุ  :</t>
  </si>
  <si>
    <t>ค่าใช้จ่ายในระบบ  GFMIS</t>
  </si>
  <si>
    <t>หัก   ต้นทุนที่ไม่เกี่ยวข้องในการผลิตผลผลิต</t>
  </si>
  <si>
    <t xml:space="preserve">         ค่าใช้จ่ายบำเหน็จบำนาญ</t>
  </si>
  <si>
    <t xml:space="preserve">         ค่าใช้จ่ายเงินอุดหนุน </t>
  </si>
  <si>
    <t>ศูนย์ต้นทุนหลัก</t>
  </si>
  <si>
    <t>ศูนต์ต้นทุนสนับสนุน</t>
  </si>
  <si>
    <t xml:space="preserve"> </t>
  </si>
  <si>
    <t>1. สำนักงานเลขานุการกรมฯ (สล.)</t>
  </si>
  <si>
    <t>3. กองคลัง (กค.)</t>
  </si>
  <si>
    <t>4. สำนักงานผู้ตรวจราขการกรมฯ (สนง.ผต.)</t>
  </si>
  <si>
    <t>5. กลุ่มพัฒนาระบบบริหาร (ก.พ.ร.)</t>
  </si>
  <si>
    <t>6. กลุ่มตรวจสอบภายใน (กตภ.)</t>
  </si>
  <si>
    <t xml:space="preserve">9. การจัดสรรเงินภาษีอากรและรายได้อื่นให้แก่ </t>
  </si>
  <si>
    <t>11</t>
  </si>
  <si>
    <t>304</t>
  </si>
  <si>
    <t>และบำรุงรักษาถนน</t>
  </si>
  <si>
    <t>พนง.บันทึกข้อมูล</t>
  </si>
  <si>
    <t>ส่งเสริมและสนับสนุน อปท.</t>
  </si>
  <si>
    <t>2. ศูนย์เทคโนโลยีสารสนเทศท้องถิ่น (ศส.)</t>
  </si>
  <si>
    <t>4. สำนักพัฒนาและส่งเสริมการบริหารงานท้องถิ่น(นโยบายและแผน) (สน.พส.)</t>
  </si>
  <si>
    <t>5. สำนักส่งเสริมการพัฒนาเศรษฐกิจ สังคมและการมีส่วนร่วม (สน.สส.)</t>
  </si>
  <si>
    <t>1</t>
  </si>
  <si>
    <t>3</t>
  </si>
  <si>
    <t>2</t>
  </si>
  <si>
    <t>ให้แก่ อปท.</t>
  </si>
  <si>
    <t>สาธารณสุขประจำหมู่บ้าน (อสม.)</t>
  </si>
  <si>
    <t>บริการด้านสาธารณสุขของสถานีอนามัยถ่ายโอนให้แก่ อปท.</t>
  </si>
  <si>
    <t>คนชรา</t>
  </si>
  <si>
    <t>และผู้สูงอายุ</t>
  </si>
  <si>
    <t>1. จัดสรรค่าไฟฟ้า</t>
  </si>
  <si>
    <t>2. จัดสรรค่าจ้างลูกจ้างชั่วคราวฯ</t>
  </si>
  <si>
    <t>3. จัดสรรค่าปรับปรุงซ่อมแซมสถานีสูบน้ำโดยไฟฟ้า</t>
  </si>
  <si>
    <t>9000</t>
  </si>
  <si>
    <t>ฉบับ (จำนวนร่าง)</t>
  </si>
  <si>
    <t>ประเภทค่าใช้จ่าย</t>
  </si>
  <si>
    <t>เงินในงบประมาณ</t>
  </si>
  <si>
    <t>เงินนอกงบประมาณ</t>
  </si>
  <si>
    <t>งบกลาง</t>
  </si>
  <si>
    <t>1.  ค่าใช้จ่ายบุคลากร</t>
  </si>
  <si>
    <t>2.  ค่าใช้จ่ายด้านการฝึกอบรม</t>
  </si>
  <si>
    <t>3.  ค่าใช้จ่ายเดินทาง</t>
  </si>
  <si>
    <t>4.  ค่าตอบแทน ใช้สอยวัสดุและสาธารณูปโภค</t>
  </si>
  <si>
    <t>เครื่อง (จำนวนคอมฯ)</t>
  </si>
  <si>
    <t>และยุทธศาสตร์ของ อปท.</t>
  </si>
  <si>
    <t>1. ด้านการพัฒนาระบบบริหารราชการ เกี่ยวกับการติดตาม</t>
  </si>
  <si>
    <t>ความก้าวหน้าของการดำเนินการตามคำรับรองปฏิบัติราชการ</t>
  </si>
  <si>
    <t>1.  การกำกับดูแลและวางนโยบายการปฏิบัติงาน</t>
  </si>
  <si>
    <t>คอมพิวเตอร์ของ อปท.</t>
  </si>
  <si>
    <t>ส่วนท้องถิ่น</t>
  </si>
  <si>
    <t>กฎหมายท้องถิ่น</t>
  </si>
  <si>
    <t>ค่าจ้างพนักงานระบบโสต</t>
  </si>
  <si>
    <t>ค่าเช่ารถยนต์</t>
  </si>
  <si>
    <t>ท้องถิ่นจังหวัด</t>
  </si>
  <si>
    <t>ตามภารกิจถ่ายโอนและนโยบายรัฐบาล</t>
  </si>
  <si>
    <t>7851</t>
  </si>
  <si>
    <t>กองตรวจสอบระบบการเงินบัญชีท้องถิ่น (ตบ.)</t>
  </si>
  <si>
    <t>แห่ง (จำนวน อปท.)</t>
  </si>
  <si>
    <t>ศูนย์เทคโนโลยีสารสนเทศท้องถิ่น (ศส.)</t>
  </si>
  <si>
    <t>สำนักพัฒนาและส่งเสริมการบริหารงานท้องถิ่น (นโยบายและแผน)  (สน.พส.)</t>
  </si>
  <si>
    <t>สำนักส่งเสริมการพัฒนาเศรษฐกิจ  สังคมและการมีส่วนร่วม  (สน.สส.)</t>
  </si>
  <si>
    <t>7,851</t>
  </si>
  <si>
    <t>สำนักพัฒนาระบบรูปแบบและโครงสร้าง (สน.พร.)</t>
  </si>
  <si>
    <t>สถาบันพัฒนาบุคลากรท้องถิ่น (สพบ.)</t>
  </si>
  <si>
    <t>สำนักบริหารการคลังท้องถิ่น (สน.คท.)</t>
  </si>
  <si>
    <t>สำนักงานส่งเสริมการปกครองท้องถิ่นจังหวัด (สถจ.)</t>
  </si>
  <si>
    <t>สำนักงานเลขานุการกรม (สล.)</t>
  </si>
  <si>
    <t>7. การจัดทำร่างประมวลกฎหมาย อปท.</t>
  </si>
  <si>
    <t>จัดเก็บรายได้ของ อปท.</t>
  </si>
  <si>
    <t>1.  สนับสนุนภารกิจสถานีสูบน้ำด้วยไฟฟ้า</t>
  </si>
  <si>
    <t>4. พัฒนาระบบบัญชีของ อปท. และส่งเสริมกิจการ</t>
  </si>
  <si>
    <t>กองทุนท้องถิ่น</t>
  </si>
  <si>
    <t>43</t>
  </si>
  <si>
    <t>13</t>
  </si>
  <si>
    <t>10. การส่งเสริมและพัฒนาระบบการจัดเก็บรายได้</t>
  </si>
  <si>
    <t>2.  ด้านการพัสดุ (จัดซื้อจัดจ้าง)</t>
  </si>
  <si>
    <t>สาธารณสุขและเบี้ยยังชีพผู้ป่วยเอดส์</t>
  </si>
  <si>
    <t>ด้านเครือข่ายอินเตอร์เน็ตและเว็บไซต์</t>
  </si>
  <si>
    <t>สำนักพัฒนาและส่งเสริมการบริหารงานท้องถิ่น (นโยบายและแผน) (สน.พส.)</t>
  </si>
  <si>
    <t>สำนักส่งเสริมการพัฒนาเศรษฐกิจ สังคมและการมีส่วนร่วม (สน.สส.)</t>
  </si>
  <si>
    <t>1.  พัฒนาระบบการเงินการคลังของ อปท.</t>
  </si>
  <si>
    <t>2.  การจัดสรรเงินรายได้ให้แก่ อปท.</t>
  </si>
  <si>
    <t>บุคคลท้องถิ่น</t>
  </si>
  <si>
    <t>76</t>
  </si>
  <si>
    <t>2.  ศูนย์ข้อมูลด้านการคลัง(รับ-จ่าย)ของ อปท.</t>
  </si>
  <si>
    <t>ระเบียบที่เกี่ยวข้อง</t>
  </si>
  <si>
    <t>และจัดทำคู่มือการจัดเก็บรายได้</t>
  </si>
  <si>
    <t>1.  การเบิกจ่ายเงินต่าง ๆ ของสำนักงานส่งเสริมการปกครอง</t>
  </si>
  <si>
    <t>2.  การติดตามและประเมินผลการบริหารจัดการของ อปท.</t>
  </si>
  <si>
    <t xml:space="preserve">3.  การตรวจสอบ ติดตามและประเมินผลด้านการเงิน </t>
  </si>
  <si>
    <t>4.  ให้คำปรึกษาแนะนำตอบข้อหารือด้านระเบียบ</t>
  </si>
  <si>
    <t>5. จัดให้มีการส่งข้อมูล รายงานติดตามผลระหว่าง สถ.,</t>
  </si>
  <si>
    <t>6.  การประสานงานส่งเสริมและสนับสนุนการดำเนินงาน</t>
  </si>
  <si>
    <t>7.  การประสานส่งเสริมและสนับสนุนให้ความช่วยเหลือ</t>
  </si>
  <si>
    <t>สถจ. และ อปท. ด้วยระบบสารสนเทศ</t>
  </si>
  <si>
    <t xml:space="preserve"> ด้านการตรวจสอบภายใน</t>
  </si>
  <si>
    <t>5000</t>
  </si>
  <si>
    <t>4. ด้านระเบียบการคลัง</t>
  </si>
  <si>
    <t>5. ด้านต้นทุนต่อหน่วย</t>
  </si>
  <si>
    <t xml:space="preserve">1  </t>
  </si>
  <si>
    <t>อนุฯ ก.กลาง, ก.จังหวัด และอนุฯ ก.จังหวัด</t>
  </si>
  <si>
    <t>36</t>
  </si>
  <si>
    <t>แห่ง (จำนวนสถานี)</t>
  </si>
  <si>
    <t>ปริมาณ</t>
  </si>
  <si>
    <t>ตารางที่  6  รายงานต้นทุนผลผลิตหลักแยกตามแหล่งของเงิน</t>
  </si>
  <si>
    <t xml:space="preserve">ผลผลิตหลัก </t>
  </si>
  <si>
    <t>30</t>
  </si>
  <si>
    <t>บริการสาธารณะ</t>
  </si>
  <si>
    <t>ค่าตอบแทน (รายเดือน)</t>
  </si>
  <si>
    <t>(หน่วย : บาท)</t>
  </si>
  <si>
    <t>ผลการเปรียบเทียบ</t>
  </si>
  <si>
    <t>ลำดับ</t>
  </si>
  <si>
    <t>ต้นทุนทางอ้อม</t>
  </si>
  <si>
    <t>ต้นทุนคงที่</t>
  </si>
  <si>
    <t>ต้นทุนผันแปร</t>
  </si>
  <si>
    <t>ผลต่าง</t>
  </si>
  <si>
    <t>ผันแปร 52</t>
  </si>
  <si>
    <t>เพิ่ม/(ลด)%</t>
  </si>
  <si>
    <t>ปี52</t>
  </si>
  <si>
    <t>2. จัดสรรเงินอุดหนุนให้องค์กรปกครอง</t>
  </si>
  <si>
    <t>1. ส่งเสริมและสนับสนุนองค์กร</t>
  </si>
  <si>
    <t xml:space="preserve">    ปกครองส่วนท้องถิ่น</t>
  </si>
  <si>
    <t xml:space="preserve">    ส่วนท้องถิ่น</t>
  </si>
  <si>
    <t>ต้นทุนผลผลิตประจำปีงบประมาณ พ.ศ. 2558 (ต.ค. 57 - ก.ย. 58)</t>
  </si>
  <si>
    <t>2. บำรุงรักษาระบบเทคโนโลยีสารสนเทศและระบบ</t>
  </si>
  <si>
    <t>3. บำรุงรักษาซ่อมแซมและแก้ไขอุปกรณ์ ระบบบัญชี</t>
  </si>
  <si>
    <t>คอมพิวเตอร์เดิมของโครงการระบบบัญชีคอมพิวเตอร์ของ อปท.</t>
  </si>
  <si>
    <t>ให้รองรับ IPV 6 ประจำปี 2558</t>
  </si>
  <si>
    <t>บุคคลส่วนท้องถิ่น ประจำปี พ.ศ. 2558</t>
  </si>
  <si>
    <t>3. จัดซื้อสิ่งพิมพ์ต่อเนื่องของห้องสมุด สถ.</t>
  </si>
  <si>
    <t>4. บำรุงรักษาและพัฒนาระบบโปรแกรม e-Plan</t>
  </si>
  <si>
    <t>งานโครงการอันเนื่องมาจากพระราชดำริ (ส่งเสริมการใช้แฝก)</t>
  </si>
  <si>
    <t>งานฎีกา</t>
  </si>
  <si>
    <t>5. พิจารณาให้ความเห็นร่างกฎหมายจัดตั้ง อปท.</t>
  </si>
  <si>
    <t>6. ประชุม คกก. พิจารณาร่างกฎหมาย อปท.</t>
  </si>
  <si>
    <t>ท้องถิ่นระยะ 3 ปี</t>
  </si>
  <si>
    <t>งบประมาณทางการศึกษาของ อปท. ประจำปีงบประมาณ</t>
  </si>
  <si>
    <t>ตั้งใหม่และโรงเรียนถ่ายโอนมาสังกัด อปท.</t>
  </si>
  <si>
    <t>5. การจัดทำร่าง พรบ.รักษาความสะอาดและความเป็น</t>
  </si>
  <si>
    <t>ระเบียบเรียบร้อยของบ้านเมือง</t>
  </si>
  <si>
    <t>4. พัฒนาระบบและรูปแบบงบประมาณและพัสดุและ</t>
  </si>
  <si>
    <t>5.  การประมวลผลทางการเงินโดยระบบบัญชีคอมพิวเตอร์</t>
  </si>
  <si>
    <t>6. การส่งเสริมและพัฒนาระบบการจัดเก็บรายได้ของ อปท.</t>
  </si>
  <si>
    <t>7. พัฒนาระบบบัญชีของ อปท. และส่งเสริมกิจการ</t>
  </si>
  <si>
    <t>8.  ดำเนินงานเกี่ยวกับบำเหน็จบำนาญข้าราชการ</t>
  </si>
  <si>
    <t xml:space="preserve">9. การจัดสรรเงินอุดหนุนให้แก่ อปท. </t>
  </si>
  <si>
    <t xml:space="preserve">10. การจัดสรรเงินภาษีอากรและรายได้อื่นให้แก่ </t>
  </si>
  <si>
    <t>8. การตรวจร่างข้อบัญญัติและเทศบัญญัติของ อปท.</t>
  </si>
  <si>
    <t>9. การส่งเสริมให้ อปท. บริหารงานให้สอดคล้องกับภารกิจ</t>
  </si>
  <si>
    <t>10. การอบรม สัมมนา ศึกษาดูงานของบุคลากร สถจ.</t>
  </si>
  <si>
    <t>12. การตรวจนิเทศงานด้านการบริหารงานบุคคลท้องถิ่น</t>
  </si>
  <si>
    <t>13. การเสริมทักษะความรู้และความเข้าใจในกระบวนการ</t>
  </si>
  <si>
    <t>บริหารโดยใช้โรงเรียนเป็นฐานในการพัฒนาท้องถิ่น (SBMLD)</t>
  </si>
  <si>
    <t>ในสังกัด อปท.</t>
  </si>
  <si>
    <t>คอมพิวเตอร์ของ อปท. (e-LAAS)</t>
  </si>
  <si>
    <t>e-Plan</t>
  </si>
  <si>
    <t>(รายรับจริง-รายจ่ายจริง)</t>
  </si>
  <si>
    <t>สร้างสวัสดิการทางสังคมให้แก่ผู้พิการหรือทุพพลภาพ</t>
  </si>
  <si>
    <t>3. การจัดประชุมคณะกรรมการพัฒนาระบบราชการ สถ.</t>
  </si>
  <si>
    <t>4. จัดทำรายงานผลการปฏิบัติราชการตามคำรับรอง</t>
  </si>
  <si>
    <t>5. การจัดทำเอกสารแผ่นพับคำรับรองการปฏิบัติราชการ</t>
  </si>
  <si>
    <t>ในความรับผิดชอบของ สถ. ให้ สถจ. และ อปท. ตาม พรบ.</t>
  </si>
  <si>
    <t>อำนวยความสะดวกในการพิจารณาอนุญาตทางรายการฯ</t>
  </si>
  <si>
    <t>สำหรับให้ สถจ. และ อปท. ในการนำเข้าคู่มือฯ ในระบบ</t>
  </si>
  <si>
    <t>สารสนเทศของ สำนักงาน ก.พ.ร.</t>
  </si>
  <si>
    <t>ตารางที่  4  รายงานต้นทุนผลผลิตย่อยแยกตามแหล่งของเงิน</t>
  </si>
  <si>
    <t>ตารางที่  5  รายงานต้นทุนกิจกรรมหลักแยกตามแหล่งของเงิน</t>
  </si>
  <si>
    <t>77</t>
  </si>
  <si>
    <t>กรมส่งเสริมการปกครองท้องถิ่น</t>
  </si>
  <si>
    <t>390</t>
  </si>
  <si>
    <t>480</t>
  </si>
  <si>
    <t>240</t>
  </si>
  <si>
    <t>ฉบับ (จำนวนสิ่งพิมพ์)</t>
  </si>
  <si>
    <t>2730</t>
  </si>
  <si>
    <t>2310</t>
  </si>
  <si>
    <t>จำนวนโครงการ</t>
  </si>
  <si>
    <t>5414</t>
  </si>
  <si>
    <t>ค่าจ้างดูแลกล้องวงจรปิด</t>
  </si>
  <si>
    <t>575</t>
  </si>
  <si>
    <t>3. การปรับปรุงเอกสารมาตรฐานการจัดบริการ</t>
  </si>
  <si>
    <t xml:space="preserve">4. การประเมินมาตรฐานการปฏิบัติราชการของ </t>
  </si>
  <si>
    <t>2566</t>
  </si>
  <si>
    <t>373</t>
  </si>
  <si>
    <t>655</t>
  </si>
  <si>
    <t>1. โครงการจัดงานมหกรรมจัดการศึกษาท้องถิ่น</t>
  </si>
  <si>
    <t>1150</t>
  </si>
  <si>
    <t>1052</t>
  </si>
  <si>
    <t>6000</t>
  </si>
  <si>
    <t>5. โครงการแข่งขันคนเก่งในโรงเรียนท้องถิ่น</t>
  </si>
  <si>
    <t>1750</t>
  </si>
  <si>
    <t>2300</t>
  </si>
  <si>
    <t>ตารางที่  2  รายงานต้นทุนตามศูนย์ต้นทุนแยกตามประเภทค่าใช้จ่าย (ปีงบประมาณ พ.ศ. 2559)</t>
  </si>
  <si>
    <t>งบประมาณ พ.ศ. 2559</t>
  </si>
  <si>
    <t>การตรวจสอบของ สตง.</t>
  </si>
  <si>
    <t>พื้นฐานท้องถิ่น</t>
  </si>
  <si>
    <t>110</t>
  </si>
  <si>
    <t>10. โครงการพัฒนาเครือข่ายการจัดทำแผนพัฒนาและ</t>
  </si>
  <si>
    <t>770</t>
  </si>
  <si>
    <t>13201</t>
  </si>
  <si>
    <t>521</t>
  </si>
  <si>
    <t>112</t>
  </si>
  <si>
    <t>1129</t>
  </si>
  <si>
    <t>21</t>
  </si>
  <si>
    <t>13284</t>
  </si>
  <si>
    <t>1476</t>
  </si>
  <si>
    <t>10928</t>
  </si>
  <si>
    <t>7746</t>
  </si>
  <si>
    <t>297</t>
  </si>
  <si>
    <t>3890</t>
  </si>
  <si>
    <t>17046</t>
  </si>
  <si>
    <t>26762</t>
  </si>
  <si>
    <t>27714</t>
  </si>
  <si>
    <t>2359</t>
  </si>
  <si>
    <t>829</t>
  </si>
  <si>
    <t>2013</t>
  </si>
  <si>
    <t>สถานศึกษาสังกัด อปท.</t>
  </si>
  <si>
    <t>1594</t>
  </si>
  <si>
    <t>79860</t>
  </si>
  <si>
    <t>22685</t>
  </si>
  <si>
    <t>12320</t>
  </si>
  <si>
    <t>36235</t>
  </si>
  <si>
    <t>ราชการเพื่อเสนอขอรับเงินรางวัลประจำปีของ อปท.</t>
  </si>
  <si>
    <t>2531</t>
  </si>
  <si>
    <t>10. การตรวจนิเทศงานด้านการบริหารงานบุคคล</t>
  </si>
  <si>
    <t>1579</t>
  </si>
  <si>
    <t>43465</t>
  </si>
  <si>
    <t>12. การตรวจร่างข้อบัญญัติและเทศบัญญัติของ</t>
  </si>
  <si>
    <t>6121</t>
  </si>
  <si>
    <t>6</t>
  </si>
  <si>
    <t>3319</t>
  </si>
  <si>
    <t>37210</t>
  </si>
  <si>
    <t>53438</t>
  </si>
  <si>
    <t>25791</t>
  </si>
  <si>
    <t>15440</t>
  </si>
  <si>
    <t>1199</t>
  </si>
  <si>
    <t>7957</t>
  </si>
  <si>
    <t>4546</t>
  </si>
  <si>
    <t>5637</t>
  </si>
  <si>
    <t>9239</t>
  </si>
  <si>
    <t>3227</t>
  </si>
  <si>
    <t>2101</t>
  </si>
  <si>
    <t>งบประมาณรายจ่ายประจำปีของ อปท.</t>
  </si>
  <si>
    <t>4414</t>
  </si>
  <si>
    <t>5219</t>
  </si>
  <si>
    <t>3047</t>
  </si>
  <si>
    <t>4327</t>
  </si>
  <si>
    <t>907</t>
  </si>
  <si>
    <t>5115</t>
  </si>
  <si>
    <t>2518</t>
  </si>
  <si>
    <t>1731</t>
  </si>
  <si>
    <t>860</t>
  </si>
  <si>
    <t>2384</t>
  </si>
  <si>
    <t>112456</t>
  </si>
  <si>
    <t>7313</t>
  </si>
  <si>
    <t>3459</t>
  </si>
  <si>
    <t>33420</t>
  </si>
  <si>
    <t>11209</t>
  </si>
  <si>
    <t>198</t>
  </si>
  <si>
    <t>1911</t>
  </si>
  <si>
    <t>ปีงบประมาณ พ.ศ. 2559</t>
  </si>
  <si>
    <t>1. โครงการฝึกอบรมเพื่อพัฒนาศักยภาพบุคลากร</t>
  </si>
  <si>
    <t>1250</t>
  </si>
  <si>
    <t>ด้านอนามัยสิ่งแวดล้อม</t>
  </si>
  <si>
    <t>2. ค่าใช้จ่ายสนับสนุนการดำเนินงานอาสาสมัคร</t>
  </si>
  <si>
    <t>3. การจัดสรรเงินอุดหนุนทั่วไปสำหรับเบี้ยยังชีพ</t>
  </si>
  <si>
    <t>ผู้สูงอายุ คนพิการ และผู้ป่วยเอดส์</t>
  </si>
  <si>
    <t>4. เงินอุดหนุนสำหรับสนับสนุนการถ่ายโอนภารกิจ</t>
  </si>
  <si>
    <t>375</t>
  </si>
  <si>
    <t>5. การจัดสรรเงินอุดหนุนสำหรับสนับสนุน</t>
  </si>
  <si>
    <t>การบริการทางสังคม</t>
  </si>
  <si>
    <t>1. โครงการเพิ่มศักยภาพ อปท. ที่ไม่ผ่านเกณฑ์</t>
  </si>
  <si>
    <t>การประเมินมาตรฐานการปฏิบัติราชการของ อปท.</t>
  </si>
  <si>
    <t>4 ด้าน</t>
  </si>
  <si>
    <t>2. การศึกษาวิจัยและปรับปรุงเอกสารมาตรฐาน</t>
  </si>
  <si>
    <t>1. ประชุม คกก. พิจารณาร่างกฏหมาย อปท.</t>
  </si>
  <si>
    <t>2. เสนอเรื่องจัดตั้งเปลี่ยนแปลงฐานะของ อบต.</t>
  </si>
  <si>
    <t>2685</t>
  </si>
  <si>
    <t>385</t>
  </si>
  <si>
    <t>5. จัดสรรค่าปรับปรุงซ่อมแซมสถานีสูบน้ำด้วยไฟฟ้า</t>
  </si>
  <si>
    <t>725</t>
  </si>
  <si>
    <t>2. โครงการพัฒนาระบบงานทะเบียนวัดผล</t>
  </si>
  <si>
    <t>3. โครงการจัดงานชุมนุมลูกเสือท้องถิ่นไทยเทิดไท้</t>
  </si>
  <si>
    <t>4.  โครงการแข่งขันคนเก่งในโรงเรียนท้องถิ่น</t>
  </si>
  <si>
    <t>1860</t>
  </si>
  <si>
    <t>5. โครงการพัฒนาเครือข่ายการจัดทำแผนพัฒนา</t>
  </si>
  <si>
    <t>780</t>
  </si>
  <si>
    <t>และงบประมาณทางการศึกษาของ อปท. ประจำปี</t>
  </si>
  <si>
    <t>6. โครงการจัดทำแผนพัฒนาการศึกษาระยะ 3 ปี</t>
  </si>
  <si>
    <t>7. การจัดพิมพ์มาตรฐาน คู่มือ และเครื่องมือ</t>
  </si>
  <si>
    <t>ประเมินคุณภาพการศึกษาภายในสถานศึกษา</t>
  </si>
  <si>
    <t>ขั้นพื้นฐาน</t>
  </si>
  <si>
    <t>6806</t>
  </si>
  <si>
    <t>(รับ - ส่ง)</t>
  </si>
  <si>
    <t>1444</t>
  </si>
  <si>
    <t>118</t>
  </si>
  <si>
    <t>1281</t>
  </si>
  <si>
    <t>7. การจัดทำร่าง พรบ.รักษาความสะอาดและ</t>
  </si>
  <si>
    <t>ความเป็นระเบียบเรียบร้อยของบ้านเมือง</t>
  </si>
  <si>
    <t>20231</t>
  </si>
  <si>
    <t>1504</t>
  </si>
  <si>
    <t>11058</t>
  </si>
  <si>
    <t>7964</t>
  </si>
  <si>
    <t>3. พัฒนาระบบและรูปแบบงบประมาณและพัสดุ</t>
  </si>
  <si>
    <t>341</t>
  </si>
  <si>
    <t>38046</t>
  </si>
  <si>
    <t>16567</t>
  </si>
  <si>
    <t>26942</t>
  </si>
  <si>
    <t>17000</t>
  </si>
  <si>
    <t>2785</t>
  </si>
  <si>
    <t>2. การจัดทำข้อมูลผลการเรียนของนักเรียนด้วย</t>
  </si>
  <si>
    <t>475</t>
  </si>
  <si>
    <t>โปรแกรมระบบงานทะเบียนวัดผล (Local School)</t>
  </si>
  <si>
    <t>3. การขับเคลื่อนนโยบายการบริหารโดยใช้โรงเรียน</t>
  </si>
  <si>
    <t>1190</t>
  </si>
  <si>
    <t>เป็นฐานในการพัฒนาท้องถิ่น (SBMLD)</t>
  </si>
  <si>
    <t>4. การประเมินสมรรถนะสำคัญของผู้เรียน</t>
  </si>
  <si>
    <t>499</t>
  </si>
  <si>
    <t>ในสถานศึกษา อปท. (LCT)</t>
  </si>
  <si>
    <t>5. การดำเนินการเฝ้าระวังและแก้ไขปัญหา</t>
  </si>
  <si>
    <t>2118</t>
  </si>
  <si>
    <t>ยาเสพติดของสถานศึกษาสังกัด อปท.</t>
  </si>
  <si>
    <t>6. การอบรม สัมมนา ศึกษาดูงานของบุคลากร</t>
  </si>
  <si>
    <t>82127</t>
  </si>
  <si>
    <t>สถจ. และองค์กรปกครองส่วนท้องถิ่น</t>
  </si>
  <si>
    <t>7. การฝึกอบรมการดำเนินการทางวินัยและ</t>
  </si>
  <si>
    <t>3898</t>
  </si>
  <si>
    <t>คณะกรรมการสอบสวนของ อปท.</t>
  </si>
  <si>
    <t>8. การดำเนินงานเกี่ยวกับการบริหารงานบุคคล</t>
  </si>
  <si>
    <t>29382</t>
  </si>
  <si>
    <t>ส่วนท้องถิ่นของ อปท.</t>
  </si>
  <si>
    <t>9. การดำเนินการโครงการผลิตครูเพื่อพัฒนา</t>
  </si>
  <si>
    <t>1729</t>
  </si>
  <si>
    <t>45917</t>
  </si>
  <si>
    <t>6918</t>
  </si>
  <si>
    <t xml:space="preserve">13. การให้คำปรึกษาแนะนำตอบข้อหารือ </t>
  </si>
  <si>
    <t>40091</t>
  </si>
  <si>
    <t>14. การส่งข้อมูล  รายงาน  ติดตามผลระหว่าง สถ.</t>
  </si>
  <si>
    <t>51919</t>
  </si>
  <si>
    <t>15. การติดตามและจัดทำแผนพัฒนาเศรษฐกิจ</t>
  </si>
  <si>
    <t>1208</t>
  </si>
  <si>
    <t>พอเพียงท้องถิ่น (LSEP)</t>
  </si>
  <si>
    <t>16. การจัดทำและประสานแผนพัฒนาท้องถิ่น</t>
  </si>
  <si>
    <t>1434</t>
  </si>
  <si>
    <t>17. การเผยแพร่และประชาสัมพันธ์มาตรฐาน</t>
  </si>
  <si>
    <t>2664</t>
  </si>
  <si>
    <t>การบริการสาธารณะ</t>
  </si>
  <si>
    <t>18. การติดตามเร่งรัดและประเมินผลการเบิกจ่าย</t>
  </si>
  <si>
    <t>7829</t>
  </si>
  <si>
    <t>4629</t>
  </si>
  <si>
    <t>20. การประเมินประสิทธิภาพ อปท. (LPA)</t>
  </si>
  <si>
    <t>2687</t>
  </si>
  <si>
    <t>21. การประเมินคุณธรรมและความโปร่งใส</t>
  </si>
  <si>
    <t>ในการดำเนินงานของหน่วยงานภาครัฐ (ITA)</t>
  </si>
  <si>
    <t>22. การตรวจสอบ ติดตามและประเมินผลด้าน</t>
  </si>
  <si>
    <t>6254</t>
  </si>
  <si>
    <t>การเงินการคลังและพัสดุ ของ อปท.</t>
  </si>
  <si>
    <t>23. การจัดเก็บข้อมูลสถิติการคลังท้องถิ่น</t>
  </si>
  <si>
    <t>3850</t>
  </si>
  <si>
    <t>24. การเผยแพร่ประชาสัมพันธ์ข้อบัญญัติ/</t>
  </si>
  <si>
    <t>3896</t>
  </si>
  <si>
    <t>เทศบัญญัติงบประมาณรายจ่ายประจำปีของ อปท.</t>
  </si>
  <si>
    <t>25. การส่งเสริมให้ อปท. บริหารงานให้สอดคล้อง</t>
  </si>
  <si>
    <t>2445</t>
  </si>
  <si>
    <t>กับภารกิจยุทธศาสตร์ของ อปท. , กระทรวงและ</t>
  </si>
  <si>
    <t>ยุทธศาสตร์ของประเทศ</t>
  </si>
  <si>
    <t>26. การส่งเสริม การบำบัดฟื้นฟูผู้เสพ/</t>
  </si>
  <si>
    <t>1928</t>
  </si>
  <si>
    <t>ผู้ติดยาเสพติดย์และส่งเสริมการฝึกอาชีพให้แก่</t>
  </si>
  <si>
    <t>ผู้ผ่านการบำบัด</t>
  </si>
  <si>
    <t>27. การส่งเสริมและสนับสนุนให้ความช่วยเหลือ</t>
  </si>
  <si>
    <t>2975</t>
  </si>
  <si>
    <t>แก่กลุ่มผู้สูงอายุในชุมชนและ อปท.</t>
  </si>
  <si>
    <t>28. การติดตามผลการดำเนินงานตามภารกิจ</t>
  </si>
  <si>
    <t>1586</t>
  </si>
  <si>
    <t>ถ่ายโอนและนโยบายของรัฐบาล</t>
  </si>
  <si>
    <t>29. การจัดสวัสดิการสังคมให้แก่ผู้สูงอายุและ</t>
  </si>
  <si>
    <t>3381</t>
  </si>
  <si>
    <t>คนพิการในชุมชนและใน อปท.</t>
  </si>
  <si>
    <t>30. การจัดทำข้อมูลผู้มีสิทธิรับเงินเบี้ยยังชีพ</t>
  </si>
  <si>
    <t>1205</t>
  </si>
  <si>
    <t>ผู้สูงอายุและเบี้ยความพิการ</t>
  </si>
  <si>
    <t>31. การจัดทำสิ่งอำนวยความสะดวกให้ผู้สูงอายุ</t>
  </si>
  <si>
    <t>678</t>
  </si>
  <si>
    <t>และผู้พิการ</t>
  </si>
  <si>
    <t>32. การสร้างหลักประกันด้านรายได้แก่ผู้สูงอายุ</t>
  </si>
  <si>
    <t>2580</t>
  </si>
  <si>
    <t>และเสริมสร้างสวัสดิการทางสังคมให้แก่ผู้พิการ</t>
  </si>
  <si>
    <t>33. การแก้ไขปัญหาขยะมูลฝอยในพื้นที่เร่งด่วน</t>
  </si>
  <si>
    <t>34. การส่งเสริมสุขอนามัยในพื้นที่สาธารณะ</t>
  </si>
  <si>
    <t>581</t>
  </si>
  <si>
    <t>ให้มีความสะอาด</t>
  </si>
  <si>
    <t>35. การบันทึกข้อมูลและผลการดำเนินการด้าน</t>
  </si>
  <si>
    <t>1792</t>
  </si>
  <si>
    <t>การบริหารจัดการขยะมูลฝอย ของ อปท.</t>
  </si>
  <si>
    <t>100202</t>
  </si>
  <si>
    <t>จำนวนหนังสือเข้า-ออก</t>
  </si>
  <si>
    <t>จำนวนเรื่อง</t>
  </si>
  <si>
    <t>42</t>
  </si>
  <si>
    <t>3386</t>
  </si>
  <si>
    <t>53763</t>
  </si>
  <si>
    <t>3. ด้านวินัยและความรับผิดทางละเมิด</t>
  </si>
  <si>
    <t>1.  ด้านการพัสดุ (จัดซื้อจัดจ้าง)</t>
  </si>
  <si>
    <t>3005</t>
  </si>
  <si>
    <t>2. ด้านการเงินและบัญชี</t>
  </si>
  <si>
    <t>190</t>
  </si>
  <si>
    <t>1455</t>
  </si>
  <si>
    <t>การติดตามความก้าวหน้าของการดำเนินการตาม</t>
  </si>
  <si>
    <t>ตามคำรับรองปฏิบัติราชการ</t>
  </si>
  <si>
    <t>2. การติดตามผลการดำเนินงานตามคำรับรอง</t>
  </si>
  <si>
    <t>การปฏิบัติการ สถ. ประจำปีงบประมาณ พ.ศ. 2559</t>
  </si>
  <si>
    <t>ราชการ สถ. ประจำปีงบประมาณ พ.ศ. 2559</t>
  </si>
  <si>
    <t>รับรองการปฏิบัติราชการ พ.ศ. 2559</t>
  </si>
  <si>
    <t>ราชการตามคำรับรองปฏิบัติราชการ สถ. พ.ศ.2559</t>
  </si>
  <si>
    <t>แผ่น (จำนวนแผ่น)</t>
  </si>
  <si>
    <t>6. การรายงานผลการปฏิบัติราชการของ</t>
  </si>
  <si>
    <t>ส่วนราชการประจำปีงบประมาณ พ.ศ. 2559</t>
  </si>
  <si>
    <t>ตามมาตรการปรับปรุงประสิทธิภาพในการปฏิบัติ</t>
  </si>
  <si>
    <t>ราชการ (ม.44)</t>
  </si>
  <si>
    <t>8. การสำรวจข้อมูลเพื่อวินิจฉัยองค์กรของ สถ.</t>
  </si>
  <si>
    <t>2493</t>
  </si>
  <si>
    <t>ราย (จำนวนราย)</t>
  </si>
  <si>
    <t>9. การรายงานผลการดำเนินการตาม พรบ.</t>
  </si>
  <si>
    <t>24</t>
  </si>
  <si>
    <t>การอำนวยความสะดวกในการพิจารณาอนุญาต</t>
  </si>
  <si>
    <t>ของทางราชการ</t>
  </si>
  <si>
    <t>1. ด้านการตรวจสอบภายใน</t>
  </si>
  <si>
    <t>1120</t>
  </si>
  <si>
    <t>1. ด้านเทคโนโลยีสารสนเทศและการสื่อสาร</t>
  </si>
  <si>
    <t>2. ด้านเครือข่ายอินเตอร์เน็ตและเว็บไซต์</t>
  </si>
  <si>
    <t>1. ด้านแผนงาน</t>
  </si>
  <si>
    <t>ข้อเสนอแนะจากการตรวจสอบของ สตง.</t>
  </si>
  <si>
    <t xml:space="preserve">1. จัดตั้ง เปลี่ยนแปลงฐานะแยกพื้นที่ </t>
  </si>
  <si>
    <t>2.  สนับสนุนภารกิจสถานีสูบน้ำด้วยไฟฟ้า</t>
  </si>
  <si>
    <t xml:space="preserve">สถานี </t>
  </si>
  <si>
    <t>1.  ส่งเสริม สนับสนุนการดำเนินงานของ อปท.</t>
  </si>
  <si>
    <t>2.  ส่งเสริมและสนับสนุนการดำเนินงานตาม</t>
  </si>
  <si>
    <t>อำนาจหน้าที่ ภารกิจ ของ อปท.</t>
  </si>
  <si>
    <t>3. โครงการประชุมเชิงปฏิบัติการปรับปรุงผลงานทาง</t>
  </si>
  <si>
    <t>วิชาการเพื่อเลื่อนสู่วิทยฐานะชำนาญการพิเศษและ ชช.</t>
  </si>
  <si>
    <t>1. อปท. ที่ได้รับการตรวจสอบบัญชี การคลัง การเงินและ</t>
  </si>
  <si>
    <t>2. ตรวจสอบการคลัง การบัญชี การเงิน และพัสดุ</t>
  </si>
  <si>
    <t>3. ติดตามผลการแก้ไขข้อบกพร่องของ อปท.</t>
  </si>
  <si>
    <t xml:space="preserve">4. โครงการปรับปรุงอุปกรณ์ระบบเครือข่ายภายในของ สถจ. </t>
  </si>
  <si>
    <t>5. โครงการปรับปรุงอุปกรณ์ระบบเครือข่ายภายใน สถ.</t>
  </si>
  <si>
    <t>6. โครงการเพิ่มประสิทธิภาพการให้บริการระบบเทคโนโลยี</t>
  </si>
  <si>
    <t>สารสนเทศของ สถ.ประจำปี 2558</t>
  </si>
  <si>
    <t>7. โครงการพัฒนามาตรฐานข้อมูลและบูรณาการระบบข้อมูล</t>
  </si>
  <si>
    <t>1. การจัดสรรงบประมาณค่าตอบแทน ก.กลาง, อนุฯ กลาง,</t>
  </si>
  <si>
    <t>2. จัดทำคู่มือระเบียบกฎหมายการบริหารงานบุคคลท้องถิ่น</t>
  </si>
  <si>
    <t>3. โครงการสัมมนามาตรฐานทั่วไปเกี่ยวกับการบริหารงาน</t>
  </si>
  <si>
    <t>4. ขออนุมัติ/เบิกจ่ายค่าตอบแทนให้ คกก.คณะต่างๆ</t>
  </si>
  <si>
    <t>7. การดำเนินการเกี่ยวกับการโอน (ย้าย) พนักงาน</t>
  </si>
  <si>
    <t>5. โครงการประชุมเชิงปฏิบัติการปรับปรุงผลงานทางวิชาการ</t>
  </si>
  <si>
    <t>เพื่อเลื่อนสู่วิทยฐานะชำนาญการพิเศษและเชี่ยวชาญ</t>
  </si>
  <si>
    <t>6. การกำหนดตำแหน่งหรือปรับปรุงตำแหน่งของ อปท.</t>
  </si>
  <si>
    <t>8. การจัดทำมาตรฐานกำหนดตำแหน่งข้าราชการและพนักงาน</t>
  </si>
  <si>
    <t>แผนพัฒนาท้องถิ่นตามระเบียย มท.ว่าด้วยการจัดทำแผนฯ</t>
  </si>
  <si>
    <t>5. สัมมนาเชิงปฏิบัติการเพื่อทบทวนบูรณาการการ</t>
  </si>
  <si>
    <t>6. โครงการอบรมสัมมนาเชิงปฏิบัติการเพื่อขยายผลการดำเนิน</t>
  </si>
  <si>
    <t>7. โครงการเพิ่มประสิทธิภาพการใช้จ่ายงบประมาณท้องถิ่น</t>
  </si>
  <si>
    <t>8. โครงการพัฒนาประสิทธิภาพการจัดทำยุทธสาสตร์และ</t>
  </si>
  <si>
    <t>9. การติดตามและการรายงานผลดำเนินโครงการสถานที่</t>
  </si>
  <si>
    <t>กำจัดขยะมูลฝอย</t>
  </si>
  <si>
    <t>10. การดำเนินการตามแผนปฏิบัติการประเทศไทยไร้ขยะตาม</t>
  </si>
  <si>
    <t>แนวทางประชารัฐ ระยะที่ 1</t>
  </si>
  <si>
    <t>11. การติดตามเร่งรัดการใช้จ่ายเงินงบประมาณ พ.ศ. 2559</t>
  </si>
  <si>
    <t>12. การบันทึกข้อมูลแบบสำรวจเพื่อจัดทำแผนพัฒนาเศรษฐกิจ</t>
  </si>
  <si>
    <t>1. เงินอุดหนุนสำหรับสนับสนุนการพัฒนาคุณภาพการให้</t>
  </si>
  <si>
    <t>2. ค่าใช้จ่ายสำหรับสนับสนุนสงเคราะห์เบี้ยยังชีพคนชรา</t>
  </si>
  <si>
    <t>3. ค่าใช้จ่ายสนับสนุนการดำเนินงานอาสาสมัคร</t>
  </si>
  <si>
    <t>4. การจัดสรรเงินอุดหนุนสำหรับสนับสนุนการ</t>
  </si>
  <si>
    <t>5. การจัดสรรเงินอุดหนุนสำหรับสนับสนุนการบริการ</t>
  </si>
  <si>
    <t>6. การจัดสรรเงินอุดหนุนสำหรับสนับสนุนสถานสงเคราะห์</t>
  </si>
  <si>
    <t>7. เงินอุดหนุนสำหรับสนับสนุนการถ่ายโอนภารกิจก่อสร้าง</t>
  </si>
  <si>
    <t>8. เงินอุดหนุนสำหรับการบริหารจัดการน้ำเพื่อสนับสนุน</t>
  </si>
  <si>
    <t>9. เงินอุดหนุนสำหรับการแก้ไขปัญหาการขาดแคลน</t>
  </si>
  <si>
    <t>10. โครงการฝึกอบรมเพื่อพัฒนาศักยภาพบุคลากร</t>
  </si>
  <si>
    <t>11. การจัดสรรเงินอุดหนุนทั่วไปสำหรับเบี้ยยังชีพ</t>
  </si>
  <si>
    <t>12. ค่าใช้จ่ายสนับสนุนการดำเนินงานอาสาสมัคร</t>
  </si>
  <si>
    <t>13. เงินอุดหนุนสำหรับสนับสนุนการถ่ายโอนภารกิจ</t>
  </si>
  <si>
    <t>1. การประเมินการปฏิบัติราชการของ อปท. (Core Team)</t>
  </si>
  <si>
    <t>3. การจัดพิมพ์เอกสารมาตรฐานการจัดบริการสาธารณะของ</t>
  </si>
  <si>
    <t>4. การปรับปรุงเอกสารมาตรฐานการจัดบริการสาธารณะของ</t>
  </si>
  <si>
    <t>5. โครงการเพิ่มศักยภาพ อปท. ที่ไม่ผ่านเกณฑ์การประเมิน</t>
  </si>
  <si>
    <t>มาตรฐานการปฏิบัติราชการของ อปท. 4 ด้าน</t>
  </si>
  <si>
    <t>6. การศึกษาวิจัยและปรับปรุงเอกสารมาตรฐานการจัดบริการ</t>
  </si>
  <si>
    <t>1. โครงการจัดมหกรรมจัดการศึกษาท้องถิ่นประจำปี 2558</t>
  </si>
  <si>
    <t>3. โครงการจัดงานชุมนุมลูกเสือท้องถิ่นไทยเทิดไท้องค์ราชัน</t>
  </si>
  <si>
    <t>4. การจัดพิมพ์มาตรฐาน คู่มือ และเครื่องมือประเมินคุณภาพ</t>
  </si>
  <si>
    <t>การศึกษาภายในสถานศึกษาขั้นพื้นฐาน</t>
  </si>
  <si>
    <t>6. โครงการอบรมด้านศิลปะแขนงนาฎศิลป์ครูสังกัด อปท.</t>
  </si>
  <si>
    <t>ประจำปีงบประมาณ พ.ศ. 2557</t>
  </si>
  <si>
    <t>7. โครงการส่งเสริมการจัดการศึกษาตลอดชีวิตของสถาน</t>
  </si>
  <si>
    <t>8. โครงการจัดทำหนังสือสถิติข้อมูลโรงเรียนสังกัด อปท.</t>
  </si>
  <si>
    <t>9. โครงการพิมพ์หนังสือคู่มือการจัดทำแผนพัฒนาการศึกษา</t>
  </si>
  <si>
    <t>11. โครงการสัมมนาการจัดการศึกษาท้องถิ่นให้แก่โรงเรียน</t>
  </si>
  <si>
    <t>พ.ศ. 2558-2559</t>
  </si>
  <si>
    <t>12. โครงการจัดทำแผนพัฒนาการศึกษาระยะ 3 ปี และแผน</t>
  </si>
  <si>
    <t>13. การจัดพิมพ์มาตรฐาน คู่มือ และเครื่องมือประเมินคุณภาพ</t>
  </si>
  <si>
    <t>1.  การกำกับดูแลและวางนโยบายการปฏิบัติงานให้แก่ อปท.</t>
  </si>
  <si>
    <t>11. การจัดทำระบบฐานข้อมูลการบริหารงานบุคคลของ อปท.</t>
  </si>
  <si>
    <t>15. การติดตามระบบข้อมูลสารสนเทศทางการศึกษา (SIS)</t>
  </si>
  <si>
    <t>ฝ่ายการเมืองและผู้บริหาร อปท.</t>
  </si>
  <si>
    <t>16. การศึกษาอบรมหลักสูตรเพิ่มสมรรถนะของข้าราชการ</t>
  </si>
  <si>
    <t>17. การฝึกอบรมการเพิ่มสมรรถนะและประสิทธิภาพของ</t>
  </si>
  <si>
    <t>ผ่านเว็ปไซต์</t>
  </si>
  <si>
    <t>18. การจัดให้มีการเผยแพร่ผลการดำเนินงานต่าง ๆ ของ อปท.</t>
  </si>
  <si>
    <t>19. การเผยแพร่และประชาสัมพันธ์มาตรฐานการ</t>
  </si>
  <si>
    <t>20. การติดตามการใช้งานในระบบ e-LAAS</t>
  </si>
  <si>
    <t>25. การจัดการศึกษาและกิจกรรมของโรงเรียนใน อปท.</t>
  </si>
  <si>
    <t>26. การจัดทำแผนพัฒนาการศึกษาตามแนวนโยบายการ</t>
  </si>
  <si>
    <t>27. การจัดทำแผนพัฒนาการศึกษาของ อปท. และสถานศึกษา</t>
  </si>
  <si>
    <t>28. การประเมินประสิทธิภาพและประสิทธิผลการปฏิบัติ</t>
  </si>
  <si>
    <t>29. การจัดทำงบประมาณรายจ่ายประจำปีในระบบบัญชี</t>
  </si>
  <si>
    <t>30. การติดตามเร่งรัดการเบิกจ่ายงบประมาณในระบบ</t>
  </si>
  <si>
    <t xml:space="preserve">31. การจัดเก็บข้อมูลสถิติการคลังท้องถิ่น </t>
  </si>
  <si>
    <t>32. การเผยแพร่ประชาสัมพันธ์ข้อบัญญัติ/เทศบัญญัติ</t>
  </si>
  <si>
    <t>33. การสร้างธรรมาภิบาลในการจัดซื้อจัดจ้างของ อปท.</t>
  </si>
  <si>
    <t>34. การรณรงค์ประชาสัมพันธ์เพื่อป้องกันและแก้ไขปัญหา</t>
  </si>
  <si>
    <t>35. การแก้ไขปัญหาขยะมูลฝอยในพื้นที่เร่งด่วนและ อปท.</t>
  </si>
  <si>
    <t>36. การสร้างหลักประกันด้านรายได้แก่ผู้สูงอายุและเสริม</t>
  </si>
  <si>
    <t>21. การส่งเสริมการมีส่วนร่วมของประชาชนในพื้นที่ในการ</t>
  </si>
  <si>
    <t>ติดตามประเมินผลการดำเนินงานของ อปท.</t>
  </si>
  <si>
    <t>22. การปรับปรุงสถานะข้อมูลผู้มีสิทธิรับเงินเบี้ยยังชีพผู้สูงอายุ</t>
  </si>
  <si>
    <t>ผู้ป่วยเอดส์ในระบบสารสนเทศการจัดการฐานเบี้ยยังชีพของ อปท.</t>
  </si>
  <si>
    <t>23. การดำเนินการเกี่ยวกับการเบิกจ่ายตรงค่ารักษาพยาบาล</t>
  </si>
  <si>
    <t>พนักงานส่วนท้องถิ่น</t>
  </si>
  <si>
    <t>24. การให้ความรู้เกี่ยวกับสิทธิประโยชน์ใหม่ของข้าราชการ/</t>
  </si>
  <si>
    <t>37. การจัดการศึกษาและกิจกรรมของโรงเรียนในสังกัด อปท.</t>
  </si>
  <si>
    <t>38. การจัดทำข้อมูลผลการเรียนของนักเรียนด้วยโปรแกรมระบบ</t>
  </si>
  <si>
    <t>39. การขับเคลื่อนนโยบายการบริหารโดยใช้โรงเรียนเป็นฐาน</t>
  </si>
  <si>
    <t>ในการพัฒนาท้องถิ่น (SBMLD)</t>
  </si>
  <si>
    <t>40. การประเมินสมรรถนะสำคัญของผู้เรียนในสถานศึกษา อปท.</t>
  </si>
  <si>
    <t>(LCT)</t>
  </si>
  <si>
    <t>41. การดำเนินการเฝ้าระวังและแก้ไขปัญหายาเสพติดของ</t>
  </si>
  <si>
    <t>42. การฝึกอบรมการดำเนินการทางวินัยและคณะกรรมการ</t>
  </si>
  <si>
    <t>43. การดำเนินงานเกี่ยวกับการบริหารงานบุคคลส่วนท้องถิ่น</t>
  </si>
  <si>
    <t>44. การดำเนินการโครงการผลิตครูเพื่อพัฒนาท้องถิ่น</t>
  </si>
  <si>
    <t>45. การติดตามและจัดทำแผนพัฒนาเศรษฐกิจพอเพียงท้องถิ่น</t>
  </si>
  <si>
    <t>(LSEP)</t>
  </si>
  <si>
    <t>46. การจัดทำและประสานแผนพัฒนาท้องถิ่นของ อปท.</t>
  </si>
  <si>
    <t>47. การติดตามเร่งรัดและประเมินผลการเบิกจ่ายงบประมาณ</t>
  </si>
  <si>
    <t>ของ อปท. (e-Plan)</t>
  </si>
  <si>
    <t>48. การประเมินประสิทธิภาพ อปท. (LPA)</t>
  </si>
  <si>
    <t>49. การประเมินคุณธรรมและความโปร่งใสในการดำเนินงานของ</t>
  </si>
  <si>
    <t>หน่วยงานภาครัฐ (ITA)</t>
  </si>
  <si>
    <t>50. การส่งเสริมให้ อปท. บริหารงานให้สอดคล้องกับภารกิจ</t>
  </si>
  <si>
    <t>ยุทธศาสตร์ของ อปท. , กระทรวงและยุทธศาสตร์ของประเทศ</t>
  </si>
  <si>
    <t>51. การส่งเสริม การบำบัดฟื้นฟูผู้เสพ/ผู้ติดยาเสพติดย์และ</t>
  </si>
  <si>
    <t>ส่งเสริมการฝึกอาชีพให้แก่ผู้ผ่านการบำบัด</t>
  </si>
  <si>
    <t>52. การส่งเสริมและสนับสนุนให้ความช่วยเหลือแก่กลุ่มผู้สูงอายุ</t>
  </si>
  <si>
    <t>53. การติดตามผลการดำเนินงานตามภารกิจถ่ายโอนและนโยบาย</t>
  </si>
  <si>
    <t>54. การจัดสวัสดิการสังคมให้แก่ผู้สูงอายุและคนพิการในชุมชน</t>
  </si>
  <si>
    <t>55. การจัดทำข้อมูลผู้มีสิทธิรับเงินเบี้ยยังชีพผู้สูงอายุและเบี้ย</t>
  </si>
  <si>
    <t>ความพิการ</t>
  </si>
  <si>
    <t>56. การจัดทำสิ่งอำนวยความสะดวกให้ผู้สูงอายุและผู้พิการ</t>
  </si>
  <si>
    <t>57. การส่งเสริมสุขอนามัยในพื้นที่สาธารณะให้มีความสะอาด</t>
  </si>
  <si>
    <t>58. การบันทึกข้อมูลและผลการดำเนินการด้านการบริหารจัดการ</t>
  </si>
  <si>
    <t>ขยะมูลฝอย ของ อปท.</t>
  </si>
  <si>
    <t>1.  ด้านงานสารบรรณ</t>
  </si>
  <si>
    <t>4. ด้านงานช่วยอำนวยการ</t>
  </si>
  <si>
    <t>5. ด้านการประชาสัมพันธ์</t>
  </si>
  <si>
    <t>2. ด้านพัฒนาทรัพยากรบุคคล</t>
  </si>
  <si>
    <t>1. ด้านบริหารบุคคล</t>
  </si>
  <si>
    <t>1. ด้านแผนและการตรวจราชการ</t>
  </si>
  <si>
    <t>2. ตรวจราขการและนิเทศงาน</t>
  </si>
  <si>
    <t>รายการ สถ. ประจำปีงบประมาณ พ.ศ. 2558-2559</t>
  </si>
  <si>
    <t xml:space="preserve"> ประจำปีงบประมาณ พ.ศ. 2559</t>
  </si>
  <si>
    <t>การปฏิบัติราชการ พ.ศ. 2559</t>
  </si>
  <si>
    <t>2. การจัดทำแผ่นพับคำรับรองปฏิบัติราชการปฏิบัติราชการตาม</t>
  </si>
  <si>
    <t>คำรับรองปฏิบัติราชการ สถ. พ.ศ. 2559</t>
  </si>
  <si>
    <t>6. การจัดทำรายงานลักษณะสำคัญขององค์กร</t>
  </si>
  <si>
    <t>7. การติดตามผลการดำเนินงานตามคำรับรองการปฏิบัติ</t>
  </si>
  <si>
    <t>8. การจัดทำคู่มือสำหรับประชาชนที่เป็นมาตรฐานกลาง</t>
  </si>
  <si>
    <t>10. การรายงานผลการปฏิบัติราชการของส่วนราชการประจำปี</t>
  </si>
  <si>
    <t>งบประมาณ พ.ศ. 2559 ตามมาตรการปรับปรุงประสิทธิภาพใน</t>
  </si>
  <si>
    <t>การปฏิบัติราชการ (ม.44)</t>
  </si>
  <si>
    <t>11. การสำรวจข้อมูลเพื่อวินิจฉัยองค์กรของ สถ.</t>
  </si>
  <si>
    <t>12. การรายงานผลการดำเนินการตาม พรบ. การอำนวยความ</t>
  </si>
  <si>
    <t>สะดวกในการพิจารณาอนุญาตของทางราชการ</t>
  </si>
  <si>
    <t>13. การจัดทำคำรับรองการปฏิบัติราชการประจำปี</t>
  </si>
  <si>
    <t>1. อปท.ได้รับการตรวจสอบ</t>
  </si>
  <si>
    <t>2. อปท. ได้รับการติดตามและดำเนินการตาม</t>
  </si>
  <si>
    <t>1. การตรวจสอบการคลังและระบบควบคุมภายในของ อปท.</t>
  </si>
  <si>
    <t>2. อปท.ได้รับการตรวจสอบ</t>
  </si>
  <si>
    <t>1. ส่งเสริมและสนับสนุนองค์กรปกครองส่วนท้องถิ่น</t>
  </si>
  <si>
    <t>2. ส่งเสริมความเข้มแข็งและสนับสนุนการจัดการบริการ</t>
  </si>
  <si>
    <t>สาธารณะ</t>
  </si>
  <si>
    <t>3. อปท. ได้รับการติดตามและดำเนินการตามข้อเสนอแนะจาก</t>
  </si>
  <si>
    <t>สนับสนุนการดำเนินการตามอำนาจหน้าที่ของ อปท.</t>
  </si>
  <si>
    <t>3.  ส่งเสริม สนับสนุนการดำเนินงานของ อปท.</t>
  </si>
  <si>
    <t>4.  ส่งเสริมและสนับสนุนการดำเนินงานตาม</t>
  </si>
  <si>
    <t>ตารางเปรียบเทียบผลการคำนวณต้นทุนผลผลิตระหว่างปีงบประมาณ พ.ศ. 2558  และปีงบประมาณ พ.ศ. 2559</t>
  </si>
  <si>
    <t>8.  การส่งเสริมและสนับสนุนการดำเนินงานตาม</t>
  </si>
  <si>
    <t>10.  การส่งเสริมและสนับสนุนให้ความช่วยเหลือ</t>
  </si>
  <si>
    <t>11.  สนับสนุนการเข้าถึงระบบบริการสุขภาพของ</t>
  </si>
  <si>
    <t>12.  การส่งเสริมและสนับสนุนการรักษาความ</t>
  </si>
  <si>
    <t xml:space="preserve">      สะอาดและจัดระเบียบการค้าในพื้นที่สาธารณะ</t>
  </si>
  <si>
    <t>9.43</t>
  </si>
  <si>
    <t>ตารางเปรียบเทียบผลการคำนวณต้นทุนผลผลิตระหว่างปีงบประมาณ พ.ศ. 2558 และ  ปีงบประมาณ พ.ศ. 2559</t>
  </si>
  <si>
    <t>ต้นทุนทางตรง ปีงบประมาณ พ.ศ. 2559</t>
  </si>
  <si>
    <t>รายงานเปรียบเทียบผลการคำนวณต้นทุนผลผลิตระหว่างปีงบประมาณ พ.ศ. 2558 และ ปีงบประมาณ พ.ศ. 2559</t>
  </si>
  <si>
    <t>แห่ง (จำนวนหน่วยงาน)</t>
  </si>
  <si>
    <t>9. การกำหนดและแจ้ง Username และ Password</t>
  </si>
  <si>
    <t>7927</t>
  </si>
  <si>
    <t>1810</t>
  </si>
  <si>
    <t>4.  พัฒนากฎหมายและระเบียบท้องถิ่น</t>
  </si>
  <si>
    <t xml:space="preserve">     องค์กรปกครองส่วนท้องถิ่น</t>
  </si>
  <si>
    <t>8.  การส่งเสริมและสนับสนุนการดำเนินงาน</t>
  </si>
  <si>
    <t>10.  การส่งเสริมและสนับสนุนให้ความ</t>
  </si>
  <si>
    <t xml:space="preserve">     ตามภารกิจถ่ายโอนและนโยบายของ</t>
  </si>
  <si>
    <t xml:space="preserve">     ของรัฐบาล</t>
  </si>
  <si>
    <t xml:space="preserve">      ช่วยเหลือสวัสดิการสังคมกับกลุ่ม</t>
  </si>
  <si>
    <t xml:space="preserve">      ผู้สูงอายุและผู้ด้อยโอกาสในสังคม</t>
  </si>
  <si>
    <t xml:space="preserve">แห่ง </t>
  </si>
  <si>
    <t>(จำนวน อปท.)</t>
  </si>
  <si>
    <t>ค่าจ้างพนักงานทำความสะอาด</t>
  </si>
  <si>
    <t>ค่าเช่าอสังหาริมทรัพย์ (ที่ดิน)</t>
  </si>
  <si>
    <t>ค่าจ้างพนักงานขับรถ</t>
  </si>
  <si>
    <t>สาธารณะของ อปท.</t>
  </si>
  <si>
    <t>ข้าราชการส่วนท้องถิ่น</t>
  </si>
  <si>
    <t>เล่ม (จำนวนเล่ม)</t>
  </si>
  <si>
    <t>เรื่อง (จำนวนเรื่อง)</t>
  </si>
  <si>
    <t>เล่ม (จำนวนหนังสือ)</t>
  </si>
  <si>
    <t>(หน่วยนับ)</t>
  </si>
  <si>
    <t xml:space="preserve">ปริมาณ </t>
  </si>
  <si>
    <t>กิจกรรมย่อยของหน่วยงานหลัก</t>
  </si>
  <si>
    <t>กิจกรรมย่อยของหน่วยงานสนับสนุน</t>
  </si>
  <si>
    <t>1.  ด้านการเงินและบัญชี</t>
  </si>
  <si>
    <t>1. บำรุงรักษาระบบเทคโนโลยีสารสนเทศและระบบ</t>
  </si>
  <si>
    <t>2. บำรุงรักษาซ่อมแซมและแก้ไขอุปกรณ์ ระบบบัญชี</t>
  </si>
  <si>
    <t>คอมพิวเตอร์เดิมของโครงการระบบบัญชีคอมพิวเตอร์</t>
  </si>
  <si>
    <t>3. บำรุงรักษาเครือข่ายภายใน สถ. พร้อมระบบ</t>
  </si>
  <si>
    <t>Anti Virus ในศูนย์สำรองข้อมูล</t>
  </si>
  <si>
    <t>810</t>
  </si>
  <si>
    <t>จัดทำยุทธศาสตร์และแผนปฏิบัติราชการของ สถ.</t>
  </si>
  <si>
    <t>น้ำอุปโภคบริโภคให้แก่ประชาชน (ประปาหมู่บ้าน)</t>
  </si>
  <si>
    <t>บริการทางสังคม</t>
  </si>
  <si>
    <t>การก่อสร้างและบำรุงรักษาถนน</t>
  </si>
  <si>
    <t>2. การอบรมสัมมนาผู้นำชุมชน อปท. เพื่อส่งเสริม</t>
  </si>
  <si>
    <t>ธรรมาภิบาลและเสริมสร้างเครือข่ายการบริหาร</t>
  </si>
  <si>
    <t>การจัดบริการสาธารณะของ อปท.</t>
  </si>
  <si>
    <t>รูปแบบพิเศษ</t>
  </si>
  <si>
    <t>และเทศบาล รวมทั้งแยกพื้นที่และเปลี่ยนชื่อ อปท.</t>
  </si>
  <si>
    <t>และแผนพัฒนาการศึกษาของ อปท.</t>
  </si>
  <si>
    <t>900</t>
  </si>
  <si>
    <t>แห่ง (จำนวนโรงเรียน)</t>
  </si>
  <si>
    <t>2500</t>
  </si>
  <si>
    <t>องค์ราชัน</t>
  </si>
  <si>
    <t>1. การฝึกอบรมข้าราชการของ อปท.</t>
  </si>
  <si>
    <t>2. การฝึกอบรมของผู้บริหารของ อปท.</t>
  </si>
  <si>
    <t>7853</t>
  </si>
  <si>
    <t>1. การจัดการศึกษาและกิจกรรมของโรงเรียนใน</t>
  </si>
  <si>
    <t>สังกัด อปท.</t>
  </si>
  <si>
    <t>ศูนย์ต้นทุน</t>
  </si>
  <si>
    <t>ค่าล่วงเวลา</t>
  </si>
  <si>
    <t>ค่าเช่าบ้าน</t>
  </si>
  <si>
    <t>ค่าวัสดุ</t>
  </si>
  <si>
    <t>ค่าน้ำมัน</t>
  </si>
  <si>
    <t>ค่าใช้จ่ายฝึกอบรม</t>
  </si>
  <si>
    <t>ค่าประชาสัมพันธ์</t>
  </si>
  <si>
    <t>ค่าซ่อมแซม</t>
  </si>
  <si>
    <t>ค่าเช่าเบ็ดเตล็ด</t>
  </si>
  <si>
    <t>ค่าจ้างเหมาบริการ</t>
  </si>
  <si>
    <t>ค่าจ้างที่ปรึกษา</t>
  </si>
  <si>
    <t>ค่าตอบแทนใช้สอย</t>
  </si>
  <si>
    <t>ค่าเสื่อมราคา</t>
  </si>
  <si>
    <t>ค่าจ้างดูแลสวนหย่อม</t>
  </si>
  <si>
    <t>ค่าจ้างบำรุงรักษาลิฟท์</t>
  </si>
  <si>
    <t>ค่าจ้างรักษาความปลอดภัย</t>
  </si>
  <si>
    <t>รวม</t>
  </si>
  <si>
    <t>ค่าใช้จ่ายบุคลากร</t>
  </si>
  <si>
    <t>ค่าใช้จ่ายสวัสดิการ</t>
  </si>
  <si>
    <t>ค่าสาธารณูปโภค</t>
  </si>
  <si>
    <t>ค่าใช้จ่ายดำเนินงาน</t>
  </si>
  <si>
    <t>รวมค่าใช้จ่าย</t>
  </si>
  <si>
    <t>รวมค่าใช้จ่ายของแต่ละหน่วยงาน</t>
  </si>
  <si>
    <t>ทางตรง</t>
  </si>
  <si>
    <t>ทางอ้อม</t>
  </si>
  <si>
    <t>แต่ละหน่วยงาน</t>
  </si>
  <si>
    <t>หน่วยงานหลัก</t>
  </si>
  <si>
    <t>สำนักพัฒนาระบบริหารงานบุคคลส่วนท้องถิ่น (สน.บถ.)</t>
  </si>
  <si>
    <t>สำนักมาตรฐานการบริหารงานองค์กรปกครองส่วนท้องถิ่น (สน.มถ.)</t>
  </si>
  <si>
    <t>สำนักประสานและพัฒนาการจัดการศึกษาท้องถิ่น (สน.กศ.)</t>
  </si>
  <si>
    <t>สำนักกฎหมายและระเบียบท้องถิ่น (สน.กม.)</t>
  </si>
  <si>
    <t>1. งานธุรการ สารบรรณ โครงการและแผนงาน</t>
  </si>
  <si>
    <t>6. การพิจารณาให้ความเห็นเกี่ยวกับการจัดทำ</t>
  </si>
  <si>
    <t>ร่างกฎหมายต่าง ๆ ที่เกี่ยวข้องกับ อปท.</t>
  </si>
  <si>
    <t>เปลี่ยนแปลงเขต เปลี่ยนชื่อ อปท.</t>
  </si>
  <si>
    <t>สนับสนุนการดำเนินการตามอำนาจหน้าที่</t>
  </si>
  <si>
    <t>7,853</t>
  </si>
  <si>
    <t xml:space="preserve">1.  จัดพิมพ์หนังสือรายงานประจำปี </t>
  </si>
  <si>
    <t>รวมต้นทุนทั้งสิ้น</t>
  </si>
  <si>
    <t>โครงการแผนงาน</t>
  </si>
  <si>
    <t>2. การตรวจสอบเรื่องร้องเรียนของ อปท. ที่ได้รับ</t>
  </si>
  <si>
    <t>การพิจารณา</t>
  </si>
  <si>
    <t>ครั้งของการตรวจฯ</t>
  </si>
  <si>
    <t>1440</t>
  </si>
  <si>
    <t>2.  การดำเนินคดีอาญา แพ่ง (ละเมิด) และคดีปกครอง</t>
  </si>
  <si>
    <t>3. งานธุรการ สารบรรณ การเงินการบัญชีและ</t>
  </si>
  <si>
    <t>4. การวินิจฉัยและให้ความเห็นทางกฎหมาย</t>
  </si>
  <si>
    <t>ค่าเบี้ยประกันภัย</t>
  </si>
  <si>
    <t>สวัสดิการสังคมกับกลุ่มผู้สูงอายุและผู้ด้อยโอกาสในสังคม</t>
  </si>
  <si>
    <t>5. จัดซื้อหนังสือในห้องสมุด</t>
  </si>
  <si>
    <t>(Core Team)</t>
  </si>
  <si>
    <t>และ อปท.</t>
  </si>
  <si>
    <t>ของรัฐบาล</t>
  </si>
  <si>
    <t>ตารางที่  7  เปรียบเทียบผลการคำนวณต้นทุนกิจกรรมย่อยแยกตามแหล่งเงิน</t>
  </si>
  <si>
    <t>ของ อปท. (Core Team)</t>
  </si>
  <si>
    <t>7. สำนักพัฒนาระบบรูปแบบ และโครงสร้าง (สน.พร.)</t>
  </si>
  <si>
    <t>10. สถาบันพัฒนาบุคลากรท้องถิ่น (สพบ.)</t>
  </si>
  <si>
    <t>จำนวนหน้า web site</t>
  </si>
  <si>
    <t>ด้านระเบียบและกฏหมายท้องถิ่น</t>
  </si>
  <si>
    <t xml:space="preserve">ฐานข้อมูลของ สถ. </t>
  </si>
  <si>
    <t>ผลผลิตย่อย</t>
  </si>
  <si>
    <t>กิจกรรมหลัก</t>
  </si>
  <si>
    <t>อปท.</t>
  </si>
  <si>
    <t>(179,452,975.26)</t>
  </si>
  <si>
    <t>19. การติดตามและประเมินผลการบริหารจัดการ</t>
  </si>
  <si>
    <t>3. สำนักพัฒนาระบบบริหารงานบุคคลส่วนท้องถิ่น (สน.บถ.)</t>
  </si>
  <si>
    <t>6. สำนักมาตรฐานการบริหารงานองค์กรปกครองส่วนท้องถิ่น (สน.มถ)</t>
  </si>
  <si>
    <t>9. สำนักกฎหมายและระเบียบท้องถิ่น (สน.กม.)</t>
  </si>
  <si>
    <t>ตรวจแนะนำการควบคุมภายใน</t>
  </si>
  <si>
    <t>รายการ (จำนวนรายการ)</t>
  </si>
  <si>
    <t>เล่ม (จำนวนคู่มือ)</t>
  </si>
  <si>
    <t>3. การวินิจฉัยและให้ความเห็นทางกฎหมาย</t>
  </si>
  <si>
    <t>5. การจำทำร่างประมวลกฎหมาย อปท.</t>
  </si>
  <si>
    <t>7.  ศูนย์ข้อมูลด้านการคลัง(รับ-จ่าย)ของ อปท.</t>
  </si>
  <si>
    <t>11. สำนักบริหารการคลังท้องถิ่น (สน.คท.)</t>
  </si>
  <si>
    <t>12. สำนักงานส่งเสริมการปกครองท้องถิ่นจังหวัด (สถจ.)</t>
  </si>
  <si>
    <t>2. กองการเจ้าหน้าที่ (กจ.)</t>
  </si>
  <si>
    <t>สำนักงานผู้ตรวจราชการกรมฯ (สนง.ผต.)</t>
  </si>
  <si>
    <t xml:space="preserve">     อำนาจหน้าที่ของ อปท.</t>
  </si>
  <si>
    <t>กองตรวจสอบระบบการเงินบัญชืท้องถิ่น (ตบ.)</t>
  </si>
  <si>
    <t xml:space="preserve">การเผยแพร่ข้อมูลข่าวสารแก่หน่วยงานต่าง ๆ </t>
  </si>
  <si>
    <t>7775</t>
  </si>
  <si>
    <t>แห่ง (จำนวน สถจ.)</t>
  </si>
  <si>
    <t>อปท. (Core Team)</t>
  </si>
  <si>
    <t>5.  ค่าเสื่อมราคาและค่าตัดจำหน่าย</t>
  </si>
  <si>
    <t>รวมต้นทุนผลผลิต</t>
  </si>
  <si>
    <t>1.  ส่งเสริมกิจกรรมการศึกษาท้องถิ่น</t>
  </si>
  <si>
    <t>2.  พัฒนาบุคลากร</t>
  </si>
  <si>
    <t xml:space="preserve">     หน่วยงาน</t>
  </si>
  <si>
    <t>3.  พัฒนาและเพิ่มศักยภาพการบริหารหน่วยงาน</t>
  </si>
  <si>
    <t xml:space="preserve">     การสื่อสาร</t>
  </si>
  <si>
    <t xml:space="preserve">     ตามอำนาจหน้าที่ของ อปท. </t>
  </si>
  <si>
    <t>9.  การส่งเสริมและสนับสนุนการดำเนินงาน</t>
  </si>
  <si>
    <t xml:space="preserve">       สวัสดิการสังคมกับกลุ่มผู้สูงอายุและผู้ด้อย</t>
  </si>
  <si>
    <t xml:space="preserve">       โอกาสในสังคม</t>
  </si>
  <si>
    <t>สถานี (จำนวนสถานี)</t>
  </si>
  <si>
    <t>1. สำนักงานเลขานุการกรม (สล.)</t>
  </si>
  <si>
    <t>4. สำนักงานผู้ตรวจราชการกรม (สนง.ผต.)</t>
  </si>
  <si>
    <t xml:space="preserve"> ค่าใช้จ่ายดำเนินงาน</t>
  </si>
  <si>
    <t>ค่าเสื่อมราคาฯ</t>
  </si>
  <si>
    <t>เพิ่ม / (ลด) %</t>
  </si>
  <si>
    <t>ส่งเสริมและสนับสนุนการให้บริการสาธารณะ</t>
  </si>
  <si>
    <t>ส่งเสริมความเข้มแข็งและสนับสนุนการจัดการ</t>
  </si>
  <si>
    <t xml:space="preserve">     และการสื่อสาร</t>
  </si>
  <si>
    <t xml:space="preserve">     สาธารณะ</t>
  </si>
  <si>
    <t>3.  พัฒนาและเพิ่มศักยภาพการบริหาร</t>
  </si>
  <si>
    <t xml:space="preserve">     ส่วนท้องถิ่น</t>
  </si>
  <si>
    <t>1.  ส่งเสริมและสนับสนุนองค์กรปกครอง</t>
  </si>
  <si>
    <t>รวมต้นทุนคงที่</t>
  </si>
  <si>
    <t>รวมต้นทุนผันแปร</t>
  </si>
  <si>
    <t>ค่าใช้จ่ายบุคคลากร</t>
  </si>
  <si>
    <t>ครุภัณฑ์ต่ำกว่าเกณฑ์</t>
  </si>
  <si>
    <t>ค่าจ้างพนักงานผลิตเอกสาร</t>
  </si>
  <si>
    <t>ค่าใช้จ่ายประชุม</t>
  </si>
  <si>
    <t>ค่าน้ำมันฯ</t>
  </si>
  <si>
    <t>1. กองตรวจสอบระบบบัญชีท้องถิ่น (ตบ.)</t>
  </si>
  <si>
    <t>4. สำนักพัฒนาและส่งเสริมการบริหารงานท้องถิ่น</t>
  </si>
  <si>
    <t xml:space="preserve">    (นโยบายและแผน) (สน.พส.)</t>
  </si>
  <si>
    <t>5. สำนักส่งเสริมการพัฒนาเศรษฐกิจ สังคมและ</t>
  </si>
  <si>
    <t xml:space="preserve">    การมีส่วนร่วม (สน.สส.)</t>
  </si>
  <si>
    <t>6. สำนักมาตรฐานการบริหารงานองค์กรปกครอง</t>
  </si>
  <si>
    <t>7. สำนักพัฒนาระบบรูปแบบและโครงสร้าง (สน.พร.)</t>
  </si>
  <si>
    <t>หน่วยงานสนันสนุน</t>
  </si>
  <si>
    <t>การคลัง ของ อปท.</t>
  </si>
  <si>
    <t>5.  ด้านยานพาหนะ</t>
  </si>
  <si>
    <t>ส่งเสริมและสนับสนุนการให้บริการสาธารณะของ อปท.</t>
  </si>
  <si>
    <t>2.  ส่งเสริมและสนับสนุนการกระจายอำนาจการให้บริการ</t>
  </si>
  <si>
    <t>เพื่อให้เกิดผลสัมฤทธิ์ต่อภารกิจของ อปท.</t>
  </si>
  <si>
    <t>คงที่ปี53</t>
  </si>
  <si>
    <t>คงที่ปี52</t>
  </si>
  <si>
    <t>ผันแปรปี53</t>
  </si>
  <si>
    <t>ผันแปรปี52</t>
  </si>
  <si>
    <t>ค่าใช้จ่ายในการเดินทาง</t>
  </si>
  <si>
    <t>ผันแปร 53</t>
  </si>
  <si>
    <t>ปี53</t>
  </si>
  <si>
    <t>1.  การตรวจสอบเรื่องร้องเรียนของ อปท. ที่ได้พิจารณา</t>
  </si>
  <si>
    <t>ดำเนินการ</t>
  </si>
  <si>
    <t>ของ สถ. และ อปท.</t>
  </si>
  <si>
    <t xml:space="preserve">  </t>
  </si>
  <si>
    <t>5</t>
  </si>
  <si>
    <t>10</t>
  </si>
  <si>
    <t>จำนวนบุคลากร</t>
  </si>
  <si>
    <t>หน่วยนับ</t>
  </si>
  <si>
    <t>ท้องถิ่น</t>
  </si>
  <si>
    <t>5.  พัฒนาระบบเทคโนโลยีสารสนเทศและ</t>
  </si>
  <si>
    <t>6.  การส่งเสริมและสนับสนุนการบริการสาธารณะ</t>
  </si>
  <si>
    <t>7.  ติดตามประเมินผลการดำเนินงานของ อปท.</t>
  </si>
  <si>
    <t>5.  พัฒนาระบบเทคโนโลยีสารสนเทศ</t>
  </si>
  <si>
    <t>6.  การส่งเสริมและสนับสนุนการบริการ</t>
  </si>
  <si>
    <t>อปท. มีประสิทธิภาพในการบริหารงาน</t>
  </si>
  <si>
    <t>อปท. และประชาชนทั่วไป</t>
  </si>
  <si>
    <t>ของ อปท. ด้านการจัดการศึกษา</t>
  </si>
  <si>
    <t>ส่งเสริมความรู้และทักษะในการปฏิบัติงาน</t>
  </si>
  <si>
    <t>ให้แก่บุคลากรของ อปท.</t>
  </si>
  <si>
    <t>เพิ่ม/(ลด) %</t>
  </si>
  <si>
    <t>เพิ่ม/(ลด)</t>
  </si>
  <si>
    <t xml:space="preserve"> การเผยแพร่ข้อมูลข่าวสารแก่หน่วยงานต่าง ๆ  อปท. และ</t>
  </si>
  <si>
    <t>ส่งเสริมและสนับสนุนองค์กรปกครองส่วนท้องถิ่น</t>
  </si>
  <si>
    <t>ด้านการจัดการศึกษา</t>
  </si>
  <si>
    <t>1.  ส่งเสริม สนับสนุนและพัฒนาศักยภาพการบริหารงาน</t>
  </si>
  <si>
    <t>ตารางที่ 11  รายงานเปรียบเทียบต้นทุนทางตรงตามศูนย์ต้นทุนแยกตามประเภทค่าใช้จ่ายและลักษณะของต้นทุน  (คงที่/ผันแปร)</t>
  </si>
  <si>
    <t>จำนวนครั้งจัดประชุม</t>
  </si>
  <si>
    <t>3.  งานผลิตสื่อประชาสัมพันธ์</t>
  </si>
  <si>
    <t>จำนวนครั้งประชาสัมพันธ์</t>
  </si>
  <si>
    <t>กองการเจ้าหน้าที่ (กจ.)</t>
  </si>
  <si>
    <t>1.  ด้านบริหารบุคคล</t>
  </si>
  <si>
    <t>2.  ด้านพัฒนาทรัพยากรบุคคล</t>
  </si>
  <si>
    <t>จำนวน ชม./คนเข้าอบรม</t>
  </si>
  <si>
    <t>กองคลัง (กค.)</t>
  </si>
  <si>
    <t>จำนวนเอกสารรายการ</t>
  </si>
  <si>
    <t>จำนวนครั้งการจัดซื้อจัดจ้าง</t>
  </si>
  <si>
    <t>3.  ด้านยานพาหนะ</t>
  </si>
  <si>
    <t>จำนวนกิโลเมตร</t>
  </si>
  <si>
    <t>1. ด้านการพัฒนาระบบบริหารราชการ เกี่ยวกับ</t>
  </si>
  <si>
    <t>ด้าน</t>
  </si>
  <si>
    <t>ด้านเทคโนโลยีสารสนเทศและการสื่อสาร</t>
  </si>
  <si>
    <t>(กิจกรรมมาตรฐานของกรมบัญชีกลาง)</t>
  </si>
  <si>
    <t>ด้านแผนงาน</t>
  </si>
  <si>
    <t>3. ด้านระเบียบการคลัง</t>
  </si>
  <si>
    <t>จำนวนเรื่องที่แจ้งเวียน</t>
  </si>
  <si>
    <t>4. ด้านต้นทุนต่อหน่วย</t>
  </si>
  <si>
    <t>จำนวนระบบ</t>
  </si>
  <si>
    <t>ด้านแผนและการตรวจราชการ</t>
  </si>
  <si>
    <t>กลุ่มพัฒนาระบบบริหาร (ก.พ.ร.)</t>
  </si>
  <si>
    <t>กลุ่มตรวจสอบภายใน (กตภ.)</t>
  </si>
  <si>
    <t>จำนวนงานตรวจสอบ/คนวัน</t>
  </si>
  <si>
    <t>600</t>
  </si>
  <si>
    <t>คน (จำนวนคน)</t>
  </si>
  <si>
    <t>ค่าจ้างกำจัดปลวก</t>
  </si>
  <si>
    <t>ระบบ</t>
  </si>
  <si>
    <t>12</t>
  </si>
  <si>
    <t>10000</t>
  </si>
  <si>
    <t>ก.จังหวัด และอนุฯ ก.จังหวัด</t>
  </si>
  <si>
    <t>ต่าง ๆ ที่เกี่ยวข้องกับ อปท.</t>
  </si>
  <si>
    <t>สำนักพัฒนาระบบบริหารงานบุคคลส่วนท้องถิ่น (สน.บถ.)</t>
  </si>
  <si>
    <t>สำนักกฏหมายและระเบียบท้องถิ่น (สน.กม.)</t>
  </si>
  <si>
    <t xml:space="preserve"> Anti Virus</t>
  </si>
  <si>
    <t>7.  ติดตามประเมินผลการดำเนินงานของ</t>
  </si>
  <si>
    <t>1. บำรุงรักษาระบบเครือข่ายภายใน สถ. พร้อมระบบ</t>
  </si>
  <si>
    <t>2. จัดซื้อหนังสือในห้องสมุด</t>
  </si>
  <si>
    <t>4. การจัดตั้ง/เปลี่ยนแปลงฐานะของ อบต. และเทศบาล</t>
  </si>
  <si>
    <t>6. การพิจารณาให้ความเห็นเกี่ยวกับการจัดทำร่างกฎหมาย</t>
  </si>
  <si>
    <t>3.  การติดต่อประสานงานกับหน่วยงานที่เกี่ยวข้อง</t>
  </si>
  <si>
    <t>ศึกษาในสังกัด อปท. และการยกระดับคุณภาพการศึกษาด้านการอ่านฯ</t>
  </si>
  <si>
    <t>ต้นทุนผลผลิตประจำปีงบประมาณ พ.ศ. 2558  (ต.ค. 57 - ก.ย. 58)</t>
  </si>
  <si>
    <t>รายงานต้นทุนผลผลิต</t>
  </si>
  <si>
    <t>ตารางที่  1   รายงานต้นทุนรวมของหน่วยงาน โดยแยกประเภทตามแหล่งของเงิน</t>
  </si>
  <si>
    <t>ตารางเปรียบเทียบผลการคำนวณต้นทุนผลผลิตระหว่างปีงบประมาณ พ.ศ. 2557 และปีงบประมาณ พ.ศ. 2558</t>
  </si>
  <si>
    <t>ตารางที่  9  เปรียบเทียบผลการคำนวณต้นทุนกิจกรรมหลักแยกตามแหล่งเงิน</t>
  </si>
  <si>
    <t>ตารางที่  8  เปรียบเทียบผลการคำนวณต้นทุนผลผลิตย่อยแยกตามแหล่งเงิน</t>
  </si>
  <si>
    <t>2. ให้ความเห็นชอบร่างกฎหมายเกี่ยวกับการพัฒนาระบบ</t>
  </si>
  <si>
    <t>3. จัดตั้ง เปลี่ยนแปลงฐานะแยกพื้นที่ เปลี่ยนแปลงเขต</t>
  </si>
  <si>
    <t>ส่งเสริมความรู้และทักษะในการปฏิบัติงานให้แก่บุคลากร</t>
  </si>
  <si>
    <t>ต้นทุนทางตรง ปีงบประมาณ พ.ศ. 2558</t>
  </si>
  <si>
    <r>
      <t>ตารางที่ 12</t>
    </r>
    <r>
      <rPr>
        <b/>
        <sz val="14"/>
        <rFont val="TH SarabunPSK"/>
        <family val="2"/>
      </rPr>
      <t xml:space="preserve"> รายงานเปรียบเทียบต้นทุนทางอ้อมตามลักษณะของต้นทุน  (คงที่/ผันแปร)</t>
    </r>
  </si>
  <si>
    <t>ปีงบประมาณ พ.ศ. 2558</t>
  </si>
  <si>
    <t>ของบุคลากร อปท.</t>
  </si>
  <si>
    <t>215</t>
  </si>
  <si>
    <t>งบประมาณ พ.ศ. 2557</t>
  </si>
  <si>
    <t>ฉบับ (จำนวนฉบับ)</t>
  </si>
  <si>
    <t>3. การจัดประชุมคณะกรรมการพัฒนาระบบ</t>
  </si>
  <si>
    <t>4. จัดทำรายงานผลการปฏิบัติราชการตามคำ</t>
  </si>
  <si>
    <t>5. การจัดทำเอกสารแผ่นพับคำรับรองการปฏิบัติ</t>
  </si>
  <si>
    <t>92</t>
  </si>
  <si>
    <t>7. การจัดทำรายงานลักษณะสำคัญขององค์กร</t>
  </si>
  <si>
    <t>ประจำปีงบประมาณ พ.ศ. 2559</t>
  </si>
  <si>
    <t xml:space="preserve">       ตามภารกิจถ่ายโอนและนโยบายของรัฐบาล</t>
  </si>
  <si>
    <t>ท้องถิ่นตามระบบประเภทตำแหน่ง</t>
  </si>
  <si>
    <t>พอเพียงท้องถิ่น</t>
  </si>
  <si>
    <t>3. จัดสรรค่ากระแสไฟฟ้า</t>
  </si>
  <si>
    <t>4. จัดสรรค่าจ้างลูกจ้างชั่วคราวฯ</t>
  </si>
  <si>
    <t>พัฒนาการศึกษาของ อปท.</t>
  </si>
  <si>
    <t>11.  การส่งเสริมและสนับสนุนการรักษา</t>
  </si>
  <si>
    <t xml:space="preserve">      ความสะอาดและจัดระเบียบการค้าใน</t>
  </si>
  <si>
    <t xml:space="preserve">      ในพื้นที่สาธารณะ</t>
  </si>
  <si>
    <t>ตารางเปรียบเทียบผลการคำนวณต้นทุนผลผลิตระหว่างปีงบประมาณ พ.ศ. 2558  และ  ปีงบประมาณ พ.ศ. 2559</t>
  </si>
  <si>
    <t>ต้นทุนผลผลิตประจำปีงบประมาณ พ.ศ. 2559 (ต.ค. 58 - ก.ย. 59)</t>
  </si>
  <si>
    <t>ต้นทุนผลผลิตประจำปีงบประมาณ พ.ศ. 2559  (ต.ค. 58 - ก.ย. 59)</t>
  </si>
  <si>
    <t>1. ตรวจสอบการคลัง การบัญชี การเงิน และพัสดุ</t>
  </si>
  <si>
    <t>613</t>
  </si>
  <si>
    <t>อปท. เป้าหมาย</t>
  </si>
  <si>
    <t>2. ติดตามผลการแก้ไขข้อบกพร่องของ อปท.</t>
  </si>
  <si>
    <t>4. โครงการเพิ่มประสิทธิภาพการให้บริการระบบ</t>
  </si>
  <si>
    <t>เทคโนโลยีสารสนเทศของ สถ.ประจำปี 2558</t>
  </si>
  <si>
    <t>5. โครงการพัฒนามาตรฐานข้อมูลและบูรณาการ</t>
  </si>
  <si>
    <t>ระบบข้อมูลพื้นฐานท้องถิ่น</t>
  </si>
  <si>
    <t>1247</t>
  </si>
  <si>
    <t>1. การจัดสรรงบประมาณค่าตอบแทน ก.กลาง,</t>
  </si>
  <si>
    <t>จำนวน ครั้ง</t>
  </si>
  <si>
    <t>2. ขออนุมัติ/เบิกจ่ายค่าตอบแทนให้ คกก.คณะต่างๆ</t>
  </si>
  <si>
    <t>789</t>
  </si>
  <si>
    <t>4. การกำหนดตำแหน่งหรือปรับปรุงตำแหน่ง</t>
  </si>
  <si>
    <t>328</t>
  </si>
  <si>
    <t>5. การดำเนินการเกี่ยวกับการโอน (ย้าย) พนักงาน</t>
  </si>
  <si>
    <t>128</t>
  </si>
  <si>
    <t>และข้าราชการสังกัด อปท.</t>
  </si>
  <si>
    <t>6. การจัดทำมาตรฐานกำหนดตำแหน่งข้าราชการ</t>
  </si>
  <si>
    <t>1000</t>
  </si>
  <si>
    <t>และพนักงานท้องถิ่นตามระบบประเภทตำแหน่ง</t>
  </si>
  <si>
    <t>แผ่น (จำนวนแผ่นซีดี)</t>
  </si>
  <si>
    <t>1. การติดตามและการรายงานผลดำเนินโครงการ</t>
  </si>
  <si>
    <t>สถานที่กำจัดขยะมูลฝอย</t>
  </si>
  <si>
    <t>อปท. (จำนวน อปท.)</t>
  </si>
  <si>
    <t>2. การดำเนินการตามแผนปฏิบัติการประเทศไทย</t>
  </si>
  <si>
    <t>ไร้ขยะตามแนวทางประชารัฐ ระยะที่ 1</t>
  </si>
  <si>
    <t>3. การติดตามเร่งรัดการใช้จ่ายเงินงบประมาณ</t>
  </si>
  <si>
    <t>2040</t>
  </si>
  <si>
    <t>พ.ศ. 2559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</si>
</sst>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-* #,##0.00_-;\-* #,##0.00_-;_-* \-??_-;_-@_-"/>
    <numFmt numFmtId="181" formatCode="_-* #,##0_-;\-* #,##0_-;_-* \-??_-;_-@_-"/>
    <numFmt numFmtId="182" formatCode="_-* #,##0.0_-;\-* #,##0.0_-;_-* \-??_-;_-@_-"/>
    <numFmt numFmtId="183" formatCode="0.0"/>
    <numFmt numFmtId="184" formatCode="_-* #,##0.000_-;\-* #,##0.000_-;_-* \-??_-;_-@_-"/>
    <numFmt numFmtId="185" formatCode="_-* #,##0.0000_-;\-* #,##0.0000_-;_-* \-??_-;_-@_-"/>
    <numFmt numFmtId="186" formatCode="_-* #,##0.00000_-;\-* #,##0.00000_-;_-* \-??_-;_-@_-"/>
    <numFmt numFmtId="187" formatCode="_-* #,##0.000000_-;\-* #,##0.000000_-;_-* \-??_-;_-@_-"/>
    <numFmt numFmtId="188" formatCode="_-* #,##0.000_-;\-* #,##0.000_-;_-* &quot;-&quot;??_-;_-@_-"/>
    <numFmt numFmtId="189" formatCode="_-* #,##0.0000_-;\-* #,##0.0000_-;_-* &quot;-&quot;??_-;_-@_-"/>
    <numFmt numFmtId="190" formatCode="&quot;ใช่&quot;;&quot;ใช่&quot;;&quot;ไม่ใช่&quot;"/>
    <numFmt numFmtId="191" formatCode="&quot;จริง&quot;;&quot;จริง&quot;;&quot;เท็จ&quot;"/>
    <numFmt numFmtId="192" formatCode="&quot;เปิด&quot;;&quot;เปิด&quot;;&quot;ปิด&quot;"/>
    <numFmt numFmtId="193" formatCode="[$€-2]\ #,##0.00_);[Red]\([$€-2]\ #,##0.00\)"/>
    <numFmt numFmtId="194" formatCode="0.000000"/>
    <numFmt numFmtId="195" formatCode="0.00000"/>
    <numFmt numFmtId="196" formatCode="0.0000"/>
    <numFmt numFmtId="197" formatCode="0.000"/>
    <numFmt numFmtId="198" formatCode="0.0000000"/>
    <numFmt numFmtId="199" formatCode="#,##0.0"/>
    <numFmt numFmtId="200" formatCode="_-* #,##0_-;\-* #,##0_-;_-* &quot;-&quot;??_-;_-@_-"/>
    <numFmt numFmtId="201" formatCode="0.00_);\(0.00\)"/>
    <numFmt numFmtId="202" formatCode="0;[Red]0"/>
    <numFmt numFmtId="203" formatCode="0.00_);[Red]\(0.00\)"/>
    <numFmt numFmtId="204" formatCode="[$-409]dddd\,\ mmmm\ dd\,\ yyyy"/>
    <numFmt numFmtId="205" formatCode="[$-409]h:mm:ss\ AM/PM"/>
    <numFmt numFmtId="206" formatCode="_-* #,##0.0000000_-;\-* #,##0.0000000_-;_-* \-??_-;_-@_-"/>
    <numFmt numFmtId="207" formatCode="_-* #,##0.00000000_-;\-* #,##0.00000000_-;_-* \-??_-;_-@_-"/>
  </numFmts>
  <fonts count="36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3"/>
      <name val="TH SarabunPSK"/>
      <family val="2"/>
    </font>
    <font>
      <b/>
      <u val="single"/>
      <sz val="14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0"/>
      <name val="TH SarabunPSK"/>
      <family val="2"/>
    </font>
    <font>
      <u val="singleAccounting"/>
      <sz val="14"/>
      <name val="TH SarabunPSK"/>
      <family val="2"/>
    </font>
    <font>
      <b/>
      <u val="doubleAccounting"/>
      <sz val="14"/>
      <name val="TH SarabunPSK"/>
      <family val="2"/>
    </font>
    <font>
      <sz val="12"/>
      <name val="TH SarabunPSK"/>
      <family val="2"/>
    </font>
    <font>
      <b/>
      <sz val="13"/>
      <name val="TH SarabunPSK"/>
      <family val="2"/>
    </font>
    <font>
      <sz val="16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b/>
      <sz val="13"/>
      <color indexed="10"/>
      <name val="TH SarabunPSK"/>
      <family val="2"/>
    </font>
    <font>
      <b/>
      <u val="single"/>
      <sz val="13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0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5" fillId="11" borderId="1" applyNumberFormat="0" applyAlignment="0" applyProtection="0"/>
    <xf numFmtId="0" fontId="14" fillId="0" borderId="2" applyNumberFormat="0" applyFill="0" applyAlignment="0" applyProtection="0"/>
    <xf numFmtId="9" fontId="0" fillId="0" borderId="0" applyFill="0" applyBorder="0" applyAlignment="0" applyProtection="0"/>
    <xf numFmtId="0" fontId="9" fillId="12" borderId="0" applyNumberFormat="0" applyBorder="0" applyAlignment="0" applyProtection="0"/>
    <xf numFmtId="0" fontId="12" fillId="2" borderId="3" applyNumberFormat="0" applyAlignment="0" applyProtection="0"/>
    <xf numFmtId="0" fontId="13" fillId="2" borderId="4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11" fillId="3" borderId="4" applyNumberFormat="0" applyAlignment="0" applyProtection="0"/>
    <xf numFmtId="0" fontId="10" fillId="8" borderId="0" applyNumberFormat="0" applyBorder="0" applyAlignment="0" applyProtection="0"/>
    <xf numFmtId="0" fontId="18" fillId="0" borderId="5" applyNumberFormat="0" applyFill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0" borderId="0" applyNumberFormat="0" applyBorder="0" applyAlignment="0" applyProtection="0"/>
    <xf numFmtId="0" fontId="19" fillId="17" borderId="0" applyNumberFormat="0" applyBorder="0" applyAlignment="0" applyProtection="0"/>
    <xf numFmtId="0" fontId="0" fillId="4" borderId="6" applyNumberFormat="0" applyFont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</cellStyleXfs>
  <cellXfs count="613">
    <xf numFmtId="0" fontId="0" fillId="0" borderId="0" xfId="0" applyAlignment="1">
      <alignment/>
    </xf>
    <xf numFmtId="0" fontId="22" fillId="0" borderId="10" xfId="0" applyFont="1" applyBorder="1" applyAlignment="1">
      <alignment horizontal="center"/>
    </xf>
    <xf numFmtId="0" fontId="22" fillId="0" borderId="0" xfId="0" applyFont="1" applyAlignment="1">
      <alignment/>
    </xf>
    <xf numFmtId="0" fontId="22" fillId="0" borderId="11" xfId="0" applyFont="1" applyBorder="1" applyAlignment="1">
      <alignment/>
    </xf>
    <xf numFmtId="49" fontId="22" fillId="0" borderId="0" xfId="0" applyNumberFormat="1" applyFont="1" applyAlignment="1">
      <alignment/>
    </xf>
    <xf numFmtId="0" fontId="22" fillId="0" borderId="0" xfId="0" applyFont="1" applyAlignment="1">
      <alignment horizontal="center"/>
    </xf>
    <xf numFmtId="0" fontId="22" fillId="0" borderId="12" xfId="0" applyFont="1" applyBorder="1" applyAlignment="1">
      <alignment/>
    </xf>
    <xf numFmtId="180" fontId="21" fillId="0" borderId="0" xfId="35" applyFont="1" applyFill="1" applyBorder="1" applyAlignment="1" applyProtection="1">
      <alignment/>
      <protection/>
    </xf>
    <xf numFmtId="180" fontId="24" fillId="0" borderId="0" xfId="35" applyFont="1" applyFill="1" applyBorder="1" applyAlignment="1" applyProtection="1">
      <alignment/>
      <protection/>
    </xf>
    <xf numFmtId="0" fontId="24" fillId="0" borderId="0" xfId="0" applyFont="1" applyAlignment="1">
      <alignment/>
    </xf>
    <xf numFmtId="180" fontId="25" fillId="0" borderId="0" xfId="35" applyFont="1" applyFill="1" applyBorder="1" applyAlignment="1" applyProtection="1">
      <alignment/>
      <protection/>
    </xf>
    <xf numFmtId="0" fontId="25" fillId="0" borderId="0" xfId="0" applyFont="1" applyAlignment="1">
      <alignment/>
    </xf>
    <xf numFmtId="180" fontId="25" fillId="0" borderId="13" xfId="35" applyFont="1" applyFill="1" applyBorder="1" applyAlignment="1" applyProtection="1">
      <alignment shrinkToFit="1"/>
      <protection/>
    </xf>
    <xf numFmtId="180" fontId="25" fillId="0" borderId="13" xfId="35" applyFont="1" applyFill="1" applyBorder="1" applyAlignment="1" applyProtection="1">
      <alignment/>
      <protection/>
    </xf>
    <xf numFmtId="171" fontId="25" fillId="0" borderId="13" xfId="0" applyNumberFormat="1" applyFont="1" applyBorder="1" applyAlignment="1">
      <alignment/>
    </xf>
    <xf numFmtId="180" fontId="24" fillId="0" borderId="14" xfId="35" applyFont="1" applyFill="1" applyBorder="1" applyAlignment="1" applyProtection="1">
      <alignment vertical="center"/>
      <protection/>
    </xf>
    <xf numFmtId="171" fontId="24" fillId="0" borderId="14" xfId="0" applyNumberFormat="1" applyFont="1" applyBorder="1" applyAlignment="1">
      <alignment vertical="center"/>
    </xf>
    <xf numFmtId="180" fontId="25" fillId="0" borderId="0" xfId="35" applyFont="1" applyFill="1" applyBorder="1" applyAlignment="1" applyProtection="1">
      <alignment vertical="center"/>
      <protection/>
    </xf>
    <xf numFmtId="0" fontId="25" fillId="0" borderId="0" xfId="0" applyFont="1" applyAlignment="1">
      <alignment vertical="center"/>
    </xf>
    <xf numFmtId="43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/>
    </xf>
    <xf numFmtId="180" fontId="24" fillId="0" borderId="0" xfId="35" applyFont="1" applyBorder="1" applyAlignment="1">
      <alignment/>
    </xf>
    <xf numFmtId="180" fontId="25" fillId="0" borderId="0" xfId="35" applyFont="1" applyBorder="1" applyAlignment="1">
      <alignment/>
    </xf>
    <xf numFmtId="180" fontId="25" fillId="0" borderId="0" xfId="35" applyFont="1" applyAlignment="1">
      <alignment/>
    </xf>
    <xf numFmtId="180" fontId="27" fillId="0" borderId="0" xfId="35" applyFont="1" applyFill="1" applyBorder="1" applyAlignment="1" applyProtection="1">
      <alignment/>
      <protection/>
    </xf>
    <xf numFmtId="180" fontId="27" fillId="0" borderId="0" xfId="35" applyFont="1" applyBorder="1" applyAlignment="1">
      <alignment/>
    </xf>
    <xf numFmtId="180" fontId="28" fillId="0" borderId="0" xfId="35" applyFont="1" applyBorder="1" applyAlignment="1">
      <alignment/>
    </xf>
    <xf numFmtId="2" fontId="24" fillId="0" borderId="0" xfId="0" applyNumberFormat="1" applyFont="1" applyAlignment="1">
      <alignment/>
    </xf>
    <xf numFmtId="2" fontId="25" fillId="0" borderId="0" xfId="0" applyNumberFormat="1" applyFont="1" applyAlignment="1">
      <alignment/>
    </xf>
    <xf numFmtId="2" fontId="25" fillId="0" borderId="0" xfId="0" applyNumberFormat="1" applyFont="1" applyAlignment="1">
      <alignment vertical="center"/>
    </xf>
    <xf numFmtId="2" fontId="25" fillId="0" borderId="0" xfId="0" applyNumberFormat="1" applyFont="1" applyBorder="1" applyAlignment="1">
      <alignment/>
    </xf>
    <xf numFmtId="180" fontId="26" fillId="0" borderId="0" xfId="35" applyFont="1" applyBorder="1" applyAlignment="1">
      <alignment/>
    </xf>
    <xf numFmtId="2" fontId="25" fillId="0" borderId="0" xfId="35" applyNumberFormat="1" applyFont="1" applyBorder="1" applyAlignment="1">
      <alignment/>
    </xf>
    <xf numFmtId="180" fontId="24" fillId="0" borderId="10" xfId="35" applyFont="1" applyFill="1" applyBorder="1" applyAlignment="1" applyProtection="1">
      <alignment horizontal="center" vertical="center"/>
      <protection/>
    </xf>
    <xf numFmtId="180" fontId="24" fillId="0" borderId="10" xfId="35" applyFont="1" applyFill="1" applyBorder="1" applyAlignment="1" applyProtection="1">
      <alignment horizontal="center" vertical="center" shrinkToFit="1"/>
      <protection/>
    </xf>
    <xf numFmtId="0" fontId="24" fillId="0" borderId="10" xfId="0" applyFont="1" applyBorder="1" applyAlignment="1">
      <alignment horizontal="center" vertical="center"/>
    </xf>
    <xf numFmtId="180" fontId="29" fillId="0" borderId="0" xfId="35" applyFont="1" applyFill="1" applyBorder="1" applyAlignment="1" applyProtection="1">
      <alignment/>
      <protection/>
    </xf>
    <xf numFmtId="180" fontId="29" fillId="0" borderId="0" xfId="35" applyFont="1" applyFill="1" applyBorder="1" applyAlignment="1" applyProtection="1">
      <alignment vertical="top" wrapText="1"/>
      <protection/>
    </xf>
    <xf numFmtId="180" fontId="29" fillId="0" borderId="0" xfId="35" applyFont="1" applyFill="1" applyBorder="1" applyAlignment="1" applyProtection="1">
      <alignment vertical="center"/>
      <protection/>
    </xf>
    <xf numFmtId="180" fontId="22" fillId="0" borderId="15" xfId="35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49" fontId="25" fillId="0" borderId="0" xfId="35" applyNumberFormat="1" applyFont="1" applyAlignment="1">
      <alignment horizontal="center"/>
    </xf>
    <xf numFmtId="49" fontId="24" fillId="0" borderId="11" xfId="35" applyNumberFormat="1" applyFont="1" applyBorder="1" applyAlignment="1">
      <alignment horizontal="center" vertical="center"/>
    </xf>
    <xf numFmtId="180" fontId="25" fillId="0" borderId="11" xfId="35" applyFont="1" applyBorder="1" applyAlignment="1">
      <alignment vertical="center"/>
    </xf>
    <xf numFmtId="0" fontId="24" fillId="0" borderId="0" xfId="0" applyFont="1" applyBorder="1" applyAlignment="1">
      <alignment/>
    </xf>
    <xf numFmtId="49" fontId="24" fillId="0" borderId="12" xfId="35" applyNumberFormat="1" applyFont="1" applyBorder="1" applyAlignment="1">
      <alignment horizontal="center"/>
    </xf>
    <xf numFmtId="49" fontId="25" fillId="0" borderId="11" xfId="35" applyNumberFormat="1" applyFont="1" applyBorder="1" applyAlignment="1">
      <alignment horizontal="center"/>
    </xf>
    <xf numFmtId="180" fontId="25" fillId="0" borderId="11" xfId="35" applyFont="1" applyBorder="1" applyAlignment="1">
      <alignment horizontal="left"/>
    </xf>
    <xf numFmtId="180" fontId="25" fillId="0" borderId="13" xfId="35" applyFont="1" applyFill="1" applyBorder="1" applyAlignment="1">
      <alignment/>
    </xf>
    <xf numFmtId="180" fontId="25" fillId="0" borderId="13" xfId="35" applyNumberFormat="1" applyFont="1" applyFill="1" applyBorder="1" applyAlignment="1">
      <alignment horizontal="center"/>
    </xf>
    <xf numFmtId="49" fontId="25" fillId="0" borderId="13" xfId="35" applyNumberFormat="1" applyFont="1" applyBorder="1" applyAlignment="1">
      <alignment horizontal="center"/>
    </xf>
    <xf numFmtId="180" fontId="25" fillId="0" borderId="13" xfId="35" applyFont="1" applyBorder="1" applyAlignment="1">
      <alignment horizontal="left"/>
    </xf>
    <xf numFmtId="180" fontId="25" fillId="0" borderId="12" xfId="0" applyNumberFormat="1" applyFont="1" applyBorder="1" applyAlignment="1">
      <alignment horizontal="left"/>
    </xf>
    <xf numFmtId="180" fontId="25" fillId="0" borderId="12" xfId="35" applyNumberFormat="1" applyFont="1" applyBorder="1" applyAlignment="1">
      <alignment horizontal="left"/>
    </xf>
    <xf numFmtId="49" fontId="25" fillId="0" borderId="12" xfId="35" applyNumberFormat="1" applyFont="1" applyBorder="1" applyAlignment="1">
      <alignment horizontal="center" shrinkToFit="1"/>
    </xf>
    <xf numFmtId="180" fontId="25" fillId="0" borderId="12" xfId="35" applyFont="1" applyBorder="1" applyAlignment="1">
      <alignment horizontal="left"/>
    </xf>
    <xf numFmtId="180" fontId="25" fillId="0" borderId="0" xfId="0" applyNumberFormat="1" applyFont="1" applyBorder="1" applyAlignment="1">
      <alignment/>
    </xf>
    <xf numFmtId="180" fontId="25" fillId="0" borderId="11" xfId="35" applyNumberFormat="1" applyFont="1" applyBorder="1" applyAlignment="1">
      <alignment/>
    </xf>
    <xf numFmtId="180" fontId="25" fillId="0" borderId="13" xfId="35" applyNumberFormat="1" applyFont="1" applyBorder="1" applyAlignment="1">
      <alignment/>
    </xf>
    <xf numFmtId="180" fontId="25" fillId="0" borderId="13" xfId="35" applyFont="1" applyBorder="1" applyAlignment="1">
      <alignment/>
    </xf>
    <xf numFmtId="49" fontId="25" fillId="0" borderId="13" xfId="0" applyNumberFormat="1" applyFont="1" applyBorder="1" applyAlignment="1">
      <alignment/>
    </xf>
    <xf numFmtId="180" fontId="25" fillId="0" borderId="13" xfId="35" applyFont="1" applyFill="1" applyBorder="1" applyAlignment="1">
      <alignment horizontal="center"/>
    </xf>
    <xf numFmtId="49" fontId="25" fillId="0" borderId="13" xfId="0" applyNumberFormat="1" applyFont="1" applyBorder="1" applyAlignment="1">
      <alignment shrinkToFit="1"/>
    </xf>
    <xf numFmtId="49" fontId="25" fillId="0" borderId="12" xfId="0" applyNumberFormat="1" applyFont="1" applyBorder="1" applyAlignment="1">
      <alignment/>
    </xf>
    <xf numFmtId="180" fontId="25" fillId="0" borderId="12" xfId="35" applyNumberFormat="1" applyFont="1" applyBorder="1" applyAlignment="1">
      <alignment/>
    </xf>
    <xf numFmtId="180" fontId="25" fillId="0" borderId="12" xfId="35" applyNumberFormat="1" applyFont="1" applyFill="1" applyBorder="1" applyAlignment="1">
      <alignment horizontal="center"/>
    </xf>
    <xf numFmtId="49" fontId="25" fillId="0" borderId="12" xfId="35" applyNumberFormat="1" applyFont="1" applyBorder="1" applyAlignment="1">
      <alignment horizontal="center"/>
    </xf>
    <xf numFmtId="180" fontId="25" fillId="0" borderId="12" xfId="35" applyFont="1" applyBorder="1" applyAlignment="1">
      <alignment/>
    </xf>
    <xf numFmtId="49" fontId="25" fillId="0" borderId="13" xfId="35" applyNumberFormat="1" applyFont="1" applyBorder="1" applyAlignment="1">
      <alignment horizontal="center" shrinkToFit="1"/>
    </xf>
    <xf numFmtId="0" fontId="25" fillId="0" borderId="13" xfId="0" applyFont="1" applyBorder="1" applyAlignment="1">
      <alignment/>
    </xf>
    <xf numFmtId="0" fontId="25" fillId="0" borderId="12" xfId="0" applyFont="1" applyBorder="1" applyAlignment="1">
      <alignment/>
    </xf>
    <xf numFmtId="180" fontId="25" fillId="0" borderId="12" xfId="35" applyNumberFormat="1" applyFont="1" applyFill="1" applyBorder="1" applyAlignment="1">
      <alignment/>
    </xf>
    <xf numFmtId="180" fontId="25" fillId="0" borderId="11" xfId="35" applyNumberFormat="1" applyFont="1" applyFill="1" applyBorder="1" applyAlignment="1">
      <alignment horizontal="center"/>
    </xf>
    <xf numFmtId="180" fontId="25" fillId="0" borderId="13" xfId="35" applyFont="1" applyBorder="1" applyAlignment="1">
      <alignment horizontal="center"/>
    </xf>
    <xf numFmtId="180" fontId="21" fillId="0" borderId="13" xfId="0" applyNumberFormat="1" applyFont="1" applyBorder="1" applyAlignment="1">
      <alignment horizontal="left"/>
    </xf>
    <xf numFmtId="180" fontId="25" fillId="0" borderId="13" xfId="35" applyNumberFormat="1" applyFont="1" applyBorder="1" applyAlignment="1">
      <alignment horizontal="left"/>
    </xf>
    <xf numFmtId="180" fontId="25" fillId="0" borderId="13" xfId="35" applyFont="1" applyFill="1" applyBorder="1" applyAlignment="1">
      <alignment horizontal="center" vertical="center"/>
    </xf>
    <xf numFmtId="180" fontId="25" fillId="0" borderId="12" xfId="35" applyNumberFormat="1" applyFont="1" applyBorder="1" applyAlignment="1">
      <alignment horizontal="left" indent="1"/>
    </xf>
    <xf numFmtId="180" fontId="31" fillId="0" borderId="13" xfId="0" applyNumberFormat="1" applyFont="1" applyBorder="1" applyAlignment="1">
      <alignment horizontal="left"/>
    </xf>
    <xf numFmtId="180" fontId="25" fillId="0" borderId="12" xfId="35" applyNumberFormat="1" applyFont="1" applyFill="1" applyBorder="1" applyAlignment="1">
      <alignment horizontal="center" vertical="center"/>
    </xf>
    <xf numFmtId="0" fontId="31" fillId="0" borderId="0" xfId="0" applyFont="1" applyBorder="1" applyAlignment="1">
      <alignment/>
    </xf>
    <xf numFmtId="0" fontId="31" fillId="0" borderId="0" xfId="0" applyFont="1" applyAlignment="1">
      <alignment/>
    </xf>
    <xf numFmtId="180" fontId="25" fillId="0" borderId="12" xfId="35" applyNumberFormat="1" applyFont="1" applyFill="1" applyBorder="1" applyAlignment="1">
      <alignment/>
    </xf>
    <xf numFmtId="0" fontId="31" fillId="0" borderId="13" xfId="0" applyFont="1" applyBorder="1" applyAlignment="1">
      <alignment/>
    </xf>
    <xf numFmtId="43" fontId="31" fillId="0" borderId="0" xfId="0" applyNumberFormat="1" applyFont="1" applyBorder="1" applyAlignment="1">
      <alignment/>
    </xf>
    <xf numFmtId="0" fontId="24" fillId="0" borderId="16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180" fontId="25" fillId="0" borderId="0" xfId="35" applyNumberFormat="1" applyFont="1" applyBorder="1" applyAlignment="1">
      <alignment/>
    </xf>
    <xf numFmtId="49" fontId="25" fillId="0" borderId="0" xfId="35" applyNumberFormat="1" applyFont="1" applyBorder="1" applyAlignment="1">
      <alignment horizontal="center"/>
    </xf>
    <xf numFmtId="180" fontId="25" fillId="0" borderId="0" xfId="35" applyFont="1" applyBorder="1" applyAlignment="1">
      <alignment horizontal="left"/>
    </xf>
    <xf numFmtId="180" fontId="31" fillId="0" borderId="0" xfId="35" applyFont="1" applyAlignment="1">
      <alignment/>
    </xf>
    <xf numFmtId="0" fontId="25" fillId="0" borderId="10" xfId="0" applyFont="1" applyBorder="1" applyAlignment="1">
      <alignment vertical="center"/>
    </xf>
    <xf numFmtId="180" fontId="25" fillId="0" borderId="10" xfId="35" applyFont="1" applyBorder="1" applyAlignment="1">
      <alignment vertical="center"/>
    </xf>
    <xf numFmtId="181" fontId="25" fillId="0" borderId="10" xfId="35" applyNumberFormat="1" applyFont="1" applyBorder="1" applyAlignment="1">
      <alignment vertical="center"/>
    </xf>
    <xf numFmtId="181" fontId="25" fillId="0" borderId="10" xfId="35" applyNumberFormat="1" applyFont="1" applyBorder="1" applyAlignment="1">
      <alignment horizontal="center" vertical="center" shrinkToFit="1"/>
    </xf>
    <xf numFmtId="181" fontId="25" fillId="0" borderId="13" xfId="35" applyNumberFormat="1" applyFont="1" applyBorder="1" applyAlignment="1">
      <alignment/>
    </xf>
    <xf numFmtId="181" fontId="25" fillId="0" borderId="11" xfId="35" applyNumberFormat="1" applyFont="1" applyBorder="1" applyAlignment="1">
      <alignment horizontal="center" vertical="center" shrinkToFit="1"/>
    </xf>
    <xf numFmtId="180" fontId="25" fillId="0" borderId="12" xfId="35" applyFont="1" applyBorder="1" applyAlignment="1">
      <alignment vertical="center"/>
    </xf>
    <xf numFmtId="181" fontId="25" fillId="0" borderId="12" xfId="35" applyNumberFormat="1" applyFont="1" applyBorder="1" applyAlignment="1">
      <alignment horizontal="center" vertical="center" shrinkToFit="1"/>
    </xf>
    <xf numFmtId="181" fontId="25" fillId="0" borderId="11" xfId="35" applyNumberFormat="1" applyFont="1" applyBorder="1" applyAlignment="1">
      <alignment vertical="center"/>
    </xf>
    <xf numFmtId="181" fontId="25" fillId="0" borderId="13" xfId="35" applyNumberFormat="1" applyFont="1" applyBorder="1" applyAlignment="1">
      <alignment vertical="center"/>
    </xf>
    <xf numFmtId="181" fontId="25" fillId="0" borderId="13" xfId="35" applyNumberFormat="1" applyFont="1" applyBorder="1" applyAlignment="1">
      <alignment horizontal="center" vertical="center" shrinkToFit="1"/>
    </xf>
    <xf numFmtId="180" fontId="24" fillId="0" borderId="16" xfId="35" applyFont="1" applyBorder="1" applyAlignment="1">
      <alignment vertical="center"/>
    </xf>
    <xf numFmtId="181" fontId="24" fillId="0" borderId="17" xfId="35" applyNumberFormat="1" applyFont="1" applyBorder="1" applyAlignment="1">
      <alignment vertical="center"/>
    </xf>
    <xf numFmtId="181" fontId="24" fillId="0" borderId="18" xfId="35" applyNumberFormat="1" applyFont="1" applyBorder="1" applyAlignment="1">
      <alignment vertical="center"/>
    </xf>
    <xf numFmtId="180" fontId="24" fillId="0" borderId="18" xfId="35" applyFont="1" applyBorder="1" applyAlignment="1">
      <alignment vertical="center"/>
    </xf>
    <xf numFmtId="0" fontId="24" fillId="0" borderId="0" xfId="0" applyFont="1" applyAlignment="1">
      <alignment vertical="center"/>
    </xf>
    <xf numFmtId="180" fontId="25" fillId="0" borderId="13" xfId="35" applyFont="1" applyBorder="1" applyAlignment="1">
      <alignment vertical="center"/>
    </xf>
    <xf numFmtId="0" fontId="25" fillId="0" borderId="11" xfId="0" applyFont="1" applyBorder="1" applyAlignment="1">
      <alignment/>
    </xf>
    <xf numFmtId="180" fontId="25" fillId="0" borderId="11" xfId="35" applyFont="1" applyBorder="1" applyAlignment="1">
      <alignment/>
    </xf>
    <xf numFmtId="180" fontId="25" fillId="0" borderId="19" xfId="35" applyFont="1" applyBorder="1" applyAlignment="1">
      <alignment/>
    </xf>
    <xf numFmtId="180" fontId="25" fillId="0" borderId="20" xfId="35" applyFont="1" applyBorder="1" applyAlignment="1">
      <alignment/>
    </xf>
    <xf numFmtId="180" fontId="25" fillId="0" borderId="21" xfId="35" applyFont="1" applyBorder="1" applyAlignment="1">
      <alignment/>
    </xf>
    <xf numFmtId="49" fontId="21" fillId="0" borderId="0" xfId="0" applyNumberFormat="1" applyFont="1" applyAlignment="1">
      <alignment/>
    </xf>
    <xf numFmtId="49" fontId="24" fillId="0" borderId="11" xfId="0" applyNumberFormat="1" applyFont="1" applyBorder="1" applyAlignment="1">
      <alignment/>
    </xf>
    <xf numFmtId="49" fontId="24" fillId="0" borderId="13" xfId="0" applyNumberFormat="1" applyFont="1" applyBorder="1" applyAlignment="1">
      <alignment/>
    </xf>
    <xf numFmtId="3" fontId="25" fillId="0" borderId="13" xfId="35" applyNumberFormat="1" applyFont="1" applyFill="1" applyBorder="1" applyAlignment="1">
      <alignment horizontal="center"/>
    </xf>
    <xf numFmtId="49" fontId="24" fillId="0" borderId="13" xfId="0" applyNumberFormat="1" applyFont="1" applyFill="1" applyBorder="1" applyAlignment="1">
      <alignment/>
    </xf>
    <xf numFmtId="49" fontId="25" fillId="0" borderId="13" xfId="35" applyNumberFormat="1" applyFont="1" applyFill="1" applyBorder="1" applyAlignment="1">
      <alignment horizontal="center"/>
    </xf>
    <xf numFmtId="49" fontId="25" fillId="0" borderId="13" xfId="0" applyNumberFormat="1" applyFont="1" applyFill="1" applyBorder="1" applyAlignment="1">
      <alignment horizontal="left"/>
    </xf>
    <xf numFmtId="49" fontId="25" fillId="0" borderId="13" xfId="35" applyNumberFormat="1" applyFont="1" applyFill="1" applyBorder="1" applyAlignment="1">
      <alignment horizontal="center" shrinkToFit="1"/>
    </xf>
    <xf numFmtId="49" fontId="25" fillId="0" borderId="13" xfId="0" applyNumberFormat="1" applyFont="1" applyBorder="1" applyAlignment="1">
      <alignment horizontal="left"/>
    </xf>
    <xf numFmtId="49" fontId="24" fillId="0" borderId="18" xfId="35" applyNumberFormat="1" applyFont="1" applyBorder="1" applyAlignment="1">
      <alignment horizontal="center" vertical="center"/>
    </xf>
    <xf numFmtId="49" fontId="25" fillId="0" borderId="0" xfId="0" applyNumberFormat="1" applyFont="1" applyBorder="1" applyAlignment="1">
      <alignment/>
    </xf>
    <xf numFmtId="49" fontId="25" fillId="0" borderId="0" xfId="0" applyNumberFormat="1" applyFont="1" applyAlignment="1">
      <alignment/>
    </xf>
    <xf numFmtId="0" fontId="25" fillId="0" borderId="0" xfId="0" applyFont="1" applyBorder="1" applyAlignment="1">
      <alignment horizontal="center"/>
    </xf>
    <xf numFmtId="180" fontId="31" fillId="0" borderId="0" xfId="0" applyNumberFormat="1" applyFont="1" applyBorder="1" applyAlignment="1">
      <alignment/>
    </xf>
    <xf numFmtId="180" fontId="25" fillId="0" borderId="13" xfId="35" applyNumberFormat="1" applyFont="1" applyFill="1" applyBorder="1" applyAlignment="1">
      <alignment horizontal="center" vertical="center"/>
    </xf>
    <xf numFmtId="180" fontId="25" fillId="0" borderId="13" xfId="0" applyNumberFormat="1" applyFont="1" applyFill="1" applyBorder="1" applyAlignment="1">
      <alignment horizontal="center"/>
    </xf>
    <xf numFmtId="180" fontId="25" fillId="0" borderId="11" xfId="35" applyFont="1" applyFill="1" applyBorder="1" applyAlignment="1">
      <alignment vertical="center"/>
    </xf>
    <xf numFmtId="181" fontId="25" fillId="0" borderId="11" xfId="35" applyNumberFormat="1" applyFont="1" applyBorder="1" applyAlignment="1">
      <alignment horizontal="center"/>
    </xf>
    <xf numFmtId="181" fontId="25" fillId="0" borderId="13" xfId="35" applyNumberFormat="1" applyFont="1" applyBorder="1" applyAlignment="1">
      <alignment horizontal="center"/>
    </xf>
    <xf numFmtId="180" fontId="29" fillId="0" borderId="0" xfId="35" applyFont="1" applyAlignment="1">
      <alignment/>
    </xf>
    <xf numFmtId="201" fontId="29" fillId="0" borderId="0" xfId="0" applyNumberFormat="1" applyFont="1" applyAlignment="1">
      <alignment horizontal="center"/>
    </xf>
    <xf numFmtId="0" fontId="29" fillId="0" borderId="0" xfId="0" applyFont="1" applyAlignment="1">
      <alignment/>
    </xf>
    <xf numFmtId="49" fontId="29" fillId="0" borderId="11" xfId="35" applyNumberFormat="1" applyFont="1" applyFill="1" applyBorder="1" applyAlignment="1">
      <alignment horizontal="center" vertical="center"/>
    </xf>
    <xf numFmtId="201" fontId="32" fillId="0" borderId="11" xfId="0" applyNumberFormat="1" applyFont="1" applyBorder="1" applyAlignment="1">
      <alignment horizontal="center"/>
    </xf>
    <xf numFmtId="0" fontId="32" fillId="0" borderId="0" xfId="0" applyFont="1" applyAlignment="1">
      <alignment/>
    </xf>
    <xf numFmtId="49" fontId="29" fillId="0" borderId="12" xfId="35" applyNumberFormat="1" applyFont="1" applyFill="1" applyBorder="1" applyAlignment="1">
      <alignment horizontal="center"/>
    </xf>
    <xf numFmtId="201" fontId="32" fillId="0" borderId="12" xfId="0" applyNumberFormat="1" applyFont="1" applyBorder="1" applyAlignment="1">
      <alignment horizontal="center"/>
    </xf>
    <xf numFmtId="201" fontId="29" fillId="0" borderId="11" xfId="0" applyNumberFormat="1" applyFont="1" applyBorder="1" applyAlignment="1">
      <alignment horizontal="center"/>
    </xf>
    <xf numFmtId="0" fontId="29" fillId="0" borderId="0" xfId="0" applyFont="1" applyBorder="1" applyAlignment="1">
      <alignment/>
    </xf>
    <xf numFmtId="0" fontId="29" fillId="0" borderId="13" xfId="0" applyFont="1" applyBorder="1" applyAlignment="1">
      <alignment/>
    </xf>
    <xf numFmtId="49" fontId="29" fillId="0" borderId="13" xfId="35" applyNumberFormat="1" applyFont="1" applyFill="1" applyBorder="1" applyAlignment="1">
      <alignment horizontal="center" shrinkToFit="1"/>
    </xf>
    <xf numFmtId="180" fontId="29" fillId="0" borderId="13" xfId="35" applyNumberFormat="1" applyFont="1" applyBorder="1" applyAlignment="1">
      <alignment/>
    </xf>
    <xf numFmtId="49" fontId="29" fillId="0" borderId="13" xfId="35" applyNumberFormat="1" applyFont="1" applyBorder="1" applyAlignment="1">
      <alignment horizontal="center"/>
    </xf>
    <xf numFmtId="201" fontId="29" fillId="0" borderId="13" xfId="0" applyNumberFormat="1" applyFont="1" applyBorder="1" applyAlignment="1">
      <alignment horizontal="center"/>
    </xf>
    <xf numFmtId="0" fontId="29" fillId="0" borderId="12" xfId="0" applyFont="1" applyBorder="1" applyAlignment="1">
      <alignment/>
    </xf>
    <xf numFmtId="49" fontId="29" fillId="0" borderId="12" xfId="35" applyNumberFormat="1" applyFont="1" applyFill="1" applyBorder="1" applyAlignment="1">
      <alignment horizontal="center" shrinkToFit="1"/>
    </xf>
    <xf numFmtId="49" fontId="29" fillId="0" borderId="12" xfId="35" applyNumberFormat="1" applyFont="1" applyBorder="1" applyAlignment="1">
      <alignment horizontal="center" shrinkToFit="1"/>
    </xf>
    <xf numFmtId="201" fontId="29" fillId="0" borderId="12" xfId="0" applyNumberFormat="1" applyFont="1" applyBorder="1" applyAlignment="1">
      <alignment horizontal="center"/>
    </xf>
    <xf numFmtId="49" fontId="29" fillId="0" borderId="13" xfId="35" applyNumberFormat="1" applyFont="1" applyFill="1" applyBorder="1" applyAlignment="1">
      <alignment horizontal="center"/>
    </xf>
    <xf numFmtId="180" fontId="29" fillId="0" borderId="13" xfId="35" applyFont="1" applyBorder="1" applyAlignment="1">
      <alignment/>
    </xf>
    <xf numFmtId="49" fontId="29" fillId="0" borderId="13" xfId="0" applyNumberFormat="1" applyFont="1" applyBorder="1" applyAlignment="1">
      <alignment/>
    </xf>
    <xf numFmtId="180" fontId="29" fillId="0" borderId="13" xfId="35" applyFont="1" applyFill="1" applyBorder="1" applyAlignment="1">
      <alignment horizontal="left"/>
    </xf>
    <xf numFmtId="49" fontId="29" fillId="0" borderId="12" xfId="0" applyNumberFormat="1" applyFont="1" applyBorder="1" applyAlignment="1">
      <alignment/>
    </xf>
    <xf numFmtId="49" fontId="29" fillId="0" borderId="12" xfId="35" applyNumberFormat="1" applyFont="1" applyBorder="1" applyAlignment="1">
      <alignment horizontal="center"/>
    </xf>
    <xf numFmtId="49" fontId="29" fillId="0" borderId="13" xfId="0" applyNumberFormat="1" applyFont="1" applyBorder="1" applyAlignment="1">
      <alignment shrinkToFit="1"/>
    </xf>
    <xf numFmtId="49" fontId="29" fillId="0" borderId="13" xfId="35" applyNumberFormat="1" applyFont="1" applyBorder="1" applyAlignment="1">
      <alignment horizontal="center" shrinkToFit="1"/>
    </xf>
    <xf numFmtId="49" fontId="29" fillId="0" borderId="12" xfId="0" applyNumberFormat="1" applyFont="1" applyBorder="1" applyAlignment="1">
      <alignment shrinkToFit="1"/>
    </xf>
    <xf numFmtId="180" fontId="29" fillId="0" borderId="12" xfId="35" applyFont="1" applyFill="1" applyBorder="1" applyAlignment="1">
      <alignment horizontal="left"/>
    </xf>
    <xf numFmtId="180" fontId="29" fillId="0" borderId="12" xfId="35" applyFont="1" applyBorder="1" applyAlignment="1">
      <alignment/>
    </xf>
    <xf numFmtId="201" fontId="29" fillId="0" borderId="13" xfId="35" applyNumberFormat="1" applyFont="1" applyBorder="1" applyAlignment="1">
      <alignment horizontal="center"/>
    </xf>
    <xf numFmtId="201" fontId="29" fillId="0" borderId="12" xfId="35" applyNumberFormat="1" applyFont="1" applyBorder="1" applyAlignment="1">
      <alignment horizontal="center"/>
    </xf>
    <xf numFmtId="0" fontId="29" fillId="0" borderId="11" xfId="0" applyFont="1" applyBorder="1" applyAlignment="1">
      <alignment/>
    </xf>
    <xf numFmtId="201" fontId="29" fillId="0" borderId="11" xfId="35" applyNumberFormat="1" applyFont="1" applyBorder="1" applyAlignment="1">
      <alignment horizontal="center"/>
    </xf>
    <xf numFmtId="180" fontId="29" fillId="0" borderId="10" xfId="35" applyFont="1" applyBorder="1" applyAlignment="1">
      <alignment/>
    </xf>
    <xf numFmtId="180" fontId="29" fillId="0" borderId="13" xfId="35" applyNumberFormat="1" applyFont="1" applyFill="1" applyBorder="1" applyAlignment="1">
      <alignment horizontal="center" vertical="center"/>
    </xf>
    <xf numFmtId="180" fontId="29" fillId="0" borderId="13" xfId="35" applyFont="1" applyFill="1" applyBorder="1" applyAlignment="1">
      <alignment horizontal="center" vertical="center"/>
    </xf>
    <xf numFmtId="180" fontId="29" fillId="0" borderId="12" xfId="35" applyFont="1" applyFill="1" applyBorder="1" applyAlignment="1">
      <alignment horizontal="center" vertical="center"/>
    </xf>
    <xf numFmtId="49" fontId="29" fillId="0" borderId="0" xfId="35" applyNumberFormat="1" applyFont="1" applyBorder="1" applyAlignment="1">
      <alignment horizontal="center"/>
    </xf>
    <xf numFmtId="180" fontId="29" fillId="0" borderId="12" xfId="35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29" fillId="0" borderId="22" xfId="0" applyFont="1" applyBorder="1" applyAlignment="1">
      <alignment/>
    </xf>
    <xf numFmtId="180" fontId="29" fillId="0" borderId="11" xfId="35" applyFont="1" applyBorder="1" applyAlignment="1">
      <alignment/>
    </xf>
    <xf numFmtId="180" fontId="29" fillId="0" borderId="13" xfId="0" applyNumberFormat="1" applyFont="1" applyBorder="1" applyAlignment="1">
      <alignment/>
    </xf>
    <xf numFmtId="180" fontId="29" fillId="0" borderId="12" xfId="35" applyFont="1" applyBorder="1" applyAlignment="1">
      <alignment horizontal="center"/>
    </xf>
    <xf numFmtId="181" fontId="25" fillId="0" borderId="0" xfId="35" applyNumberFormat="1" applyFont="1" applyAlignment="1">
      <alignment horizontal="center"/>
    </xf>
    <xf numFmtId="201" fontId="25" fillId="0" borderId="0" xfId="0" applyNumberFormat="1" applyFont="1" applyAlignment="1">
      <alignment horizontal="center"/>
    </xf>
    <xf numFmtId="181" fontId="25" fillId="0" borderId="0" xfId="35" applyNumberFormat="1" applyFont="1" applyBorder="1" applyAlignment="1">
      <alignment horizontal="center"/>
    </xf>
    <xf numFmtId="201" fontId="25" fillId="0" borderId="0" xfId="0" applyNumberFormat="1" applyFont="1" applyBorder="1" applyAlignment="1">
      <alignment horizontal="center"/>
    </xf>
    <xf numFmtId="0" fontId="29" fillId="0" borderId="0" xfId="0" applyFont="1" applyAlignment="1">
      <alignment vertical="center"/>
    </xf>
    <xf numFmtId="201" fontId="32" fillId="0" borderId="11" xfId="0" applyNumberFormat="1" applyFont="1" applyBorder="1" applyAlignment="1">
      <alignment horizontal="center" shrinkToFit="1"/>
    </xf>
    <xf numFmtId="180" fontId="29" fillId="0" borderId="11" xfId="35" applyFont="1" applyBorder="1" applyAlignment="1">
      <alignment vertical="center"/>
    </xf>
    <xf numFmtId="181" fontId="29" fillId="0" borderId="11" xfId="35" applyNumberFormat="1" applyFont="1" applyBorder="1" applyAlignment="1">
      <alignment vertical="center"/>
    </xf>
    <xf numFmtId="201" fontId="29" fillId="0" borderId="13" xfId="0" applyNumberFormat="1" applyFont="1" applyBorder="1" applyAlignment="1">
      <alignment horizontal="center" vertical="center"/>
    </xf>
    <xf numFmtId="180" fontId="29" fillId="0" borderId="13" xfId="35" applyFont="1" applyBorder="1" applyAlignment="1">
      <alignment vertical="center"/>
    </xf>
    <xf numFmtId="181" fontId="29" fillId="0" borderId="13" xfId="35" applyNumberFormat="1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181" fontId="29" fillId="0" borderId="13" xfId="35" applyNumberFormat="1" applyFont="1" applyBorder="1" applyAlignment="1">
      <alignment horizontal="center" vertical="center"/>
    </xf>
    <xf numFmtId="0" fontId="29" fillId="0" borderId="13" xfId="0" applyFont="1" applyBorder="1" applyAlignment="1">
      <alignment vertical="center"/>
    </xf>
    <xf numFmtId="43" fontId="29" fillId="0" borderId="13" xfId="0" applyNumberFormat="1" applyFont="1" applyBorder="1" applyAlignment="1">
      <alignment/>
    </xf>
    <xf numFmtId="201" fontId="32" fillId="0" borderId="13" xfId="0" applyNumberFormat="1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180" fontId="32" fillId="0" borderId="23" xfId="35" applyFont="1" applyBorder="1" applyAlignment="1">
      <alignment vertical="center"/>
    </xf>
    <xf numFmtId="181" fontId="32" fillId="0" borderId="0" xfId="35" applyNumberFormat="1" applyFont="1" applyBorder="1" applyAlignment="1">
      <alignment horizontal="center" vertical="center"/>
    </xf>
    <xf numFmtId="180" fontId="32" fillId="0" borderId="0" xfId="35" applyFont="1" applyBorder="1" applyAlignment="1">
      <alignment vertical="center"/>
    </xf>
    <xf numFmtId="180" fontId="32" fillId="0" borderId="24" xfId="35" applyFont="1" applyBorder="1" applyAlignment="1">
      <alignment vertical="center"/>
    </xf>
    <xf numFmtId="201" fontId="29" fillId="0" borderId="0" xfId="0" applyNumberFormat="1" applyFont="1" applyBorder="1" applyAlignment="1">
      <alignment horizontal="center" vertical="center"/>
    </xf>
    <xf numFmtId="181" fontId="29" fillId="0" borderId="0" xfId="0" applyNumberFormat="1" applyFont="1" applyAlignment="1">
      <alignment horizontal="center"/>
    </xf>
    <xf numFmtId="181" fontId="25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201" fontId="25" fillId="0" borderId="0" xfId="0" applyNumberFormat="1" applyFont="1" applyAlignment="1">
      <alignment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180" fontId="24" fillId="0" borderId="0" xfId="35" applyFont="1" applyBorder="1" applyAlignment="1">
      <alignment horizontal="right"/>
    </xf>
    <xf numFmtId="180" fontId="29" fillId="0" borderId="11" xfId="35" applyFont="1" applyFill="1" applyBorder="1" applyAlignment="1">
      <alignment vertical="center"/>
    </xf>
    <xf numFmtId="180" fontId="29" fillId="0" borderId="10" xfId="35" applyFont="1" applyBorder="1" applyAlignment="1">
      <alignment vertical="center"/>
    </xf>
    <xf numFmtId="181" fontId="29" fillId="0" borderId="11" xfId="35" applyNumberFormat="1" applyFont="1" applyBorder="1" applyAlignment="1">
      <alignment horizontal="center" vertical="center" shrinkToFit="1"/>
    </xf>
    <xf numFmtId="181" fontId="29" fillId="0" borderId="13" xfId="35" applyNumberFormat="1" applyFont="1" applyBorder="1" applyAlignment="1">
      <alignment horizontal="center" vertical="center" shrinkToFit="1"/>
    </xf>
    <xf numFmtId="0" fontId="32" fillId="0" borderId="0" xfId="0" applyFont="1" applyAlignment="1">
      <alignment vertical="center"/>
    </xf>
    <xf numFmtId="180" fontId="29" fillId="0" borderId="0" xfId="35" applyFont="1" applyBorder="1" applyAlignment="1">
      <alignment/>
    </xf>
    <xf numFmtId="180" fontId="29" fillId="0" borderId="13" xfId="35" applyFont="1" applyFill="1" applyBorder="1" applyAlignment="1">
      <alignment vertical="center"/>
    </xf>
    <xf numFmtId="201" fontId="25" fillId="0" borderId="0" xfId="35" applyNumberFormat="1" applyFont="1" applyAlignment="1">
      <alignment horizontal="center"/>
    </xf>
    <xf numFmtId="201" fontId="29" fillId="0" borderId="0" xfId="35" applyNumberFormat="1" applyFont="1" applyAlignment="1">
      <alignment horizontal="center"/>
    </xf>
    <xf numFmtId="180" fontId="32" fillId="0" borderId="10" xfId="35" applyFont="1" applyBorder="1" applyAlignment="1">
      <alignment/>
    </xf>
    <xf numFmtId="180" fontId="29" fillId="0" borderId="10" xfId="35" applyFont="1" applyBorder="1" applyAlignment="1">
      <alignment/>
    </xf>
    <xf numFmtId="201" fontId="29" fillId="0" borderId="25" xfId="35" applyNumberFormat="1" applyFont="1" applyBorder="1" applyAlignment="1">
      <alignment/>
    </xf>
    <xf numFmtId="201" fontId="29" fillId="0" borderId="26" xfId="35" applyNumberFormat="1" applyFont="1" applyBorder="1" applyAlignment="1">
      <alignment/>
    </xf>
    <xf numFmtId="201" fontId="29" fillId="0" borderId="27" xfId="35" applyNumberFormat="1" applyFont="1" applyBorder="1" applyAlignment="1">
      <alignment/>
    </xf>
    <xf numFmtId="180" fontId="29" fillId="0" borderId="11" xfId="35" applyFont="1" applyBorder="1" applyAlignment="1">
      <alignment horizontal="center"/>
    </xf>
    <xf numFmtId="49" fontId="32" fillId="0" borderId="11" xfId="0" applyNumberFormat="1" applyFont="1" applyBorder="1" applyAlignment="1">
      <alignment/>
    </xf>
    <xf numFmtId="49" fontId="32" fillId="0" borderId="13" xfId="0" applyNumberFormat="1" applyFont="1" applyBorder="1" applyAlignment="1">
      <alignment/>
    </xf>
    <xf numFmtId="3" fontId="29" fillId="0" borderId="13" xfId="35" applyNumberFormat="1" applyFont="1" applyFill="1" applyBorder="1" applyAlignment="1">
      <alignment horizontal="center"/>
    </xf>
    <xf numFmtId="49" fontId="29" fillId="0" borderId="13" xfId="0" applyNumberFormat="1" applyFont="1" applyBorder="1" applyAlignment="1">
      <alignment horizontal="left"/>
    </xf>
    <xf numFmtId="49" fontId="29" fillId="0" borderId="12" xfId="0" applyNumberFormat="1" applyFont="1" applyBorder="1" applyAlignment="1">
      <alignment horizontal="left"/>
    </xf>
    <xf numFmtId="49" fontId="29" fillId="0" borderId="13" xfId="35" applyNumberFormat="1" applyFont="1" applyBorder="1" applyAlignment="1">
      <alignment horizontal="right"/>
    </xf>
    <xf numFmtId="49" fontId="32" fillId="0" borderId="28" xfId="0" applyNumberFormat="1" applyFont="1" applyBorder="1" applyAlignment="1">
      <alignment horizontal="center" vertical="center"/>
    </xf>
    <xf numFmtId="180" fontId="29" fillId="0" borderId="0" xfId="35" applyFont="1" applyBorder="1" applyAlignment="1">
      <alignment vertical="center"/>
    </xf>
    <xf numFmtId="180" fontId="29" fillId="0" borderId="16" xfId="35" applyFont="1" applyBorder="1" applyAlignment="1">
      <alignment vertical="center"/>
    </xf>
    <xf numFmtId="180" fontId="29" fillId="0" borderId="29" xfId="35" applyFont="1" applyBorder="1" applyAlignment="1">
      <alignment vertical="center"/>
    </xf>
    <xf numFmtId="201" fontId="29" fillId="0" borderId="0" xfId="35" applyNumberFormat="1" applyFont="1" applyBorder="1" applyAlignment="1">
      <alignment horizontal="center" vertical="center"/>
    </xf>
    <xf numFmtId="49" fontId="29" fillId="0" borderId="0" xfId="0" applyNumberFormat="1" applyFont="1" applyBorder="1" applyAlignment="1">
      <alignment/>
    </xf>
    <xf numFmtId="201" fontId="29" fillId="0" borderId="0" xfId="35" applyNumberFormat="1" applyFont="1" applyBorder="1" applyAlignment="1">
      <alignment horizontal="center"/>
    </xf>
    <xf numFmtId="49" fontId="29" fillId="0" borderId="0" xfId="0" applyNumberFormat="1" applyFont="1" applyAlignment="1">
      <alignment/>
    </xf>
    <xf numFmtId="49" fontId="25" fillId="0" borderId="0" xfId="35" applyNumberFormat="1" applyFont="1" applyAlignment="1">
      <alignment/>
    </xf>
    <xf numFmtId="180" fontId="25" fillId="0" borderId="0" xfId="35" applyFont="1" applyAlignment="1">
      <alignment/>
    </xf>
    <xf numFmtId="180" fontId="25" fillId="0" borderId="0" xfId="35" applyFont="1" applyAlignment="1">
      <alignment horizontal="center"/>
    </xf>
    <xf numFmtId="180" fontId="29" fillId="0" borderId="25" xfId="35" applyFont="1" applyBorder="1" applyAlignment="1">
      <alignment vertical="center"/>
    </xf>
    <xf numFmtId="180" fontId="29" fillId="0" borderId="26" xfId="35" applyFont="1" applyBorder="1" applyAlignment="1">
      <alignment vertical="center"/>
    </xf>
    <xf numFmtId="180" fontId="29" fillId="0" borderId="27" xfId="35" applyFont="1" applyBorder="1" applyAlignment="1">
      <alignment vertical="center"/>
    </xf>
    <xf numFmtId="180" fontId="32" fillId="0" borderId="11" xfId="35" applyFont="1" applyBorder="1" applyAlignment="1">
      <alignment horizontal="center"/>
    </xf>
    <xf numFmtId="180" fontId="32" fillId="0" borderId="11" xfId="35" applyFont="1" applyBorder="1" applyAlignment="1">
      <alignment horizontal="center" shrinkToFit="1"/>
    </xf>
    <xf numFmtId="180" fontId="32" fillId="0" borderId="12" xfId="35" applyFont="1" applyBorder="1" applyAlignment="1">
      <alignment horizontal="center"/>
    </xf>
    <xf numFmtId="49" fontId="25" fillId="0" borderId="0" xfId="35" applyNumberFormat="1" applyFont="1" applyBorder="1" applyAlignment="1">
      <alignment/>
    </xf>
    <xf numFmtId="0" fontId="25" fillId="0" borderId="0" xfId="0" applyFont="1" applyAlignment="1">
      <alignment/>
    </xf>
    <xf numFmtId="180" fontId="22" fillId="0" borderId="0" xfId="35" applyFont="1" applyFill="1" applyAlignment="1">
      <alignment/>
    </xf>
    <xf numFmtId="180" fontId="22" fillId="0" borderId="0" xfId="35" applyFont="1" applyAlignment="1">
      <alignment/>
    </xf>
    <xf numFmtId="180" fontId="30" fillId="0" borderId="0" xfId="35" applyFont="1" applyFill="1" applyAlignment="1">
      <alignment/>
    </xf>
    <xf numFmtId="180" fontId="30" fillId="0" borderId="0" xfId="35" applyFont="1" applyFill="1" applyAlignment="1">
      <alignment/>
    </xf>
    <xf numFmtId="180" fontId="30" fillId="0" borderId="11" xfId="35" applyFont="1" applyFill="1" applyBorder="1" applyAlignment="1">
      <alignment horizontal="center" vertical="center"/>
    </xf>
    <xf numFmtId="180" fontId="22" fillId="0" borderId="13" xfId="35" applyFont="1" applyBorder="1" applyAlignment="1">
      <alignment/>
    </xf>
    <xf numFmtId="180" fontId="30" fillId="0" borderId="13" xfId="35" applyFont="1" applyFill="1" applyBorder="1" applyAlignment="1">
      <alignment horizontal="center" vertical="center"/>
    </xf>
    <xf numFmtId="180" fontId="22" fillId="0" borderId="13" xfId="35" applyFont="1" applyFill="1" applyBorder="1" applyAlignment="1">
      <alignment horizontal="center" vertical="center"/>
    </xf>
    <xf numFmtId="180" fontId="30" fillId="0" borderId="12" xfId="35" applyFont="1" applyFill="1" applyBorder="1" applyAlignment="1">
      <alignment horizontal="center" vertical="center"/>
    </xf>
    <xf numFmtId="180" fontId="30" fillId="0" borderId="25" xfId="35" applyFont="1" applyFill="1" applyBorder="1" applyAlignment="1">
      <alignment horizontal="center" vertical="center"/>
    </xf>
    <xf numFmtId="180" fontId="30" fillId="0" borderId="10" xfId="35" applyFont="1" applyFill="1" applyBorder="1" applyAlignment="1">
      <alignment horizontal="center" vertical="center"/>
    </xf>
    <xf numFmtId="180" fontId="33" fillId="0" borderId="10" xfId="35" applyFont="1" applyFill="1" applyBorder="1" applyAlignment="1">
      <alignment horizontal="center" vertical="center"/>
    </xf>
    <xf numFmtId="180" fontId="33" fillId="0" borderId="25" xfId="35" applyFont="1" applyFill="1" applyBorder="1" applyAlignment="1">
      <alignment horizontal="center" vertical="center"/>
    </xf>
    <xf numFmtId="180" fontId="30" fillId="0" borderId="27" xfId="35" applyFont="1" applyFill="1" applyBorder="1" applyAlignment="1">
      <alignment horizontal="center" vertical="center"/>
    </xf>
    <xf numFmtId="0" fontId="30" fillId="0" borderId="10" xfId="0" applyFont="1" applyBorder="1" applyAlignment="1">
      <alignment/>
    </xf>
    <xf numFmtId="180" fontId="22" fillId="0" borderId="10" xfId="35" applyFont="1" applyFill="1" applyBorder="1" applyAlignment="1">
      <alignment/>
    </xf>
    <xf numFmtId="0" fontId="22" fillId="0" borderId="10" xfId="0" applyFont="1" applyBorder="1" applyAlignment="1">
      <alignment/>
    </xf>
    <xf numFmtId="180" fontId="29" fillId="0" borderId="10" xfId="35" applyFont="1" applyFill="1" applyBorder="1" applyAlignment="1" applyProtection="1">
      <alignment/>
      <protection/>
    </xf>
    <xf numFmtId="180" fontId="22" fillId="0" borderId="11" xfId="35" applyFont="1" applyFill="1" applyBorder="1" applyAlignment="1">
      <alignment/>
    </xf>
    <xf numFmtId="0" fontId="22" fillId="0" borderId="30" xfId="0" applyFont="1" applyBorder="1" applyAlignment="1">
      <alignment/>
    </xf>
    <xf numFmtId="180" fontId="22" fillId="0" borderId="12" xfId="35" applyFont="1" applyFill="1" applyBorder="1" applyAlignment="1">
      <alignment/>
    </xf>
    <xf numFmtId="180" fontId="29" fillId="0" borderId="31" xfId="35" applyFont="1" applyFill="1" applyBorder="1" applyAlignment="1" applyProtection="1">
      <alignment/>
      <protection/>
    </xf>
    <xf numFmtId="180" fontId="22" fillId="0" borderId="26" xfId="35" applyFont="1" applyFill="1" applyBorder="1" applyAlignment="1">
      <alignment/>
    </xf>
    <xf numFmtId="0" fontId="30" fillId="0" borderId="16" xfId="0" applyFont="1" applyFill="1" applyBorder="1" applyAlignment="1">
      <alignment horizontal="center" vertical="center"/>
    </xf>
    <xf numFmtId="180" fontId="30" fillId="0" borderId="16" xfId="35" applyFont="1" applyFill="1" applyBorder="1" applyAlignment="1">
      <alignment vertical="center"/>
    </xf>
    <xf numFmtId="180" fontId="30" fillId="0" borderId="16" xfId="35" applyFont="1" applyFill="1" applyBorder="1" applyAlignment="1">
      <alignment/>
    </xf>
    <xf numFmtId="180" fontId="30" fillId="0" borderId="16" xfId="35" applyFont="1" applyBorder="1" applyAlignment="1">
      <alignment/>
    </xf>
    <xf numFmtId="0" fontId="30" fillId="0" borderId="0" xfId="0" applyFont="1" applyBorder="1" applyAlignment="1">
      <alignment vertical="center"/>
    </xf>
    <xf numFmtId="180" fontId="30" fillId="0" borderId="0" xfId="35" applyFont="1" applyFill="1" applyBorder="1" applyAlignment="1">
      <alignment vertical="center"/>
    </xf>
    <xf numFmtId="180" fontId="34" fillId="0" borderId="0" xfId="35" applyFont="1" applyFill="1" applyBorder="1" applyAlignment="1">
      <alignment vertical="center"/>
    </xf>
    <xf numFmtId="180" fontId="22" fillId="0" borderId="0" xfId="35" applyFont="1" applyFill="1" applyBorder="1" applyAlignment="1">
      <alignment/>
    </xf>
    <xf numFmtId="180" fontId="22" fillId="0" borderId="11" xfId="35" applyFont="1" applyFill="1" applyBorder="1" applyAlignment="1">
      <alignment horizontal="center" vertical="center"/>
    </xf>
    <xf numFmtId="180" fontId="22" fillId="0" borderId="12" xfId="35" applyFont="1" applyFill="1" applyBorder="1" applyAlignment="1">
      <alignment horizontal="center" vertical="center"/>
    </xf>
    <xf numFmtId="201" fontId="22" fillId="0" borderId="10" xfId="35" applyNumberFormat="1" applyFont="1" applyFill="1" applyBorder="1" applyAlignment="1">
      <alignment horizontal="center"/>
    </xf>
    <xf numFmtId="201" fontId="22" fillId="0" borderId="10" xfId="35" applyNumberFormat="1" applyFont="1" applyFill="1" applyBorder="1" applyAlignment="1">
      <alignment/>
    </xf>
    <xf numFmtId="201" fontId="22" fillId="0" borderId="11" xfId="35" applyNumberFormat="1" applyFont="1" applyFill="1" applyBorder="1" applyAlignment="1">
      <alignment horizontal="center"/>
    </xf>
    <xf numFmtId="201" fontId="22" fillId="0" borderId="11" xfId="35" applyNumberFormat="1" applyFont="1" applyFill="1" applyBorder="1" applyAlignment="1">
      <alignment/>
    </xf>
    <xf numFmtId="201" fontId="22" fillId="0" borderId="12" xfId="35" applyNumberFormat="1" applyFont="1" applyFill="1" applyBorder="1" applyAlignment="1">
      <alignment horizontal="center"/>
    </xf>
    <xf numFmtId="201" fontId="22" fillId="0" borderId="12" xfId="35" applyNumberFormat="1" applyFont="1" applyFill="1" applyBorder="1" applyAlignment="1">
      <alignment/>
    </xf>
    <xf numFmtId="201" fontId="22" fillId="0" borderId="13" xfId="35" applyNumberFormat="1" applyFont="1" applyFill="1" applyBorder="1" applyAlignment="1">
      <alignment horizontal="center"/>
    </xf>
    <xf numFmtId="180" fontId="29" fillId="0" borderId="32" xfId="35" applyFont="1" applyFill="1" applyBorder="1" applyAlignment="1" applyProtection="1">
      <alignment/>
      <protection/>
    </xf>
    <xf numFmtId="0" fontId="30" fillId="0" borderId="26" xfId="0" applyFont="1" applyBorder="1" applyAlignment="1">
      <alignment/>
    </xf>
    <xf numFmtId="201" fontId="22" fillId="0" borderId="26" xfId="35" applyNumberFormat="1" applyFont="1" applyFill="1" applyBorder="1" applyAlignment="1">
      <alignment horizontal="center"/>
    </xf>
    <xf numFmtId="201" fontId="22" fillId="0" borderId="27" xfId="35" applyNumberFormat="1" applyFont="1" applyFill="1" applyBorder="1" applyAlignment="1">
      <alignment horizontal="center"/>
    </xf>
    <xf numFmtId="201" fontId="30" fillId="0" borderId="16" xfId="35" applyNumberFormat="1" applyFont="1" applyFill="1" applyBorder="1" applyAlignment="1">
      <alignment horizontal="center"/>
    </xf>
    <xf numFmtId="201" fontId="30" fillId="0" borderId="16" xfId="35" applyNumberFormat="1" applyFont="1" applyFill="1" applyBorder="1" applyAlignment="1">
      <alignment vertical="center"/>
    </xf>
    <xf numFmtId="180" fontId="22" fillId="0" borderId="0" xfId="35" applyFont="1" applyFill="1" applyBorder="1" applyAlignment="1">
      <alignment vertical="center"/>
    </xf>
    <xf numFmtId="180" fontId="22" fillId="0" borderId="10" xfId="35" applyFont="1" applyFill="1" applyBorder="1" applyAlignment="1" applyProtection="1">
      <alignment/>
      <protection/>
    </xf>
    <xf numFmtId="180" fontId="22" fillId="0" borderId="11" xfId="35" applyFont="1" applyFill="1" applyBorder="1" applyAlignment="1" applyProtection="1">
      <alignment/>
      <protection/>
    </xf>
    <xf numFmtId="0" fontId="22" fillId="0" borderId="20" xfId="0" applyFont="1" applyBorder="1" applyAlignment="1">
      <alignment/>
    </xf>
    <xf numFmtId="0" fontId="22" fillId="0" borderId="22" xfId="0" applyFont="1" applyBorder="1" applyAlignment="1">
      <alignment/>
    </xf>
    <xf numFmtId="180" fontId="22" fillId="0" borderId="0" xfId="35" applyFont="1" applyFill="1" applyBorder="1" applyAlignment="1" applyProtection="1">
      <alignment/>
      <protection/>
    </xf>
    <xf numFmtId="180" fontId="22" fillId="0" borderId="25" xfId="35" applyFont="1" applyFill="1" applyBorder="1" applyAlignment="1" applyProtection="1">
      <alignment/>
      <protection/>
    </xf>
    <xf numFmtId="180" fontId="22" fillId="0" borderId="17" xfId="35" applyFont="1" applyFill="1" applyBorder="1" applyAlignment="1" applyProtection="1">
      <alignment/>
      <protection/>
    </xf>
    <xf numFmtId="180" fontId="22" fillId="0" borderId="33" xfId="35" applyFont="1" applyFill="1" applyBorder="1" applyAlignment="1" applyProtection="1">
      <alignment/>
      <protection/>
    </xf>
    <xf numFmtId="180" fontId="22" fillId="0" borderId="34" xfId="35" applyFont="1" applyFill="1" applyBorder="1" applyAlignment="1" applyProtection="1">
      <alignment/>
      <protection/>
    </xf>
    <xf numFmtId="180" fontId="29" fillId="0" borderId="35" xfId="35" applyFont="1" applyFill="1" applyBorder="1" applyAlignment="1" applyProtection="1">
      <alignment/>
      <protection/>
    </xf>
    <xf numFmtId="180" fontId="29" fillId="0" borderId="31" xfId="35" applyFont="1" applyBorder="1" applyAlignment="1">
      <alignment/>
    </xf>
    <xf numFmtId="180" fontId="29" fillId="0" borderId="32" xfId="35" applyFont="1" applyFill="1" applyBorder="1" applyAlignment="1" applyProtection="1">
      <alignment horizontal="center"/>
      <protection/>
    </xf>
    <xf numFmtId="180" fontId="29" fillId="0" borderId="0" xfId="35" applyFont="1" applyAlignment="1">
      <alignment vertical="center"/>
    </xf>
    <xf numFmtId="49" fontId="29" fillId="0" borderId="12" xfId="35" applyNumberFormat="1" applyFont="1" applyBorder="1" applyAlignment="1">
      <alignment horizontal="center" vertical="center" shrinkToFit="1"/>
    </xf>
    <xf numFmtId="180" fontId="29" fillId="0" borderId="36" xfId="35" applyFont="1" applyBorder="1" applyAlignment="1">
      <alignment/>
    </xf>
    <xf numFmtId="0" fontId="24" fillId="0" borderId="0" xfId="0" applyFont="1" applyAlignment="1">
      <alignment/>
    </xf>
    <xf numFmtId="0" fontId="30" fillId="0" borderId="0" xfId="0" applyFont="1" applyAlignment="1">
      <alignment horizontal="left"/>
    </xf>
    <xf numFmtId="0" fontId="30" fillId="0" borderId="0" xfId="0" applyFont="1" applyAlignment="1">
      <alignment/>
    </xf>
    <xf numFmtId="49" fontId="24" fillId="0" borderId="0" xfId="0" applyNumberFormat="1" applyFont="1" applyFill="1" applyAlignment="1">
      <alignment horizontal="center"/>
    </xf>
    <xf numFmtId="180" fontId="25" fillId="18" borderId="0" xfId="35" applyFont="1" applyFill="1" applyAlignment="1">
      <alignment horizontal="center"/>
    </xf>
    <xf numFmtId="180" fontId="25" fillId="0" borderId="0" xfId="35" applyFont="1" applyFill="1" applyAlignment="1">
      <alignment horizontal="center"/>
    </xf>
    <xf numFmtId="49" fontId="24" fillId="0" borderId="0" xfId="0" applyNumberFormat="1" applyFont="1" applyAlignment="1">
      <alignment horizontal="center"/>
    </xf>
    <xf numFmtId="0" fontId="35" fillId="0" borderId="0" xfId="0" applyFont="1" applyAlignment="1">
      <alignment horizontal="center"/>
    </xf>
    <xf numFmtId="180" fontId="30" fillId="0" borderId="0" xfId="35" applyFont="1" applyAlignment="1">
      <alignment/>
    </xf>
    <xf numFmtId="49" fontId="30" fillId="0" borderId="0" xfId="0" applyNumberFormat="1" applyFont="1" applyFill="1" applyAlignment="1">
      <alignment horizontal="center"/>
    </xf>
    <xf numFmtId="180" fontId="22" fillId="18" borderId="0" xfId="35" applyFont="1" applyFill="1" applyAlignment="1">
      <alignment horizontal="center"/>
    </xf>
    <xf numFmtId="180" fontId="22" fillId="0" borderId="0" xfId="35" applyFont="1" applyFill="1" applyAlignment="1">
      <alignment horizontal="center"/>
    </xf>
    <xf numFmtId="49" fontId="30" fillId="0" borderId="0" xfId="0" applyNumberFormat="1" applyFont="1" applyAlignment="1">
      <alignment horizontal="center"/>
    </xf>
    <xf numFmtId="0" fontId="30" fillId="0" borderId="11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13" xfId="0" applyFont="1" applyBorder="1" applyAlignment="1">
      <alignment horizontal="center"/>
    </xf>
    <xf numFmtId="49" fontId="30" fillId="0" borderId="11" xfId="0" applyNumberFormat="1" applyFont="1" applyFill="1" applyBorder="1" applyAlignment="1">
      <alignment horizontal="center" vertical="center"/>
    </xf>
    <xf numFmtId="180" fontId="22" fillId="18" borderId="11" xfId="35" applyFont="1" applyFill="1" applyBorder="1" applyAlignment="1">
      <alignment horizontal="center" vertical="center"/>
    </xf>
    <xf numFmtId="180" fontId="22" fillId="13" borderId="11" xfId="35" applyFont="1" applyFill="1" applyBorder="1" applyAlignment="1">
      <alignment horizontal="center" vertical="center"/>
    </xf>
    <xf numFmtId="49" fontId="30" fillId="0" borderId="11" xfId="0" applyNumberFormat="1" applyFont="1" applyBorder="1" applyAlignment="1">
      <alignment horizontal="center" vertical="center"/>
    </xf>
    <xf numFmtId="0" fontId="30" fillId="0" borderId="12" xfId="0" applyFont="1" applyBorder="1" applyAlignment="1">
      <alignment horizontal="center"/>
    </xf>
    <xf numFmtId="49" fontId="30" fillId="0" borderId="12" xfId="0" applyNumberFormat="1" applyFont="1" applyFill="1" applyBorder="1" applyAlignment="1">
      <alignment horizontal="center" vertical="center"/>
    </xf>
    <xf numFmtId="180" fontId="22" fillId="18" borderId="12" xfId="35" applyFont="1" applyFill="1" applyBorder="1" applyAlignment="1">
      <alignment horizontal="center" vertical="center"/>
    </xf>
    <xf numFmtId="180" fontId="22" fillId="13" borderId="12" xfId="35" applyFont="1" applyFill="1" applyBorder="1" applyAlignment="1">
      <alignment horizontal="center" vertical="center"/>
    </xf>
    <xf numFmtId="49" fontId="30" fillId="0" borderId="12" xfId="0" applyNumberFormat="1" applyFont="1" applyBorder="1" applyAlignment="1">
      <alignment horizontal="center" vertical="center"/>
    </xf>
    <xf numFmtId="180" fontId="22" fillId="0" borderId="10" xfId="35" applyFont="1" applyBorder="1" applyAlignment="1">
      <alignment/>
    </xf>
    <xf numFmtId="49" fontId="22" fillId="0" borderId="10" xfId="35" applyNumberFormat="1" applyFont="1" applyBorder="1" applyAlignment="1">
      <alignment horizontal="center"/>
    </xf>
    <xf numFmtId="180" fontId="22" fillId="0" borderId="10" xfId="35" applyFont="1" applyBorder="1" applyAlignment="1">
      <alignment horizontal="center"/>
    </xf>
    <xf numFmtId="180" fontId="22" fillId="13" borderId="10" xfId="35" applyFont="1" applyFill="1" applyBorder="1" applyAlignment="1">
      <alignment horizontal="center"/>
    </xf>
    <xf numFmtId="49" fontId="22" fillId="0" borderId="10" xfId="35" applyNumberFormat="1" applyFont="1" applyFill="1" applyBorder="1" applyAlignment="1">
      <alignment horizontal="center"/>
    </xf>
    <xf numFmtId="180" fontId="22" fillId="18" borderId="10" xfId="35" applyFont="1" applyFill="1" applyBorder="1" applyAlignment="1">
      <alignment horizontal="center"/>
    </xf>
    <xf numFmtId="201" fontId="22" fillId="0" borderId="10" xfId="35" applyNumberFormat="1" applyFont="1" applyBorder="1" applyAlignment="1">
      <alignment horizontal="center"/>
    </xf>
    <xf numFmtId="201" fontId="22" fillId="13" borderId="10" xfId="35" applyNumberFormat="1" applyFont="1" applyFill="1" applyBorder="1" applyAlignment="1">
      <alignment horizontal="center"/>
    </xf>
    <xf numFmtId="180" fontId="22" fillId="0" borderId="10" xfId="35" applyFont="1" applyFill="1" applyBorder="1" applyAlignment="1">
      <alignment horizontal="center"/>
    </xf>
    <xf numFmtId="201" fontId="22" fillId="18" borderId="10" xfId="35" applyNumberFormat="1" applyFont="1" applyFill="1" applyBorder="1" applyAlignment="1">
      <alignment horizontal="center"/>
    </xf>
    <xf numFmtId="49" fontId="22" fillId="0" borderId="0" xfId="0" applyNumberFormat="1" applyFont="1" applyFill="1" applyAlignment="1">
      <alignment horizontal="center"/>
    </xf>
    <xf numFmtId="180" fontId="22" fillId="13" borderId="0" xfId="35" applyFont="1" applyFill="1" applyAlignment="1">
      <alignment horizontal="center"/>
    </xf>
    <xf numFmtId="49" fontId="22" fillId="0" borderId="0" xfId="0" applyNumberFormat="1" applyFont="1" applyAlignment="1">
      <alignment horizontal="center"/>
    </xf>
    <xf numFmtId="201" fontId="30" fillId="0" borderId="16" xfId="35" applyNumberFormat="1" applyFont="1" applyFill="1" applyBorder="1" applyAlignment="1">
      <alignment horizontal="center" vertical="center"/>
    </xf>
    <xf numFmtId="201" fontId="30" fillId="18" borderId="16" xfId="35" applyNumberFormat="1" applyFont="1" applyFill="1" applyBorder="1" applyAlignment="1">
      <alignment horizontal="center" vertical="center"/>
    </xf>
    <xf numFmtId="201" fontId="30" fillId="0" borderId="16" xfId="0" applyNumberFormat="1" applyFont="1" applyFill="1" applyBorder="1" applyAlignment="1">
      <alignment horizontal="center" vertical="center"/>
    </xf>
    <xf numFmtId="201" fontId="30" fillId="13" borderId="16" xfId="35" applyNumberFormat="1" applyFont="1" applyFill="1" applyBorder="1" applyAlignment="1">
      <alignment horizontal="center" vertical="center"/>
    </xf>
    <xf numFmtId="201" fontId="30" fillId="0" borderId="16" xfId="0" applyNumberFormat="1" applyFont="1" applyBorder="1" applyAlignment="1">
      <alignment horizontal="center" vertical="center"/>
    </xf>
    <xf numFmtId="180" fontId="22" fillId="0" borderId="0" xfId="35" applyFont="1" applyAlignment="1">
      <alignment/>
    </xf>
    <xf numFmtId="0" fontId="24" fillId="0" borderId="20" xfId="0" applyFont="1" applyBorder="1" applyAlignment="1">
      <alignment/>
    </xf>
    <xf numFmtId="49" fontId="29" fillId="0" borderId="13" xfId="35" applyNumberFormat="1" applyFont="1" applyBorder="1" applyAlignment="1">
      <alignment horizontal="center" vertical="center" shrinkToFit="1"/>
    </xf>
    <xf numFmtId="181" fontId="29" fillId="0" borderId="12" xfId="35" applyNumberFormat="1" applyFont="1" applyBorder="1" applyAlignment="1">
      <alignment horizontal="center" vertical="center"/>
    </xf>
    <xf numFmtId="180" fontId="29" fillId="0" borderId="12" xfId="35" applyFont="1" applyBorder="1" applyAlignment="1">
      <alignment vertical="center"/>
    </xf>
    <xf numFmtId="0" fontId="29" fillId="0" borderId="11" xfId="0" applyFont="1" applyBorder="1" applyAlignment="1">
      <alignment vertical="center"/>
    </xf>
    <xf numFmtId="0" fontId="29" fillId="0" borderId="12" xfId="0" applyFont="1" applyBorder="1" applyAlignment="1">
      <alignment vertical="center"/>
    </xf>
    <xf numFmtId="201" fontId="29" fillId="0" borderId="12" xfId="0" applyNumberFormat="1" applyFont="1" applyBorder="1" applyAlignment="1">
      <alignment horizontal="center" vertical="center"/>
    </xf>
    <xf numFmtId="49" fontId="29" fillId="0" borderId="12" xfId="0" applyNumberFormat="1" applyFont="1" applyBorder="1" applyAlignment="1">
      <alignment horizontal="center" vertical="center"/>
    </xf>
    <xf numFmtId="201" fontId="29" fillId="0" borderId="10" xfId="0" applyNumberFormat="1" applyFont="1" applyBorder="1" applyAlignment="1">
      <alignment horizontal="center" vertical="center"/>
    </xf>
    <xf numFmtId="180" fontId="29" fillId="0" borderId="37" xfId="35" applyFont="1" applyFill="1" applyBorder="1" applyAlignment="1" applyProtection="1">
      <alignment horizontal="center" vertical="center"/>
      <protection/>
    </xf>
    <xf numFmtId="180" fontId="25" fillId="0" borderId="0" xfId="35" applyNumberFormat="1" applyFont="1" applyAlignment="1">
      <alignment/>
    </xf>
    <xf numFmtId="180" fontId="25" fillId="0" borderId="0" xfId="35" applyFont="1" applyAlignment="1">
      <alignment horizontal="left"/>
    </xf>
    <xf numFmtId="0" fontId="21" fillId="0" borderId="25" xfId="0" applyFont="1" applyBorder="1" applyAlignment="1">
      <alignment/>
    </xf>
    <xf numFmtId="180" fontId="21" fillId="0" borderId="26" xfId="0" applyNumberFormat="1" applyFont="1" applyBorder="1" applyAlignment="1">
      <alignment/>
    </xf>
    <xf numFmtId="180" fontId="24" fillId="0" borderId="26" xfId="0" applyNumberFormat="1" applyFont="1" applyBorder="1" applyAlignment="1">
      <alignment/>
    </xf>
    <xf numFmtId="0" fontId="24" fillId="0" borderId="26" xfId="0" applyFont="1" applyBorder="1" applyAlignment="1">
      <alignment/>
    </xf>
    <xf numFmtId="180" fontId="25" fillId="0" borderId="27" xfId="35" applyFont="1" applyBorder="1" applyAlignment="1">
      <alignment horizontal="left"/>
    </xf>
    <xf numFmtId="0" fontId="24" fillId="0" borderId="17" xfId="0" applyFont="1" applyBorder="1" applyAlignment="1">
      <alignment horizontal="left"/>
    </xf>
    <xf numFmtId="180" fontId="24" fillId="0" borderId="11" xfId="0" applyNumberFormat="1" applyFont="1" applyBorder="1" applyAlignment="1">
      <alignment horizontal="left"/>
    </xf>
    <xf numFmtId="180" fontId="25" fillId="0" borderId="11" xfId="35" applyNumberFormat="1" applyFont="1" applyBorder="1" applyAlignment="1">
      <alignment horizontal="left"/>
    </xf>
    <xf numFmtId="49" fontId="25" fillId="0" borderId="19" xfId="35" applyNumberFormat="1" applyFont="1" applyBorder="1" applyAlignment="1">
      <alignment horizontal="center"/>
    </xf>
    <xf numFmtId="0" fontId="25" fillId="0" borderId="38" xfId="0" applyFont="1" applyBorder="1" applyAlignment="1">
      <alignment horizontal="left"/>
    </xf>
    <xf numFmtId="49" fontId="25" fillId="0" borderId="21" xfId="35" applyNumberFormat="1" applyFont="1" applyBorder="1" applyAlignment="1">
      <alignment horizontal="center"/>
    </xf>
    <xf numFmtId="180" fontId="25" fillId="0" borderId="13" xfId="0" applyNumberFormat="1" applyFont="1" applyBorder="1" applyAlignment="1">
      <alignment horizontal="left"/>
    </xf>
    <xf numFmtId="49" fontId="25" fillId="0" borderId="21" xfId="35" applyNumberFormat="1" applyFont="1" applyBorder="1" applyAlignment="1">
      <alignment horizontal="center" shrinkToFit="1"/>
    </xf>
    <xf numFmtId="0" fontId="25" fillId="0" borderId="30" xfId="0" applyFont="1" applyBorder="1" applyAlignment="1">
      <alignment horizontal="left"/>
    </xf>
    <xf numFmtId="49" fontId="25" fillId="0" borderId="20" xfId="35" applyNumberFormat="1" applyFont="1" applyBorder="1" applyAlignment="1">
      <alignment horizontal="center" shrinkToFit="1"/>
    </xf>
    <xf numFmtId="0" fontId="24" fillId="0" borderId="38" xfId="0" applyFont="1" applyBorder="1" applyAlignment="1">
      <alignment/>
    </xf>
    <xf numFmtId="49" fontId="25" fillId="0" borderId="38" xfId="0" applyNumberFormat="1" applyFont="1" applyBorder="1" applyAlignment="1">
      <alignment/>
    </xf>
    <xf numFmtId="49" fontId="25" fillId="0" borderId="38" xfId="0" applyNumberFormat="1" applyFont="1" applyBorder="1" applyAlignment="1">
      <alignment shrinkToFit="1"/>
    </xf>
    <xf numFmtId="49" fontId="25" fillId="0" borderId="30" xfId="0" applyNumberFormat="1" applyFont="1" applyBorder="1" applyAlignment="1">
      <alignment/>
    </xf>
    <xf numFmtId="180" fontId="25" fillId="0" borderId="12" xfId="35" applyFont="1" applyFill="1" applyBorder="1" applyAlignment="1">
      <alignment horizontal="center"/>
    </xf>
    <xf numFmtId="49" fontId="25" fillId="0" borderId="20" xfId="35" applyNumberFormat="1" applyFont="1" applyBorder="1" applyAlignment="1">
      <alignment horizontal="center"/>
    </xf>
    <xf numFmtId="0" fontId="25" fillId="0" borderId="22" xfId="0" applyFont="1" applyBorder="1" applyAlignment="1">
      <alignment/>
    </xf>
    <xf numFmtId="49" fontId="29" fillId="0" borderId="20" xfId="35" applyNumberFormat="1" applyFont="1" applyBorder="1" applyAlignment="1">
      <alignment horizontal="center"/>
    </xf>
    <xf numFmtId="0" fontId="25" fillId="0" borderId="38" xfId="0" applyFont="1" applyBorder="1" applyAlignment="1">
      <alignment/>
    </xf>
    <xf numFmtId="0" fontId="25" fillId="0" borderId="38" xfId="0" applyFont="1" applyBorder="1" applyAlignment="1">
      <alignment shrinkToFit="1"/>
    </xf>
    <xf numFmtId="0" fontId="25" fillId="0" borderId="30" xfId="0" applyFont="1" applyBorder="1" applyAlignment="1">
      <alignment/>
    </xf>
    <xf numFmtId="0" fontId="24" fillId="0" borderId="17" xfId="0" applyFont="1" applyBorder="1" applyAlignment="1">
      <alignment/>
    </xf>
    <xf numFmtId="180" fontId="25" fillId="0" borderId="21" xfId="35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1" fillId="0" borderId="38" xfId="0" applyFont="1" applyBorder="1" applyAlignment="1">
      <alignment horizontal="left"/>
    </xf>
    <xf numFmtId="1" fontId="25" fillId="0" borderId="21" xfId="35" applyNumberFormat="1" applyFont="1" applyBorder="1" applyAlignment="1">
      <alignment horizontal="center"/>
    </xf>
    <xf numFmtId="202" fontId="25" fillId="0" borderId="21" xfId="35" applyNumberFormat="1" applyFont="1" applyBorder="1" applyAlignment="1">
      <alignment horizontal="center"/>
    </xf>
    <xf numFmtId="0" fontId="21" fillId="0" borderId="38" xfId="0" applyFont="1" applyBorder="1" applyAlignment="1">
      <alignment/>
    </xf>
    <xf numFmtId="0" fontId="25" fillId="0" borderId="38" xfId="0" applyFont="1" applyBorder="1" applyAlignment="1">
      <alignment horizontal="left" shrinkToFit="1"/>
    </xf>
    <xf numFmtId="0" fontId="25" fillId="0" borderId="30" xfId="0" applyFont="1" applyBorder="1" applyAlignment="1">
      <alignment shrinkToFit="1"/>
    </xf>
    <xf numFmtId="0" fontId="31" fillId="0" borderId="38" xfId="0" applyFont="1" applyBorder="1" applyAlignment="1">
      <alignment/>
    </xf>
    <xf numFmtId="180" fontId="31" fillId="0" borderId="13" xfId="0" applyNumberFormat="1" applyFont="1" applyBorder="1" applyAlignment="1">
      <alignment/>
    </xf>
    <xf numFmtId="180" fontId="24" fillId="0" borderId="29" xfId="35" applyNumberFormat="1" applyFont="1" applyBorder="1" applyAlignment="1">
      <alignment vertical="center"/>
    </xf>
    <xf numFmtId="49" fontId="24" fillId="0" borderId="0" xfId="35" applyNumberFormat="1" applyFont="1" applyBorder="1" applyAlignment="1">
      <alignment horizontal="center" vertical="center"/>
    </xf>
    <xf numFmtId="180" fontId="24" fillId="0" borderId="0" xfId="35" applyFont="1" applyBorder="1" applyAlignment="1">
      <alignment horizontal="left" vertical="center"/>
    </xf>
    <xf numFmtId="180" fontId="29" fillId="0" borderId="35" xfId="35" applyFont="1" applyFill="1" applyBorder="1" applyAlignment="1" applyProtection="1">
      <alignment horizontal="center" vertical="top" wrapText="1"/>
      <protection/>
    </xf>
    <xf numFmtId="180" fontId="29" fillId="0" borderId="39" xfId="35" applyFont="1" applyFill="1" applyBorder="1" applyAlignment="1" applyProtection="1">
      <alignment/>
      <protection/>
    </xf>
    <xf numFmtId="180" fontId="29" fillId="0" borderId="40" xfId="35" applyFont="1" applyFill="1" applyBorder="1" applyAlignment="1" applyProtection="1">
      <alignment/>
      <protection/>
    </xf>
    <xf numFmtId="180" fontId="29" fillId="0" borderId="15" xfId="35" applyFont="1" applyFill="1" applyBorder="1" applyAlignment="1" applyProtection="1">
      <alignment/>
      <protection/>
    </xf>
    <xf numFmtId="180" fontId="29" fillId="0" borderId="41" xfId="35" applyFont="1" applyFill="1" applyBorder="1" applyAlignment="1" applyProtection="1">
      <alignment/>
      <protection/>
    </xf>
    <xf numFmtId="180" fontId="29" fillId="0" borderId="41" xfId="35" applyFont="1" applyFill="1" applyBorder="1" applyAlignment="1" applyProtection="1">
      <alignment shrinkToFit="1"/>
      <protection/>
    </xf>
    <xf numFmtId="180" fontId="29" fillId="0" borderId="42" xfId="35" applyFont="1" applyFill="1" applyBorder="1" applyAlignment="1" applyProtection="1">
      <alignment/>
      <protection/>
    </xf>
    <xf numFmtId="180" fontId="29" fillId="0" borderId="43" xfId="35" applyFont="1" applyFill="1" applyBorder="1" applyAlignment="1" applyProtection="1">
      <alignment/>
      <protection/>
    </xf>
    <xf numFmtId="180" fontId="32" fillId="0" borderId="39" xfId="35" applyFont="1" applyFill="1" applyBorder="1" applyAlignment="1" applyProtection="1">
      <alignment horizontal="center" shrinkToFit="1"/>
      <protection/>
    </xf>
    <xf numFmtId="180" fontId="32" fillId="0" borderId="39" xfId="35" applyFont="1" applyFill="1" applyBorder="1" applyAlignment="1" applyProtection="1">
      <alignment shrinkToFit="1"/>
      <protection/>
    </xf>
    <xf numFmtId="180" fontId="29" fillId="0" borderId="26" xfId="35" applyFont="1" applyFill="1" applyBorder="1" applyAlignment="1" applyProtection="1">
      <alignment/>
      <protection/>
    </xf>
    <xf numFmtId="180" fontId="29" fillId="0" borderId="44" xfId="35" applyFont="1" applyFill="1" applyBorder="1" applyAlignment="1" applyProtection="1">
      <alignment vertical="center"/>
      <protection/>
    </xf>
    <xf numFmtId="49" fontId="25" fillId="0" borderId="30" xfId="0" applyNumberFormat="1" applyFont="1" applyBorder="1" applyAlignment="1">
      <alignment shrinkToFit="1"/>
    </xf>
    <xf numFmtId="49" fontId="29" fillId="0" borderId="22" xfId="35" applyNumberFormat="1" applyFont="1" applyBorder="1" applyAlignment="1">
      <alignment horizontal="center"/>
    </xf>
    <xf numFmtId="180" fontId="29" fillId="0" borderId="0" xfId="35" applyFont="1" applyFill="1" applyBorder="1" applyAlignment="1">
      <alignment horizontal="center" vertical="center"/>
    </xf>
    <xf numFmtId="180" fontId="29" fillId="0" borderId="0" xfId="35" applyFont="1" applyFill="1" applyBorder="1" applyAlignment="1">
      <alignment vertical="center"/>
    </xf>
    <xf numFmtId="49" fontId="29" fillId="0" borderId="0" xfId="35" applyNumberFormat="1" applyFont="1" applyFill="1" applyBorder="1" applyAlignment="1">
      <alignment horizontal="center" vertical="center"/>
    </xf>
    <xf numFmtId="180" fontId="24" fillId="0" borderId="0" xfId="35" applyFont="1" applyBorder="1" applyAlignment="1">
      <alignment horizontal="right" vertical="center"/>
    </xf>
    <xf numFmtId="0" fontId="32" fillId="0" borderId="10" xfId="0" applyFont="1" applyBorder="1" applyAlignment="1">
      <alignment horizontal="center" vertical="center"/>
    </xf>
    <xf numFmtId="201" fontId="32" fillId="0" borderId="11" xfId="0" applyNumberFormat="1" applyFont="1" applyBorder="1" applyAlignment="1">
      <alignment horizontal="center" vertical="center"/>
    </xf>
    <xf numFmtId="201" fontId="32" fillId="0" borderId="11" xfId="35" applyNumberFormat="1" applyFont="1" applyBorder="1" applyAlignment="1">
      <alignment horizontal="center" vertical="center"/>
    </xf>
    <xf numFmtId="49" fontId="29" fillId="0" borderId="12" xfId="35" applyNumberFormat="1" applyFont="1" applyFill="1" applyBorder="1" applyAlignment="1">
      <alignment horizontal="center" vertical="center"/>
    </xf>
    <xf numFmtId="201" fontId="32" fillId="0" borderId="12" xfId="35" applyNumberFormat="1" applyFont="1" applyBorder="1" applyAlignment="1">
      <alignment horizontal="center" vertical="center"/>
    </xf>
    <xf numFmtId="201" fontId="32" fillId="0" borderId="12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32" fillId="0" borderId="10" xfId="0" applyFont="1" applyFill="1" applyBorder="1" applyAlignment="1">
      <alignment vertical="center"/>
    </xf>
    <xf numFmtId="180" fontId="29" fillId="0" borderId="10" xfId="35" applyFont="1" applyFill="1" applyBorder="1" applyAlignment="1">
      <alignment vertical="center"/>
    </xf>
    <xf numFmtId="0" fontId="32" fillId="0" borderId="10" xfId="0" applyFont="1" applyBorder="1" applyAlignment="1">
      <alignment vertical="center"/>
    </xf>
    <xf numFmtId="0" fontId="24" fillId="0" borderId="11" xfId="0" applyFont="1" applyBorder="1" applyAlignment="1">
      <alignment horizontal="left" vertical="center"/>
    </xf>
    <xf numFmtId="0" fontId="32" fillId="0" borderId="11" xfId="0" applyFont="1" applyFill="1" applyBorder="1" applyAlignment="1">
      <alignment horizontal="left" vertical="center"/>
    </xf>
    <xf numFmtId="180" fontId="29" fillId="0" borderId="11" xfId="35" applyFont="1" applyFill="1" applyBorder="1" applyAlignment="1">
      <alignment horizontal="left" vertical="center"/>
    </xf>
    <xf numFmtId="180" fontId="29" fillId="0" borderId="11" xfId="35" applyFont="1" applyFill="1" applyBorder="1" applyAlignment="1">
      <alignment horizontal="center" vertical="center"/>
    </xf>
    <xf numFmtId="180" fontId="29" fillId="0" borderId="11" xfId="35" applyFont="1" applyBorder="1" applyAlignment="1">
      <alignment horizontal="left" vertical="center"/>
    </xf>
    <xf numFmtId="0" fontId="32" fillId="0" borderId="11" xfId="0" applyFont="1" applyBorder="1" applyAlignment="1">
      <alignment horizontal="left" vertical="center"/>
    </xf>
    <xf numFmtId="201" fontId="29" fillId="0" borderId="11" xfId="0" applyNumberFormat="1" applyFont="1" applyBorder="1" applyAlignment="1">
      <alignment horizontal="center" vertical="center"/>
    </xf>
    <xf numFmtId="49" fontId="29" fillId="0" borderId="13" xfId="35" applyNumberFormat="1" applyFont="1" applyFill="1" applyBorder="1" applyAlignment="1">
      <alignment horizontal="center" vertical="center" shrinkToFit="1"/>
    </xf>
    <xf numFmtId="180" fontId="29" fillId="0" borderId="13" xfId="35" applyFont="1" applyFill="1" applyBorder="1" applyAlignment="1">
      <alignment horizontal="left" vertical="center" shrinkToFit="1"/>
    </xf>
    <xf numFmtId="180" fontId="29" fillId="0" borderId="13" xfId="35" applyNumberFormat="1" applyFont="1" applyBorder="1" applyAlignment="1">
      <alignment vertical="center"/>
    </xf>
    <xf numFmtId="49" fontId="29" fillId="0" borderId="13" xfId="35" applyNumberFormat="1" applyFont="1" applyBorder="1" applyAlignment="1">
      <alignment horizontal="center" vertical="center"/>
    </xf>
    <xf numFmtId="180" fontId="29" fillId="0" borderId="13" xfId="35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180" fontId="29" fillId="0" borderId="13" xfId="0" applyNumberFormat="1" applyFont="1" applyBorder="1" applyAlignment="1">
      <alignment horizontal="left" vertical="center"/>
    </xf>
    <xf numFmtId="180" fontId="29" fillId="0" borderId="13" xfId="35" applyNumberFormat="1" applyFont="1" applyBorder="1" applyAlignment="1">
      <alignment horizontal="left" vertical="center"/>
    </xf>
    <xf numFmtId="0" fontId="29" fillId="0" borderId="12" xfId="0" applyFont="1" applyBorder="1" applyAlignment="1">
      <alignment horizontal="left" vertical="center"/>
    </xf>
    <xf numFmtId="180" fontId="29" fillId="0" borderId="12" xfId="35" applyFont="1" applyFill="1" applyBorder="1" applyAlignment="1">
      <alignment vertical="center"/>
    </xf>
    <xf numFmtId="49" fontId="29" fillId="0" borderId="12" xfId="35" applyNumberFormat="1" applyFont="1" applyFill="1" applyBorder="1" applyAlignment="1">
      <alignment horizontal="center" vertical="center" shrinkToFit="1"/>
    </xf>
    <xf numFmtId="180" fontId="29" fillId="0" borderId="12" xfId="35" applyFont="1" applyFill="1" applyBorder="1" applyAlignment="1">
      <alignment horizontal="left" vertical="center" shrinkToFit="1"/>
    </xf>
    <xf numFmtId="180" fontId="29" fillId="0" borderId="12" xfId="0" applyNumberFormat="1" applyFont="1" applyBorder="1" applyAlignment="1">
      <alignment horizontal="left" vertical="center"/>
    </xf>
    <xf numFmtId="180" fontId="29" fillId="0" borderId="12" xfId="35" applyNumberFormat="1" applyFont="1" applyBorder="1" applyAlignment="1">
      <alignment horizontal="left" vertical="center"/>
    </xf>
    <xf numFmtId="180" fontId="29" fillId="0" borderId="12" xfId="35" applyFont="1" applyBorder="1" applyAlignment="1">
      <alignment horizontal="left" vertical="center"/>
    </xf>
    <xf numFmtId="0" fontId="24" fillId="0" borderId="13" xfId="0" applyFont="1" applyBorder="1" applyAlignment="1">
      <alignment vertical="center"/>
    </xf>
    <xf numFmtId="49" fontId="29" fillId="0" borderId="13" xfId="35" applyNumberFormat="1" applyFont="1" applyFill="1" applyBorder="1" applyAlignment="1">
      <alignment horizontal="center" vertical="center"/>
    </xf>
    <xf numFmtId="49" fontId="29" fillId="0" borderId="13" xfId="0" applyNumberFormat="1" applyFont="1" applyBorder="1" applyAlignment="1">
      <alignment vertical="center"/>
    </xf>
    <xf numFmtId="180" fontId="29" fillId="0" borderId="13" xfId="35" applyFont="1" applyFill="1" applyBorder="1" applyAlignment="1">
      <alignment horizontal="left" vertical="center"/>
    </xf>
    <xf numFmtId="49" fontId="29" fillId="0" borderId="13" xfId="0" applyNumberFormat="1" applyFont="1" applyBorder="1" applyAlignment="1">
      <alignment vertical="center" shrinkToFit="1"/>
    </xf>
    <xf numFmtId="49" fontId="29" fillId="0" borderId="12" xfId="0" applyNumberFormat="1" applyFont="1" applyBorder="1" applyAlignment="1">
      <alignment vertical="center"/>
    </xf>
    <xf numFmtId="180" fontId="29" fillId="0" borderId="12" xfId="35" applyNumberFormat="1" applyFont="1" applyBorder="1" applyAlignment="1">
      <alignment vertical="center"/>
    </xf>
    <xf numFmtId="49" fontId="29" fillId="0" borderId="12" xfId="35" applyNumberFormat="1" applyFont="1" applyBorder="1" applyAlignment="1">
      <alignment horizontal="center" vertical="center"/>
    </xf>
    <xf numFmtId="180" fontId="29" fillId="0" borderId="13" xfId="35" applyNumberFormat="1" applyFont="1" applyFill="1" applyBorder="1" applyAlignment="1">
      <alignment vertical="center"/>
    </xf>
    <xf numFmtId="180" fontId="29" fillId="0" borderId="13" xfId="0" applyNumberFormat="1" applyFont="1" applyFill="1" applyBorder="1" applyAlignment="1">
      <alignment horizontal="center" vertical="center"/>
    </xf>
    <xf numFmtId="201" fontId="29" fillId="0" borderId="13" xfId="35" applyNumberFormat="1" applyFont="1" applyBorder="1" applyAlignment="1">
      <alignment horizontal="center" vertical="center"/>
    </xf>
    <xf numFmtId="180" fontId="29" fillId="0" borderId="12" xfId="35" applyFont="1" applyFill="1" applyBorder="1" applyAlignment="1">
      <alignment horizontal="left" vertical="center"/>
    </xf>
    <xf numFmtId="180" fontId="29" fillId="0" borderId="13" xfId="35" applyFont="1" applyBorder="1" applyAlignment="1">
      <alignment horizontal="center" vertical="center"/>
    </xf>
    <xf numFmtId="201" fontId="29" fillId="0" borderId="12" xfId="35" applyNumberFormat="1" applyFont="1" applyBorder="1" applyAlignment="1">
      <alignment horizontal="center" vertical="center"/>
    </xf>
    <xf numFmtId="180" fontId="29" fillId="0" borderId="11" xfId="35" applyNumberFormat="1" applyFont="1" applyFill="1" applyBorder="1" applyAlignment="1">
      <alignment horizontal="center" vertical="center"/>
    </xf>
    <xf numFmtId="180" fontId="29" fillId="0" borderId="11" xfId="35" applyNumberFormat="1" applyFont="1" applyBorder="1" applyAlignment="1">
      <alignment vertical="center"/>
    </xf>
    <xf numFmtId="49" fontId="29" fillId="0" borderId="12" xfId="0" applyNumberFormat="1" applyFont="1" applyBorder="1" applyAlignment="1">
      <alignment vertical="center" shrinkToFit="1"/>
    </xf>
    <xf numFmtId="49" fontId="29" fillId="0" borderId="0" xfId="0" applyNumberFormat="1" applyFont="1" applyBorder="1" applyAlignment="1">
      <alignment vertical="center"/>
    </xf>
    <xf numFmtId="0" fontId="29" fillId="0" borderId="13" xfId="0" applyFont="1" applyFill="1" applyBorder="1" applyAlignment="1">
      <alignment vertical="center"/>
    </xf>
    <xf numFmtId="201" fontId="29" fillId="0" borderId="13" xfId="0" applyNumberFormat="1" applyFont="1" applyBorder="1" applyAlignment="1" quotePrefix="1">
      <alignment horizontal="center" vertical="center"/>
    </xf>
    <xf numFmtId="0" fontId="29" fillId="0" borderId="13" xfId="0" applyFont="1" applyBorder="1" applyAlignment="1">
      <alignment vertical="center" shrinkToFit="1"/>
    </xf>
    <xf numFmtId="0" fontId="24" fillId="0" borderId="13" xfId="0" applyFont="1" applyFill="1" applyBorder="1" applyAlignment="1">
      <alignment vertical="center"/>
    </xf>
    <xf numFmtId="201" fontId="29" fillId="0" borderId="13" xfId="35" applyNumberFormat="1" applyFont="1" applyBorder="1" applyAlignment="1">
      <alignment horizontal="left" vertical="center"/>
    </xf>
    <xf numFmtId="0" fontId="29" fillId="0" borderId="13" xfId="0" applyFont="1" applyBorder="1" applyAlignment="1">
      <alignment horizontal="center" vertical="center"/>
    </xf>
    <xf numFmtId="49" fontId="29" fillId="0" borderId="10" xfId="35" applyNumberFormat="1" applyFont="1" applyFill="1" applyBorder="1" applyAlignment="1">
      <alignment horizontal="center" vertical="center"/>
    </xf>
    <xf numFmtId="180" fontId="29" fillId="0" borderId="10" xfId="35" applyFont="1" applyFill="1" applyBorder="1" applyAlignment="1">
      <alignment horizontal="center" vertical="center"/>
    </xf>
    <xf numFmtId="0" fontId="24" fillId="0" borderId="13" xfId="0" applyFont="1" applyBorder="1" applyAlignment="1">
      <alignment horizontal="left" vertical="center"/>
    </xf>
    <xf numFmtId="1" fontId="29" fillId="0" borderId="13" xfId="35" applyNumberFormat="1" applyFont="1" applyBorder="1" applyAlignment="1">
      <alignment horizontal="center" vertical="center"/>
    </xf>
    <xf numFmtId="202" fontId="29" fillId="0" borderId="13" xfId="35" applyNumberFormat="1" applyFont="1" applyBorder="1" applyAlignment="1">
      <alignment horizontal="center" vertical="center"/>
    </xf>
    <xf numFmtId="180" fontId="29" fillId="0" borderId="12" xfId="35" applyNumberFormat="1" applyFont="1" applyFill="1" applyBorder="1" applyAlignment="1">
      <alignment vertical="center"/>
    </xf>
    <xf numFmtId="180" fontId="29" fillId="0" borderId="13" xfId="0" applyNumberFormat="1" applyFont="1" applyBorder="1" applyAlignment="1">
      <alignment vertical="center"/>
    </xf>
    <xf numFmtId="0" fontId="32" fillId="0" borderId="13" xfId="0" applyFont="1" applyBorder="1" applyAlignment="1">
      <alignment vertical="center"/>
    </xf>
    <xf numFmtId="49" fontId="29" fillId="0" borderId="11" xfId="35" applyNumberFormat="1" applyFont="1" applyBorder="1" applyAlignment="1">
      <alignment horizontal="center" vertical="center"/>
    </xf>
    <xf numFmtId="0" fontId="29" fillId="0" borderId="13" xfId="0" applyFont="1" applyBorder="1" applyAlignment="1">
      <alignment horizontal="left" vertical="center" shrinkToFit="1"/>
    </xf>
    <xf numFmtId="0" fontId="29" fillId="0" borderId="12" xfId="0" applyFont="1" applyBorder="1" applyAlignment="1">
      <alignment vertical="center" shrinkToFit="1"/>
    </xf>
    <xf numFmtId="0" fontId="24" fillId="0" borderId="28" xfId="0" applyFont="1" applyBorder="1" applyAlignment="1">
      <alignment horizontal="center" vertical="center"/>
    </xf>
    <xf numFmtId="180" fontId="32" fillId="0" borderId="16" xfId="35" applyFont="1" applyFill="1" applyBorder="1" applyAlignment="1">
      <alignment vertical="center"/>
    </xf>
    <xf numFmtId="180" fontId="29" fillId="0" borderId="12" xfId="0" applyNumberFormat="1" applyFont="1" applyBorder="1" applyAlignment="1">
      <alignment/>
    </xf>
    <xf numFmtId="180" fontId="25" fillId="0" borderId="13" xfId="0" applyNumberFormat="1" applyFont="1" applyBorder="1" applyAlignment="1">
      <alignment/>
    </xf>
    <xf numFmtId="180" fontId="25" fillId="0" borderId="12" xfId="0" applyNumberFormat="1" applyFont="1" applyBorder="1" applyAlignment="1">
      <alignment/>
    </xf>
    <xf numFmtId="180" fontId="32" fillId="0" borderId="38" xfId="35" applyFont="1" applyBorder="1" applyAlignment="1">
      <alignment vertical="center"/>
    </xf>
    <xf numFmtId="49" fontId="29" fillId="0" borderId="13" xfId="0" applyNumberFormat="1" applyFont="1" applyBorder="1" applyAlignment="1">
      <alignment horizontal="center" vertical="center"/>
    </xf>
    <xf numFmtId="49" fontId="29" fillId="0" borderId="13" xfId="35" applyNumberFormat="1" applyFont="1" applyBorder="1" applyAlignment="1">
      <alignment vertical="center"/>
    </xf>
    <xf numFmtId="49" fontId="29" fillId="0" borderId="12" xfId="35" applyNumberFormat="1" applyFont="1" applyBorder="1" applyAlignment="1">
      <alignment vertical="center"/>
    </xf>
    <xf numFmtId="49" fontId="29" fillId="0" borderId="0" xfId="35" applyNumberFormat="1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180" fontId="22" fillId="0" borderId="20" xfId="35" applyFont="1" applyFill="1" applyBorder="1" applyAlignment="1">
      <alignment/>
    </xf>
    <xf numFmtId="180" fontId="29" fillId="0" borderId="11" xfId="35" applyFont="1" applyFill="1" applyBorder="1" applyAlignment="1" applyProtection="1">
      <alignment/>
      <protection/>
    </xf>
    <xf numFmtId="180" fontId="29" fillId="0" borderId="27" xfId="35" applyFont="1" applyFill="1" applyBorder="1" applyAlignment="1" applyProtection="1">
      <alignment/>
      <protection/>
    </xf>
    <xf numFmtId="180" fontId="29" fillId="0" borderId="19" xfId="35" applyFont="1" applyFill="1" applyBorder="1" applyAlignment="1" applyProtection="1">
      <alignment/>
      <protection/>
    </xf>
    <xf numFmtId="0" fontId="30" fillId="0" borderId="27" xfId="0" applyFont="1" applyBorder="1" applyAlignment="1">
      <alignment/>
    </xf>
    <xf numFmtId="0" fontId="30" fillId="0" borderId="10" xfId="0" applyFont="1" applyBorder="1" applyAlignment="1">
      <alignment/>
    </xf>
    <xf numFmtId="180" fontId="32" fillId="0" borderId="39" xfId="35" applyFont="1" applyFill="1" applyBorder="1" applyAlignment="1" applyProtection="1">
      <alignment horizontal="center"/>
      <protection/>
    </xf>
    <xf numFmtId="180" fontId="22" fillId="0" borderId="27" xfId="35" applyFont="1" applyFill="1" applyBorder="1" applyAlignment="1">
      <alignment/>
    </xf>
    <xf numFmtId="180" fontId="22" fillId="0" borderId="27" xfId="35" applyFont="1" applyFill="1" applyBorder="1" applyAlignment="1" applyProtection="1">
      <alignment/>
      <protection/>
    </xf>
    <xf numFmtId="180" fontId="22" fillId="0" borderId="19" xfId="35" applyFont="1" applyFill="1" applyBorder="1" applyAlignment="1" applyProtection="1">
      <alignment/>
      <protection/>
    </xf>
    <xf numFmtId="180" fontId="22" fillId="0" borderId="26" xfId="35" applyFont="1" applyFill="1" applyBorder="1" applyAlignment="1" applyProtection="1">
      <alignment/>
      <protection/>
    </xf>
    <xf numFmtId="180" fontId="30" fillId="0" borderId="29" xfId="35" applyFont="1" applyFill="1" applyBorder="1" applyAlignment="1">
      <alignment vertical="center"/>
    </xf>
    <xf numFmtId="0" fontId="22" fillId="0" borderId="10" xfId="0" applyFont="1" applyFill="1" applyBorder="1" applyAlignment="1">
      <alignment/>
    </xf>
    <xf numFmtId="180" fontId="32" fillId="0" borderId="39" xfId="35" applyFont="1" applyFill="1" applyBorder="1" applyAlignment="1" applyProtection="1">
      <alignment/>
      <protection/>
    </xf>
    <xf numFmtId="180" fontId="32" fillId="0" borderId="11" xfId="35" applyFont="1" applyBorder="1" applyAlignment="1">
      <alignment horizontal="center" vertical="center"/>
    </xf>
    <xf numFmtId="180" fontId="32" fillId="0" borderId="12" xfId="35" applyFont="1" applyBorder="1" applyAlignment="1">
      <alignment horizontal="center" vertical="center"/>
    </xf>
    <xf numFmtId="201" fontId="29" fillId="0" borderId="10" xfId="35" applyNumberFormat="1" applyFont="1" applyBorder="1" applyAlignment="1">
      <alignment horizontal="center" vertical="center"/>
    </xf>
    <xf numFmtId="180" fontId="32" fillId="0" borderId="11" xfId="35" applyFont="1" applyFill="1" applyBorder="1" applyAlignment="1">
      <alignment horizontal="center" vertical="center"/>
    </xf>
    <xf numFmtId="180" fontId="32" fillId="0" borderId="12" xfId="35" applyFont="1" applyFill="1" applyBorder="1" applyAlignment="1">
      <alignment horizontal="center" vertical="center"/>
    </xf>
    <xf numFmtId="180" fontId="29" fillId="0" borderId="11" xfId="35" applyFont="1" applyBorder="1" applyAlignment="1">
      <alignment horizontal="center" vertical="center" shrinkToFit="1"/>
    </xf>
    <xf numFmtId="180" fontId="29" fillId="0" borderId="12" xfId="35" applyFont="1" applyBorder="1" applyAlignment="1">
      <alignment horizontal="center" vertical="center" shrinkToFit="1"/>
    </xf>
    <xf numFmtId="0" fontId="32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180" fontId="21" fillId="0" borderId="0" xfId="35" applyFont="1" applyFill="1" applyBorder="1" applyAlignment="1" applyProtection="1">
      <alignment horizontal="center"/>
      <protection/>
    </xf>
    <xf numFmtId="180" fontId="29" fillId="0" borderId="37" xfId="35" applyFont="1" applyFill="1" applyBorder="1" applyAlignment="1" applyProtection="1">
      <alignment horizontal="center" vertical="center"/>
      <protection/>
    </xf>
    <xf numFmtId="180" fontId="29" fillId="0" borderId="37" xfId="35" applyFont="1" applyFill="1" applyBorder="1" applyAlignment="1" applyProtection="1">
      <alignment horizontal="center" vertical="center" shrinkToFit="1"/>
      <protection/>
    </xf>
    <xf numFmtId="180" fontId="24" fillId="0" borderId="11" xfId="35" applyNumberFormat="1" applyFont="1" applyBorder="1" applyAlignment="1">
      <alignment horizontal="center" vertical="center"/>
    </xf>
    <xf numFmtId="180" fontId="24" fillId="0" borderId="12" xfId="35" applyNumberFormat="1" applyFont="1" applyBorder="1" applyAlignment="1">
      <alignment horizontal="center" vertical="center"/>
    </xf>
    <xf numFmtId="180" fontId="24" fillId="0" borderId="11" xfId="35" applyFont="1" applyBorder="1" applyAlignment="1">
      <alignment horizontal="center" vertical="center"/>
    </xf>
    <xf numFmtId="180" fontId="24" fillId="0" borderId="12" xfId="35" applyFont="1" applyBorder="1" applyAlignment="1">
      <alignment horizontal="center" vertical="center"/>
    </xf>
    <xf numFmtId="0" fontId="21" fillId="0" borderId="25" xfId="0" applyFont="1" applyBorder="1" applyAlignment="1">
      <alignment horizontal="left"/>
    </xf>
    <xf numFmtId="0" fontId="21" fillId="0" borderId="26" xfId="0" applyFont="1" applyBorder="1" applyAlignment="1">
      <alignment horizontal="left"/>
    </xf>
    <xf numFmtId="0" fontId="21" fillId="0" borderId="27" xfId="0" applyFont="1" applyBorder="1" applyAlignment="1">
      <alignment horizontal="left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180" fontId="25" fillId="0" borderId="11" xfId="35" applyNumberFormat="1" applyFont="1" applyBorder="1" applyAlignment="1">
      <alignment horizontal="center" vertical="center" shrinkToFit="1"/>
    </xf>
    <xf numFmtId="180" fontId="25" fillId="0" borderId="12" xfId="35" applyNumberFormat="1" applyFont="1" applyBorder="1" applyAlignment="1">
      <alignment horizontal="center" vertical="center" shrinkToFit="1"/>
    </xf>
    <xf numFmtId="49" fontId="24" fillId="0" borderId="11" xfId="35" applyNumberFormat="1" applyFont="1" applyBorder="1" applyAlignment="1">
      <alignment horizontal="center" vertical="center"/>
    </xf>
    <xf numFmtId="49" fontId="24" fillId="0" borderId="12" xfId="35" applyNumberFormat="1" applyFont="1" applyBorder="1" applyAlignment="1">
      <alignment horizontal="center" vertical="center"/>
    </xf>
    <xf numFmtId="49" fontId="24" fillId="0" borderId="11" xfId="0" applyNumberFormat="1" applyFont="1" applyBorder="1" applyAlignment="1">
      <alignment horizontal="center" vertical="center"/>
    </xf>
    <xf numFmtId="49" fontId="25" fillId="0" borderId="12" xfId="0" applyNumberFormat="1" applyFont="1" applyBorder="1" applyAlignment="1">
      <alignment horizontal="center" vertical="center"/>
    </xf>
    <xf numFmtId="180" fontId="25" fillId="0" borderId="11" xfId="35" applyFont="1" applyBorder="1" applyAlignment="1">
      <alignment horizontal="center" vertical="center"/>
    </xf>
    <xf numFmtId="180" fontId="25" fillId="0" borderId="12" xfId="35" applyFont="1" applyBorder="1" applyAlignment="1">
      <alignment horizontal="center" vertical="center"/>
    </xf>
    <xf numFmtId="180" fontId="24" fillId="0" borderId="17" xfId="35" applyFont="1" applyBorder="1" applyAlignment="1">
      <alignment horizontal="center" vertical="center"/>
    </xf>
    <xf numFmtId="0" fontId="26" fillId="0" borderId="30" xfId="0" applyFont="1" applyBorder="1" applyAlignment="1">
      <alignment vertical="center"/>
    </xf>
    <xf numFmtId="180" fontId="24" fillId="0" borderId="19" xfId="35" applyFont="1" applyBorder="1" applyAlignment="1">
      <alignment horizontal="center" vertical="center"/>
    </xf>
    <xf numFmtId="0" fontId="26" fillId="0" borderId="20" xfId="0" applyFont="1" applyBorder="1" applyAlignment="1">
      <alignment vertical="center"/>
    </xf>
    <xf numFmtId="180" fontId="24" fillId="0" borderId="11" xfId="35" applyFont="1" applyBorder="1" applyAlignment="1">
      <alignment horizontal="center" vertical="center" shrinkToFit="1"/>
    </xf>
    <xf numFmtId="180" fontId="24" fillId="0" borderId="12" xfId="35" applyFont="1" applyBorder="1" applyAlignment="1">
      <alignment horizontal="center" vertical="center" shrinkToFit="1"/>
    </xf>
    <xf numFmtId="0" fontId="26" fillId="0" borderId="12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201" fontId="29" fillId="0" borderId="10" xfId="0" applyNumberFormat="1" applyFont="1" applyBorder="1" applyAlignment="1">
      <alignment horizontal="center" vertical="center"/>
    </xf>
    <xf numFmtId="180" fontId="29" fillId="0" borderId="11" xfId="35" applyFont="1" applyFill="1" applyBorder="1" applyAlignment="1">
      <alignment horizontal="center" vertical="center" shrinkToFit="1"/>
    </xf>
    <xf numFmtId="180" fontId="29" fillId="0" borderId="12" xfId="35" applyFont="1" applyFill="1" applyBorder="1" applyAlignment="1">
      <alignment horizontal="center" vertical="center" shrinkToFit="1"/>
    </xf>
    <xf numFmtId="180" fontId="32" fillId="0" borderId="10" xfId="35" applyFont="1" applyBorder="1" applyAlignment="1">
      <alignment horizontal="center"/>
    </xf>
    <xf numFmtId="180" fontId="29" fillId="0" borderId="11" xfId="35" applyFont="1" applyBorder="1" applyAlignment="1">
      <alignment horizontal="center" vertical="center"/>
    </xf>
    <xf numFmtId="180" fontId="29" fillId="0" borderId="12" xfId="35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32" fillId="0" borderId="11" xfId="0" applyNumberFormat="1" applyFont="1" applyBorder="1" applyAlignment="1">
      <alignment horizontal="center" vertical="center"/>
    </xf>
    <xf numFmtId="49" fontId="29" fillId="0" borderId="12" xfId="0" applyNumberFormat="1" applyFont="1" applyBorder="1" applyAlignment="1">
      <alignment horizontal="center" vertical="center"/>
    </xf>
    <xf numFmtId="181" fontId="32" fillId="0" borderId="11" xfId="35" applyNumberFormat="1" applyFont="1" applyBorder="1" applyAlignment="1">
      <alignment horizontal="center" vertical="center"/>
    </xf>
    <xf numFmtId="0" fontId="26" fillId="0" borderId="13" xfId="0" applyFont="1" applyBorder="1" applyAlignment="1">
      <alignment vertical="center"/>
    </xf>
    <xf numFmtId="0" fontId="26" fillId="0" borderId="12" xfId="0" applyFont="1" applyBorder="1" applyAlignment="1">
      <alignment vertical="center"/>
    </xf>
    <xf numFmtId="180" fontId="32" fillId="0" borderId="11" xfId="35" applyFont="1" applyBorder="1" applyAlignment="1">
      <alignment horizontal="center" vertical="center" shrinkToFit="1"/>
    </xf>
    <xf numFmtId="180" fontId="32" fillId="0" borderId="12" xfId="35" applyFont="1" applyBorder="1" applyAlignment="1">
      <alignment horizontal="center" vertical="center" shrinkToFit="1"/>
    </xf>
    <xf numFmtId="0" fontId="32" fillId="0" borderId="25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180" fontId="32" fillId="0" borderId="25" xfId="35" applyFont="1" applyBorder="1" applyAlignment="1">
      <alignment horizontal="center" vertical="center"/>
    </xf>
    <xf numFmtId="180" fontId="32" fillId="0" borderId="26" xfId="35" applyFont="1" applyBorder="1" applyAlignment="1">
      <alignment horizontal="center" vertical="center"/>
    </xf>
    <xf numFmtId="180" fontId="32" fillId="0" borderId="27" xfId="35" applyFont="1" applyBorder="1" applyAlignment="1">
      <alignment horizontal="center" vertical="center"/>
    </xf>
    <xf numFmtId="49" fontId="32" fillId="0" borderId="11" xfId="35" applyNumberFormat="1" applyFont="1" applyBorder="1" applyAlignment="1">
      <alignment horizontal="center" vertical="center"/>
    </xf>
    <xf numFmtId="49" fontId="32" fillId="0" borderId="12" xfId="35" applyNumberFormat="1" applyFont="1" applyBorder="1" applyAlignment="1">
      <alignment horizontal="center" vertical="center"/>
    </xf>
    <xf numFmtId="180" fontId="30" fillId="0" borderId="11" xfId="35" applyFont="1" applyFill="1" applyBorder="1" applyAlignment="1">
      <alignment horizontal="center" vertical="center"/>
    </xf>
    <xf numFmtId="180" fontId="30" fillId="0" borderId="12" xfId="35" applyFont="1" applyFill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180" fontId="30" fillId="0" borderId="26" xfId="35" applyFont="1" applyFill="1" applyBorder="1" applyAlignment="1">
      <alignment horizontal="center" vertical="top"/>
    </xf>
    <xf numFmtId="180" fontId="30" fillId="0" borderId="27" xfId="35" applyFont="1" applyFill="1" applyBorder="1" applyAlignment="1">
      <alignment horizontal="center" vertical="top"/>
    </xf>
    <xf numFmtId="180" fontId="30" fillId="0" borderId="26" xfId="35" applyFont="1" applyFill="1" applyBorder="1" applyAlignment="1">
      <alignment horizontal="center"/>
    </xf>
    <xf numFmtId="180" fontId="30" fillId="0" borderId="25" xfId="35" applyFont="1" applyFill="1" applyBorder="1" applyAlignment="1">
      <alignment horizontal="center"/>
    </xf>
    <xf numFmtId="0" fontId="26" fillId="0" borderId="26" xfId="0" applyFont="1" applyFill="1" applyBorder="1" applyAlignment="1">
      <alignment horizontal="center"/>
    </xf>
    <xf numFmtId="180" fontId="30" fillId="0" borderId="19" xfId="35" applyFont="1" applyFill="1" applyBorder="1" applyAlignment="1">
      <alignment horizontal="center" vertical="center"/>
    </xf>
    <xf numFmtId="180" fontId="30" fillId="0" borderId="20" xfId="35" applyFont="1" applyFill="1" applyBorder="1" applyAlignment="1">
      <alignment horizontal="center" vertical="center"/>
    </xf>
    <xf numFmtId="180" fontId="30" fillId="0" borderId="18" xfId="35" applyFont="1" applyFill="1" applyBorder="1" applyAlignment="1">
      <alignment horizontal="center" vertical="center"/>
    </xf>
    <xf numFmtId="180" fontId="30" fillId="0" borderId="22" xfId="35" applyFont="1" applyFill="1" applyBorder="1" applyAlignment="1">
      <alignment horizontal="center" vertical="center"/>
    </xf>
    <xf numFmtId="180" fontId="30" fillId="0" borderId="13" xfId="35" applyFont="1" applyFill="1" applyBorder="1" applyAlignment="1">
      <alignment horizontal="center" vertical="center"/>
    </xf>
    <xf numFmtId="180" fontId="30" fillId="0" borderId="25" xfId="35" applyFont="1" applyFill="1" applyBorder="1" applyAlignment="1">
      <alignment horizontal="center" vertical="top"/>
    </xf>
    <xf numFmtId="0" fontId="30" fillId="0" borderId="11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180" fontId="30" fillId="0" borderId="27" xfId="35" applyFont="1" applyFill="1" applyBorder="1" applyAlignment="1">
      <alignment horizontal="center"/>
    </xf>
    <xf numFmtId="180" fontId="30" fillId="0" borderId="10" xfId="35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180" fontId="30" fillId="0" borderId="10" xfId="35" applyFont="1" applyFill="1" applyBorder="1" applyAlignment="1">
      <alignment horizontal="center" vertical="top"/>
    </xf>
    <xf numFmtId="0" fontId="23" fillId="0" borderId="0" xfId="0" applyFont="1" applyAlignment="1">
      <alignment horizontal="left"/>
    </xf>
    <xf numFmtId="180" fontId="30" fillId="0" borderId="25" xfId="35" applyFont="1" applyBorder="1" applyAlignment="1">
      <alignment horizontal="center" vertical="center"/>
    </xf>
    <xf numFmtId="180" fontId="30" fillId="0" borderId="26" xfId="35" applyFont="1" applyBorder="1" applyAlignment="1">
      <alignment horizontal="center" vertical="center"/>
    </xf>
    <xf numFmtId="180" fontId="30" fillId="0" borderId="27" xfId="35" applyFont="1" applyBorder="1" applyAlignment="1">
      <alignment horizontal="center" vertical="center"/>
    </xf>
    <xf numFmtId="49" fontId="30" fillId="0" borderId="25" xfId="0" applyNumberFormat="1" applyFont="1" applyFill="1" applyBorder="1" applyAlignment="1">
      <alignment horizontal="center" vertical="center"/>
    </xf>
    <xf numFmtId="49" fontId="30" fillId="0" borderId="26" xfId="0" applyNumberFormat="1" applyFont="1" applyFill="1" applyBorder="1" applyAlignment="1">
      <alignment horizontal="center" vertical="center"/>
    </xf>
    <xf numFmtId="49" fontId="30" fillId="0" borderId="27" xfId="0" applyNumberFormat="1" applyFont="1" applyFill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180" fontId="22" fillId="0" borderId="11" xfId="35" applyFont="1" applyFill="1" applyBorder="1" applyAlignment="1">
      <alignment horizontal="center" vertical="center"/>
    </xf>
    <xf numFmtId="180" fontId="22" fillId="0" borderId="12" xfId="35" applyFont="1" applyFill="1" applyBorder="1" applyAlignment="1">
      <alignment horizontal="center" vertical="center"/>
    </xf>
    <xf numFmtId="180" fontId="22" fillId="0" borderId="11" xfId="35" applyFont="1" applyBorder="1" applyAlignment="1">
      <alignment horizontal="center" vertical="center"/>
    </xf>
    <xf numFmtId="180" fontId="22" fillId="0" borderId="12" xfId="35" applyFont="1" applyBorder="1" applyAlignment="1">
      <alignment horizontal="center" vertical="center"/>
    </xf>
    <xf numFmtId="180" fontId="30" fillId="0" borderId="11" xfId="35" applyFont="1" applyBorder="1" applyAlignment="1">
      <alignment horizontal="center" vertical="center"/>
    </xf>
    <xf numFmtId="180" fontId="30" fillId="0" borderId="12" xfId="35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1</xdr:col>
      <xdr:colOff>104775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667000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104775</xdr:colOff>
      <xdr:row>0</xdr:row>
      <xdr:rowOff>0</xdr:rowOff>
    </xdr:to>
    <xdr:sp>
      <xdr:nvSpPr>
        <xdr:cNvPr id="2" name="AutoShape 1"/>
        <xdr:cNvSpPr>
          <a:spLocks/>
        </xdr:cNvSpPr>
      </xdr:nvSpPr>
      <xdr:spPr>
        <a:xfrm>
          <a:off x="9372600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104775</xdr:colOff>
      <xdr:row>0</xdr:row>
      <xdr:rowOff>0</xdr:rowOff>
    </xdr:to>
    <xdr:sp>
      <xdr:nvSpPr>
        <xdr:cNvPr id="3" name="AutoShape 1"/>
        <xdr:cNvSpPr>
          <a:spLocks/>
        </xdr:cNvSpPr>
      </xdr:nvSpPr>
      <xdr:spPr>
        <a:xfrm>
          <a:off x="9372600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104775</xdr:colOff>
      <xdr:row>0</xdr:row>
      <xdr:rowOff>0</xdr:rowOff>
    </xdr:to>
    <xdr:sp>
      <xdr:nvSpPr>
        <xdr:cNvPr id="4" name="AutoShape 1"/>
        <xdr:cNvSpPr>
          <a:spLocks/>
        </xdr:cNvSpPr>
      </xdr:nvSpPr>
      <xdr:spPr>
        <a:xfrm>
          <a:off x="9372600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104775</xdr:colOff>
      <xdr:row>0</xdr:row>
      <xdr:rowOff>0</xdr:rowOff>
    </xdr:to>
    <xdr:sp>
      <xdr:nvSpPr>
        <xdr:cNvPr id="5" name="AutoShape 1"/>
        <xdr:cNvSpPr>
          <a:spLocks/>
        </xdr:cNvSpPr>
      </xdr:nvSpPr>
      <xdr:spPr>
        <a:xfrm>
          <a:off x="2667000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104775</xdr:colOff>
      <xdr:row>0</xdr:row>
      <xdr:rowOff>0</xdr:rowOff>
    </xdr:to>
    <xdr:sp>
      <xdr:nvSpPr>
        <xdr:cNvPr id="6" name="AutoShape 1"/>
        <xdr:cNvSpPr>
          <a:spLocks/>
        </xdr:cNvSpPr>
      </xdr:nvSpPr>
      <xdr:spPr>
        <a:xfrm>
          <a:off x="2667000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5897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5897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5897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5897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AutoShape 7"/>
        <xdr:cNvSpPr>
          <a:spLocks/>
        </xdr:cNvSpPr>
      </xdr:nvSpPr>
      <xdr:spPr>
        <a:xfrm>
          <a:off x="20574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AutoShape 8"/>
        <xdr:cNvSpPr>
          <a:spLocks/>
        </xdr:cNvSpPr>
      </xdr:nvSpPr>
      <xdr:spPr>
        <a:xfrm>
          <a:off x="20574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885825</xdr:colOff>
      <xdr:row>0</xdr:row>
      <xdr:rowOff>0</xdr:rowOff>
    </xdr:from>
    <xdr:to>
      <xdr:col>13</xdr:col>
      <xdr:colOff>142875</xdr:colOff>
      <xdr:row>0</xdr:row>
      <xdr:rowOff>0</xdr:rowOff>
    </xdr:to>
    <xdr:sp>
      <xdr:nvSpPr>
        <xdr:cNvPr id="7" name="AutoShape 9"/>
        <xdr:cNvSpPr>
          <a:spLocks/>
        </xdr:cNvSpPr>
      </xdr:nvSpPr>
      <xdr:spPr>
        <a:xfrm>
          <a:off x="13154025" y="0"/>
          <a:ext cx="2286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0</xdr:row>
      <xdr:rowOff>0</xdr:rowOff>
    </xdr:from>
    <xdr:to>
      <xdr:col>13</xdr:col>
      <xdr:colOff>95250</xdr:colOff>
      <xdr:row>0</xdr:row>
      <xdr:rowOff>0</xdr:rowOff>
    </xdr:to>
    <xdr:sp>
      <xdr:nvSpPr>
        <xdr:cNvPr id="8" name="AutoShape 10"/>
        <xdr:cNvSpPr>
          <a:spLocks/>
        </xdr:cNvSpPr>
      </xdr:nvSpPr>
      <xdr:spPr>
        <a:xfrm>
          <a:off x="13258800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0</xdr:row>
      <xdr:rowOff>0</xdr:rowOff>
    </xdr:from>
    <xdr:to>
      <xdr:col>13</xdr:col>
      <xdr:colOff>95250</xdr:colOff>
      <xdr:row>0</xdr:row>
      <xdr:rowOff>0</xdr:rowOff>
    </xdr:to>
    <xdr:sp>
      <xdr:nvSpPr>
        <xdr:cNvPr id="9" name="AutoShape 11"/>
        <xdr:cNvSpPr>
          <a:spLocks/>
        </xdr:cNvSpPr>
      </xdr:nvSpPr>
      <xdr:spPr>
        <a:xfrm>
          <a:off x="13258800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0</xdr:row>
      <xdr:rowOff>0</xdr:rowOff>
    </xdr:from>
    <xdr:to>
      <xdr:col>15</xdr:col>
      <xdr:colOff>123825</xdr:colOff>
      <xdr:row>0</xdr:row>
      <xdr:rowOff>0</xdr:rowOff>
    </xdr:to>
    <xdr:sp>
      <xdr:nvSpPr>
        <xdr:cNvPr id="10" name="AutoShape 1"/>
        <xdr:cNvSpPr>
          <a:spLocks/>
        </xdr:cNvSpPr>
      </xdr:nvSpPr>
      <xdr:spPr>
        <a:xfrm>
          <a:off x="14992350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0</xdr:row>
      <xdr:rowOff>0</xdr:rowOff>
    </xdr:from>
    <xdr:to>
      <xdr:col>15</xdr:col>
      <xdr:colOff>123825</xdr:colOff>
      <xdr:row>0</xdr:row>
      <xdr:rowOff>0</xdr:rowOff>
    </xdr:to>
    <xdr:sp>
      <xdr:nvSpPr>
        <xdr:cNvPr id="11" name="AutoShape 2"/>
        <xdr:cNvSpPr>
          <a:spLocks/>
        </xdr:cNvSpPr>
      </xdr:nvSpPr>
      <xdr:spPr>
        <a:xfrm>
          <a:off x="1498282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AutoShape 3"/>
        <xdr:cNvSpPr>
          <a:spLocks/>
        </xdr:cNvSpPr>
      </xdr:nvSpPr>
      <xdr:spPr>
        <a:xfrm>
          <a:off x="20574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AutoShape 4"/>
        <xdr:cNvSpPr>
          <a:spLocks/>
        </xdr:cNvSpPr>
      </xdr:nvSpPr>
      <xdr:spPr>
        <a:xfrm>
          <a:off x="20574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AutoShape 5"/>
        <xdr:cNvSpPr>
          <a:spLocks/>
        </xdr:cNvSpPr>
      </xdr:nvSpPr>
      <xdr:spPr>
        <a:xfrm>
          <a:off x="20574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AutoShape 6"/>
        <xdr:cNvSpPr>
          <a:spLocks/>
        </xdr:cNvSpPr>
      </xdr:nvSpPr>
      <xdr:spPr>
        <a:xfrm>
          <a:off x="20574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AutoShape 7"/>
        <xdr:cNvSpPr>
          <a:spLocks/>
        </xdr:cNvSpPr>
      </xdr:nvSpPr>
      <xdr:spPr>
        <a:xfrm>
          <a:off x="20574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" name="AutoShape 9"/>
        <xdr:cNvSpPr>
          <a:spLocks/>
        </xdr:cNvSpPr>
      </xdr:nvSpPr>
      <xdr:spPr>
        <a:xfrm>
          <a:off x="9382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" name="AutoShape 10"/>
        <xdr:cNvSpPr>
          <a:spLocks/>
        </xdr:cNvSpPr>
      </xdr:nvSpPr>
      <xdr:spPr>
        <a:xfrm>
          <a:off x="9382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" name="AutoShape 11"/>
        <xdr:cNvSpPr>
          <a:spLocks/>
        </xdr:cNvSpPr>
      </xdr:nvSpPr>
      <xdr:spPr>
        <a:xfrm>
          <a:off x="9382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0</xdr:row>
      <xdr:rowOff>0</xdr:rowOff>
    </xdr:from>
    <xdr:to>
      <xdr:col>12</xdr:col>
      <xdr:colOff>85725</xdr:colOff>
      <xdr:row>0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1227772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0</xdr:row>
      <xdr:rowOff>0</xdr:rowOff>
    </xdr:from>
    <xdr:to>
      <xdr:col>12</xdr:col>
      <xdr:colOff>95250</xdr:colOff>
      <xdr:row>0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12287250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0</xdr:row>
      <xdr:rowOff>0</xdr:rowOff>
    </xdr:from>
    <xdr:to>
      <xdr:col>12</xdr:col>
      <xdr:colOff>104775</xdr:colOff>
      <xdr:row>0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12277725" y="0"/>
          <a:ext cx="952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3" name="AutoShape 1"/>
        <xdr:cNvSpPr>
          <a:spLocks/>
        </xdr:cNvSpPr>
      </xdr:nvSpPr>
      <xdr:spPr>
        <a:xfrm>
          <a:off x="174307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4" name="AutoShape 2"/>
        <xdr:cNvSpPr>
          <a:spLocks/>
        </xdr:cNvSpPr>
      </xdr:nvSpPr>
      <xdr:spPr>
        <a:xfrm>
          <a:off x="174307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5" name="AutoShape 3"/>
        <xdr:cNvSpPr>
          <a:spLocks/>
        </xdr:cNvSpPr>
      </xdr:nvSpPr>
      <xdr:spPr>
        <a:xfrm>
          <a:off x="174307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6" name="AutoShape 4"/>
        <xdr:cNvSpPr>
          <a:spLocks/>
        </xdr:cNvSpPr>
      </xdr:nvSpPr>
      <xdr:spPr>
        <a:xfrm>
          <a:off x="174307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AutoShape 7"/>
        <xdr:cNvSpPr>
          <a:spLocks/>
        </xdr:cNvSpPr>
      </xdr:nvSpPr>
      <xdr:spPr>
        <a:xfrm>
          <a:off x="20574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AutoShape 8"/>
        <xdr:cNvSpPr>
          <a:spLocks/>
        </xdr:cNvSpPr>
      </xdr:nvSpPr>
      <xdr:spPr>
        <a:xfrm>
          <a:off x="20574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" name="AutoShape 9"/>
        <xdr:cNvSpPr>
          <a:spLocks/>
        </xdr:cNvSpPr>
      </xdr:nvSpPr>
      <xdr:spPr>
        <a:xfrm>
          <a:off x="9382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" name="AutoShape 10"/>
        <xdr:cNvSpPr>
          <a:spLocks/>
        </xdr:cNvSpPr>
      </xdr:nvSpPr>
      <xdr:spPr>
        <a:xfrm>
          <a:off x="9382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" name="AutoShape 11"/>
        <xdr:cNvSpPr>
          <a:spLocks/>
        </xdr:cNvSpPr>
      </xdr:nvSpPr>
      <xdr:spPr>
        <a:xfrm>
          <a:off x="9382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47625</xdr:colOff>
      <xdr:row>0</xdr:row>
      <xdr:rowOff>0</xdr:rowOff>
    </xdr:from>
    <xdr:to>
      <xdr:col>17</xdr:col>
      <xdr:colOff>123825</xdr:colOff>
      <xdr:row>0</xdr:row>
      <xdr:rowOff>0</xdr:rowOff>
    </xdr:to>
    <xdr:sp>
      <xdr:nvSpPr>
        <xdr:cNvPr id="32" name="AutoShape 1"/>
        <xdr:cNvSpPr>
          <a:spLocks/>
        </xdr:cNvSpPr>
      </xdr:nvSpPr>
      <xdr:spPr>
        <a:xfrm>
          <a:off x="167544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0</xdr:row>
      <xdr:rowOff>0</xdr:rowOff>
    </xdr:from>
    <xdr:to>
      <xdr:col>17</xdr:col>
      <xdr:colOff>123825</xdr:colOff>
      <xdr:row>0</xdr:row>
      <xdr:rowOff>0</xdr:rowOff>
    </xdr:to>
    <xdr:sp>
      <xdr:nvSpPr>
        <xdr:cNvPr id="33" name="AutoShape 2"/>
        <xdr:cNvSpPr>
          <a:spLocks/>
        </xdr:cNvSpPr>
      </xdr:nvSpPr>
      <xdr:spPr>
        <a:xfrm>
          <a:off x="16744950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AutoShape 3"/>
        <xdr:cNvSpPr>
          <a:spLocks/>
        </xdr:cNvSpPr>
      </xdr:nvSpPr>
      <xdr:spPr>
        <a:xfrm>
          <a:off x="20574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AutoShape 4"/>
        <xdr:cNvSpPr>
          <a:spLocks/>
        </xdr:cNvSpPr>
      </xdr:nvSpPr>
      <xdr:spPr>
        <a:xfrm>
          <a:off x="20574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AutoShape 5"/>
        <xdr:cNvSpPr>
          <a:spLocks/>
        </xdr:cNvSpPr>
      </xdr:nvSpPr>
      <xdr:spPr>
        <a:xfrm>
          <a:off x="20574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AutoShape 6"/>
        <xdr:cNvSpPr>
          <a:spLocks/>
        </xdr:cNvSpPr>
      </xdr:nvSpPr>
      <xdr:spPr>
        <a:xfrm>
          <a:off x="20574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38" name="AutoShape 7"/>
        <xdr:cNvSpPr>
          <a:spLocks/>
        </xdr:cNvSpPr>
      </xdr:nvSpPr>
      <xdr:spPr>
        <a:xfrm>
          <a:off x="2057400" y="3238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885825</xdr:colOff>
      <xdr:row>0</xdr:row>
      <xdr:rowOff>0</xdr:rowOff>
    </xdr:from>
    <xdr:to>
      <xdr:col>14</xdr:col>
      <xdr:colOff>142875</xdr:colOff>
      <xdr:row>0</xdr:row>
      <xdr:rowOff>0</xdr:rowOff>
    </xdr:to>
    <xdr:sp>
      <xdr:nvSpPr>
        <xdr:cNvPr id="39" name="AutoShape 9"/>
        <xdr:cNvSpPr>
          <a:spLocks/>
        </xdr:cNvSpPr>
      </xdr:nvSpPr>
      <xdr:spPr>
        <a:xfrm>
          <a:off x="14125575" y="0"/>
          <a:ext cx="2667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19050</xdr:colOff>
      <xdr:row>0</xdr:row>
      <xdr:rowOff>0</xdr:rowOff>
    </xdr:from>
    <xdr:to>
      <xdr:col>14</xdr:col>
      <xdr:colOff>95250</xdr:colOff>
      <xdr:row>0</xdr:row>
      <xdr:rowOff>0</xdr:rowOff>
    </xdr:to>
    <xdr:sp>
      <xdr:nvSpPr>
        <xdr:cNvPr id="40" name="AutoShape 10"/>
        <xdr:cNvSpPr>
          <a:spLocks/>
        </xdr:cNvSpPr>
      </xdr:nvSpPr>
      <xdr:spPr>
        <a:xfrm>
          <a:off x="14268450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19050</xdr:colOff>
      <xdr:row>0</xdr:row>
      <xdr:rowOff>0</xdr:rowOff>
    </xdr:from>
    <xdr:to>
      <xdr:col>14</xdr:col>
      <xdr:colOff>95250</xdr:colOff>
      <xdr:row>0</xdr:row>
      <xdr:rowOff>0</xdr:rowOff>
    </xdr:to>
    <xdr:sp>
      <xdr:nvSpPr>
        <xdr:cNvPr id="41" name="AutoShape 11"/>
        <xdr:cNvSpPr>
          <a:spLocks/>
        </xdr:cNvSpPr>
      </xdr:nvSpPr>
      <xdr:spPr>
        <a:xfrm>
          <a:off x="14268450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2" name="AutoShape 1"/>
        <xdr:cNvSpPr>
          <a:spLocks/>
        </xdr:cNvSpPr>
      </xdr:nvSpPr>
      <xdr:spPr>
        <a:xfrm>
          <a:off x="8572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" name="AutoShape 2"/>
        <xdr:cNvSpPr>
          <a:spLocks/>
        </xdr:cNvSpPr>
      </xdr:nvSpPr>
      <xdr:spPr>
        <a:xfrm>
          <a:off x="8572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4" name="AutoShape 3"/>
        <xdr:cNvSpPr>
          <a:spLocks/>
        </xdr:cNvSpPr>
      </xdr:nvSpPr>
      <xdr:spPr>
        <a:xfrm>
          <a:off x="8572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" name="AutoShape 4"/>
        <xdr:cNvSpPr>
          <a:spLocks/>
        </xdr:cNvSpPr>
      </xdr:nvSpPr>
      <xdr:spPr>
        <a:xfrm>
          <a:off x="8572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0</xdr:row>
      <xdr:rowOff>0</xdr:rowOff>
    </xdr:from>
    <xdr:to>
      <xdr:col>5</xdr:col>
      <xdr:colOff>142875</xdr:colOff>
      <xdr:row>0</xdr:row>
      <xdr:rowOff>0</xdr:rowOff>
    </xdr:to>
    <xdr:sp>
      <xdr:nvSpPr>
        <xdr:cNvPr id="46" name="AutoShape 9"/>
        <xdr:cNvSpPr>
          <a:spLocks/>
        </xdr:cNvSpPr>
      </xdr:nvSpPr>
      <xdr:spPr>
        <a:xfrm>
          <a:off x="5829300" y="0"/>
          <a:ext cx="2286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0</xdr:row>
      <xdr:rowOff>0</xdr:rowOff>
    </xdr:from>
    <xdr:to>
      <xdr:col>5</xdr:col>
      <xdr:colOff>95250</xdr:colOff>
      <xdr:row>0</xdr:row>
      <xdr:rowOff>0</xdr:rowOff>
    </xdr:to>
    <xdr:sp>
      <xdr:nvSpPr>
        <xdr:cNvPr id="47" name="AutoShape 10"/>
        <xdr:cNvSpPr>
          <a:spLocks/>
        </xdr:cNvSpPr>
      </xdr:nvSpPr>
      <xdr:spPr>
        <a:xfrm>
          <a:off x="59340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0</xdr:row>
      <xdr:rowOff>0</xdr:rowOff>
    </xdr:from>
    <xdr:to>
      <xdr:col>5</xdr:col>
      <xdr:colOff>95250</xdr:colOff>
      <xdr:row>0</xdr:row>
      <xdr:rowOff>0</xdr:rowOff>
    </xdr:to>
    <xdr:sp>
      <xdr:nvSpPr>
        <xdr:cNvPr id="48" name="AutoShape 11"/>
        <xdr:cNvSpPr>
          <a:spLocks/>
        </xdr:cNvSpPr>
      </xdr:nvSpPr>
      <xdr:spPr>
        <a:xfrm>
          <a:off x="59340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123825</xdr:colOff>
      <xdr:row>0</xdr:row>
      <xdr:rowOff>0</xdr:rowOff>
    </xdr:to>
    <xdr:sp>
      <xdr:nvSpPr>
        <xdr:cNvPr id="49" name="AutoShape 1"/>
        <xdr:cNvSpPr>
          <a:spLocks/>
        </xdr:cNvSpPr>
      </xdr:nvSpPr>
      <xdr:spPr>
        <a:xfrm>
          <a:off x="766762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123825</xdr:colOff>
      <xdr:row>0</xdr:row>
      <xdr:rowOff>0</xdr:rowOff>
    </xdr:to>
    <xdr:sp>
      <xdr:nvSpPr>
        <xdr:cNvPr id="50" name="AutoShape 2"/>
        <xdr:cNvSpPr>
          <a:spLocks/>
        </xdr:cNvSpPr>
      </xdr:nvSpPr>
      <xdr:spPr>
        <a:xfrm>
          <a:off x="7658100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51" name="AutoShape 52"/>
        <xdr:cNvSpPr>
          <a:spLocks/>
        </xdr:cNvSpPr>
      </xdr:nvSpPr>
      <xdr:spPr>
        <a:xfrm>
          <a:off x="4953000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52" name="AutoShape 53"/>
        <xdr:cNvSpPr>
          <a:spLocks/>
        </xdr:cNvSpPr>
      </xdr:nvSpPr>
      <xdr:spPr>
        <a:xfrm>
          <a:off x="496252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104775</xdr:colOff>
      <xdr:row>0</xdr:row>
      <xdr:rowOff>0</xdr:rowOff>
    </xdr:to>
    <xdr:sp>
      <xdr:nvSpPr>
        <xdr:cNvPr id="53" name="AutoShape 54"/>
        <xdr:cNvSpPr>
          <a:spLocks/>
        </xdr:cNvSpPr>
      </xdr:nvSpPr>
      <xdr:spPr>
        <a:xfrm>
          <a:off x="4953000" y="0"/>
          <a:ext cx="952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885825</xdr:colOff>
      <xdr:row>0</xdr:row>
      <xdr:rowOff>0</xdr:rowOff>
    </xdr:from>
    <xdr:to>
      <xdr:col>6</xdr:col>
      <xdr:colOff>142875</xdr:colOff>
      <xdr:row>0</xdr:row>
      <xdr:rowOff>0</xdr:rowOff>
    </xdr:to>
    <xdr:sp>
      <xdr:nvSpPr>
        <xdr:cNvPr id="54" name="AutoShape 9"/>
        <xdr:cNvSpPr>
          <a:spLocks/>
        </xdr:cNvSpPr>
      </xdr:nvSpPr>
      <xdr:spPr>
        <a:xfrm>
          <a:off x="6800850" y="0"/>
          <a:ext cx="2667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0</xdr:row>
      <xdr:rowOff>0</xdr:rowOff>
    </xdr:from>
    <xdr:to>
      <xdr:col>6</xdr:col>
      <xdr:colOff>95250</xdr:colOff>
      <xdr:row>0</xdr:row>
      <xdr:rowOff>0</xdr:rowOff>
    </xdr:to>
    <xdr:sp>
      <xdr:nvSpPr>
        <xdr:cNvPr id="55" name="AutoShape 10"/>
        <xdr:cNvSpPr>
          <a:spLocks/>
        </xdr:cNvSpPr>
      </xdr:nvSpPr>
      <xdr:spPr>
        <a:xfrm>
          <a:off x="694372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0</xdr:row>
      <xdr:rowOff>0</xdr:rowOff>
    </xdr:from>
    <xdr:to>
      <xdr:col>6</xdr:col>
      <xdr:colOff>95250</xdr:colOff>
      <xdr:row>0</xdr:row>
      <xdr:rowOff>0</xdr:rowOff>
    </xdr:to>
    <xdr:sp>
      <xdr:nvSpPr>
        <xdr:cNvPr id="56" name="AutoShape 11"/>
        <xdr:cNvSpPr>
          <a:spLocks/>
        </xdr:cNvSpPr>
      </xdr:nvSpPr>
      <xdr:spPr>
        <a:xfrm>
          <a:off x="694372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AutoShape 7"/>
        <xdr:cNvSpPr>
          <a:spLocks/>
        </xdr:cNvSpPr>
      </xdr:nvSpPr>
      <xdr:spPr>
        <a:xfrm>
          <a:off x="17526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AutoShape 7"/>
        <xdr:cNvSpPr>
          <a:spLocks/>
        </xdr:cNvSpPr>
      </xdr:nvSpPr>
      <xdr:spPr>
        <a:xfrm>
          <a:off x="17526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O27"/>
  <sheetViews>
    <sheetView zoomScalePageLayoutView="0" workbookViewId="0" topLeftCell="A4">
      <selection activeCell="F20" sqref="F20"/>
    </sheetView>
  </sheetViews>
  <sheetFormatPr defaultColWidth="9.140625" defaultRowHeight="12.75"/>
  <cols>
    <col min="1" max="1" width="32.421875" style="10" customWidth="1"/>
    <col min="2" max="2" width="17.00390625" style="10" customWidth="1"/>
    <col min="3" max="3" width="16.00390625" style="10" customWidth="1"/>
    <col min="4" max="4" width="17.7109375" style="10" customWidth="1"/>
    <col min="5" max="5" width="18.57421875" style="11" customWidth="1"/>
    <col min="6" max="6" width="17.7109375" style="10" customWidth="1"/>
    <col min="7" max="7" width="23.00390625" style="29" customWidth="1"/>
    <col min="8" max="8" width="9.140625" style="10" customWidth="1"/>
    <col min="9" max="9" width="9.140625" style="11" customWidth="1"/>
    <col min="10" max="10" width="9.140625" style="10" customWidth="1"/>
    <col min="11" max="11" width="9.140625" style="11" customWidth="1"/>
    <col min="12" max="12" width="9.140625" style="10" customWidth="1"/>
    <col min="13" max="13" width="9.140625" style="11" customWidth="1"/>
    <col min="14" max="15" width="9.140625" style="10" customWidth="1"/>
    <col min="16" max="16384" width="9.140625" style="11" customWidth="1"/>
  </cols>
  <sheetData>
    <row r="1" spans="1:5" ht="21.75" customHeight="1">
      <c r="A1" s="525" t="s">
        <v>231</v>
      </c>
      <c r="B1" s="525"/>
      <c r="C1" s="525"/>
      <c r="D1" s="525"/>
      <c r="E1" s="525"/>
    </row>
    <row r="2" spans="1:5" ht="21.75" customHeight="1">
      <c r="A2" s="525" t="s">
        <v>922</v>
      </c>
      <c r="B2" s="525"/>
      <c r="C2" s="525"/>
      <c r="D2" s="525"/>
      <c r="E2" s="525"/>
    </row>
    <row r="3" spans="1:5" ht="21.75" customHeight="1">
      <c r="A3" s="525" t="s">
        <v>942</v>
      </c>
      <c r="B3" s="525"/>
      <c r="C3" s="525"/>
      <c r="D3" s="525"/>
      <c r="E3" s="525"/>
    </row>
    <row r="4" spans="1:15" s="9" customFormat="1" ht="21.75" customHeight="1">
      <c r="A4" s="7" t="s">
        <v>923</v>
      </c>
      <c r="B4" s="8"/>
      <c r="C4" s="8"/>
      <c r="D4" s="8"/>
      <c r="F4" s="8"/>
      <c r="G4" s="28"/>
      <c r="H4" s="8"/>
      <c r="J4" s="8"/>
      <c r="L4" s="8"/>
      <c r="N4" s="8"/>
      <c r="O4" s="8"/>
    </row>
    <row r="5" spans="1:15" s="9" customFormat="1" ht="21" customHeight="1">
      <c r="A5" s="8"/>
      <c r="B5" s="8"/>
      <c r="C5" s="8"/>
      <c r="D5" s="8"/>
      <c r="E5" s="205" t="s">
        <v>172</v>
      </c>
      <c r="F5" s="8"/>
      <c r="G5" s="28"/>
      <c r="H5" s="8"/>
      <c r="J5" s="8"/>
      <c r="L5" s="8"/>
      <c r="N5" s="8"/>
      <c r="O5" s="8"/>
    </row>
    <row r="6" spans="1:5" ht="39.75" customHeight="1">
      <c r="A6" s="34" t="s">
        <v>98</v>
      </c>
      <c r="B6" s="34" t="s">
        <v>99</v>
      </c>
      <c r="C6" s="35" t="s">
        <v>100</v>
      </c>
      <c r="D6" s="34" t="s">
        <v>101</v>
      </c>
      <c r="E6" s="36" t="s">
        <v>733</v>
      </c>
    </row>
    <row r="7" spans="1:5" ht="24.75" customHeight="1">
      <c r="A7" s="12" t="s">
        <v>102</v>
      </c>
      <c r="B7" s="13">
        <v>1282196320.03</v>
      </c>
      <c r="C7" s="13">
        <v>0</v>
      </c>
      <c r="D7" s="13">
        <v>100112507.77</v>
      </c>
      <c r="E7" s="14">
        <f>SUM(B7:D7)</f>
        <v>1382308827.8</v>
      </c>
    </row>
    <row r="8" spans="1:5" ht="24.75" customHeight="1">
      <c r="A8" s="12" t="s">
        <v>103</v>
      </c>
      <c r="B8" s="13">
        <v>34033667.37</v>
      </c>
      <c r="C8" s="13">
        <v>1878350</v>
      </c>
      <c r="D8" s="13">
        <v>0</v>
      </c>
      <c r="E8" s="14">
        <f>SUM(B8:D8)</f>
        <v>35912017.37</v>
      </c>
    </row>
    <row r="9" spans="1:5" ht="24.75" customHeight="1">
      <c r="A9" s="12" t="s">
        <v>104</v>
      </c>
      <c r="B9" s="13">
        <v>63777269.61</v>
      </c>
      <c r="C9" s="13">
        <v>0</v>
      </c>
      <c r="D9" s="13">
        <v>0</v>
      </c>
      <c r="E9" s="14">
        <f>SUM(B9:D9)</f>
        <v>63777269.61</v>
      </c>
    </row>
    <row r="10" spans="1:5" ht="24.75" customHeight="1">
      <c r="A10" s="12" t="s">
        <v>105</v>
      </c>
      <c r="B10" s="13">
        <v>779225938.12</v>
      </c>
      <c r="C10" s="13">
        <v>15500638.1</v>
      </c>
      <c r="D10" s="13">
        <v>0</v>
      </c>
      <c r="E10" s="14">
        <f>SUM(B10:D10)</f>
        <v>794726576.22</v>
      </c>
    </row>
    <row r="11" spans="1:5" ht="24.75" customHeight="1">
      <c r="A11" s="12" t="s">
        <v>801</v>
      </c>
      <c r="B11" s="13">
        <v>53870605.79</v>
      </c>
      <c r="C11" s="13">
        <v>3738088.79</v>
      </c>
      <c r="D11" s="13">
        <v>0</v>
      </c>
      <c r="E11" s="14">
        <f>SUM(B11:D11)</f>
        <v>57608694.58</v>
      </c>
    </row>
    <row r="12" spans="1:5" ht="24.75" customHeight="1">
      <c r="A12" s="12"/>
      <c r="B12" s="13"/>
      <c r="C12" s="13"/>
      <c r="D12" s="13"/>
      <c r="E12" s="14"/>
    </row>
    <row r="13" spans="1:15" s="18" customFormat="1" ht="45" customHeight="1" thickBot="1">
      <c r="A13" s="15" t="s">
        <v>802</v>
      </c>
      <c r="B13" s="15">
        <f>SUM(B7:B11)</f>
        <v>2213103800.9199996</v>
      </c>
      <c r="C13" s="15">
        <f>SUM(C7:C11)</f>
        <v>21117076.89</v>
      </c>
      <c r="D13" s="15">
        <f>SUM(D7:D11)</f>
        <v>100112507.77</v>
      </c>
      <c r="E13" s="16">
        <f>B13+C13+D13</f>
        <v>2334333385.5799994</v>
      </c>
      <c r="F13" s="17">
        <f>B13+C13+D13</f>
        <v>2334333385.5799994</v>
      </c>
      <c r="G13" s="30"/>
      <c r="H13" s="17"/>
      <c r="J13" s="17"/>
      <c r="L13" s="17"/>
      <c r="N13" s="17"/>
      <c r="O13" s="17"/>
    </row>
    <row r="14" spans="1:15" s="20" customFormat="1" ht="19.5" thickTop="1">
      <c r="A14" s="10"/>
      <c r="B14" s="10"/>
      <c r="C14" s="10"/>
      <c r="D14" s="10"/>
      <c r="F14" s="10"/>
      <c r="G14" s="31"/>
      <c r="H14" s="10"/>
      <c r="J14" s="10"/>
      <c r="L14" s="10"/>
      <c r="N14" s="10"/>
      <c r="O14" s="10"/>
    </row>
    <row r="15" spans="1:15" s="20" customFormat="1" ht="18.75">
      <c r="A15" s="10" t="s">
        <v>63</v>
      </c>
      <c r="B15" s="10"/>
      <c r="C15" s="10"/>
      <c r="D15" s="10"/>
      <c r="F15" s="10"/>
      <c r="G15" s="31"/>
      <c r="H15" s="10"/>
      <c r="J15" s="10"/>
      <c r="L15" s="10"/>
      <c r="N15" s="10"/>
      <c r="O15" s="10"/>
    </row>
    <row r="16" spans="1:15" s="20" customFormat="1" ht="12.75" customHeight="1">
      <c r="A16" s="10"/>
      <c r="B16" s="10"/>
      <c r="C16" s="10"/>
      <c r="D16" s="21"/>
      <c r="E16" s="21"/>
      <c r="F16" s="10"/>
      <c r="G16" s="31"/>
      <c r="H16" s="10"/>
      <c r="J16" s="10"/>
      <c r="L16" s="10"/>
      <c r="N16" s="10"/>
      <c r="O16" s="10"/>
    </row>
    <row r="17" spans="1:15" s="20" customFormat="1" ht="18.75">
      <c r="A17" s="8" t="s">
        <v>64</v>
      </c>
      <c r="B17" s="10"/>
      <c r="C17" s="10"/>
      <c r="D17" s="10"/>
      <c r="E17" s="22">
        <v>172011171321.1</v>
      </c>
      <c r="F17" s="10"/>
      <c r="G17" s="31"/>
      <c r="H17" s="10"/>
      <c r="J17" s="10"/>
      <c r="L17" s="10"/>
      <c r="N17" s="10"/>
      <c r="O17" s="10"/>
    </row>
    <row r="18" spans="1:15" s="20" customFormat="1" ht="18.75">
      <c r="A18" s="10" t="s">
        <v>65</v>
      </c>
      <c r="B18" s="10"/>
      <c r="C18" s="10"/>
      <c r="D18" s="10"/>
      <c r="E18" s="23"/>
      <c r="F18" s="10"/>
      <c r="G18" s="31"/>
      <c r="H18" s="10"/>
      <c r="J18" s="10"/>
      <c r="L18" s="10"/>
      <c r="N18" s="10"/>
      <c r="O18" s="10"/>
    </row>
    <row r="19" spans="1:15" s="20" customFormat="1" ht="18.75">
      <c r="A19" s="10" t="s">
        <v>66</v>
      </c>
      <c r="B19" s="10"/>
      <c r="C19" s="10"/>
      <c r="D19" s="10">
        <v>231007479.3</v>
      </c>
      <c r="E19" s="23"/>
      <c r="F19" s="10"/>
      <c r="G19" s="31"/>
      <c r="H19" s="10"/>
      <c r="J19" s="10"/>
      <c r="L19" s="10"/>
      <c r="N19" s="10"/>
      <c r="O19" s="10"/>
    </row>
    <row r="20" spans="1:15" s="20" customFormat="1" ht="21">
      <c r="A20" s="10" t="s">
        <v>67</v>
      </c>
      <c r="B20" s="10"/>
      <c r="C20" s="10"/>
      <c r="D20" s="25">
        <v>169445830456.22</v>
      </c>
      <c r="E20" s="26">
        <f>D19+D20</f>
        <v>169676837935.52</v>
      </c>
      <c r="F20" s="10"/>
      <c r="G20" s="32"/>
      <c r="H20" s="10"/>
      <c r="J20" s="10"/>
      <c r="L20" s="10"/>
      <c r="N20" s="10"/>
      <c r="O20" s="10"/>
    </row>
    <row r="21" spans="1:15" s="20" customFormat="1" ht="12.75" customHeight="1">
      <c r="A21" s="10"/>
      <c r="B21" s="10"/>
      <c r="C21" s="10"/>
      <c r="D21" s="10"/>
      <c r="E21" s="23"/>
      <c r="F21" s="10"/>
      <c r="G21" s="31"/>
      <c r="H21" s="10"/>
      <c r="J21" s="10"/>
      <c r="L21" s="10"/>
      <c r="N21" s="10"/>
      <c r="O21" s="10"/>
    </row>
    <row r="22" spans="1:15" s="20" customFormat="1" ht="21">
      <c r="A22" s="8" t="s">
        <v>802</v>
      </c>
      <c r="B22" s="10"/>
      <c r="C22" s="10"/>
      <c r="D22" s="10"/>
      <c r="E22" s="27">
        <f>E17-E20</f>
        <v>2334333385.580017</v>
      </c>
      <c r="F22" s="10"/>
      <c r="G22" s="32"/>
      <c r="H22" s="10"/>
      <c r="J22" s="10"/>
      <c r="L22" s="10"/>
      <c r="N22" s="10"/>
      <c r="O22" s="10"/>
    </row>
    <row r="23" spans="1:15" s="20" customFormat="1" ht="18.75">
      <c r="A23" s="10"/>
      <c r="B23" s="10"/>
      <c r="C23" s="10"/>
      <c r="D23" s="10"/>
      <c r="F23" s="10"/>
      <c r="G23" s="31"/>
      <c r="H23" s="10"/>
      <c r="J23" s="10"/>
      <c r="L23" s="10"/>
      <c r="N23" s="10"/>
      <c r="O23" s="10"/>
    </row>
    <row r="24" spans="1:15" s="20" customFormat="1" ht="18.75">
      <c r="A24" s="10"/>
      <c r="B24" s="10"/>
      <c r="C24" s="10"/>
      <c r="D24" s="10"/>
      <c r="F24" s="10"/>
      <c r="G24" s="33"/>
      <c r="H24" s="10"/>
      <c r="J24" s="10"/>
      <c r="L24" s="10"/>
      <c r="N24" s="10"/>
      <c r="O24" s="10"/>
    </row>
    <row r="25" spans="1:15" s="20" customFormat="1" ht="18.75">
      <c r="A25" s="10"/>
      <c r="B25" s="10"/>
      <c r="C25" s="10"/>
      <c r="D25" s="10"/>
      <c r="F25" s="10"/>
      <c r="G25" s="31"/>
      <c r="H25" s="10"/>
      <c r="J25" s="10"/>
      <c r="L25" s="10"/>
      <c r="N25" s="10"/>
      <c r="O25" s="10"/>
    </row>
    <row r="26" spans="1:15" s="20" customFormat="1" ht="18.75">
      <c r="A26" s="10"/>
      <c r="B26" s="10"/>
      <c r="C26" s="10"/>
      <c r="D26" s="10"/>
      <c r="F26" s="10"/>
      <c r="G26" s="31"/>
      <c r="H26" s="10"/>
      <c r="J26" s="10"/>
      <c r="L26" s="10"/>
      <c r="N26" s="10"/>
      <c r="O26" s="10"/>
    </row>
    <row r="27" spans="1:15" s="20" customFormat="1" ht="18.75">
      <c r="A27" s="10"/>
      <c r="B27" s="10"/>
      <c r="C27" s="10"/>
      <c r="D27" s="10"/>
      <c r="F27" s="10"/>
      <c r="G27" s="31"/>
      <c r="H27" s="10"/>
      <c r="J27" s="10"/>
      <c r="L27" s="10"/>
      <c r="N27" s="10"/>
      <c r="O27" s="10"/>
    </row>
  </sheetData>
  <sheetProtection/>
  <mergeCells count="3">
    <mergeCell ref="A1:E1"/>
    <mergeCell ref="A2:E2"/>
    <mergeCell ref="A3:E3"/>
  </mergeCells>
  <printOptions/>
  <pageMargins left="0.2" right="0.1902777777777778" top="0.79" bottom="0.9840277777777778" header="0.5118055555555556" footer="0.5118055555555556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U16"/>
  <sheetViews>
    <sheetView workbookViewId="0" topLeftCell="B1">
      <pane xSplit="1" ySplit="5" topLeftCell="J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K4" sqref="K4:K5"/>
    </sheetView>
  </sheetViews>
  <sheetFormatPr defaultColWidth="9.140625" defaultRowHeight="12.75"/>
  <cols>
    <col min="1" max="1" width="17.28125" style="11" hidden="1" customWidth="1"/>
    <col min="2" max="2" width="26.28125" style="11" customWidth="1"/>
    <col min="3" max="4" width="15.421875" style="24" customWidth="1"/>
    <col min="5" max="6" width="14.421875" style="24" customWidth="1"/>
    <col min="7" max="7" width="14.57421875" style="24" customWidth="1"/>
    <col min="8" max="8" width="8.7109375" style="236" customWidth="1"/>
    <col min="9" max="9" width="11.57421875" style="236" customWidth="1"/>
    <col min="10" max="10" width="12.140625" style="246" customWidth="1"/>
    <col min="11" max="12" width="15.421875" style="24" customWidth="1"/>
    <col min="13" max="14" width="14.421875" style="24" customWidth="1"/>
    <col min="15" max="15" width="14.57421875" style="24" customWidth="1"/>
    <col min="16" max="16" width="8.7109375" style="236" customWidth="1"/>
    <col min="17" max="17" width="11.57421875" style="236" customWidth="1"/>
    <col min="18" max="18" width="12.140625" style="246" customWidth="1"/>
    <col min="19" max="19" width="12.140625" style="11" customWidth="1"/>
    <col min="20" max="20" width="12.57421875" style="204" customWidth="1"/>
    <col min="21" max="21" width="11.8515625" style="11" customWidth="1"/>
    <col min="22" max="16384" width="9.140625" style="11" customWidth="1"/>
  </cols>
  <sheetData>
    <row r="1" spans="1:21" s="2" customFormat="1" ht="18.75">
      <c r="A1" s="24"/>
      <c r="B1" s="9" t="s">
        <v>952</v>
      </c>
      <c r="C1" s="24"/>
      <c r="D1" s="24"/>
      <c r="E1" s="24"/>
      <c r="F1" s="24"/>
      <c r="G1" s="24"/>
      <c r="H1" s="236"/>
      <c r="I1" s="236"/>
      <c r="J1" s="237"/>
      <c r="K1" s="24"/>
      <c r="L1" s="24"/>
      <c r="M1" s="24"/>
      <c r="N1" s="24"/>
      <c r="O1" s="24"/>
      <c r="P1" s="236"/>
      <c r="Q1" s="236"/>
      <c r="R1" s="237"/>
      <c r="S1" s="24"/>
      <c r="T1" s="238"/>
      <c r="U1" s="238"/>
    </row>
    <row r="2" spans="1:21" s="2" customFormat="1" ht="23.25" customHeight="1">
      <c r="A2" s="24"/>
      <c r="B2" s="9" t="s">
        <v>35</v>
      </c>
      <c r="C2" s="24"/>
      <c r="D2" s="24"/>
      <c r="E2" s="24"/>
      <c r="F2" s="24"/>
      <c r="G2" s="24"/>
      <c r="H2" s="236"/>
      <c r="I2" s="236"/>
      <c r="J2" s="237"/>
      <c r="K2" s="24"/>
      <c r="L2" s="24"/>
      <c r="M2" s="24"/>
      <c r="N2" s="24"/>
      <c r="O2" s="24"/>
      <c r="P2" s="236"/>
      <c r="Q2" s="236"/>
      <c r="R2" s="237"/>
      <c r="S2" s="24"/>
      <c r="T2" s="238"/>
      <c r="U2" s="206" t="s">
        <v>172</v>
      </c>
    </row>
    <row r="3" spans="1:21" s="211" customFormat="1" ht="23.25" customHeight="1">
      <c r="A3" s="208"/>
      <c r="B3" s="239"/>
      <c r="C3" s="570" t="s">
        <v>186</v>
      </c>
      <c r="D3" s="571"/>
      <c r="E3" s="571"/>
      <c r="F3" s="571"/>
      <c r="G3" s="571"/>
      <c r="H3" s="571"/>
      <c r="I3" s="571"/>
      <c r="J3" s="572"/>
      <c r="K3" s="570" t="s">
        <v>953</v>
      </c>
      <c r="L3" s="571"/>
      <c r="M3" s="571"/>
      <c r="N3" s="571"/>
      <c r="O3" s="571"/>
      <c r="P3" s="571"/>
      <c r="Q3" s="571"/>
      <c r="R3" s="572"/>
      <c r="S3" s="239"/>
      <c r="T3" s="240"/>
      <c r="U3" s="241"/>
    </row>
    <row r="4" spans="1:21" s="138" customFormat="1" ht="21" customHeight="1">
      <c r="A4" s="242" t="s">
        <v>40</v>
      </c>
      <c r="B4" s="523" t="s">
        <v>168</v>
      </c>
      <c r="C4" s="516" t="s">
        <v>99</v>
      </c>
      <c r="D4" s="516" t="s">
        <v>100</v>
      </c>
      <c r="E4" s="516" t="s">
        <v>101</v>
      </c>
      <c r="F4" s="516" t="s">
        <v>729</v>
      </c>
      <c r="G4" s="516" t="s">
        <v>40</v>
      </c>
      <c r="H4" s="573" t="s">
        <v>166</v>
      </c>
      <c r="I4" s="573" t="s">
        <v>859</v>
      </c>
      <c r="J4" s="565" t="s">
        <v>41</v>
      </c>
      <c r="K4" s="516" t="s">
        <v>99</v>
      </c>
      <c r="L4" s="516" t="s">
        <v>100</v>
      </c>
      <c r="M4" s="516" t="s">
        <v>101</v>
      </c>
      <c r="N4" s="516" t="s">
        <v>729</v>
      </c>
      <c r="O4" s="516" t="s">
        <v>40</v>
      </c>
      <c r="P4" s="573" t="s">
        <v>166</v>
      </c>
      <c r="Q4" s="573" t="s">
        <v>859</v>
      </c>
      <c r="R4" s="565" t="s">
        <v>41</v>
      </c>
      <c r="S4" s="242" t="s">
        <v>40</v>
      </c>
      <c r="T4" s="242" t="s">
        <v>859</v>
      </c>
      <c r="U4" s="243" t="s">
        <v>41</v>
      </c>
    </row>
    <row r="5" spans="1:21" s="138" customFormat="1" ht="17.25" customHeight="1">
      <c r="A5" s="244" t="s">
        <v>872</v>
      </c>
      <c r="B5" s="524"/>
      <c r="C5" s="517"/>
      <c r="D5" s="517"/>
      <c r="E5" s="517"/>
      <c r="F5" s="517"/>
      <c r="G5" s="517"/>
      <c r="H5" s="564"/>
      <c r="I5" s="574"/>
      <c r="J5" s="566"/>
      <c r="K5" s="517"/>
      <c r="L5" s="517"/>
      <c r="M5" s="517"/>
      <c r="N5" s="517"/>
      <c r="O5" s="517"/>
      <c r="P5" s="564"/>
      <c r="Q5" s="574"/>
      <c r="R5" s="566"/>
      <c r="S5" s="244" t="s">
        <v>871</v>
      </c>
      <c r="T5" s="244" t="s">
        <v>871</v>
      </c>
      <c r="U5" s="244" t="s">
        <v>871</v>
      </c>
    </row>
    <row r="6" spans="1:21" s="189" customFormat="1" ht="21.75" customHeight="1">
      <c r="A6" s="458"/>
      <c r="B6" s="191" t="s">
        <v>824</v>
      </c>
      <c r="C6" s="184">
        <v>1430776966.58</v>
      </c>
      <c r="D6" s="184">
        <v>14009316.17</v>
      </c>
      <c r="E6" s="184">
        <v>120970366.04</v>
      </c>
      <c r="F6" s="184">
        <v>40004840.71</v>
      </c>
      <c r="G6" s="306">
        <f>SUM(C6:F6)</f>
        <v>1605761489.5</v>
      </c>
      <c r="H6" s="185">
        <v>7851</v>
      </c>
      <c r="I6" s="210" t="s">
        <v>120</v>
      </c>
      <c r="J6" s="184">
        <f>G6/H6</f>
        <v>204529.54903833906</v>
      </c>
      <c r="K6" s="184">
        <v>1654955629.8400002</v>
      </c>
      <c r="L6" s="184">
        <v>13630597.129999999</v>
      </c>
      <c r="M6" s="184">
        <v>75762148.71000001</v>
      </c>
      <c r="N6" s="184">
        <v>46582426.32</v>
      </c>
      <c r="O6" s="306">
        <f>SUM(K6:N6)</f>
        <v>1790930802.0000002</v>
      </c>
      <c r="P6" s="185">
        <v>7851</v>
      </c>
      <c r="Q6" s="210" t="s">
        <v>120</v>
      </c>
      <c r="R6" s="184">
        <f>O6/P6</f>
        <v>228114.99197554454</v>
      </c>
      <c r="S6" s="186">
        <v>11.53</v>
      </c>
      <c r="T6" s="497" t="s">
        <v>26</v>
      </c>
      <c r="U6" s="186">
        <v>11.53</v>
      </c>
    </row>
    <row r="7" spans="1:21" s="182" customFormat="1" ht="21.75" customHeight="1">
      <c r="A7" s="458"/>
      <c r="B7" s="458" t="s">
        <v>823</v>
      </c>
      <c r="C7" s="187"/>
      <c r="D7" s="187"/>
      <c r="E7" s="187"/>
      <c r="F7" s="187"/>
      <c r="G7" s="306"/>
      <c r="H7" s="187"/>
      <c r="I7" s="187"/>
      <c r="J7" s="187"/>
      <c r="K7" s="187"/>
      <c r="L7" s="187"/>
      <c r="M7" s="187"/>
      <c r="N7" s="187"/>
      <c r="O7" s="306"/>
      <c r="P7" s="187"/>
      <c r="Q7" s="187"/>
      <c r="R7" s="187"/>
      <c r="S7" s="458"/>
      <c r="T7" s="497"/>
      <c r="U7" s="458"/>
    </row>
    <row r="8" spans="1:21" s="182" customFormat="1" ht="21.75" customHeight="1">
      <c r="A8" s="497"/>
      <c r="B8" s="191"/>
      <c r="C8" s="187"/>
      <c r="D8" s="187"/>
      <c r="E8" s="187"/>
      <c r="F8" s="187"/>
      <c r="G8" s="306"/>
      <c r="H8" s="188"/>
      <c r="I8" s="188"/>
      <c r="J8" s="187"/>
      <c r="K8" s="187"/>
      <c r="L8" s="187"/>
      <c r="M8" s="187"/>
      <c r="N8" s="187"/>
      <c r="O8" s="306"/>
      <c r="P8" s="188"/>
      <c r="Q8" s="188"/>
      <c r="R8" s="187"/>
      <c r="S8" s="497"/>
      <c r="T8" s="497"/>
      <c r="U8" s="497"/>
    </row>
    <row r="9" spans="1:21" s="182" customFormat="1" ht="21.75" customHeight="1">
      <c r="A9" s="458"/>
      <c r="B9" s="191" t="s">
        <v>182</v>
      </c>
      <c r="C9" s="187">
        <v>445411574.99</v>
      </c>
      <c r="D9" s="187">
        <v>1719524.703</v>
      </c>
      <c r="E9" s="187">
        <v>40410102.16</v>
      </c>
      <c r="F9" s="187">
        <v>9045642.16</v>
      </c>
      <c r="G9" s="306">
        <f>SUM(C9:F9)</f>
        <v>496586844.0130001</v>
      </c>
      <c r="H9" s="188">
        <v>7851</v>
      </c>
      <c r="I9" s="210" t="s">
        <v>120</v>
      </c>
      <c r="J9" s="187">
        <f>G9/H9</f>
        <v>63251.413070054776</v>
      </c>
      <c r="K9" s="187">
        <v>504277565.28999996</v>
      </c>
      <c r="L9" s="187">
        <v>3748390.97</v>
      </c>
      <c r="M9" s="187">
        <v>24350359.06</v>
      </c>
      <c r="N9" s="187">
        <v>11026268.26</v>
      </c>
      <c r="O9" s="306">
        <f>SUM(K9:N9)</f>
        <v>543402583.58</v>
      </c>
      <c r="P9" s="188">
        <v>7851</v>
      </c>
      <c r="Q9" s="210" t="s">
        <v>120</v>
      </c>
      <c r="R9" s="187">
        <f>O9/P9</f>
        <v>69214.44192841677</v>
      </c>
      <c r="S9" s="497" t="s">
        <v>661</v>
      </c>
      <c r="T9" s="497" t="s">
        <v>26</v>
      </c>
      <c r="U9" s="497" t="s">
        <v>661</v>
      </c>
    </row>
    <row r="10" spans="1:21" s="182" customFormat="1" ht="21.75" customHeight="1">
      <c r="A10" s="458"/>
      <c r="B10" s="458" t="s">
        <v>185</v>
      </c>
      <c r="C10" s="187"/>
      <c r="D10" s="187"/>
      <c r="E10" s="187"/>
      <c r="F10" s="187"/>
      <c r="G10" s="187"/>
      <c r="H10" s="187"/>
      <c r="I10" s="187"/>
      <c r="J10" s="187" t="s">
        <v>855</v>
      </c>
      <c r="K10" s="187"/>
      <c r="L10" s="187"/>
      <c r="M10" s="187"/>
      <c r="N10" s="187"/>
      <c r="O10" s="187"/>
      <c r="P10" s="187"/>
      <c r="Q10" s="187"/>
      <c r="R10" s="187" t="s">
        <v>855</v>
      </c>
      <c r="S10" s="458"/>
      <c r="T10" s="497"/>
      <c r="U10" s="458"/>
    </row>
    <row r="11" spans="1:21" s="182" customFormat="1" ht="15.75">
      <c r="A11" s="458"/>
      <c r="B11" s="458"/>
      <c r="C11" s="187"/>
      <c r="D11" s="187"/>
      <c r="E11" s="187"/>
      <c r="F11" s="187"/>
      <c r="G11" s="187"/>
      <c r="H11" s="498"/>
      <c r="I11" s="498"/>
      <c r="J11" s="187"/>
      <c r="K11" s="187"/>
      <c r="L11" s="187"/>
      <c r="M11" s="187"/>
      <c r="N11" s="187"/>
      <c r="O11" s="187"/>
      <c r="P11" s="498"/>
      <c r="Q11" s="498"/>
      <c r="R11" s="187"/>
      <c r="S11" s="458"/>
      <c r="T11" s="497"/>
      <c r="U11" s="458"/>
    </row>
    <row r="12" spans="1:21" s="182" customFormat="1" ht="15.75">
      <c r="A12" s="461"/>
      <c r="B12" s="461"/>
      <c r="C12" s="357"/>
      <c r="D12" s="357"/>
      <c r="E12" s="357"/>
      <c r="F12" s="357"/>
      <c r="G12" s="357"/>
      <c r="H12" s="499"/>
      <c r="I12" s="499"/>
      <c r="J12" s="357"/>
      <c r="K12" s="357"/>
      <c r="L12" s="357"/>
      <c r="M12" s="357"/>
      <c r="N12" s="357"/>
      <c r="O12" s="357"/>
      <c r="P12" s="499"/>
      <c r="Q12" s="499"/>
      <c r="R12" s="357"/>
      <c r="S12" s="461"/>
      <c r="T12" s="361"/>
      <c r="U12" s="461"/>
    </row>
    <row r="13" spans="3:20" s="189" customFormat="1" ht="30" customHeight="1" thickBot="1">
      <c r="C13" s="195">
        <f>SUM(C6:C11)</f>
        <v>1876188541.57</v>
      </c>
      <c r="D13" s="195">
        <f>SUM(D6:D11)</f>
        <v>15728840.873</v>
      </c>
      <c r="E13" s="195">
        <f>SUM(E6:E11)</f>
        <v>161380468.2</v>
      </c>
      <c r="F13" s="195">
        <f>SUM(F6:F11)</f>
        <v>49050482.870000005</v>
      </c>
      <c r="G13" s="195">
        <f>SUM(G6:G11)</f>
        <v>2102348333.513</v>
      </c>
      <c r="H13" s="500"/>
      <c r="I13" s="500"/>
      <c r="K13" s="195">
        <f>SUM(K6:K11)</f>
        <v>2159233195.13</v>
      </c>
      <c r="L13" s="195">
        <f>SUM(L6:L11)</f>
        <v>17378988.099999998</v>
      </c>
      <c r="M13" s="195">
        <f>SUM(M6:M11)</f>
        <v>100112507.77000001</v>
      </c>
      <c r="N13" s="195">
        <f>SUM(N6:N11)</f>
        <v>57608694.58</v>
      </c>
      <c r="O13" s="195">
        <f>SUM(O6:O11)</f>
        <v>2334333385.5800004</v>
      </c>
      <c r="P13" s="500"/>
      <c r="Q13" s="500"/>
      <c r="T13" s="501"/>
    </row>
    <row r="14" spans="3:20" s="20" customFormat="1" ht="19.5" thickTop="1">
      <c r="C14" s="23"/>
      <c r="D14" s="23"/>
      <c r="E14" s="23"/>
      <c r="F14" s="23"/>
      <c r="G14" s="23"/>
      <c r="H14" s="245"/>
      <c r="I14" s="245"/>
      <c r="J14" s="21"/>
      <c r="K14" s="23"/>
      <c r="L14" s="23"/>
      <c r="M14" s="23"/>
      <c r="N14" s="23"/>
      <c r="O14" s="23"/>
      <c r="P14" s="245"/>
      <c r="Q14" s="245"/>
      <c r="R14" s="21"/>
      <c r="T14" s="126"/>
    </row>
    <row r="15" spans="3:20" s="20" customFormat="1" ht="18.75">
      <c r="C15" s="23"/>
      <c r="D15" s="23"/>
      <c r="E15" s="23"/>
      <c r="F15" s="23"/>
      <c r="G15" s="23"/>
      <c r="H15" s="245"/>
      <c r="I15" s="245"/>
      <c r="J15" s="21"/>
      <c r="K15" s="23"/>
      <c r="L15" s="23"/>
      <c r="M15" s="23"/>
      <c r="N15" s="23"/>
      <c r="O15" s="23"/>
      <c r="P15" s="245"/>
      <c r="Q15" s="245"/>
      <c r="R15" s="21"/>
      <c r="T15" s="126"/>
    </row>
    <row r="16" spans="3:20" s="20" customFormat="1" ht="18.75">
      <c r="C16" s="23"/>
      <c r="D16" s="23"/>
      <c r="E16" s="23"/>
      <c r="F16" s="23"/>
      <c r="G16" s="23"/>
      <c r="H16" s="245"/>
      <c r="I16" s="245"/>
      <c r="J16" s="21"/>
      <c r="K16" s="23"/>
      <c r="L16" s="23"/>
      <c r="M16" s="23"/>
      <c r="N16" s="23"/>
      <c r="O16" s="23"/>
      <c r="P16" s="245"/>
      <c r="Q16" s="245"/>
      <c r="R16" s="21"/>
      <c r="T16" s="126"/>
    </row>
  </sheetData>
  <mergeCells count="19">
    <mergeCell ref="B4:B5"/>
    <mergeCell ref="P4:P5"/>
    <mergeCell ref="K4:K5"/>
    <mergeCell ref="L4:L5"/>
    <mergeCell ref="M4:M5"/>
    <mergeCell ref="N4:N5"/>
    <mergeCell ref="K3:R3"/>
    <mergeCell ref="O4:O5"/>
    <mergeCell ref="Q4:Q5"/>
    <mergeCell ref="R4:R5"/>
    <mergeCell ref="C3:J3"/>
    <mergeCell ref="C4:C5"/>
    <mergeCell ref="D4:D5"/>
    <mergeCell ref="E4:E5"/>
    <mergeCell ref="F4:F5"/>
    <mergeCell ref="G4:G5"/>
    <mergeCell ref="H4:H5"/>
    <mergeCell ref="I4:I5"/>
    <mergeCell ref="J4:J5"/>
  </mergeCells>
  <printOptions/>
  <pageMargins left="0.29" right="0.24" top="0.65" bottom="1" header="0.5" footer="0.5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</sheetPr>
  <dimension ref="A1:AB51"/>
  <sheetViews>
    <sheetView zoomScalePageLayoutView="0" workbookViewId="0" topLeftCell="A1">
      <pane xSplit="1" ySplit="6" topLeftCell="B2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30" sqref="D30"/>
    </sheetView>
  </sheetViews>
  <sheetFormatPr defaultColWidth="9.140625" defaultRowHeight="12.75"/>
  <cols>
    <col min="1" max="1" width="40.28125" style="2" customWidth="1"/>
    <col min="2" max="2" width="15.28125" style="247" customWidth="1"/>
    <col min="3" max="3" width="14.7109375" style="247" customWidth="1"/>
    <col min="4" max="4" width="15.28125" style="247" customWidth="1"/>
    <col min="5" max="5" width="13.7109375" style="247" customWidth="1"/>
    <col min="6" max="6" width="17.28125" style="247" customWidth="1"/>
    <col min="7" max="7" width="15.140625" style="247" customWidth="1"/>
    <col min="8" max="8" width="14.7109375" style="247" customWidth="1"/>
    <col min="9" max="9" width="14.8515625" style="247" customWidth="1"/>
    <col min="10" max="10" width="18.57421875" style="247" customWidth="1"/>
    <col min="11" max="11" width="15.421875" style="247" customWidth="1"/>
    <col min="12" max="12" width="15.28125" style="247" customWidth="1"/>
    <col min="13" max="13" width="15.00390625" style="247" customWidth="1"/>
    <col min="14" max="14" width="16.421875" style="247" customWidth="1"/>
    <col min="15" max="15" width="15.00390625" style="247" customWidth="1"/>
    <col min="16" max="16" width="15.57421875" style="247" customWidth="1"/>
    <col min="17" max="17" width="17.8515625" style="247" customWidth="1"/>
    <col min="18" max="18" width="15.00390625" style="247" customWidth="1"/>
    <col min="19" max="19" width="15.140625" style="247" customWidth="1"/>
    <col min="20" max="20" width="15.421875" style="247" customWidth="1"/>
    <col min="21" max="21" width="15.00390625" style="247" customWidth="1"/>
    <col min="22" max="22" width="13.7109375" style="247" customWidth="1"/>
    <col min="23" max="23" width="14.7109375" style="247" customWidth="1"/>
    <col min="24" max="24" width="17.00390625" style="247" customWidth="1"/>
    <col min="25" max="25" width="15.7109375" style="247" customWidth="1"/>
    <col min="26" max="26" width="15.8515625" style="247" customWidth="1"/>
    <col min="27" max="27" width="15.421875" style="248" hidden="1" customWidth="1"/>
    <col min="28" max="28" width="14.57421875" style="248" hidden="1" customWidth="1"/>
    <col min="29" max="16384" width="9.140625" style="2" customWidth="1"/>
  </cols>
  <sheetData>
    <row r="1" ht="18.75">
      <c r="A1" s="9" t="s">
        <v>662</v>
      </c>
    </row>
    <row r="2" spans="1:26" ht="18.75">
      <c r="A2" s="9" t="s">
        <v>877</v>
      </c>
      <c r="B2" s="249"/>
      <c r="C2" s="249"/>
      <c r="D2" s="249"/>
      <c r="E2" s="250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</row>
    <row r="3" spans="1:28" ht="17.25">
      <c r="A3" s="577" t="s">
        <v>717</v>
      </c>
      <c r="B3" s="580" t="s">
        <v>930</v>
      </c>
      <c r="C3" s="580"/>
      <c r="D3" s="580"/>
      <c r="E3" s="580"/>
      <c r="F3" s="580"/>
      <c r="G3" s="580"/>
      <c r="H3" s="580"/>
      <c r="I3" s="580"/>
      <c r="J3" s="580"/>
      <c r="K3" s="580"/>
      <c r="L3" s="580"/>
      <c r="M3" s="581"/>
      <c r="N3" s="575" t="s">
        <v>825</v>
      </c>
      <c r="O3" s="590" t="s">
        <v>930</v>
      </c>
      <c r="P3" s="580"/>
      <c r="Q3" s="580"/>
      <c r="R3" s="580"/>
      <c r="S3" s="580"/>
      <c r="T3" s="580"/>
      <c r="U3" s="580"/>
      <c r="V3" s="580"/>
      <c r="W3" s="580"/>
      <c r="X3" s="581"/>
      <c r="Y3" s="591" t="s">
        <v>826</v>
      </c>
      <c r="Z3" s="575" t="s">
        <v>40</v>
      </c>
      <c r="AA3" s="252"/>
      <c r="AB3" s="252"/>
    </row>
    <row r="4" spans="1:28" ht="17.25">
      <c r="A4" s="578"/>
      <c r="B4" s="582" t="s">
        <v>176</v>
      </c>
      <c r="C4" s="582"/>
      <c r="D4" s="582"/>
      <c r="E4" s="582"/>
      <c r="F4" s="582"/>
      <c r="G4" s="582"/>
      <c r="H4" s="582"/>
      <c r="I4" s="582"/>
      <c r="J4" s="582"/>
      <c r="K4" s="582"/>
      <c r="L4" s="582"/>
      <c r="M4" s="582"/>
      <c r="N4" s="589"/>
      <c r="O4" s="582" t="s">
        <v>177</v>
      </c>
      <c r="P4" s="582"/>
      <c r="Q4" s="582"/>
      <c r="R4" s="582"/>
      <c r="S4" s="582"/>
      <c r="T4" s="582"/>
      <c r="U4" s="582"/>
      <c r="V4" s="582"/>
      <c r="W4" s="582"/>
      <c r="X4" s="582"/>
      <c r="Y4" s="592"/>
      <c r="Z4" s="589"/>
      <c r="AA4" s="254" t="s">
        <v>847</v>
      </c>
      <c r="AB4" s="254" t="s">
        <v>848</v>
      </c>
    </row>
    <row r="5" spans="1:28" ht="17.25">
      <c r="A5" s="578"/>
      <c r="B5" s="585" t="s">
        <v>827</v>
      </c>
      <c r="C5" s="587" t="s">
        <v>735</v>
      </c>
      <c r="D5" s="575" t="s">
        <v>736</v>
      </c>
      <c r="E5" s="583" t="s">
        <v>815</v>
      </c>
      <c r="F5" s="584"/>
      <c r="G5" s="584"/>
      <c r="H5" s="584"/>
      <c r="I5" s="584"/>
      <c r="J5" s="584"/>
      <c r="K5" s="584"/>
      <c r="L5" s="584"/>
      <c r="M5" s="575" t="s">
        <v>816</v>
      </c>
      <c r="N5" s="589"/>
      <c r="O5" s="583" t="s">
        <v>737</v>
      </c>
      <c r="P5" s="582"/>
      <c r="Q5" s="582"/>
      <c r="R5" s="582"/>
      <c r="S5" s="582"/>
      <c r="T5" s="582"/>
      <c r="U5" s="582"/>
      <c r="V5" s="582"/>
      <c r="W5" s="582"/>
      <c r="X5" s="594"/>
      <c r="Y5" s="592"/>
      <c r="Z5" s="589"/>
      <c r="AA5" s="252"/>
      <c r="AB5" s="252"/>
    </row>
    <row r="6" spans="1:28" ht="17.25">
      <c r="A6" s="579"/>
      <c r="B6" s="586"/>
      <c r="C6" s="588"/>
      <c r="D6" s="576"/>
      <c r="E6" s="256" t="s">
        <v>719</v>
      </c>
      <c r="F6" s="257" t="s">
        <v>171</v>
      </c>
      <c r="G6" s="257" t="s">
        <v>725</v>
      </c>
      <c r="H6" s="258" t="s">
        <v>828</v>
      </c>
      <c r="I6" s="257" t="s">
        <v>80</v>
      </c>
      <c r="J6" s="258" t="s">
        <v>829</v>
      </c>
      <c r="K6" s="259" t="s">
        <v>115</v>
      </c>
      <c r="L6" s="256" t="s">
        <v>727</v>
      </c>
      <c r="M6" s="576"/>
      <c r="N6" s="576"/>
      <c r="O6" s="260" t="s">
        <v>718</v>
      </c>
      <c r="P6" s="257" t="s">
        <v>722</v>
      </c>
      <c r="Q6" s="257" t="s">
        <v>849</v>
      </c>
      <c r="R6" s="257" t="s">
        <v>723</v>
      </c>
      <c r="S6" s="257" t="s">
        <v>724</v>
      </c>
      <c r="T6" s="257" t="s">
        <v>720</v>
      </c>
      <c r="U6" s="256" t="s">
        <v>830</v>
      </c>
      <c r="V6" s="257" t="s">
        <v>831</v>
      </c>
      <c r="W6" s="257" t="s">
        <v>728</v>
      </c>
      <c r="X6" s="257" t="s">
        <v>726</v>
      </c>
      <c r="Y6" s="593"/>
      <c r="Z6" s="576"/>
      <c r="AA6" s="252"/>
      <c r="AB6" s="252"/>
    </row>
    <row r="7" spans="1:28" ht="17.25">
      <c r="A7" s="261" t="s">
        <v>743</v>
      </c>
      <c r="B7" s="509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2"/>
      <c r="Z7" s="262"/>
      <c r="AA7" s="252"/>
      <c r="AB7" s="252"/>
    </row>
    <row r="8" spans="1:28" ht="17.25">
      <c r="A8" s="263" t="s">
        <v>832</v>
      </c>
      <c r="B8" s="510">
        <v>9321250.45</v>
      </c>
      <c r="C8" s="299">
        <v>444575.63</v>
      </c>
      <c r="D8" s="294">
        <v>51920.4</v>
      </c>
      <c r="E8" s="304">
        <v>595956.99</v>
      </c>
      <c r="F8" s="262">
        <v>41058.42</v>
      </c>
      <c r="G8" s="262">
        <v>29381.6</v>
      </c>
      <c r="H8" s="262">
        <v>0</v>
      </c>
      <c r="I8" s="262">
        <v>123456.6</v>
      </c>
      <c r="J8" s="262">
        <v>0</v>
      </c>
      <c r="K8" s="262">
        <v>0</v>
      </c>
      <c r="L8" s="262">
        <v>0</v>
      </c>
      <c r="M8" s="264">
        <v>232910.29</v>
      </c>
      <c r="N8" s="262">
        <f>SUM(B8:M8)</f>
        <v>10840510.379999999</v>
      </c>
      <c r="O8" s="262">
        <v>681080</v>
      </c>
      <c r="P8" s="262">
        <v>26000</v>
      </c>
      <c r="Q8" s="262">
        <v>2136274</v>
      </c>
      <c r="R8" s="262">
        <v>0</v>
      </c>
      <c r="S8" s="262">
        <v>284462.71</v>
      </c>
      <c r="T8" s="262">
        <v>134009.31</v>
      </c>
      <c r="U8" s="262">
        <v>0</v>
      </c>
      <c r="V8" s="262">
        <v>0</v>
      </c>
      <c r="W8" s="262">
        <v>0</v>
      </c>
      <c r="X8" s="262">
        <v>840000</v>
      </c>
      <c r="Y8" s="262">
        <f>SUM(O8:X8)</f>
        <v>4101826.02</v>
      </c>
      <c r="Z8" s="262">
        <f>N8+Y8</f>
        <v>14942336.399999999</v>
      </c>
      <c r="AA8" s="252">
        <v>12937936.8</v>
      </c>
      <c r="AB8" s="252">
        <v>11072545.379999999</v>
      </c>
    </row>
    <row r="9" spans="1:28" ht="17.25">
      <c r="A9" s="263" t="s">
        <v>82</v>
      </c>
      <c r="B9" s="510">
        <v>7598580.22</v>
      </c>
      <c r="C9" s="299">
        <v>323115.8</v>
      </c>
      <c r="D9" s="294">
        <v>11156305.83</v>
      </c>
      <c r="E9" s="167">
        <v>205716.13</v>
      </c>
      <c r="F9" s="262">
        <v>54497.04</v>
      </c>
      <c r="G9" s="262">
        <v>25782.62</v>
      </c>
      <c r="H9" s="262">
        <v>9694.2</v>
      </c>
      <c r="I9" s="262">
        <v>246913.2</v>
      </c>
      <c r="J9" s="262">
        <v>0</v>
      </c>
      <c r="K9" s="262">
        <v>0</v>
      </c>
      <c r="L9" s="262">
        <v>0</v>
      </c>
      <c r="M9" s="264">
        <v>6178159.03</v>
      </c>
      <c r="N9" s="262">
        <f aca="true" t="shared" si="0" ref="N9:N29">SUM(B9:M9)</f>
        <v>25798764.07</v>
      </c>
      <c r="O9" s="262">
        <v>354800</v>
      </c>
      <c r="P9" s="262">
        <v>9600</v>
      </c>
      <c r="Q9" s="262">
        <v>52639.95</v>
      </c>
      <c r="R9" s="262">
        <v>0</v>
      </c>
      <c r="S9" s="262">
        <v>17863.08</v>
      </c>
      <c r="T9" s="262">
        <v>221664.51</v>
      </c>
      <c r="U9" s="262">
        <v>3652</v>
      </c>
      <c r="V9" s="262">
        <v>0</v>
      </c>
      <c r="W9" s="262">
        <v>0</v>
      </c>
      <c r="X9" s="262">
        <v>18240049.28</v>
      </c>
      <c r="Y9" s="262">
        <f aca="true" t="shared" si="1" ref="Y9:Y29">SUM(O9:X9)</f>
        <v>18900268.82</v>
      </c>
      <c r="Z9" s="262">
        <f aca="true" t="shared" si="2" ref="Z9:Z29">N9+Y9</f>
        <v>44699032.89</v>
      </c>
      <c r="AA9" s="252">
        <v>75256232.18</v>
      </c>
      <c r="AB9" s="252">
        <v>54063467.95</v>
      </c>
    </row>
    <row r="10" spans="1:28" ht="17.25">
      <c r="A10" s="263" t="s">
        <v>52</v>
      </c>
      <c r="B10" s="510">
        <v>26473487.42</v>
      </c>
      <c r="C10" s="299">
        <v>1311834.96</v>
      </c>
      <c r="D10" s="294">
        <v>249319.42</v>
      </c>
      <c r="E10" s="167">
        <v>1147129.03</v>
      </c>
      <c r="F10" s="262">
        <v>142097.22</v>
      </c>
      <c r="G10" s="262">
        <v>456571.9</v>
      </c>
      <c r="H10" s="262">
        <v>0</v>
      </c>
      <c r="I10" s="262">
        <v>1728392.4</v>
      </c>
      <c r="J10" s="262">
        <v>0</v>
      </c>
      <c r="K10" s="262">
        <v>208507.93</v>
      </c>
      <c r="L10" s="262">
        <v>3603800</v>
      </c>
      <c r="M10" s="264">
        <v>819568.98</v>
      </c>
      <c r="N10" s="262">
        <f t="shared" si="0"/>
        <v>36140709.26</v>
      </c>
      <c r="O10" s="262">
        <v>1116780</v>
      </c>
      <c r="P10" s="262">
        <v>1128460</v>
      </c>
      <c r="Q10" s="262">
        <v>568134.25</v>
      </c>
      <c r="R10" s="262">
        <v>0</v>
      </c>
      <c r="S10" s="262">
        <v>207731.25</v>
      </c>
      <c r="T10" s="262">
        <v>678486.51</v>
      </c>
      <c r="U10" s="262">
        <v>7176283</v>
      </c>
      <c r="V10" s="262">
        <v>0</v>
      </c>
      <c r="W10" s="262">
        <v>92</v>
      </c>
      <c r="X10" s="262">
        <v>5396070</v>
      </c>
      <c r="Y10" s="262">
        <f t="shared" si="1"/>
        <v>16272037.01</v>
      </c>
      <c r="Z10" s="262">
        <f t="shared" si="2"/>
        <v>52412746.269999996</v>
      </c>
      <c r="AA10" s="252">
        <v>40083220.5</v>
      </c>
      <c r="AB10" s="252">
        <v>30419643.439999998</v>
      </c>
    </row>
    <row r="11" spans="1:28" ht="17.25">
      <c r="A11" s="3" t="s">
        <v>833</v>
      </c>
      <c r="B11" s="511">
        <v>8352216.43</v>
      </c>
      <c r="C11" s="300">
        <v>327891.52</v>
      </c>
      <c r="D11" s="295">
        <v>156026.45</v>
      </c>
      <c r="E11" s="308">
        <v>501806.45</v>
      </c>
      <c r="F11" s="265">
        <v>17142.3</v>
      </c>
      <c r="G11" s="265">
        <v>296861.52</v>
      </c>
      <c r="H11" s="265">
        <v>0</v>
      </c>
      <c r="I11" s="265">
        <v>740739.6</v>
      </c>
      <c r="J11" s="265">
        <v>0</v>
      </c>
      <c r="K11" s="265">
        <v>0</v>
      </c>
      <c r="L11" s="265">
        <v>0</v>
      </c>
      <c r="M11" s="268">
        <v>3490297.44</v>
      </c>
      <c r="N11" s="265">
        <f t="shared" si="0"/>
        <v>13882981.709999997</v>
      </c>
      <c r="O11" s="265">
        <v>1421900</v>
      </c>
      <c r="P11" s="265">
        <v>4400605</v>
      </c>
      <c r="Q11" s="265">
        <v>44663.2</v>
      </c>
      <c r="R11" s="265">
        <v>0</v>
      </c>
      <c r="S11" s="265">
        <v>43876.21</v>
      </c>
      <c r="T11" s="265">
        <v>1631273.47</v>
      </c>
      <c r="U11" s="265">
        <v>93080</v>
      </c>
      <c r="V11" s="265">
        <v>0</v>
      </c>
      <c r="W11" s="265">
        <v>0</v>
      </c>
      <c r="X11" s="265">
        <v>10830119.62</v>
      </c>
      <c r="Y11" s="265">
        <f t="shared" si="1"/>
        <v>18465517.5</v>
      </c>
      <c r="Z11" s="265">
        <f t="shared" si="2"/>
        <v>32348499.209999997</v>
      </c>
      <c r="AA11" s="252">
        <v>35610036.86</v>
      </c>
      <c r="AB11" s="252">
        <v>36813354.650000006</v>
      </c>
    </row>
    <row r="12" spans="1:28" ht="17.25">
      <c r="A12" s="6" t="s">
        <v>834</v>
      </c>
      <c r="B12" s="296"/>
      <c r="C12" s="266"/>
      <c r="D12" s="6"/>
      <c r="E12" s="6"/>
      <c r="F12" s="267"/>
      <c r="G12" s="267"/>
      <c r="H12" s="267"/>
      <c r="I12" s="267"/>
      <c r="J12" s="267"/>
      <c r="K12" s="267"/>
      <c r="L12" s="267"/>
      <c r="M12" s="267"/>
      <c r="N12" s="267"/>
      <c r="O12" s="267"/>
      <c r="P12" s="267"/>
      <c r="Q12" s="267"/>
      <c r="R12" s="267"/>
      <c r="S12" s="267"/>
      <c r="T12" s="267"/>
      <c r="U12" s="267"/>
      <c r="V12" s="267"/>
      <c r="W12" s="267"/>
      <c r="X12" s="267"/>
      <c r="Y12" s="267"/>
      <c r="Z12" s="267">
        <f t="shared" si="2"/>
        <v>0</v>
      </c>
      <c r="AA12" s="252"/>
      <c r="AB12" s="252"/>
    </row>
    <row r="13" spans="1:28" ht="17.25">
      <c r="A13" s="3" t="s">
        <v>835</v>
      </c>
      <c r="B13" s="40">
        <v>8331774.29</v>
      </c>
      <c r="C13" s="301">
        <v>579052.47</v>
      </c>
      <c r="D13" s="295">
        <v>251417.62</v>
      </c>
      <c r="E13" s="304">
        <v>421800</v>
      </c>
      <c r="F13" s="265">
        <v>42633.96</v>
      </c>
      <c r="G13" s="265">
        <v>214494.04</v>
      </c>
      <c r="H13" s="265">
        <v>80000</v>
      </c>
      <c r="I13" s="265">
        <v>1111109.4</v>
      </c>
      <c r="J13" s="265">
        <v>0</v>
      </c>
      <c r="K13" s="265">
        <v>0</v>
      </c>
      <c r="L13" s="265">
        <v>1134300</v>
      </c>
      <c r="M13" s="268">
        <v>1180448.08</v>
      </c>
      <c r="N13" s="265">
        <f t="shared" si="0"/>
        <v>13347029.86</v>
      </c>
      <c r="O13" s="265">
        <v>1032300</v>
      </c>
      <c r="P13" s="265">
        <f>2757683+4300160</f>
        <v>7057843</v>
      </c>
      <c r="Q13" s="265">
        <v>430253.48</v>
      </c>
      <c r="R13" s="265">
        <v>0</v>
      </c>
      <c r="S13" s="265">
        <v>187357.55</v>
      </c>
      <c r="T13" s="265">
        <v>742686.04</v>
      </c>
      <c r="U13" s="265">
        <v>61530</v>
      </c>
      <c r="V13" s="265">
        <v>0</v>
      </c>
      <c r="W13" s="265">
        <v>0</v>
      </c>
      <c r="X13" s="265">
        <v>2234975.36</v>
      </c>
      <c r="Y13" s="265">
        <f t="shared" si="1"/>
        <v>11746945.43</v>
      </c>
      <c r="Z13" s="265">
        <f t="shared" si="2"/>
        <v>25093975.29</v>
      </c>
      <c r="AA13" s="252">
        <v>22368166.240000002</v>
      </c>
      <c r="AB13" s="252">
        <v>22661422.49</v>
      </c>
    </row>
    <row r="14" spans="1:28" ht="17.25">
      <c r="A14" s="6" t="s">
        <v>836</v>
      </c>
      <c r="B14" s="296"/>
      <c r="C14" s="297"/>
      <c r="D14" s="6"/>
      <c r="E14" s="6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>
        <f t="shared" si="2"/>
        <v>0</v>
      </c>
      <c r="AA14" s="252"/>
      <c r="AB14" s="252"/>
    </row>
    <row r="15" spans="1:28" ht="17.25">
      <c r="A15" s="3" t="s">
        <v>837</v>
      </c>
      <c r="B15" s="40">
        <v>4981122.93</v>
      </c>
      <c r="C15" s="302">
        <v>308106.73</v>
      </c>
      <c r="D15" s="295">
        <v>47372.68</v>
      </c>
      <c r="E15" s="304">
        <v>235800</v>
      </c>
      <c r="F15" s="265">
        <v>11614.32</v>
      </c>
      <c r="G15" s="265">
        <v>54914.94</v>
      </c>
      <c r="H15" s="265">
        <v>0</v>
      </c>
      <c r="I15" s="265">
        <v>370369.8</v>
      </c>
      <c r="J15" s="265">
        <v>0</v>
      </c>
      <c r="K15" s="265">
        <v>0</v>
      </c>
      <c r="L15" s="265">
        <v>1966200</v>
      </c>
      <c r="M15" s="268">
        <v>276687.34</v>
      </c>
      <c r="N15" s="265">
        <f t="shared" si="0"/>
        <v>8252188.74</v>
      </c>
      <c r="O15" s="265">
        <v>403970</v>
      </c>
      <c r="P15" s="265">
        <v>3977711.79</v>
      </c>
      <c r="Q15" s="265">
        <v>163931.4</v>
      </c>
      <c r="R15" s="265">
        <v>0</v>
      </c>
      <c r="S15" s="265">
        <v>101949.71</v>
      </c>
      <c r="T15" s="265">
        <v>572454.2</v>
      </c>
      <c r="U15" s="265">
        <v>700</v>
      </c>
      <c r="V15" s="265">
        <v>0</v>
      </c>
      <c r="W15" s="265">
        <v>0</v>
      </c>
      <c r="X15" s="265">
        <v>1889520.08</v>
      </c>
      <c r="Y15" s="265">
        <f t="shared" si="1"/>
        <v>7110237.180000001</v>
      </c>
      <c r="Z15" s="265">
        <f t="shared" si="2"/>
        <v>15362425.920000002</v>
      </c>
      <c r="AA15" s="252">
        <v>10215650.69</v>
      </c>
      <c r="AB15" s="252">
        <v>13761994.69</v>
      </c>
    </row>
    <row r="16" spans="1:28" ht="17.25">
      <c r="A16" s="6" t="s">
        <v>53</v>
      </c>
      <c r="B16" s="296"/>
      <c r="C16" s="266"/>
      <c r="D16" s="6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  <c r="T16" s="267"/>
      <c r="U16" s="267"/>
      <c r="V16" s="267"/>
      <c r="W16" s="267"/>
      <c r="X16" s="267"/>
      <c r="Y16" s="267"/>
      <c r="Z16" s="267">
        <f t="shared" si="2"/>
        <v>0</v>
      </c>
      <c r="AA16" s="252"/>
      <c r="AB16" s="252"/>
    </row>
    <row r="17" spans="1:28" ht="17.25">
      <c r="A17" s="263" t="s">
        <v>838</v>
      </c>
      <c r="B17" s="298">
        <v>10503487.16</v>
      </c>
      <c r="C17" s="299">
        <v>519980.5</v>
      </c>
      <c r="D17" s="294">
        <v>89799.4</v>
      </c>
      <c r="E17" s="304">
        <v>197000</v>
      </c>
      <c r="F17" s="262">
        <v>16764.72</v>
      </c>
      <c r="G17" s="262">
        <v>40246.94</v>
      </c>
      <c r="H17" s="262">
        <v>85960</v>
      </c>
      <c r="I17" s="262">
        <v>864196.2</v>
      </c>
      <c r="J17" s="262">
        <v>0</v>
      </c>
      <c r="K17" s="262">
        <v>0</v>
      </c>
      <c r="L17" s="262">
        <v>0</v>
      </c>
      <c r="M17" s="264">
        <v>206589.64</v>
      </c>
      <c r="N17" s="262">
        <f t="shared" si="0"/>
        <v>12524024.56</v>
      </c>
      <c r="O17" s="262">
        <v>547450</v>
      </c>
      <c r="P17" s="262">
        <v>13000</v>
      </c>
      <c r="Q17" s="262">
        <v>433214.98</v>
      </c>
      <c r="R17" s="262">
        <v>0</v>
      </c>
      <c r="S17" s="262">
        <v>88571.69</v>
      </c>
      <c r="T17" s="262">
        <v>227534.5</v>
      </c>
      <c r="U17" s="262">
        <v>6425</v>
      </c>
      <c r="V17" s="262">
        <v>0</v>
      </c>
      <c r="W17" s="262">
        <v>0</v>
      </c>
      <c r="X17" s="262">
        <v>22055</v>
      </c>
      <c r="Y17" s="262">
        <f t="shared" si="1"/>
        <v>1338251.17</v>
      </c>
      <c r="Z17" s="262">
        <f t="shared" si="2"/>
        <v>13862275.73</v>
      </c>
      <c r="AA17" s="252">
        <v>14199126.290000001</v>
      </c>
      <c r="AB17" s="252">
        <v>12281162.81</v>
      </c>
    </row>
    <row r="18" spans="1:28" ht="17.25">
      <c r="A18" s="263" t="s">
        <v>54</v>
      </c>
      <c r="B18" s="512">
        <v>7396241.75</v>
      </c>
      <c r="C18" s="299">
        <v>324431.38</v>
      </c>
      <c r="D18" s="294">
        <v>66127.63</v>
      </c>
      <c r="E18" s="167">
        <v>351500</v>
      </c>
      <c r="F18" s="262">
        <v>45752.64</v>
      </c>
      <c r="G18" s="262">
        <v>150542.7</v>
      </c>
      <c r="H18" s="262">
        <v>0</v>
      </c>
      <c r="I18" s="262">
        <v>987652.8</v>
      </c>
      <c r="J18" s="262">
        <v>0</v>
      </c>
      <c r="K18" s="262">
        <v>78973.93</v>
      </c>
      <c r="L18" s="262">
        <v>0</v>
      </c>
      <c r="M18" s="264">
        <v>774232.03</v>
      </c>
      <c r="N18" s="262">
        <f t="shared" si="0"/>
        <v>10175454.86</v>
      </c>
      <c r="O18" s="262">
        <v>0</v>
      </c>
      <c r="P18" s="262">
        <f>13649546.41+1356330</f>
        <v>15005876.41</v>
      </c>
      <c r="Q18" s="262">
        <v>336690</v>
      </c>
      <c r="R18" s="262">
        <v>0</v>
      </c>
      <c r="S18" s="262">
        <v>132066.01</v>
      </c>
      <c r="T18" s="262">
        <v>1534483.95</v>
      </c>
      <c r="U18" s="262">
        <v>294391</v>
      </c>
      <c r="V18" s="262">
        <v>0</v>
      </c>
      <c r="W18" s="262">
        <v>0</v>
      </c>
      <c r="X18" s="262">
        <v>8245908.75</v>
      </c>
      <c r="Y18" s="262">
        <f t="shared" si="1"/>
        <v>25549416.12</v>
      </c>
      <c r="Z18" s="262">
        <f t="shared" si="2"/>
        <v>35724870.980000004</v>
      </c>
      <c r="AA18" s="252">
        <v>31744964.35</v>
      </c>
      <c r="AB18" s="252">
        <v>27867169.590000004</v>
      </c>
    </row>
    <row r="19" spans="1:28" ht="17.25">
      <c r="A19" s="263" t="s">
        <v>55</v>
      </c>
      <c r="B19" s="512">
        <v>22659343.98</v>
      </c>
      <c r="C19" s="299">
        <v>1106836.88</v>
      </c>
      <c r="D19" s="294">
        <v>121464.44</v>
      </c>
      <c r="E19" s="167">
        <v>739358.06</v>
      </c>
      <c r="F19" s="262">
        <v>45972</v>
      </c>
      <c r="G19" s="262">
        <v>101683.82</v>
      </c>
      <c r="H19" s="262">
        <v>0</v>
      </c>
      <c r="I19" s="262">
        <v>864196.2</v>
      </c>
      <c r="J19" s="262">
        <v>0</v>
      </c>
      <c r="K19" s="262">
        <v>78973.93</v>
      </c>
      <c r="L19" s="262">
        <v>0</v>
      </c>
      <c r="M19" s="264">
        <v>1157730.42</v>
      </c>
      <c r="N19" s="262">
        <f t="shared" si="0"/>
        <v>26875559.729999997</v>
      </c>
      <c r="O19" s="262">
        <v>530130</v>
      </c>
      <c r="P19" s="262">
        <v>2147510</v>
      </c>
      <c r="Q19" s="262">
        <v>27415</v>
      </c>
      <c r="R19" s="262">
        <v>0</v>
      </c>
      <c r="S19" s="262">
        <v>75167.29</v>
      </c>
      <c r="T19" s="262">
        <v>774930.46</v>
      </c>
      <c r="U19" s="262">
        <v>5390</v>
      </c>
      <c r="V19" s="262">
        <v>0</v>
      </c>
      <c r="W19" s="262">
        <v>8060</v>
      </c>
      <c r="X19" s="262">
        <v>1403600</v>
      </c>
      <c r="Y19" s="262">
        <f t="shared" si="1"/>
        <v>4972202.75</v>
      </c>
      <c r="Z19" s="262">
        <f t="shared" si="2"/>
        <v>31847762.479999997</v>
      </c>
      <c r="AA19" s="252">
        <v>21486462.250000004</v>
      </c>
      <c r="AB19" s="252">
        <v>22359700.82</v>
      </c>
    </row>
    <row r="20" spans="1:28" ht="17.25">
      <c r="A20" s="263" t="s">
        <v>773</v>
      </c>
      <c r="B20" s="512">
        <v>14458547.84</v>
      </c>
      <c r="C20" s="299">
        <v>794237.98</v>
      </c>
      <c r="D20" s="294">
        <v>711749.92</v>
      </c>
      <c r="E20" s="167">
        <v>862177.42</v>
      </c>
      <c r="F20" s="262">
        <v>60025.5</v>
      </c>
      <c r="G20" s="262">
        <v>0</v>
      </c>
      <c r="H20" s="262">
        <v>0</v>
      </c>
      <c r="I20" s="262">
        <v>2222218.8</v>
      </c>
      <c r="J20" s="262">
        <v>0</v>
      </c>
      <c r="K20" s="262">
        <v>0</v>
      </c>
      <c r="L20" s="262">
        <v>0</v>
      </c>
      <c r="M20" s="264">
        <v>531028.53</v>
      </c>
      <c r="N20" s="262">
        <f t="shared" si="0"/>
        <v>19639985.990000002</v>
      </c>
      <c r="O20" s="262">
        <v>1100220</v>
      </c>
      <c r="P20" s="262">
        <v>0</v>
      </c>
      <c r="Q20" s="262">
        <v>2000</v>
      </c>
      <c r="R20" s="262">
        <v>0</v>
      </c>
      <c r="S20" s="262">
        <v>135201.2</v>
      </c>
      <c r="T20" s="262">
        <v>517223.18</v>
      </c>
      <c r="U20" s="262">
        <v>0</v>
      </c>
      <c r="V20" s="262">
        <v>0</v>
      </c>
      <c r="W20" s="262">
        <v>0</v>
      </c>
      <c r="X20" s="262">
        <v>13200</v>
      </c>
      <c r="Y20" s="262">
        <f t="shared" si="1"/>
        <v>1767844.38</v>
      </c>
      <c r="Z20" s="262">
        <f t="shared" si="2"/>
        <v>21407830.37</v>
      </c>
      <c r="AA20" s="252">
        <v>25323019.9</v>
      </c>
      <c r="AB20" s="252">
        <v>25915610.53</v>
      </c>
    </row>
    <row r="21" spans="1:28" ht="17.25">
      <c r="A21" s="263" t="s">
        <v>791</v>
      </c>
      <c r="B21" s="512">
        <v>22718658.76</v>
      </c>
      <c r="C21" s="299">
        <v>1312028.36</v>
      </c>
      <c r="D21" s="294">
        <v>347506.09</v>
      </c>
      <c r="E21" s="304">
        <v>641212.9</v>
      </c>
      <c r="F21" s="262">
        <v>121005.84</v>
      </c>
      <c r="G21" s="262">
        <v>398480.4</v>
      </c>
      <c r="H21" s="262">
        <v>349000</v>
      </c>
      <c r="I21" s="262">
        <v>1111109.4</v>
      </c>
      <c r="J21" s="262">
        <v>0</v>
      </c>
      <c r="K21" s="262">
        <v>0</v>
      </c>
      <c r="L21" s="262">
        <v>5190000</v>
      </c>
      <c r="M21" s="264">
        <v>418960.42</v>
      </c>
      <c r="N21" s="262">
        <f t="shared" si="0"/>
        <v>32607962.169999998</v>
      </c>
      <c r="O21" s="262">
        <v>1344190</v>
      </c>
      <c r="P21" s="262">
        <v>2999860</v>
      </c>
      <c r="Q21" s="262">
        <v>40035.4</v>
      </c>
      <c r="R21" s="262">
        <v>0</v>
      </c>
      <c r="S21" s="262">
        <v>106331.04</v>
      </c>
      <c r="T21" s="262">
        <v>398551.26</v>
      </c>
      <c r="U21" s="262">
        <v>2905</v>
      </c>
      <c r="V21" s="262">
        <v>0</v>
      </c>
      <c r="W21" s="262">
        <v>566840</v>
      </c>
      <c r="X21" s="262">
        <v>14495899</v>
      </c>
      <c r="Y21" s="262">
        <f t="shared" si="1"/>
        <v>19954611.7</v>
      </c>
      <c r="Z21" s="262">
        <f t="shared" si="2"/>
        <v>52562573.87</v>
      </c>
      <c r="AA21" s="252">
        <v>52061758.010000005</v>
      </c>
      <c r="AB21" s="252">
        <v>57570874.449999996</v>
      </c>
    </row>
    <row r="22" spans="1:28" ht="17.25">
      <c r="A22" s="514" t="s">
        <v>792</v>
      </c>
      <c r="B22" s="512">
        <v>1027721418.59</v>
      </c>
      <c r="C22" s="299">
        <v>62637692.33</v>
      </c>
      <c r="D22" s="294">
        <v>25104862.3</v>
      </c>
      <c r="E22" s="262">
        <v>65624471.97</v>
      </c>
      <c r="F22" s="262">
        <v>4100089.43</v>
      </c>
      <c r="G22" s="262">
        <f>1197413.5+146559</f>
        <v>1343972.5</v>
      </c>
      <c r="H22" s="262">
        <v>1886134.76</v>
      </c>
      <c r="I22" s="262">
        <v>0</v>
      </c>
      <c r="J22" s="262">
        <v>0</v>
      </c>
      <c r="K22" s="262">
        <v>19674958.65</v>
      </c>
      <c r="L22" s="262">
        <v>630000</v>
      </c>
      <c r="M22" s="287">
        <v>25361895.94</v>
      </c>
      <c r="N22" s="262">
        <f t="shared" si="0"/>
        <v>1234085496.4700003</v>
      </c>
      <c r="O22" s="262">
        <v>43805763.54</v>
      </c>
      <c r="P22" s="262">
        <f>5895156+2803750</f>
        <v>8698906</v>
      </c>
      <c r="Q22" s="262">
        <v>49491037.79</v>
      </c>
      <c r="R22" s="262">
        <v>132802.7</v>
      </c>
      <c r="S22" s="262">
        <v>6629414.61</v>
      </c>
      <c r="T22" s="262">
        <v>52055540.03</v>
      </c>
      <c r="U22" s="262">
        <v>61308115.47</v>
      </c>
      <c r="V22" s="262">
        <v>7057127.32</v>
      </c>
      <c r="W22" s="262">
        <v>808111.27</v>
      </c>
      <c r="X22" s="262">
        <v>52651114.82</v>
      </c>
      <c r="Y22" s="262">
        <f t="shared" si="1"/>
        <v>282637933.55</v>
      </c>
      <c r="Z22" s="262">
        <f t="shared" si="2"/>
        <v>1516723430.0200002</v>
      </c>
      <c r="AA22" s="252">
        <v>1222901282.0600002</v>
      </c>
      <c r="AB22" s="252">
        <v>1154022267.29</v>
      </c>
    </row>
    <row r="23" spans="1:28" ht="17.25">
      <c r="A23" s="507" t="s">
        <v>839</v>
      </c>
      <c r="B23" s="288"/>
      <c r="C23" s="288"/>
      <c r="D23" s="288"/>
      <c r="E23" s="288"/>
      <c r="F23" s="269"/>
      <c r="G23" s="269"/>
      <c r="H23" s="269"/>
      <c r="I23" s="269"/>
      <c r="J23" s="269"/>
      <c r="K23" s="269"/>
      <c r="L23" s="269"/>
      <c r="M23" s="269"/>
      <c r="N23" s="262">
        <f t="shared" si="0"/>
        <v>0</v>
      </c>
      <c r="O23" s="269"/>
      <c r="P23" s="269"/>
      <c r="Q23" s="269"/>
      <c r="R23" s="269"/>
      <c r="S23" s="269"/>
      <c r="T23" s="269"/>
      <c r="U23" s="269"/>
      <c r="V23" s="269"/>
      <c r="W23" s="269"/>
      <c r="X23" s="269"/>
      <c r="Y23" s="262">
        <f t="shared" si="1"/>
        <v>0</v>
      </c>
      <c r="Z23" s="262">
        <f t="shared" si="2"/>
        <v>0</v>
      </c>
      <c r="AA23" s="252"/>
      <c r="AB23" s="252"/>
    </row>
    <row r="24" spans="1:28" ht="17.25">
      <c r="A24" s="263" t="s">
        <v>813</v>
      </c>
      <c r="B24" s="510">
        <v>15423972.13</v>
      </c>
      <c r="C24" s="294">
        <v>748193.91</v>
      </c>
      <c r="D24" s="294">
        <v>1993322.87</v>
      </c>
      <c r="E24" s="262">
        <v>566900</v>
      </c>
      <c r="F24" s="262">
        <v>119860.32</v>
      </c>
      <c r="G24" s="262">
        <v>82392.74</v>
      </c>
      <c r="H24" s="262">
        <v>92278.5</v>
      </c>
      <c r="I24" s="262">
        <v>1851849</v>
      </c>
      <c r="J24" s="262">
        <v>1728000</v>
      </c>
      <c r="K24" s="262">
        <v>0</v>
      </c>
      <c r="L24" s="262">
        <v>0</v>
      </c>
      <c r="M24" s="264">
        <v>1816836.29</v>
      </c>
      <c r="N24" s="262">
        <f t="shared" si="0"/>
        <v>24423605.759999998</v>
      </c>
      <c r="O24" s="262">
        <v>1300880</v>
      </c>
      <c r="P24" s="262">
        <v>128000</v>
      </c>
      <c r="Q24" s="262">
        <v>435993</v>
      </c>
      <c r="R24" s="262">
        <v>18841170.33</v>
      </c>
      <c r="S24" s="262">
        <v>420967.02</v>
      </c>
      <c r="T24" s="262">
        <v>763701.67</v>
      </c>
      <c r="U24" s="262">
        <v>186900</v>
      </c>
      <c r="V24" s="262">
        <v>0</v>
      </c>
      <c r="W24" s="262">
        <v>0</v>
      </c>
      <c r="X24" s="262">
        <v>8061198</v>
      </c>
      <c r="Y24" s="262">
        <f t="shared" si="1"/>
        <v>30138810.02</v>
      </c>
      <c r="Z24" s="262">
        <f t="shared" si="2"/>
        <v>54562415.78</v>
      </c>
      <c r="AA24" s="252">
        <v>78592748.82</v>
      </c>
      <c r="AB24" s="252">
        <v>43108110.760000005</v>
      </c>
    </row>
    <row r="25" spans="1:28" ht="17.25">
      <c r="A25" s="263" t="s">
        <v>793</v>
      </c>
      <c r="B25" s="510">
        <v>11143740.48</v>
      </c>
      <c r="C25" s="294">
        <v>501677.75</v>
      </c>
      <c r="D25" s="294">
        <v>134324.17</v>
      </c>
      <c r="E25" s="262">
        <v>276774.19</v>
      </c>
      <c r="F25" s="262">
        <v>0</v>
      </c>
      <c r="G25" s="262">
        <v>143701.18</v>
      </c>
      <c r="H25" s="262">
        <v>68148.3</v>
      </c>
      <c r="I25" s="262">
        <v>617283</v>
      </c>
      <c r="J25" s="262">
        <v>0</v>
      </c>
      <c r="K25" s="262">
        <v>0</v>
      </c>
      <c r="L25" s="262">
        <v>0</v>
      </c>
      <c r="M25" s="264">
        <v>255146.77</v>
      </c>
      <c r="N25" s="262">
        <f t="shared" si="0"/>
        <v>13140795.84</v>
      </c>
      <c r="O25" s="262">
        <v>696390</v>
      </c>
      <c r="P25" s="262">
        <v>6010886</v>
      </c>
      <c r="Q25" s="262">
        <v>89356</v>
      </c>
      <c r="R25" s="262">
        <v>13910</v>
      </c>
      <c r="S25" s="262">
        <v>335357.24</v>
      </c>
      <c r="T25" s="262">
        <v>595682.73</v>
      </c>
      <c r="U25" s="262">
        <v>49053</v>
      </c>
      <c r="V25" s="262">
        <v>0</v>
      </c>
      <c r="W25" s="262">
        <v>375711.04</v>
      </c>
      <c r="X25" s="262">
        <v>282093.2</v>
      </c>
      <c r="Y25" s="262">
        <f t="shared" si="1"/>
        <v>8448439.21</v>
      </c>
      <c r="Z25" s="262">
        <f t="shared" si="2"/>
        <v>21589235.05</v>
      </c>
      <c r="AA25" s="252">
        <v>19751254.61</v>
      </c>
      <c r="AB25" s="252">
        <v>19989832.240000002</v>
      </c>
    </row>
    <row r="26" spans="1:28" ht="17.25">
      <c r="A26" s="263" t="s">
        <v>72</v>
      </c>
      <c r="B26" s="510">
        <v>9208557.1</v>
      </c>
      <c r="C26" s="294">
        <v>531231.25</v>
      </c>
      <c r="D26" s="294">
        <v>546054.44</v>
      </c>
      <c r="E26" s="262">
        <v>295038.71</v>
      </c>
      <c r="F26" s="262">
        <v>0</v>
      </c>
      <c r="G26" s="262">
        <v>18119.54</v>
      </c>
      <c r="H26" s="262">
        <v>429478.9</v>
      </c>
      <c r="I26" s="262">
        <v>987652.8</v>
      </c>
      <c r="J26" s="262">
        <v>0</v>
      </c>
      <c r="K26" s="262">
        <v>208507.93</v>
      </c>
      <c r="L26" s="262">
        <v>0</v>
      </c>
      <c r="M26" s="264">
        <v>2206415.52</v>
      </c>
      <c r="N26" s="262">
        <f t="shared" si="0"/>
        <v>14431056.19</v>
      </c>
      <c r="O26" s="262">
        <v>1173430</v>
      </c>
      <c r="P26" s="262">
        <v>0</v>
      </c>
      <c r="Q26" s="262">
        <v>16370</v>
      </c>
      <c r="R26" s="262">
        <v>0</v>
      </c>
      <c r="S26" s="262">
        <v>169782.79</v>
      </c>
      <c r="T26" s="262">
        <v>324398.28</v>
      </c>
      <c r="U26" s="262">
        <v>23400</v>
      </c>
      <c r="V26" s="262">
        <v>0</v>
      </c>
      <c r="W26" s="262">
        <v>7500</v>
      </c>
      <c r="X26" s="262">
        <v>284544</v>
      </c>
      <c r="Y26" s="262">
        <f t="shared" si="1"/>
        <v>1999425.07</v>
      </c>
      <c r="Z26" s="262">
        <f t="shared" si="2"/>
        <v>16430481.26</v>
      </c>
      <c r="AA26" s="252">
        <v>35255139.65</v>
      </c>
      <c r="AB26" s="252">
        <v>15016313.77</v>
      </c>
    </row>
    <row r="27" spans="1:28" ht="17.25">
      <c r="A27" s="263" t="s">
        <v>814</v>
      </c>
      <c r="B27" s="510">
        <v>12375694.89</v>
      </c>
      <c r="C27" s="294">
        <v>522918.23</v>
      </c>
      <c r="D27" s="294">
        <v>215164.6</v>
      </c>
      <c r="E27" s="262">
        <v>354200</v>
      </c>
      <c r="F27" s="262">
        <v>159235.38</v>
      </c>
      <c r="G27" s="262">
        <v>25319.02</v>
      </c>
      <c r="H27" s="262">
        <v>0</v>
      </c>
      <c r="I27" s="262">
        <v>370369.8</v>
      </c>
      <c r="J27" s="262">
        <v>0</v>
      </c>
      <c r="K27" s="262">
        <v>631791.44</v>
      </c>
      <c r="L27" s="262">
        <v>0</v>
      </c>
      <c r="M27" s="264">
        <v>440027.86</v>
      </c>
      <c r="N27" s="262">
        <f t="shared" si="0"/>
        <v>15094721.22</v>
      </c>
      <c r="O27" s="262">
        <v>340160</v>
      </c>
      <c r="P27" s="262">
        <v>203245</v>
      </c>
      <c r="Q27" s="262">
        <v>2698839.45</v>
      </c>
      <c r="R27" s="262">
        <v>0</v>
      </c>
      <c r="S27" s="262">
        <v>91018.23</v>
      </c>
      <c r="T27" s="262">
        <v>273303.9</v>
      </c>
      <c r="U27" s="262">
        <v>0</v>
      </c>
      <c r="V27" s="262">
        <v>0</v>
      </c>
      <c r="W27" s="262">
        <v>0</v>
      </c>
      <c r="X27" s="262">
        <v>33700</v>
      </c>
      <c r="Y27" s="262">
        <f t="shared" si="1"/>
        <v>3640266.58</v>
      </c>
      <c r="Z27" s="262">
        <f t="shared" si="2"/>
        <v>18734987.8</v>
      </c>
      <c r="AA27" s="252">
        <v>14823118.21</v>
      </c>
      <c r="AB27" s="252">
        <v>11096223.59</v>
      </c>
    </row>
    <row r="28" spans="1:28" ht="17.25">
      <c r="A28" s="263" t="s">
        <v>74</v>
      </c>
      <c r="B28" s="510">
        <v>1711206</v>
      </c>
      <c r="C28" s="294">
        <v>65865.3</v>
      </c>
      <c r="D28" s="294">
        <v>14551.68</v>
      </c>
      <c r="E28" s="262">
        <v>0</v>
      </c>
      <c r="F28" s="262">
        <v>0</v>
      </c>
      <c r="G28" s="262">
        <v>23040.54</v>
      </c>
      <c r="H28" s="262">
        <v>0</v>
      </c>
      <c r="I28" s="262">
        <v>123456.6</v>
      </c>
      <c r="J28" s="262">
        <v>0</v>
      </c>
      <c r="K28" s="262">
        <v>0</v>
      </c>
      <c r="L28" s="262">
        <v>0</v>
      </c>
      <c r="M28" s="264">
        <v>166769.42</v>
      </c>
      <c r="N28" s="262">
        <f t="shared" si="0"/>
        <v>2104889.54</v>
      </c>
      <c r="O28" s="262">
        <v>144570</v>
      </c>
      <c r="P28" s="262">
        <v>0</v>
      </c>
      <c r="Q28" s="262">
        <v>0</v>
      </c>
      <c r="R28" s="262">
        <v>0</v>
      </c>
      <c r="S28" s="262">
        <v>3912.89</v>
      </c>
      <c r="T28" s="262">
        <v>176399.79</v>
      </c>
      <c r="U28" s="262">
        <v>5717</v>
      </c>
      <c r="V28" s="262">
        <v>0</v>
      </c>
      <c r="W28" s="262">
        <v>0</v>
      </c>
      <c r="X28" s="262">
        <v>30000</v>
      </c>
      <c r="Y28" s="262">
        <f t="shared" si="1"/>
        <v>360599.68000000005</v>
      </c>
      <c r="Z28" s="262">
        <f t="shared" si="2"/>
        <v>2465489.22</v>
      </c>
      <c r="AA28" s="252">
        <v>1737492.67</v>
      </c>
      <c r="AB28" s="252">
        <v>2977249.4</v>
      </c>
    </row>
    <row r="29" spans="1:28" ht="17.25">
      <c r="A29" s="263" t="s">
        <v>75</v>
      </c>
      <c r="B29" s="510">
        <v>1725280</v>
      </c>
      <c r="C29" s="294">
        <v>89686.5</v>
      </c>
      <c r="D29" s="294">
        <v>13844.52</v>
      </c>
      <c r="E29" s="262">
        <v>108300</v>
      </c>
      <c r="F29" s="262">
        <v>0</v>
      </c>
      <c r="G29" s="262">
        <v>11544.78</v>
      </c>
      <c r="H29" s="262">
        <v>4996.9</v>
      </c>
      <c r="I29" s="262">
        <v>123456.6</v>
      </c>
      <c r="J29" s="262">
        <v>0</v>
      </c>
      <c r="K29" s="262">
        <v>0</v>
      </c>
      <c r="L29" s="262">
        <v>0</v>
      </c>
      <c r="M29" s="264">
        <v>25860.8</v>
      </c>
      <c r="N29" s="262">
        <f t="shared" si="0"/>
        <v>2102970.1</v>
      </c>
      <c r="O29" s="262">
        <v>164250</v>
      </c>
      <c r="P29" s="262">
        <v>13400</v>
      </c>
      <c r="Q29" s="262">
        <v>466388.42</v>
      </c>
      <c r="R29" s="262">
        <v>0</v>
      </c>
      <c r="S29" s="262">
        <v>0</v>
      </c>
      <c r="T29" s="262">
        <v>74327.09</v>
      </c>
      <c r="U29" s="262">
        <v>0</v>
      </c>
      <c r="V29" s="262">
        <v>0</v>
      </c>
      <c r="W29" s="262">
        <v>0</v>
      </c>
      <c r="X29" s="262">
        <v>0</v>
      </c>
      <c r="Y29" s="262">
        <f t="shared" si="1"/>
        <v>718365.5099999999</v>
      </c>
      <c r="Z29" s="262">
        <f t="shared" si="2"/>
        <v>2821335.61</v>
      </c>
      <c r="AA29" s="252">
        <v>2847041.62</v>
      </c>
      <c r="AB29" s="252">
        <v>3971320.98</v>
      </c>
    </row>
    <row r="30" spans="1:28" ht="22.5" customHeight="1" thickBot="1">
      <c r="A30" s="270" t="s">
        <v>802</v>
      </c>
      <c r="B30" s="513">
        <f>SUM(B8:B29)</f>
        <v>1222104580.4200003</v>
      </c>
      <c r="C30" s="271">
        <f>SUM(C8:C29)</f>
        <v>72449357.47999999</v>
      </c>
      <c r="D30" s="271">
        <f>SUM(D8:D29)</f>
        <v>41271134.46</v>
      </c>
      <c r="E30" s="271">
        <f>SUM(E8:E29)</f>
        <v>73125141.85</v>
      </c>
      <c r="F30" s="271">
        <f aca="true" t="shared" si="3" ref="F30:X30">SUM(F8:F29)</f>
        <v>4977749.090000001</v>
      </c>
      <c r="G30" s="271">
        <f t="shared" si="3"/>
        <v>3417050.7800000003</v>
      </c>
      <c r="H30" s="271">
        <f t="shared" si="3"/>
        <v>3005691.5599999996</v>
      </c>
      <c r="I30" s="271">
        <f t="shared" si="3"/>
        <v>14444422.200000001</v>
      </c>
      <c r="J30" s="271">
        <f t="shared" si="3"/>
        <v>1728000</v>
      </c>
      <c r="K30" s="271">
        <f t="shared" si="3"/>
        <v>20881713.81</v>
      </c>
      <c r="L30" s="271">
        <f t="shared" si="3"/>
        <v>12524300</v>
      </c>
      <c r="M30" s="271">
        <f t="shared" si="3"/>
        <v>45539564.800000004</v>
      </c>
      <c r="N30" s="271">
        <f t="shared" si="3"/>
        <v>1515468706.45</v>
      </c>
      <c r="O30" s="271">
        <f t="shared" si="3"/>
        <v>56158263.54</v>
      </c>
      <c r="P30" s="271">
        <f t="shared" si="3"/>
        <v>51820903.2</v>
      </c>
      <c r="Q30" s="271">
        <f t="shared" si="3"/>
        <v>57433236.32000001</v>
      </c>
      <c r="R30" s="271">
        <f t="shared" si="3"/>
        <v>18987883.029999997</v>
      </c>
      <c r="S30" s="271">
        <f t="shared" si="3"/>
        <v>9031030.520000001</v>
      </c>
      <c r="T30" s="271">
        <f t="shared" si="3"/>
        <v>61696650.88</v>
      </c>
      <c r="U30" s="271">
        <f t="shared" si="3"/>
        <v>69217541.47</v>
      </c>
      <c r="V30" s="271">
        <f t="shared" si="3"/>
        <v>7057127.32</v>
      </c>
      <c r="W30" s="271">
        <f t="shared" si="3"/>
        <v>1766314.31</v>
      </c>
      <c r="X30" s="271">
        <f t="shared" si="3"/>
        <v>124954047.11</v>
      </c>
      <c r="Y30" s="272">
        <f>O30+P30+Q30+R30+S30+T30+U30+V30+W30+X30</f>
        <v>458122997.70000005</v>
      </c>
      <c r="Z30" s="272">
        <f>N30+Y30</f>
        <v>1973591704.15</v>
      </c>
      <c r="AA30" s="273">
        <v>1717194651.7099998</v>
      </c>
      <c r="AB30" s="273">
        <v>1564968264.83</v>
      </c>
    </row>
    <row r="31" spans="1:26" ht="18" thickTop="1">
      <c r="A31" s="274"/>
      <c r="B31" s="275"/>
      <c r="C31" s="275"/>
      <c r="D31" s="275"/>
      <c r="E31" s="275"/>
      <c r="F31" s="275"/>
      <c r="G31" s="275"/>
      <c r="H31" s="275"/>
      <c r="I31" s="275"/>
      <c r="J31" s="275"/>
      <c r="K31" s="275"/>
      <c r="L31" s="275"/>
      <c r="M31" s="275"/>
      <c r="N31" s="275"/>
      <c r="O31" s="275"/>
      <c r="P31" s="275"/>
      <c r="Q31" s="275"/>
      <c r="R31" s="275"/>
      <c r="S31" s="275"/>
      <c r="T31" s="275"/>
      <c r="U31" s="275"/>
      <c r="V31" s="275"/>
      <c r="W31" s="275"/>
      <c r="X31" s="275"/>
      <c r="Y31" s="275"/>
      <c r="Z31" s="276"/>
    </row>
    <row r="32" spans="1:26" ht="17.25">
      <c r="A32" s="274"/>
      <c r="B32" s="275"/>
      <c r="C32" s="37"/>
      <c r="E32" s="275"/>
      <c r="F32" s="275"/>
      <c r="G32" s="275"/>
      <c r="H32" s="275"/>
      <c r="I32" s="275"/>
      <c r="J32" s="275"/>
      <c r="K32" s="275"/>
      <c r="L32" s="275"/>
      <c r="N32" s="277"/>
      <c r="O32" s="275"/>
      <c r="P32" s="275"/>
      <c r="Q32" s="275"/>
      <c r="R32" s="275"/>
      <c r="S32" s="275"/>
      <c r="T32" s="275"/>
      <c r="U32" s="275"/>
      <c r="V32" s="275"/>
      <c r="W32" s="275"/>
      <c r="X32" s="275"/>
      <c r="Y32" s="275"/>
      <c r="Z32" s="276"/>
    </row>
    <row r="33" spans="1:26" ht="17.25">
      <c r="A33" s="274"/>
      <c r="B33" s="275"/>
      <c r="C33" s="37"/>
      <c r="E33" s="275"/>
      <c r="F33" s="275"/>
      <c r="G33" s="275"/>
      <c r="H33" s="275"/>
      <c r="I33" s="275"/>
      <c r="J33" s="275"/>
      <c r="K33" s="275"/>
      <c r="L33" s="275"/>
      <c r="N33" s="275"/>
      <c r="O33" s="275"/>
      <c r="P33" s="275"/>
      <c r="Q33" s="275"/>
      <c r="R33" s="275"/>
      <c r="S33" s="275"/>
      <c r="T33" s="275"/>
      <c r="U33" s="275"/>
      <c r="V33" s="275"/>
      <c r="W33" s="275"/>
      <c r="X33" s="275"/>
      <c r="Y33" s="275"/>
      <c r="Z33" s="276"/>
    </row>
    <row r="34" spans="1:26" ht="17.25">
      <c r="A34" s="274"/>
      <c r="B34" s="37"/>
      <c r="C34" s="37"/>
      <c r="E34" s="275"/>
      <c r="F34" s="275"/>
      <c r="G34" s="275"/>
      <c r="H34" s="275"/>
      <c r="I34" s="275"/>
      <c r="J34" s="275"/>
      <c r="K34" s="275"/>
      <c r="L34" s="275"/>
      <c r="N34" s="275"/>
      <c r="O34" s="275"/>
      <c r="P34" s="275"/>
      <c r="Q34" s="275"/>
      <c r="R34" s="275"/>
      <c r="S34" s="275"/>
      <c r="T34" s="275"/>
      <c r="U34" s="275"/>
      <c r="V34" s="275"/>
      <c r="W34" s="275"/>
      <c r="X34" s="275"/>
      <c r="Y34" s="275"/>
      <c r="Z34" s="276"/>
    </row>
    <row r="35" spans="1:26" ht="17.25">
      <c r="A35" s="274"/>
      <c r="B35" s="37"/>
      <c r="C35" s="37"/>
      <c r="E35" s="275"/>
      <c r="F35" s="275"/>
      <c r="G35" s="275"/>
      <c r="H35" s="275"/>
      <c r="I35" s="275"/>
      <c r="J35" s="275"/>
      <c r="K35" s="275"/>
      <c r="L35" s="275"/>
      <c r="N35" s="275"/>
      <c r="O35" s="275"/>
      <c r="P35" s="275"/>
      <c r="Q35" s="275"/>
      <c r="R35" s="275"/>
      <c r="S35" s="275"/>
      <c r="T35" s="275"/>
      <c r="U35" s="275"/>
      <c r="V35" s="275"/>
      <c r="W35" s="275"/>
      <c r="X35" s="275"/>
      <c r="Y35" s="275"/>
      <c r="Z35" s="276"/>
    </row>
    <row r="36" spans="1:26" ht="17.25">
      <c r="A36" s="274"/>
      <c r="B36" s="37"/>
      <c r="C36" s="37"/>
      <c r="E36" s="275"/>
      <c r="F36" s="275"/>
      <c r="G36" s="275"/>
      <c r="H36" s="275"/>
      <c r="I36" s="275"/>
      <c r="J36" s="275"/>
      <c r="K36" s="275"/>
      <c r="L36" s="275"/>
      <c r="N36" s="275"/>
      <c r="O36" s="275"/>
      <c r="P36" s="275"/>
      <c r="Q36" s="275"/>
      <c r="R36" s="275"/>
      <c r="S36" s="275"/>
      <c r="T36" s="275"/>
      <c r="U36" s="275"/>
      <c r="V36" s="275"/>
      <c r="W36" s="275"/>
      <c r="X36" s="275"/>
      <c r="Y36" s="275"/>
      <c r="Z36" s="276"/>
    </row>
    <row r="37" spans="1:26" ht="17.25">
      <c r="A37" s="274"/>
      <c r="B37" s="37"/>
      <c r="C37" s="37"/>
      <c r="E37" s="275"/>
      <c r="F37" s="275"/>
      <c r="G37" s="275"/>
      <c r="H37" s="275"/>
      <c r="I37" s="275"/>
      <c r="J37" s="275"/>
      <c r="K37" s="275"/>
      <c r="L37" s="275"/>
      <c r="N37" s="275"/>
      <c r="O37" s="275"/>
      <c r="P37" s="275"/>
      <c r="Q37" s="275"/>
      <c r="R37" s="275"/>
      <c r="S37" s="275"/>
      <c r="T37" s="275"/>
      <c r="U37" s="275"/>
      <c r="V37" s="275"/>
      <c r="W37" s="275"/>
      <c r="X37" s="275"/>
      <c r="Y37" s="275"/>
      <c r="Z37" s="276"/>
    </row>
    <row r="38" spans="1:26" ht="17.25">
      <c r="A38" s="274"/>
      <c r="B38" s="37"/>
      <c r="C38" s="37"/>
      <c r="E38" s="275"/>
      <c r="F38" s="275"/>
      <c r="G38" s="275"/>
      <c r="H38" s="275"/>
      <c r="I38" s="275"/>
      <c r="J38" s="275"/>
      <c r="K38" s="275"/>
      <c r="L38" s="275"/>
      <c r="N38" s="275"/>
      <c r="O38" s="275"/>
      <c r="P38" s="275"/>
      <c r="Q38" s="275"/>
      <c r="R38" s="275"/>
      <c r="S38" s="275"/>
      <c r="T38" s="275"/>
      <c r="U38" s="275"/>
      <c r="V38" s="275"/>
      <c r="W38" s="275"/>
      <c r="X38" s="275"/>
      <c r="Y38" s="275"/>
      <c r="Z38" s="276"/>
    </row>
    <row r="39" spans="1:26" ht="17.25">
      <c r="A39" s="274"/>
      <c r="B39" s="37"/>
      <c r="C39" s="37"/>
      <c r="E39" s="275"/>
      <c r="F39" s="275"/>
      <c r="G39" s="275"/>
      <c r="H39" s="275"/>
      <c r="I39" s="275"/>
      <c r="J39" s="275"/>
      <c r="K39" s="275"/>
      <c r="L39" s="275"/>
      <c r="N39" s="275"/>
      <c r="O39" s="275"/>
      <c r="P39" s="275"/>
      <c r="Q39" s="275"/>
      <c r="R39" s="275"/>
      <c r="S39" s="275"/>
      <c r="T39" s="275"/>
      <c r="U39" s="275"/>
      <c r="V39" s="275"/>
      <c r="W39" s="275"/>
      <c r="X39" s="275"/>
      <c r="Y39" s="275"/>
      <c r="Z39" s="276"/>
    </row>
    <row r="40" spans="1:26" ht="17.25">
      <c r="A40" s="274"/>
      <c r="B40" s="37"/>
      <c r="C40" s="37"/>
      <c r="E40" s="275"/>
      <c r="F40" s="275"/>
      <c r="G40" s="275"/>
      <c r="H40" s="275"/>
      <c r="I40" s="275"/>
      <c r="J40" s="275"/>
      <c r="K40" s="275"/>
      <c r="L40" s="275"/>
      <c r="N40" s="275"/>
      <c r="O40" s="275"/>
      <c r="P40" s="275"/>
      <c r="Q40" s="275"/>
      <c r="R40" s="275"/>
      <c r="S40" s="275"/>
      <c r="T40" s="275"/>
      <c r="U40" s="275"/>
      <c r="V40" s="275"/>
      <c r="W40" s="275"/>
      <c r="X40" s="275"/>
      <c r="Y40" s="275"/>
      <c r="Z40" s="276"/>
    </row>
    <row r="41" spans="1:26" ht="17.25">
      <c r="A41" s="274"/>
      <c r="B41" s="37"/>
      <c r="C41" s="37"/>
      <c r="E41" s="275"/>
      <c r="F41" s="275"/>
      <c r="G41" s="275"/>
      <c r="H41" s="275"/>
      <c r="I41" s="275"/>
      <c r="J41" s="275"/>
      <c r="K41" s="275"/>
      <c r="L41" s="275"/>
      <c r="N41" s="275"/>
      <c r="O41" s="275"/>
      <c r="P41" s="275"/>
      <c r="Q41" s="275"/>
      <c r="R41" s="275"/>
      <c r="S41" s="275"/>
      <c r="T41" s="275"/>
      <c r="U41" s="275"/>
      <c r="V41" s="275"/>
      <c r="W41" s="275"/>
      <c r="X41" s="275"/>
      <c r="Y41" s="275"/>
      <c r="Z41" s="276"/>
    </row>
    <row r="42" spans="1:26" ht="17.25">
      <c r="A42" s="274"/>
      <c r="B42" s="37"/>
      <c r="C42" s="37"/>
      <c r="E42" s="275"/>
      <c r="F42" s="275"/>
      <c r="G42" s="275"/>
      <c r="H42" s="275"/>
      <c r="I42" s="275"/>
      <c r="J42" s="275"/>
      <c r="K42" s="275"/>
      <c r="L42" s="275"/>
      <c r="N42" s="275"/>
      <c r="O42" s="275"/>
      <c r="P42" s="275"/>
      <c r="Q42" s="275"/>
      <c r="R42" s="275"/>
      <c r="S42" s="275"/>
      <c r="T42" s="275"/>
      <c r="U42" s="275"/>
      <c r="V42" s="275"/>
      <c r="W42" s="275"/>
      <c r="X42" s="275"/>
      <c r="Y42" s="275"/>
      <c r="Z42" s="276"/>
    </row>
    <row r="43" spans="1:26" ht="17.25">
      <c r="A43" s="274"/>
      <c r="B43" s="37"/>
      <c r="C43" s="37"/>
      <c r="E43" s="275"/>
      <c r="F43" s="275"/>
      <c r="G43" s="275"/>
      <c r="H43" s="275"/>
      <c r="I43" s="275"/>
      <c r="J43" s="275"/>
      <c r="K43" s="275"/>
      <c r="L43" s="275"/>
      <c r="N43" s="275"/>
      <c r="O43" s="275"/>
      <c r="P43" s="275"/>
      <c r="Q43" s="275"/>
      <c r="R43" s="275"/>
      <c r="S43" s="275"/>
      <c r="T43" s="275"/>
      <c r="U43" s="275"/>
      <c r="V43" s="275"/>
      <c r="W43" s="275"/>
      <c r="X43" s="275"/>
      <c r="Y43" s="275"/>
      <c r="Z43" s="276"/>
    </row>
    <row r="44" spans="1:26" ht="17.25">
      <c r="A44" s="274"/>
      <c r="B44" s="37"/>
      <c r="C44" s="37"/>
      <c r="D44" s="37"/>
      <c r="E44" s="275"/>
      <c r="F44" s="275"/>
      <c r="G44" s="275"/>
      <c r="H44" s="275"/>
      <c r="I44" s="275"/>
      <c r="J44" s="275"/>
      <c r="K44" s="275"/>
      <c r="L44" s="275"/>
      <c r="M44" s="37"/>
      <c r="N44" s="275"/>
      <c r="O44" s="275"/>
      <c r="P44" s="275"/>
      <c r="Q44" s="275"/>
      <c r="R44" s="275"/>
      <c r="S44" s="275"/>
      <c r="T44" s="275"/>
      <c r="U44" s="275"/>
      <c r="V44" s="275"/>
      <c r="W44" s="275"/>
      <c r="X44" s="275"/>
      <c r="Y44" s="275"/>
      <c r="Z44" s="276"/>
    </row>
    <row r="45" spans="1:26" ht="17.25">
      <c r="A45" s="274"/>
      <c r="B45" s="37"/>
      <c r="C45" s="37"/>
      <c r="E45" s="275"/>
      <c r="F45" s="275"/>
      <c r="G45" s="275"/>
      <c r="H45" s="275"/>
      <c r="I45" s="275"/>
      <c r="J45" s="275"/>
      <c r="K45" s="275"/>
      <c r="L45" s="275"/>
      <c r="N45" s="275"/>
      <c r="O45" s="275"/>
      <c r="P45" s="275"/>
      <c r="Q45" s="275"/>
      <c r="R45" s="275"/>
      <c r="S45" s="275"/>
      <c r="T45" s="275"/>
      <c r="U45" s="275"/>
      <c r="V45" s="275"/>
      <c r="W45" s="275"/>
      <c r="X45" s="275"/>
      <c r="Y45" s="275"/>
      <c r="Z45" s="276"/>
    </row>
    <row r="46" spans="1:26" ht="17.25">
      <c r="A46" s="274"/>
      <c r="B46" s="275"/>
      <c r="C46" s="37"/>
      <c r="E46" s="275"/>
      <c r="F46" s="275"/>
      <c r="G46" s="275"/>
      <c r="H46" s="275"/>
      <c r="I46" s="275"/>
      <c r="J46" s="275"/>
      <c r="K46" s="275"/>
      <c r="L46" s="275"/>
      <c r="N46" s="275"/>
      <c r="O46" s="275"/>
      <c r="P46" s="275"/>
      <c r="Q46" s="275"/>
      <c r="R46" s="275"/>
      <c r="S46" s="275"/>
      <c r="T46" s="275"/>
      <c r="U46" s="275"/>
      <c r="V46" s="275"/>
      <c r="W46" s="275"/>
      <c r="X46" s="275"/>
      <c r="Y46" s="275"/>
      <c r="Z46" s="276"/>
    </row>
    <row r="47" spans="1:26" ht="17.25">
      <c r="A47" s="274"/>
      <c r="B47" s="275"/>
      <c r="C47" s="37"/>
      <c r="E47" s="275"/>
      <c r="F47" s="275"/>
      <c r="G47" s="275"/>
      <c r="H47" s="275"/>
      <c r="I47" s="275"/>
      <c r="J47" s="275"/>
      <c r="K47" s="275"/>
      <c r="L47" s="275"/>
      <c r="N47" s="275"/>
      <c r="O47" s="275"/>
      <c r="P47" s="275"/>
      <c r="Q47" s="275"/>
      <c r="R47" s="275"/>
      <c r="S47" s="275"/>
      <c r="T47" s="275"/>
      <c r="U47" s="275"/>
      <c r="V47" s="275"/>
      <c r="W47" s="275"/>
      <c r="X47" s="275"/>
      <c r="Y47" s="275"/>
      <c r="Z47" s="276"/>
    </row>
    <row r="48" spans="1:26" ht="17.25">
      <c r="A48" s="274"/>
      <c r="B48" s="275"/>
      <c r="C48" s="37"/>
      <c r="E48" s="275"/>
      <c r="F48" s="275"/>
      <c r="G48" s="275"/>
      <c r="H48" s="275"/>
      <c r="I48" s="275"/>
      <c r="J48" s="275"/>
      <c r="K48" s="275"/>
      <c r="L48" s="275"/>
      <c r="N48" s="275"/>
      <c r="O48" s="275"/>
      <c r="P48" s="275"/>
      <c r="Q48" s="275"/>
      <c r="R48" s="275"/>
      <c r="S48" s="275"/>
      <c r="T48" s="275"/>
      <c r="U48" s="275"/>
      <c r="V48" s="275"/>
      <c r="W48" s="275"/>
      <c r="X48" s="275"/>
      <c r="Y48" s="275"/>
      <c r="Z48" s="276"/>
    </row>
    <row r="49" spans="1:26" ht="17.25">
      <c r="A49" s="274"/>
      <c r="B49" s="275"/>
      <c r="C49" s="37"/>
      <c r="E49" s="275"/>
      <c r="F49" s="275"/>
      <c r="G49" s="275"/>
      <c r="H49" s="275"/>
      <c r="I49" s="275"/>
      <c r="J49" s="275"/>
      <c r="K49" s="275"/>
      <c r="L49" s="275"/>
      <c r="N49" s="275"/>
      <c r="O49" s="275"/>
      <c r="P49" s="275"/>
      <c r="Q49" s="275"/>
      <c r="R49" s="275"/>
      <c r="S49" s="275"/>
      <c r="T49" s="275"/>
      <c r="U49" s="275"/>
      <c r="V49" s="275"/>
      <c r="W49" s="275"/>
      <c r="X49" s="275"/>
      <c r="Y49" s="275"/>
      <c r="Z49" s="276"/>
    </row>
    <row r="50" ht="17.25">
      <c r="C50" s="37"/>
    </row>
    <row r="51" spans="4:13" ht="17.25">
      <c r="D51" s="39"/>
      <c r="M51" s="39"/>
    </row>
  </sheetData>
  <sheetProtection/>
  <mergeCells count="14">
    <mergeCell ref="Z3:Z6"/>
    <mergeCell ref="N3:N6"/>
    <mergeCell ref="O3:X3"/>
    <mergeCell ref="Y3:Y6"/>
    <mergeCell ref="O4:X4"/>
    <mergeCell ref="O5:X5"/>
    <mergeCell ref="D5:D6"/>
    <mergeCell ref="A3:A6"/>
    <mergeCell ref="B3:M3"/>
    <mergeCell ref="B4:M4"/>
    <mergeCell ref="E5:L5"/>
    <mergeCell ref="M5:M6"/>
    <mergeCell ref="B5:B6"/>
    <mergeCell ref="C5:C6"/>
  </mergeCells>
  <printOptions/>
  <pageMargins left="0.23" right="0.22" top="0.47" bottom="0.44" header="0.37" footer="0.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AH51"/>
  <sheetViews>
    <sheetView zoomScalePageLayoutView="0" workbookViewId="0" topLeftCell="A1">
      <pane xSplit="1" ySplit="6" topLeftCell="B1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5" sqref="D5:D6"/>
    </sheetView>
  </sheetViews>
  <sheetFormatPr defaultColWidth="9.140625" defaultRowHeight="12.75"/>
  <cols>
    <col min="1" max="1" width="41.28125" style="2" customWidth="1"/>
    <col min="2" max="4" width="15.28125" style="247" customWidth="1"/>
    <col min="5" max="5" width="13.7109375" style="247" customWidth="1"/>
    <col min="6" max="6" width="18.421875" style="247" customWidth="1"/>
    <col min="7" max="7" width="16.140625" style="247" customWidth="1"/>
    <col min="8" max="8" width="15.57421875" style="247" customWidth="1"/>
    <col min="9" max="9" width="14.8515625" style="247" customWidth="1"/>
    <col min="10" max="10" width="18.57421875" style="247" customWidth="1"/>
    <col min="11" max="11" width="15.421875" style="247" customWidth="1"/>
    <col min="12" max="12" width="15.28125" style="247" customWidth="1"/>
    <col min="13" max="13" width="15.00390625" style="247" customWidth="1"/>
    <col min="14" max="14" width="16.421875" style="247" customWidth="1"/>
    <col min="15" max="15" width="15.00390625" style="247" customWidth="1"/>
    <col min="16" max="16" width="15.57421875" style="247" customWidth="1"/>
    <col min="17" max="17" width="17.8515625" style="247" customWidth="1"/>
    <col min="18" max="18" width="15.00390625" style="247" customWidth="1"/>
    <col min="19" max="19" width="15.140625" style="247" customWidth="1"/>
    <col min="20" max="20" width="15.421875" style="247" customWidth="1"/>
    <col min="21" max="21" width="15.00390625" style="247" customWidth="1"/>
    <col min="22" max="22" width="15.140625" style="247" customWidth="1"/>
    <col min="23" max="23" width="17.00390625" style="247" customWidth="1"/>
    <col min="24" max="24" width="15.7109375" style="247" customWidth="1"/>
    <col min="25" max="25" width="15.8515625" style="247" customWidth="1"/>
    <col min="26" max="26" width="15.00390625" style="247" customWidth="1"/>
    <col min="27" max="27" width="15.00390625" style="247" hidden="1" customWidth="1"/>
    <col min="28" max="28" width="16.57421875" style="247" hidden="1" customWidth="1"/>
    <col min="29" max="29" width="15.00390625" style="247" customWidth="1"/>
    <col min="30" max="31" width="15.00390625" style="247" hidden="1" customWidth="1"/>
    <col min="32" max="32" width="14.57421875" style="247" customWidth="1"/>
    <col min="33" max="33" width="15.421875" style="248" hidden="1" customWidth="1"/>
    <col min="34" max="34" width="14.57421875" style="248" hidden="1" customWidth="1"/>
    <col min="35" max="16384" width="9.140625" style="2" customWidth="1"/>
  </cols>
  <sheetData>
    <row r="1" ht="18.75">
      <c r="A1" s="9" t="s">
        <v>662</v>
      </c>
    </row>
    <row r="2" spans="1:32" ht="18.75">
      <c r="A2" s="9" t="s">
        <v>877</v>
      </c>
      <c r="B2" s="249"/>
      <c r="C2" s="249"/>
      <c r="D2" s="249"/>
      <c r="E2" s="250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C2" s="249"/>
      <c r="AF2" s="249"/>
    </row>
    <row r="3" spans="1:34" ht="17.25">
      <c r="A3" s="577" t="s">
        <v>717</v>
      </c>
      <c r="B3" s="581" t="s">
        <v>663</v>
      </c>
      <c r="C3" s="597"/>
      <c r="D3" s="597"/>
      <c r="E3" s="597"/>
      <c r="F3" s="597"/>
      <c r="G3" s="597"/>
      <c r="H3" s="597"/>
      <c r="I3" s="597"/>
      <c r="J3" s="597"/>
      <c r="K3" s="597"/>
      <c r="L3" s="597"/>
      <c r="M3" s="597"/>
      <c r="N3" s="575" t="s">
        <v>825</v>
      </c>
      <c r="O3" s="590" t="s">
        <v>663</v>
      </c>
      <c r="P3" s="580"/>
      <c r="Q3" s="580"/>
      <c r="R3" s="580"/>
      <c r="S3" s="580"/>
      <c r="T3" s="580"/>
      <c r="U3" s="580"/>
      <c r="V3" s="580"/>
      <c r="W3" s="581"/>
      <c r="X3" s="591" t="s">
        <v>826</v>
      </c>
      <c r="Y3" s="575" t="s">
        <v>40</v>
      </c>
      <c r="Z3" s="251"/>
      <c r="AA3" s="251"/>
      <c r="AB3" s="278"/>
      <c r="AC3" s="251"/>
      <c r="AD3" s="278"/>
      <c r="AE3" s="278"/>
      <c r="AF3" s="251"/>
      <c r="AG3" s="252"/>
      <c r="AH3" s="252"/>
    </row>
    <row r="4" spans="1:34" ht="17.25">
      <c r="A4" s="578"/>
      <c r="B4" s="594" t="s">
        <v>176</v>
      </c>
      <c r="C4" s="595"/>
      <c r="D4" s="595"/>
      <c r="E4" s="595"/>
      <c r="F4" s="595"/>
      <c r="G4" s="595"/>
      <c r="H4" s="595"/>
      <c r="I4" s="595"/>
      <c r="J4" s="595"/>
      <c r="K4" s="595"/>
      <c r="L4" s="595"/>
      <c r="M4" s="595"/>
      <c r="N4" s="589"/>
      <c r="O4" s="582" t="s">
        <v>177</v>
      </c>
      <c r="P4" s="582"/>
      <c r="Q4" s="582"/>
      <c r="R4" s="582"/>
      <c r="S4" s="582"/>
      <c r="T4" s="582"/>
      <c r="U4" s="582"/>
      <c r="V4" s="582"/>
      <c r="W4" s="582"/>
      <c r="X4" s="592"/>
      <c r="Y4" s="589"/>
      <c r="Z4" s="253" t="s">
        <v>176</v>
      </c>
      <c r="AA4" s="253" t="s">
        <v>845</v>
      </c>
      <c r="AB4" s="253" t="s">
        <v>846</v>
      </c>
      <c r="AC4" s="253" t="s">
        <v>177</v>
      </c>
      <c r="AD4" s="254" t="s">
        <v>847</v>
      </c>
      <c r="AE4" s="254" t="s">
        <v>848</v>
      </c>
      <c r="AF4" s="253" t="s">
        <v>40</v>
      </c>
      <c r="AG4" s="254" t="s">
        <v>847</v>
      </c>
      <c r="AH4" s="254" t="s">
        <v>848</v>
      </c>
    </row>
    <row r="5" spans="1:34" ht="17.25">
      <c r="A5" s="578"/>
      <c r="B5" s="585" t="s">
        <v>827</v>
      </c>
      <c r="C5" s="575" t="s">
        <v>735</v>
      </c>
      <c r="D5" s="575" t="s">
        <v>736</v>
      </c>
      <c r="E5" s="595" t="s">
        <v>815</v>
      </c>
      <c r="F5" s="596"/>
      <c r="G5" s="596"/>
      <c r="H5" s="596"/>
      <c r="I5" s="596"/>
      <c r="J5" s="596"/>
      <c r="K5" s="596"/>
      <c r="L5" s="596"/>
      <c r="M5" s="575" t="s">
        <v>816</v>
      </c>
      <c r="N5" s="589"/>
      <c r="O5" s="583" t="s">
        <v>737</v>
      </c>
      <c r="P5" s="582"/>
      <c r="Q5" s="582"/>
      <c r="R5" s="582"/>
      <c r="S5" s="582"/>
      <c r="T5" s="582"/>
      <c r="U5" s="582"/>
      <c r="V5" s="582"/>
      <c r="W5" s="594"/>
      <c r="X5" s="592"/>
      <c r="Y5" s="589"/>
      <c r="Z5" s="253" t="s">
        <v>817</v>
      </c>
      <c r="AA5" s="253"/>
      <c r="AB5" s="254"/>
      <c r="AC5" s="253" t="s">
        <v>817</v>
      </c>
      <c r="AD5" s="254"/>
      <c r="AE5" s="254"/>
      <c r="AF5" s="253" t="s">
        <v>817</v>
      </c>
      <c r="AG5" s="252"/>
      <c r="AH5" s="252"/>
    </row>
    <row r="6" spans="1:34" ht="17.25">
      <c r="A6" s="579"/>
      <c r="B6" s="586"/>
      <c r="C6" s="576"/>
      <c r="D6" s="576"/>
      <c r="E6" s="257" t="s">
        <v>719</v>
      </c>
      <c r="F6" s="257" t="s">
        <v>171</v>
      </c>
      <c r="G6" s="257" t="s">
        <v>725</v>
      </c>
      <c r="H6" s="258" t="s">
        <v>828</v>
      </c>
      <c r="I6" s="257" t="s">
        <v>80</v>
      </c>
      <c r="J6" s="258" t="s">
        <v>829</v>
      </c>
      <c r="K6" s="258" t="s">
        <v>115</v>
      </c>
      <c r="L6" s="257" t="s">
        <v>727</v>
      </c>
      <c r="M6" s="576"/>
      <c r="N6" s="576"/>
      <c r="O6" s="260" t="s">
        <v>718</v>
      </c>
      <c r="P6" s="257" t="s">
        <v>722</v>
      </c>
      <c r="Q6" s="257" t="s">
        <v>849</v>
      </c>
      <c r="R6" s="257" t="s">
        <v>723</v>
      </c>
      <c r="S6" s="257" t="s">
        <v>724</v>
      </c>
      <c r="T6" s="257" t="s">
        <v>720</v>
      </c>
      <c r="U6" s="256" t="s">
        <v>830</v>
      </c>
      <c r="V6" s="257" t="s">
        <v>728</v>
      </c>
      <c r="W6" s="257" t="s">
        <v>726</v>
      </c>
      <c r="X6" s="593"/>
      <c r="Y6" s="576"/>
      <c r="Z6" s="255"/>
      <c r="AA6" s="255"/>
      <c r="AB6" s="279"/>
      <c r="AC6" s="255"/>
      <c r="AD6" s="279"/>
      <c r="AE6" s="279"/>
      <c r="AF6" s="255"/>
      <c r="AG6" s="252"/>
      <c r="AH6" s="252"/>
    </row>
    <row r="7" spans="1:34" ht="17.25">
      <c r="A7" s="261" t="s">
        <v>743</v>
      </c>
      <c r="B7" s="509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2"/>
      <c r="Z7" s="262"/>
      <c r="AA7" s="262"/>
      <c r="AB7" s="262"/>
      <c r="AC7" s="262"/>
      <c r="AD7" s="262"/>
      <c r="AE7" s="262"/>
      <c r="AF7" s="262"/>
      <c r="AG7" s="252"/>
      <c r="AH7" s="252"/>
    </row>
    <row r="8" spans="1:34" ht="17.25">
      <c r="A8" s="263" t="s">
        <v>832</v>
      </c>
      <c r="B8" s="504">
        <v>10957673.49</v>
      </c>
      <c r="C8" s="264">
        <v>402871.2</v>
      </c>
      <c r="D8" s="264">
        <v>58327.98</v>
      </c>
      <c r="E8" s="153">
        <v>566100</v>
      </c>
      <c r="F8" s="262">
        <v>19594.38</v>
      </c>
      <c r="G8" s="262">
        <v>14297.82</v>
      </c>
      <c r="H8" s="262">
        <v>0</v>
      </c>
      <c r="I8" s="262">
        <v>123456.6</v>
      </c>
      <c r="J8" s="262">
        <v>0</v>
      </c>
      <c r="K8" s="262">
        <v>0</v>
      </c>
      <c r="L8" s="262">
        <v>0</v>
      </c>
      <c r="M8" s="264">
        <v>229417.67</v>
      </c>
      <c r="N8" s="262">
        <f>SUM(B8:M8)</f>
        <v>12371739.14</v>
      </c>
      <c r="O8" s="262">
        <v>653700</v>
      </c>
      <c r="P8" s="262">
        <v>898040</v>
      </c>
      <c r="Q8" s="262">
        <v>1883329.5</v>
      </c>
      <c r="R8" s="262">
        <v>0</v>
      </c>
      <c r="S8" s="262">
        <v>54245.82</v>
      </c>
      <c r="T8" s="262">
        <v>239136.73</v>
      </c>
      <c r="U8" s="262">
        <v>0</v>
      </c>
      <c r="V8" s="262">
        <v>0</v>
      </c>
      <c r="W8" s="262">
        <v>992214</v>
      </c>
      <c r="X8" s="262">
        <f>SUM(O8:W8)</f>
        <v>4720666.05</v>
      </c>
      <c r="Y8" s="262">
        <f aca="true" t="shared" si="0" ref="Y8:Y30">N8+X8</f>
        <v>17092405.19</v>
      </c>
      <c r="Z8" s="280">
        <v>14.13</v>
      </c>
      <c r="AA8" s="280"/>
      <c r="AB8" s="280"/>
      <c r="AC8" s="280">
        <v>15.09</v>
      </c>
      <c r="AD8" s="281"/>
      <c r="AE8" s="280"/>
      <c r="AF8" s="280">
        <v>14.39</v>
      </c>
      <c r="AG8" s="252">
        <v>12937936.8</v>
      </c>
      <c r="AH8" s="252">
        <v>11072545.379999999</v>
      </c>
    </row>
    <row r="9" spans="1:34" ht="17.25">
      <c r="A9" s="263" t="s">
        <v>82</v>
      </c>
      <c r="B9" s="504">
        <v>7911683.82</v>
      </c>
      <c r="C9" s="264">
        <v>269959</v>
      </c>
      <c r="D9" s="264">
        <v>11121032.88</v>
      </c>
      <c r="E9" s="167">
        <v>184200</v>
      </c>
      <c r="F9" s="262">
        <v>39266.34</v>
      </c>
      <c r="G9" s="262">
        <v>18142.44</v>
      </c>
      <c r="H9" s="262">
        <v>0</v>
      </c>
      <c r="I9" s="262">
        <v>246913.2</v>
      </c>
      <c r="J9" s="262">
        <v>0</v>
      </c>
      <c r="K9" s="262">
        <v>0</v>
      </c>
      <c r="L9" s="262">
        <v>0</v>
      </c>
      <c r="M9" s="264">
        <v>8652237.09</v>
      </c>
      <c r="N9" s="262">
        <f aca="true" t="shared" si="1" ref="N9:N29">SUM(B9:M9)</f>
        <v>28443434.770000003</v>
      </c>
      <c r="O9" s="262">
        <v>374340</v>
      </c>
      <c r="P9" s="262">
        <v>55400</v>
      </c>
      <c r="Q9" s="262">
        <v>57109.55</v>
      </c>
      <c r="R9" s="262">
        <v>0</v>
      </c>
      <c r="S9" s="262">
        <v>13254.52</v>
      </c>
      <c r="T9" s="262">
        <v>158751.96</v>
      </c>
      <c r="U9" s="262">
        <v>3550</v>
      </c>
      <c r="V9" s="262">
        <v>0</v>
      </c>
      <c r="W9" s="262">
        <v>20195894.63</v>
      </c>
      <c r="X9" s="262">
        <f aca="true" t="shared" si="2" ref="X9:X29">SUM(O9:W9)</f>
        <v>20858300.66</v>
      </c>
      <c r="Y9" s="262">
        <f t="shared" si="0"/>
        <v>49301735.43000001</v>
      </c>
      <c r="Z9" s="280">
        <v>10.25</v>
      </c>
      <c r="AA9" s="280"/>
      <c r="AB9" s="280"/>
      <c r="AC9" s="280">
        <v>10.36</v>
      </c>
      <c r="AD9" s="281"/>
      <c r="AE9" s="280"/>
      <c r="AF9" s="280">
        <v>10.3</v>
      </c>
      <c r="AG9" s="252">
        <v>75256232.18</v>
      </c>
      <c r="AH9" s="252">
        <v>54063467.95</v>
      </c>
    </row>
    <row r="10" spans="1:34" ht="17.25">
      <c r="A10" s="263" t="s">
        <v>52</v>
      </c>
      <c r="B10" s="504">
        <v>26570608.48</v>
      </c>
      <c r="C10" s="264">
        <v>1292824.37</v>
      </c>
      <c r="D10" s="264">
        <v>185293.21</v>
      </c>
      <c r="E10" s="167">
        <v>904861.63</v>
      </c>
      <c r="F10" s="262">
        <v>31289.94</v>
      </c>
      <c r="G10" s="262">
        <v>359717.8</v>
      </c>
      <c r="H10" s="262">
        <v>613829</v>
      </c>
      <c r="I10" s="262">
        <v>1728392.4</v>
      </c>
      <c r="J10" s="262">
        <v>0</v>
      </c>
      <c r="K10" s="262">
        <v>394451.88</v>
      </c>
      <c r="L10" s="262">
        <v>0</v>
      </c>
      <c r="M10" s="264">
        <v>843156.48</v>
      </c>
      <c r="N10" s="262">
        <f t="shared" si="1"/>
        <v>32924425.19</v>
      </c>
      <c r="O10" s="262">
        <v>811650</v>
      </c>
      <c r="P10" s="262">
        <v>1625157</v>
      </c>
      <c r="Q10" s="262">
        <v>359425.1</v>
      </c>
      <c r="R10" s="262">
        <v>0</v>
      </c>
      <c r="S10" s="262">
        <v>117615</v>
      </c>
      <c r="T10" s="262">
        <v>655221.83</v>
      </c>
      <c r="U10" s="262">
        <v>6710235</v>
      </c>
      <c r="V10" s="262">
        <v>0</v>
      </c>
      <c r="W10" s="262">
        <v>2143990</v>
      </c>
      <c r="X10" s="262">
        <f t="shared" si="2"/>
        <v>12423293.93</v>
      </c>
      <c r="Y10" s="262">
        <f t="shared" si="0"/>
        <v>45347719.120000005</v>
      </c>
      <c r="Z10" s="280">
        <v>-8.9</v>
      </c>
      <c r="AA10" s="280"/>
      <c r="AB10" s="280"/>
      <c r="AC10" s="280">
        <v>-23.65</v>
      </c>
      <c r="AD10" s="281"/>
      <c r="AE10" s="280"/>
      <c r="AF10" s="280">
        <v>-13.48</v>
      </c>
      <c r="AG10" s="252">
        <v>40083220.5</v>
      </c>
      <c r="AH10" s="252">
        <v>30419643.439999998</v>
      </c>
    </row>
    <row r="11" spans="1:34" ht="17.25">
      <c r="A11" s="3" t="s">
        <v>833</v>
      </c>
      <c r="B11" s="505">
        <v>10393270.6</v>
      </c>
      <c r="C11" s="503">
        <v>332750</v>
      </c>
      <c r="D11" s="503">
        <v>207949.61</v>
      </c>
      <c r="E11" s="175">
        <v>467400</v>
      </c>
      <c r="F11" s="265">
        <v>9821.64</v>
      </c>
      <c r="G11" s="265">
        <v>102388.35</v>
      </c>
      <c r="H11" s="265">
        <v>0</v>
      </c>
      <c r="I11" s="265">
        <v>740739.6</v>
      </c>
      <c r="J11" s="265">
        <v>0</v>
      </c>
      <c r="K11" s="265">
        <v>0</v>
      </c>
      <c r="L11" s="265">
        <v>0</v>
      </c>
      <c r="M11" s="503">
        <v>2394780.61</v>
      </c>
      <c r="N11" s="265">
        <f t="shared" si="1"/>
        <v>14649100.409999998</v>
      </c>
      <c r="O11" s="265">
        <v>1348840</v>
      </c>
      <c r="P11" s="265">
        <v>1026000</v>
      </c>
      <c r="Q11" s="265">
        <v>256023.8</v>
      </c>
      <c r="R11" s="265">
        <v>0</v>
      </c>
      <c r="S11" s="265">
        <v>344830.58</v>
      </c>
      <c r="T11" s="265">
        <v>1500008.34</v>
      </c>
      <c r="U11" s="265">
        <v>49365</v>
      </c>
      <c r="V11" s="265">
        <v>0</v>
      </c>
      <c r="W11" s="265">
        <v>8777111.86</v>
      </c>
      <c r="X11" s="265">
        <f t="shared" si="2"/>
        <v>13302179.579999998</v>
      </c>
      <c r="Y11" s="265">
        <f t="shared" si="0"/>
        <v>27951279.989999995</v>
      </c>
      <c r="Z11" s="282">
        <v>5.52</v>
      </c>
      <c r="AA11" s="282"/>
      <c r="AB11" s="282"/>
      <c r="AC11" s="282">
        <v>-27.96</v>
      </c>
      <c r="AD11" s="283"/>
      <c r="AE11" s="282"/>
      <c r="AF11" s="282">
        <v>-13.59</v>
      </c>
      <c r="AG11" s="252">
        <v>35610036.86</v>
      </c>
      <c r="AH11" s="252">
        <v>36813354.650000006</v>
      </c>
    </row>
    <row r="12" spans="1:34" ht="17.25">
      <c r="A12" s="6" t="s">
        <v>834</v>
      </c>
      <c r="B12" s="502"/>
      <c r="C12" s="267"/>
      <c r="D12" s="267"/>
      <c r="E12" s="6"/>
      <c r="F12" s="267"/>
      <c r="G12" s="267"/>
      <c r="H12" s="267"/>
      <c r="I12" s="267"/>
      <c r="J12" s="267"/>
      <c r="K12" s="267"/>
      <c r="L12" s="267"/>
      <c r="M12" s="267"/>
      <c r="N12" s="267"/>
      <c r="O12" s="267"/>
      <c r="P12" s="267"/>
      <c r="Q12" s="267"/>
      <c r="R12" s="267"/>
      <c r="S12" s="267"/>
      <c r="T12" s="267"/>
      <c r="U12" s="267"/>
      <c r="V12" s="267"/>
      <c r="W12" s="267"/>
      <c r="X12" s="267">
        <f t="shared" si="2"/>
        <v>0</v>
      </c>
      <c r="Y12" s="267">
        <f t="shared" si="0"/>
        <v>0</v>
      </c>
      <c r="Z12" s="284"/>
      <c r="AA12" s="284"/>
      <c r="AB12" s="284"/>
      <c r="AC12" s="284"/>
      <c r="AD12" s="285"/>
      <c r="AE12" s="284"/>
      <c r="AF12" s="284"/>
      <c r="AG12" s="252"/>
      <c r="AH12" s="252"/>
    </row>
    <row r="13" spans="1:34" ht="17.25">
      <c r="A13" s="3" t="s">
        <v>835</v>
      </c>
      <c r="B13" s="505">
        <v>9274562.28</v>
      </c>
      <c r="C13" s="503">
        <v>549777.25</v>
      </c>
      <c r="D13" s="503">
        <v>237374.85</v>
      </c>
      <c r="E13" s="153">
        <v>513800</v>
      </c>
      <c r="F13" s="265">
        <v>24399.12</v>
      </c>
      <c r="G13" s="265">
        <v>94120.63</v>
      </c>
      <c r="H13" s="265">
        <v>0</v>
      </c>
      <c r="I13" s="265">
        <v>1111109.4</v>
      </c>
      <c r="J13" s="265">
        <v>0</v>
      </c>
      <c r="K13" s="265">
        <v>0</v>
      </c>
      <c r="L13" s="265">
        <v>0</v>
      </c>
      <c r="M13" s="503">
        <v>422918.67</v>
      </c>
      <c r="N13" s="265">
        <f>SUM(B13:M13)</f>
        <v>12228062.2</v>
      </c>
      <c r="O13" s="265">
        <v>734980</v>
      </c>
      <c r="P13" s="265">
        <v>0</v>
      </c>
      <c r="Q13" s="265">
        <v>216829</v>
      </c>
      <c r="R13" s="265">
        <v>0</v>
      </c>
      <c r="S13" s="265">
        <v>114729.92</v>
      </c>
      <c r="T13" s="265">
        <v>529921</v>
      </c>
      <c r="U13" s="265">
        <v>46820</v>
      </c>
      <c r="V13" s="265">
        <v>0</v>
      </c>
      <c r="W13" s="265">
        <v>5164000</v>
      </c>
      <c r="X13" s="265">
        <f t="shared" si="2"/>
        <v>6807279.92</v>
      </c>
      <c r="Y13" s="265">
        <f t="shared" si="0"/>
        <v>19035342.119999997</v>
      </c>
      <c r="Z13" s="282">
        <v>-8.38</v>
      </c>
      <c r="AA13" s="282"/>
      <c r="AB13" s="282"/>
      <c r="AC13" s="282">
        <v>-42.05</v>
      </c>
      <c r="AD13" s="283"/>
      <c r="AE13" s="282"/>
      <c r="AF13" s="282">
        <v>-24.14</v>
      </c>
      <c r="AG13" s="252">
        <v>22368166.240000002</v>
      </c>
      <c r="AH13" s="252">
        <v>22661422.49</v>
      </c>
    </row>
    <row r="14" spans="1:34" ht="17.25">
      <c r="A14" s="6" t="s">
        <v>836</v>
      </c>
      <c r="B14" s="502"/>
      <c r="C14" s="267"/>
      <c r="D14" s="267"/>
      <c r="E14" s="6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>
        <f t="shared" si="2"/>
        <v>0</v>
      </c>
      <c r="Y14" s="267">
        <f t="shared" si="0"/>
        <v>0</v>
      </c>
      <c r="Z14" s="286"/>
      <c r="AA14" s="286"/>
      <c r="AB14" s="286"/>
      <c r="AC14" s="284"/>
      <c r="AD14" s="285"/>
      <c r="AE14" s="284"/>
      <c r="AF14" s="284"/>
      <c r="AG14" s="252"/>
      <c r="AH14" s="252"/>
    </row>
    <row r="15" spans="1:34" ht="17.25">
      <c r="A15" s="3" t="s">
        <v>837</v>
      </c>
      <c r="B15" s="505">
        <v>5542021.16</v>
      </c>
      <c r="C15" s="503">
        <v>329153.25</v>
      </c>
      <c r="D15" s="503">
        <v>69376.73</v>
      </c>
      <c r="E15" s="153">
        <v>234900</v>
      </c>
      <c r="F15" s="265">
        <v>9279.36</v>
      </c>
      <c r="G15" s="265">
        <v>37687.32</v>
      </c>
      <c r="H15" s="265">
        <v>0</v>
      </c>
      <c r="I15" s="265">
        <v>370369.8</v>
      </c>
      <c r="J15" s="265">
        <v>0</v>
      </c>
      <c r="K15" s="265">
        <v>0</v>
      </c>
      <c r="L15" s="265">
        <v>2089500</v>
      </c>
      <c r="M15" s="503">
        <v>272786.17</v>
      </c>
      <c r="N15" s="265">
        <f>SUM(B15:M15)</f>
        <v>8955073.790000001</v>
      </c>
      <c r="O15" s="265">
        <v>387360</v>
      </c>
      <c r="P15" s="265">
        <v>5400673.77</v>
      </c>
      <c r="Q15" s="265">
        <v>9397.55</v>
      </c>
      <c r="R15" s="265">
        <v>0</v>
      </c>
      <c r="S15" s="265">
        <v>84844.47</v>
      </c>
      <c r="T15" s="265">
        <v>648541.07</v>
      </c>
      <c r="U15" s="265">
        <v>0</v>
      </c>
      <c r="V15" s="265">
        <v>0</v>
      </c>
      <c r="W15" s="265">
        <v>6707903</v>
      </c>
      <c r="X15" s="265">
        <f t="shared" si="2"/>
        <v>13238719.86</v>
      </c>
      <c r="Y15" s="265">
        <f t="shared" si="0"/>
        <v>22193793.65</v>
      </c>
      <c r="Z15" s="282">
        <v>8.52</v>
      </c>
      <c r="AA15" s="282"/>
      <c r="AB15" s="282"/>
      <c r="AC15" s="282">
        <v>86.19</v>
      </c>
      <c r="AD15" s="283"/>
      <c r="AE15" s="282"/>
      <c r="AF15" s="282">
        <v>44.47</v>
      </c>
      <c r="AG15" s="252">
        <v>10215650.69</v>
      </c>
      <c r="AH15" s="252">
        <v>13761994.69</v>
      </c>
    </row>
    <row r="16" spans="1:34" ht="17.25">
      <c r="A16" s="6" t="s">
        <v>53</v>
      </c>
      <c r="B16" s="502"/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  <c r="T16" s="267"/>
      <c r="U16" s="267"/>
      <c r="V16" s="267"/>
      <c r="W16" s="267"/>
      <c r="X16" s="267">
        <f t="shared" si="2"/>
        <v>0</v>
      </c>
      <c r="Y16" s="267">
        <f t="shared" si="0"/>
        <v>0</v>
      </c>
      <c r="Z16" s="284"/>
      <c r="AA16" s="284"/>
      <c r="AB16" s="284"/>
      <c r="AC16" s="284"/>
      <c r="AD16" s="285"/>
      <c r="AE16" s="284"/>
      <c r="AF16" s="284"/>
      <c r="AG16" s="252"/>
      <c r="AH16" s="252"/>
    </row>
    <row r="17" spans="1:34" ht="17.25">
      <c r="A17" s="263" t="s">
        <v>838</v>
      </c>
      <c r="B17" s="504">
        <v>10378370</v>
      </c>
      <c r="C17" s="264">
        <v>476313.8</v>
      </c>
      <c r="D17" s="264">
        <v>73341.96</v>
      </c>
      <c r="E17" s="153">
        <v>158000</v>
      </c>
      <c r="F17" s="262">
        <v>7038.84</v>
      </c>
      <c r="G17" s="262">
        <v>45398.26</v>
      </c>
      <c r="H17" s="262">
        <v>0</v>
      </c>
      <c r="I17" s="262">
        <v>864196.2</v>
      </c>
      <c r="J17" s="262">
        <v>0</v>
      </c>
      <c r="K17" s="262">
        <v>0</v>
      </c>
      <c r="L17" s="262">
        <v>0</v>
      </c>
      <c r="M17" s="264">
        <v>211993.52</v>
      </c>
      <c r="N17" s="262">
        <f aca="true" t="shared" si="3" ref="N17:N22">SUM(B17:M17)</f>
        <v>12214652.58</v>
      </c>
      <c r="O17" s="262">
        <v>419360</v>
      </c>
      <c r="P17" s="262">
        <v>457100</v>
      </c>
      <c r="Q17" s="262">
        <v>85807.43</v>
      </c>
      <c r="R17" s="262">
        <v>0</v>
      </c>
      <c r="S17" s="262">
        <v>63044.46</v>
      </c>
      <c r="T17" s="262">
        <v>556067.76</v>
      </c>
      <c r="U17" s="262">
        <v>19500</v>
      </c>
      <c r="V17" s="262">
        <v>0</v>
      </c>
      <c r="W17" s="262">
        <v>924520</v>
      </c>
      <c r="X17" s="262">
        <f t="shared" si="2"/>
        <v>2525399.65</v>
      </c>
      <c r="Y17" s="262">
        <f t="shared" si="0"/>
        <v>14740052.23</v>
      </c>
      <c r="Z17" s="280">
        <v>-2.47</v>
      </c>
      <c r="AA17" s="280"/>
      <c r="AB17" s="280"/>
      <c r="AC17" s="280">
        <v>88.71</v>
      </c>
      <c r="AD17" s="281"/>
      <c r="AE17" s="280"/>
      <c r="AF17" s="280">
        <v>6.33</v>
      </c>
      <c r="AG17" s="252">
        <v>14199126.290000001</v>
      </c>
      <c r="AH17" s="252">
        <v>12281162.81</v>
      </c>
    </row>
    <row r="18" spans="1:34" ht="17.25">
      <c r="A18" s="263" t="s">
        <v>54</v>
      </c>
      <c r="B18" s="504">
        <v>7691119</v>
      </c>
      <c r="C18" s="264">
        <v>248631.05</v>
      </c>
      <c r="D18" s="264">
        <v>102861.92</v>
      </c>
      <c r="E18" s="167">
        <v>391500</v>
      </c>
      <c r="F18" s="262">
        <v>15726.66</v>
      </c>
      <c r="G18" s="262">
        <v>111593.49</v>
      </c>
      <c r="H18" s="262">
        <v>0</v>
      </c>
      <c r="I18" s="262">
        <v>987652.8</v>
      </c>
      <c r="J18" s="262">
        <v>0</v>
      </c>
      <c r="K18" s="262">
        <v>0</v>
      </c>
      <c r="L18" s="262">
        <v>0</v>
      </c>
      <c r="M18" s="264">
        <v>747896.77</v>
      </c>
      <c r="N18" s="262">
        <f t="shared" si="3"/>
        <v>10296981.69</v>
      </c>
      <c r="O18" s="262">
        <v>0</v>
      </c>
      <c r="P18" s="262">
        <v>12042460.6</v>
      </c>
      <c r="Q18" s="262">
        <v>257241</v>
      </c>
      <c r="R18" s="262">
        <v>0</v>
      </c>
      <c r="S18" s="262">
        <v>84661.8</v>
      </c>
      <c r="T18" s="262">
        <v>1445096.52</v>
      </c>
      <c r="U18" s="262">
        <v>229254</v>
      </c>
      <c r="V18" s="262">
        <v>0</v>
      </c>
      <c r="W18" s="262">
        <v>6827731.95</v>
      </c>
      <c r="X18" s="262">
        <f t="shared" si="2"/>
        <v>20886445.87</v>
      </c>
      <c r="Y18" s="262">
        <f t="shared" si="0"/>
        <v>31183427.560000002</v>
      </c>
      <c r="Z18" s="280">
        <v>1.19</v>
      </c>
      <c r="AA18" s="280"/>
      <c r="AB18" s="280"/>
      <c r="AC18" s="280">
        <v>-18.25</v>
      </c>
      <c r="AD18" s="281"/>
      <c r="AE18" s="280"/>
      <c r="AF18" s="280">
        <v>-12.71</v>
      </c>
      <c r="AG18" s="252">
        <v>31744964.35</v>
      </c>
      <c r="AH18" s="252">
        <v>27867169.590000004</v>
      </c>
    </row>
    <row r="19" spans="1:34" ht="17.25">
      <c r="A19" s="263" t="s">
        <v>55</v>
      </c>
      <c r="B19" s="504">
        <v>23191484.58</v>
      </c>
      <c r="C19" s="264">
        <v>1192455.2</v>
      </c>
      <c r="D19" s="264">
        <v>159787.71</v>
      </c>
      <c r="E19" s="167">
        <v>650638.71</v>
      </c>
      <c r="F19" s="262">
        <v>31044.78</v>
      </c>
      <c r="G19" s="262">
        <v>84389.75</v>
      </c>
      <c r="H19" s="262">
        <v>0</v>
      </c>
      <c r="I19" s="262">
        <v>864196.2</v>
      </c>
      <c r="J19" s="262">
        <v>0</v>
      </c>
      <c r="K19" s="262">
        <v>135383.88</v>
      </c>
      <c r="L19" s="262">
        <v>0</v>
      </c>
      <c r="M19" s="264">
        <v>1105802.47</v>
      </c>
      <c r="N19" s="262">
        <f t="shared" si="3"/>
        <v>27415183.279999997</v>
      </c>
      <c r="O19" s="262">
        <v>460740</v>
      </c>
      <c r="P19" s="262">
        <v>1238950</v>
      </c>
      <c r="Q19" s="262">
        <v>54867</v>
      </c>
      <c r="R19" s="262">
        <v>0</v>
      </c>
      <c r="S19" s="262">
        <v>28911.97</v>
      </c>
      <c r="T19" s="262">
        <v>693480.51</v>
      </c>
      <c r="U19" s="262">
        <v>48540</v>
      </c>
      <c r="V19" s="262">
        <v>72686</v>
      </c>
      <c r="W19" s="262">
        <v>1153600</v>
      </c>
      <c r="X19" s="262">
        <f t="shared" si="2"/>
        <v>3751775.48</v>
      </c>
      <c r="Y19" s="262">
        <f t="shared" si="0"/>
        <v>31166958.759999998</v>
      </c>
      <c r="Z19" s="280">
        <v>2.01</v>
      </c>
      <c r="AA19" s="280"/>
      <c r="AB19" s="280"/>
      <c r="AC19" s="280">
        <v>-24.55</v>
      </c>
      <c r="AD19" s="281"/>
      <c r="AE19" s="280"/>
      <c r="AF19" s="280">
        <v>-2.14</v>
      </c>
      <c r="AG19" s="252">
        <v>21486462.250000004</v>
      </c>
      <c r="AH19" s="252">
        <v>22359700.82</v>
      </c>
    </row>
    <row r="20" spans="1:34" ht="17.25">
      <c r="A20" s="263" t="s">
        <v>773</v>
      </c>
      <c r="B20" s="504">
        <v>15829781.69</v>
      </c>
      <c r="C20" s="264">
        <v>472254.4</v>
      </c>
      <c r="D20" s="264">
        <v>608868.57</v>
      </c>
      <c r="E20" s="167">
        <v>742879.31</v>
      </c>
      <c r="F20" s="262">
        <v>32203.26</v>
      </c>
      <c r="G20" s="262">
        <v>0</v>
      </c>
      <c r="H20" s="262">
        <v>0</v>
      </c>
      <c r="I20" s="262">
        <v>2222218.8</v>
      </c>
      <c r="J20" s="262">
        <v>0</v>
      </c>
      <c r="K20" s="262">
        <v>0</v>
      </c>
      <c r="L20" s="262">
        <v>0</v>
      </c>
      <c r="M20" s="264">
        <v>543058.88</v>
      </c>
      <c r="N20" s="262">
        <f t="shared" si="3"/>
        <v>20451264.91</v>
      </c>
      <c r="O20" s="262">
        <v>863080</v>
      </c>
      <c r="P20" s="262">
        <v>3790550</v>
      </c>
      <c r="Q20" s="262">
        <v>14220</v>
      </c>
      <c r="R20" s="262">
        <v>0</v>
      </c>
      <c r="S20" s="262">
        <v>53353.65</v>
      </c>
      <c r="T20" s="262">
        <v>251986.5</v>
      </c>
      <c r="U20" s="262">
        <v>0</v>
      </c>
      <c r="V20" s="262">
        <v>0</v>
      </c>
      <c r="W20" s="262">
        <v>504000</v>
      </c>
      <c r="X20" s="262">
        <f t="shared" si="2"/>
        <v>5477190.15</v>
      </c>
      <c r="Y20" s="262">
        <f t="shared" si="0"/>
        <v>25928455.060000002</v>
      </c>
      <c r="Z20" s="280">
        <v>4.13</v>
      </c>
      <c r="AA20" s="280"/>
      <c r="AB20" s="280"/>
      <c r="AC20" s="280">
        <v>209.82</v>
      </c>
      <c r="AD20" s="281"/>
      <c r="AE20" s="280"/>
      <c r="AF20" s="280">
        <v>21.12</v>
      </c>
      <c r="AG20" s="252">
        <v>25323019.9</v>
      </c>
      <c r="AH20" s="252">
        <v>25915610.53</v>
      </c>
    </row>
    <row r="21" spans="1:34" ht="17.25">
      <c r="A21" s="263" t="s">
        <v>791</v>
      </c>
      <c r="B21" s="504">
        <v>26019463.86</v>
      </c>
      <c r="C21" s="264">
        <v>1195961.51</v>
      </c>
      <c r="D21" s="264">
        <v>298242.36</v>
      </c>
      <c r="E21" s="153">
        <v>679300</v>
      </c>
      <c r="F21" s="262">
        <v>57967.98</v>
      </c>
      <c r="G21" s="262">
        <v>136722.09</v>
      </c>
      <c r="H21" s="262">
        <v>91966.5</v>
      </c>
      <c r="I21" s="262">
        <v>1111109.4</v>
      </c>
      <c r="J21" s="262">
        <v>0</v>
      </c>
      <c r="K21" s="262">
        <v>0</v>
      </c>
      <c r="L21" s="262">
        <v>0</v>
      </c>
      <c r="M21" s="264">
        <v>414220.03</v>
      </c>
      <c r="N21" s="262">
        <f t="shared" si="3"/>
        <v>30004953.73</v>
      </c>
      <c r="O21" s="262">
        <v>1492380</v>
      </c>
      <c r="P21" s="262">
        <v>0</v>
      </c>
      <c r="Q21" s="262">
        <v>75094</v>
      </c>
      <c r="R21" s="262">
        <v>0</v>
      </c>
      <c r="S21" s="262">
        <v>182239.48</v>
      </c>
      <c r="T21" s="262">
        <v>280317.38</v>
      </c>
      <c r="U21" s="262">
        <v>52760</v>
      </c>
      <c r="V21" s="262">
        <v>486790</v>
      </c>
      <c r="W21" s="262">
        <v>11100830</v>
      </c>
      <c r="X21" s="262">
        <f t="shared" si="2"/>
        <v>13670410.86</v>
      </c>
      <c r="Y21" s="262">
        <f t="shared" si="0"/>
        <v>43675364.59</v>
      </c>
      <c r="Z21" s="280">
        <v>-7.98</v>
      </c>
      <c r="AA21" s="280"/>
      <c r="AB21" s="280"/>
      <c r="AC21" s="280">
        <v>-31.49</v>
      </c>
      <c r="AD21" s="281"/>
      <c r="AE21" s="280"/>
      <c r="AF21" s="280">
        <v>-16.91</v>
      </c>
      <c r="AG21" s="252">
        <v>52061758.010000005</v>
      </c>
      <c r="AH21" s="252">
        <v>57570874.449999996</v>
      </c>
    </row>
    <row r="22" spans="1:34" ht="17.25">
      <c r="A22" s="514" t="s">
        <v>792</v>
      </c>
      <c r="B22" s="504">
        <v>1074401920.98</v>
      </c>
      <c r="C22" s="264">
        <v>54684471.5</v>
      </c>
      <c r="D22" s="264">
        <v>24431214.76</v>
      </c>
      <c r="E22" s="262">
        <v>63866511.13</v>
      </c>
      <c r="F22" s="262">
        <v>2153896.39</v>
      </c>
      <c r="G22" s="262">
        <v>567557.29</v>
      </c>
      <c r="H22" s="262">
        <v>1440941.22</v>
      </c>
      <c r="I22" s="262">
        <v>0</v>
      </c>
      <c r="J22" s="262">
        <v>0</v>
      </c>
      <c r="K22" s="262">
        <v>30986773.92</v>
      </c>
      <c r="L22" s="262">
        <v>215130706</v>
      </c>
      <c r="M22" s="264">
        <v>34214598.59</v>
      </c>
      <c r="N22" s="262">
        <f t="shared" si="3"/>
        <v>1501878591.7800002</v>
      </c>
      <c r="O22" s="262">
        <v>41456535.17</v>
      </c>
      <c r="P22" s="262">
        <v>5331300</v>
      </c>
      <c r="Q22" s="262">
        <v>57008122.39</v>
      </c>
      <c r="R22" s="262">
        <v>49593.7</v>
      </c>
      <c r="S22" s="262">
        <v>13056436.98</v>
      </c>
      <c r="T22" s="262">
        <v>57233094.72</v>
      </c>
      <c r="U22" s="262">
        <v>53786789.85</v>
      </c>
      <c r="V22" s="262">
        <v>3494470.8</v>
      </c>
      <c r="W22" s="262">
        <v>77118455.46</v>
      </c>
      <c r="X22" s="262">
        <f t="shared" si="2"/>
        <v>308534799.07</v>
      </c>
      <c r="Y22" s="262">
        <f t="shared" si="0"/>
        <v>1810413390.8500001</v>
      </c>
      <c r="Z22" s="280">
        <v>21.7</v>
      </c>
      <c r="AA22" s="280"/>
      <c r="AB22" s="280"/>
      <c r="AC22" s="280">
        <v>9.16</v>
      </c>
      <c r="AD22" s="280"/>
      <c r="AE22" s="280"/>
      <c r="AF22" s="280">
        <v>19.36</v>
      </c>
      <c r="AG22" s="252">
        <v>1222901282.0600002</v>
      </c>
      <c r="AH22" s="252">
        <v>1154022267.29</v>
      </c>
    </row>
    <row r="23" spans="1:34" ht="17.25">
      <c r="A23" s="507" t="s">
        <v>839</v>
      </c>
      <c r="B23" s="506"/>
      <c r="C23" s="507"/>
      <c r="D23" s="507"/>
      <c r="E23" s="507"/>
      <c r="F23" s="262"/>
      <c r="G23" s="262"/>
      <c r="H23" s="262"/>
      <c r="I23" s="262"/>
      <c r="J23" s="262"/>
      <c r="K23" s="262"/>
      <c r="L23" s="262"/>
      <c r="M23" s="262"/>
      <c r="N23" s="262">
        <f t="shared" si="1"/>
        <v>0</v>
      </c>
      <c r="O23" s="269"/>
      <c r="P23" s="269"/>
      <c r="Q23" s="269"/>
      <c r="R23" s="269"/>
      <c r="S23" s="269"/>
      <c r="T23" s="269"/>
      <c r="U23" s="269"/>
      <c r="V23" s="269"/>
      <c r="W23" s="269"/>
      <c r="X23" s="262">
        <f t="shared" si="2"/>
        <v>0</v>
      </c>
      <c r="Y23" s="262">
        <f t="shared" si="0"/>
        <v>0</v>
      </c>
      <c r="Z23" s="289"/>
      <c r="AA23" s="289"/>
      <c r="AB23" s="289"/>
      <c r="AC23" s="289"/>
      <c r="AD23" s="289"/>
      <c r="AE23" s="289"/>
      <c r="AF23" s="290"/>
      <c r="AG23" s="252"/>
      <c r="AH23" s="252"/>
    </row>
    <row r="24" spans="1:34" ht="17.25">
      <c r="A24" s="263" t="s">
        <v>813</v>
      </c>
      <c r="B24" s="504">
        <v>16304765.38</v>
      </c>
      <c r="C24" s="264">
        <v>757843.98</v>
      </c>
      <c r="D24" s="264">
        <v>1694502.24</v>
      </c>
      <c r="E24" s="262">
        <v>471150</v>
      </c>
      <c r="F24" s="262">
        <v>53651.64</v>
      </c>
      <c r="G24" s="262">
        <v>71483.21</v>
      </c>
      <c r="H24" s="262">
        <v>2000</v>
      </c>
      <c r="I24" s="262">
        <v>1851849</v>
      </c>
      <c r="J24" s="262">
        <v>1728000</v>
      </c>
      <c r="K24" s="262">
        <v>0</v>
      </c>
      <c r="L24" s="262">
        <v>0</v>
      </c>
      <c r="M24" s="264">
        <v>1697354.8</v>
      </c>
      <c r="N24" s="262">
        <f t="shared" si="1"/>
        <v>24632600.25</v>
      </c>
      <c r="O24" s="262">
        <v>1214060</v>
      </c>
      <c r="P24" s="262">
        <v>0</v>
      </c>
      <c r="Q24" s="262">
        <v>625440</v>
      </c>
      <c r="R24" s="262">
        <v>7251351</v>
      </c>
      <c r="S24" s="262">
        <v>553709.6</v>
      </c>
      <c r="T24" s="262">
        <v>953460.01</v>
      </c>
      <c r="U24" s="262">
        <v>316355</v>
      </c>
      <c r="V24" s="262">
        <v>0</v>
      </c>
      <c r="W24" s="262">
        <v>4888135</v>
      </c>
      <c r="X24" s="262">
        <f t="shared" si="2"/>
        <v>15802510.61</v>
      </c>
      <c r="Y24" s="262">
        <f t="shared" si="0"/>
        <v>40435110.86</v>
      </c>
      <c r="Z24" s="280">
        <v>0.86</v>
      </c>
      <c r="AA24" s="280"/>
      <c r="AB24" s="280"/>
      <c r="AC24" s="280">
        <v>-47.57</v>
      </c>
      <c r="AD24" s="280"/>
      <c r="AE24" s="280"/>
      <c r="AF24" s="280">
        <v>-25.89</v>
      </c>
      <c r="AG24" s="252">
        <v>78592748.82</v>
      </c>
      <c r="AH24" s="252">
        <v>43108110.760000005</v>
      </c>
    </row>
    <row r="25" spans="1:34" ht="17.25">
      <c r="A25" s="263" t="s">
        <v>793</v>
      </c>
      <c r="B25" s="504">
        <v>11679159.35</v>
      </c>
      <c r="C25" s="264">
        <v>470420.09</v>
      </c>
      <c r="D25" s="264">
        <v>97613.3</v>
      </c>
      <c r="E25" s="262">
        <v>325251.61</v>
      </c>
      <c r="F25" s="262">
        <v>0</v>
      </c>
      <c r="G25" s="262">
        <v>149547.41</v>
      </c>
      <c r="H25" s="262">
        <v>0</v>
      </c>
      <c r="I25" s="262">
        <v>617283</v>
      </c>
      <c r="J25" s="262">
        <v>0</v>
      </c>
      <c r="K25" s="262">
        <v>0</v>
      </c>
      <c r="L25" s="262">
        <v>5614250</v>
      </c>
      <c r="M25" s="264">
        <v>280622.32</v>
      </c>
      <c r="N25" s="262">
        <f t="shared" si="1"/>
        <v>19234147.08</v>
      </c>
      <c r="O25" s="262">
        <v>708780</v>
      </c>
      <c r="P25" s="262">
        <v>3939100</v>
      </c>
      <c r="Q25" s="262">
        <v>176107.99</v>
      </c>
      <c r="R25" s="262">
        <v>0</v>
      </c>
      <c r="S25" s="262">
        <v>137317</v>
      </c>
      <c r="T25" s="262">
        <v>850174.18</v>
      </c>
      <c r="U25" s="262">
        <v>66620</v>
      </c>
      <c r="V25" s="262">
        <v>109248</v>
      </c>
      <c r="W25" s="262">
        <v>8272330</v>
      </c>
      <c r="X25" s="262">
        <f t="shared" si="2"/>
        <v>14259677.17</v>
      </c>
      <c r="Y25" s="262">
        <f t="shared" si="0"/>
        <v>33493824.25</v>
      </c>
      <c r="Z25" s="280">
        <v>46.37</v>
      </c>
      <c r="AA25" s="280"/>
      <c r="AB25" s="280"/>
      <c r="AC25" s="280">
        <v>68.78</v>
      </c>
      <c r="AD25" s="280"/>
      <c r="AE25" s="280"/>
      <c r="AF25" s="280">
        <v>55.14</v>
      </c>
      <c r="AG25" s="252">
        <v>19751254.61</v>
      </c>
      <c r="AH25" s="252">
        <v>19989832.240000002</v>
      </c>
    </row>
    <row r="26" spans="1:34" ht="17.25">
      <c r="A26" s="263" t="s">
        <v>72</v>
      </c>
      <c r="B26" s="504">
        <v>9883611.16</v>
      </c>
      <c r="C26" s="264">
        <v>543427.3</v>
      </c>
      <c r="D26" s="264">
        <v>489394.57</v>
      </c>
      <c r="E26" s="262">
        <v>345100</v>
      </c>
      <c r="F26" s="262">
        <v>0</v>
      </c>
      <c r="G26" s="262">
        <v>4383.51</v>
      </c>
      <c r="H26" s="262">
        <v>26702</v>
      </c>
      <c r="I26" s="262">
        <v>987652.8</v>
      </c>
      <c r="J26" s="262">
        <v>0</v>
      </c>
      <c r="K26" s="262">
        <v>135383.88</v>
      </c>
      <c r="L26" s="262">
        <v>0</v>
      </c>
      <c r="M26" s="264">
        <v>2390363.94</v>
      </c>
      <c r="N26" s="262">
        <f t="shared" si="1"/>
        <v>14806019.160000002</v>
      </c>
      <c r="O26" s="262">
        <v>1176790</v>
      </c>
      <c r="P26" s="262">
        <v>0</v>
      </c>
      <c r="Q26" s="262">
        <v>72650</v>
      </c>
      <c r="R26" s="262">
        <v>0</v>
      </c>
      <c r="S26" s="262">
        <v>168229.2</v>
      </c>
      <c r="T26" s="262">
        <v>381652.05</v>
      </c>
      <c r="U26" s="262">
        <v>250460</v>
      </c>
      <c r="V26" s="262">
        <v>127800</v>
      </c>
      <c r="W26" s="262">
        <v>32000</v>
      </c>
      <c r="X26" s="262">
        <f t="shared" si="2"/>
        <v>2209581.25</v>
      </c>
      <c r="Y26" s="262">
        <f t="shared" si="0"/>
        <v>17015600.410000004</v>
      </c>
      <c r="Z26" s="280">
        <v>2.6</v>
      </c>
      <c r="AA26" s="280"/>
      <c r="AB26" s="280"/>
      <c r="AC26" s="280">
        <v>10.51</v>
      </c>
      <c r="AD26" s="280"/>
      <c r="AE26" s="280"/>
      <c r="AF26" s="280">
        <v>3.56</v>
      </c>
      <c r="AG26" s="252">
        <v>35255139.65</v>
      </c>
      <c r="AH26" s="252">
        <v>15016313.77</v>
      </c>
    </row>
    <row r="27" spans="1:34" ht="17.25">
      <c r="A27" s="263" t="s">
        <v>814</v>
      </c>
      <c r="B27" s="504">
        <v>12556807.75</v>
      </c>
      <c r="C27" s="264">
        <v>415710.84</v>
      </c>
      <c r="D27" s="264">
        <v>126869.56</v>
      </c>
      <c r="E27" s="262">
        <v>371500</v>
      </c>
      <c r="F27" s="262">
        <v>8186.4</v>
      </c>
      <c r="G27" s="262">
        <v>22250.87</v>
      </c>
      <c r="H27" s="262">
        <v>0</v>
      </c>
      <c r="I27" s="262">
        <v>370369.8</v>
      </c>
      <c r="J27" s="262">
        <v>0</v>
      </c>
      <c r="K27" s="262">
        <v>1083071.04</v>
      </c>
      <c r="L27" s="262">
        <v>0</v>
      </c>
      <c r="M27" s="264">
        <v>388207.8</v>
      </c>
      <c r="N27" s="262">
        <f t="shared" si="1"/>
        <v>15342974.060000002</v>
      </c>
      <c r="O27" s="262">
        <v>430440</v>
      </c>
      <c r="P27" s="262">
        <v>56886</v>
      </c>
      <c r="Q27" s="262">
        <v>2250255.3</v>
      </c>
      <c r="R27" s="262">
        <v>0</v>
      </c>
      <c r="S27" s="262">
        <v>102948.31</v>
      </c>
      <c r="T27" s="262">
        <v>345635.1</v>
      </c>
      <c r="U27" s="262">
        <v>34985</v>
      </c>
      <c r="V27" s="262">
        <v>0</v>
      </c>
      <c r="W27" s="262">
        <v>10515</v>
      </c>
      <c r="X27" s="262">
        <f t="shared" si="2"/>
        <v>3231664.71</v>
      </c>
      <c r="Y27" s="262">
        <f t="shared" si="0"/>
        <v>18574638.770000003</v>
      </c>
      <c r="Z27" s="280">
        <v>1.64</v>
      </c>
      <c r="AA27" s="280"/>
      <c r="AB27" s="280"/>
      <c r="AC27" s="280">
        <v>-11.22</v>
      </c>
      <c r="AD27" s="280"/>
      <c r="AE27" s="280"/>
      <c r="AF27" s="280">
        <v>-0.86</v>
      </c>
      <c r="AG27" s="252">
        <v>14823118.21</v>
      </c>
      <c r="AH27" s="252">
        <v>11096223.59</v>
      </c>
    </row>
    <row r="28" spans="1:34" ht="17.25">
      <c r="A28" s="263" t="s">
        <v>74</v>
      </c>
      <c r="B28" s="504">
        <v>1757599.86</v>
      </c>
      <c r="C28" s="264">
        <v>62255.94</v>
      </c>
      <c r="D28" s="264">
        <v>15385.44</v>
      </c>
      <c r="E28" s="262">
        <v>0</v>
      </c>
      <c r="F28" s="262">
        <v>0</v>
      </c>
      <c r="G28" s="262">
        <v>11507.2</v>
      </c>
      <c r="H28" s="262">
        <v>0</v>
      </c>
      <c r="I28" s="262">
        <v>123456.6</v>
      </c>
      <c r="J28" s="262">
        <v>0</v>
      </c>
      <c r="K28" s="262">
        <v>0</v>
      </c>
      <c r="L28" s="262">
        <v>0</v>
      </c>
      <c r="M28" s="264">
        <v>168977.34</v>
      </c>
      <c r="N28" s="262">
        <f t="shared" si="1"/>
        <v>2139182.38</v>
      </c>
      <c r="O28" s="262">
        <v>134900</v>
      </c>
      <c r="P28" s="262">
        <v>0</v>
      </c>
      <c r="Q28" s="262">
        <v>12270</v>
      </c>
      <c r="R28" s="262">
        <v>0</v>
      </c>
      <c r="S28" s="262">
        <v>55340</v>
      </c>
      <c r="T28" s="262">
        <v>152656.52</v>
      </c>
      <c r="U28" s="262">
        <v>3390</v>
      </c>
      <c r="V28" s="262">
        <v>0</v>
      </c>
      <c r="W28" s="262">
        <v>35000</v>
      </c>
      <c r="X28" s="262">
        <f t="shared" si="2"/>
        <v>393556.52</v>
      </c>
      <c r="Y28" s="262">
        <f t="shared" si="0"/>
        <v>2532738.9</v>
      </c>
      <c r="Z28" s="280">
        <v>1.63</v>
      </c>
      <c r="AA28" s="280"/>
      <c r="AB28" s="280"/>
      <c r="AC28" s="280">
        <v>9.14</v>
      </c>
      <c r="AD28" s="280"/>
      <c r="AE28" s="280"/>
      <c r="AF28" s="280">
        <v>2.73</v>
      </c>
      <c r="AG28" s="252">
        <v>1737492.67</v>
      </c>
      <c r="AH28" s="252">
        <v>2977249.4</v>
      </c>
    </row>
    <row r="29" spans="1:34" ht="17.25">
      <c r="A29" s="263" t="s">
        <v>75</v>
      </c>
      <c r="B29" s="504">
        <v>1852416.59</v>
      </c>
      <c r="C29" s="264">
        <v>82588.8</v>
      </c>
      <c r="D29" s="264">
        <v>13901.87</v>
      </c>
      <c r="E29" s="262">
        <v>193782.26</v>
      </c>
      <c r="F29" s="262">
        <v>0</v>
      </c>
      <c r="G29" s="262">
        <v>3826.64</v>
      </c>
      <c r="H29" s="262">
        <v>0</v>
      </c>
      <c r="I29" s="262">
        <v>123456.6</v>
      </c>
      <c r="J29" s="262">
        <v>0</v>
      </c>
      <c r="K29" s="262">
        <v>0</v>
      </c>
      <c r="L29" s="262">
        <v>0</v>
      </c>
      <c r="M29" s="264">
        <v>41989.62</v>
      </c>
      <c r="N29" s="262">
        <f t="shared" si="1"/>
        <v>2311962.380000001</v>
      </c>
      <c r="O29" s="262">
        <v>217900</v>
      </c>
      <c r="P29" s="262">
        <v>50400</v>
      </c>
      <c r="Q29" s="262">
        <v>363080</v>
      </c>
      <c r="R29" s="262">
        <v>0</v>
      </c>
      <c r="S29" s="262">
        <v>0</v>
      </c>
      <c r="T29" s="262">
        <v>32214.76</v>
      </c>
      <c r="U29" s="262">
        <v>0</v>
      </c>
      <c r="V29" s="262">
        <v>0</v>
      </c>
      <c r="W29" s="262">
        <v>0</v>
      </c>
      <c r="X29" s="262">
        <f t="shared" si="2"/>
        <v>663594.76</v>
      </c>
      <c r="Y29" s="262">
        <f t="shared" si="0"/>
        <v>2975557.1400000006</v>
      </c>
      <c r="Z29" s="280">
        <v>9.94</v>
      </c>
      <c r="AA29" s="280"/>
      <c r="AB29" s="280"/>
      <c r="AC29" s="280">
        <v>-7.62</v>
      </c>
      <c r="AD29" s="280"/>
      <c r="AE29" s="280"/>
      <c r="AF29" s="280">
        <v>5.47</v>
      </c>
      <c r="AG29" s="252">
        <v>2847041.62</v>
      </c>
      <c r="AH29" s="252">
        <v>3971320.98</v>
      </c>
    </row>
    <row r="30" spans="1:34" ht="22.5" customHeight="1" thickBot="1">
      <c r="A30" s="270" t="s">
        <v>802</v>
      </c>
      <c r="B30" s="513">
        <f>SUM(B8:B29)</f>
        <v>1282196320.03</v>
      </c>
      <c r="C30" s="271">
        <f>SUM(C8:C29)</f>
        <v>63779669.48</v>
      </c>
      <c r="D30" s="271">
        <f>SUM(D8:D29)</f>
        <v>39991339.52</v>
      </c>
      <c r="E30" s="271">
        <f>SUM(E8:E29)</f>
        <v>71066874.65</v>
      </c>
      <c r="F30" s="271">
        <f aca="true" t="shared" si="4" ref="F30:X30">SUM(F8:F29)</f>
        <v>2493366.73</v>
      </c>
      <c r="G30" s="271">
        <f t="shared" si="4"/>
        <v>1835014.0799999998</v>
      </c>
      <c r="H30" s="271">
        <f t="shared" si="4"/>
        <v>2175438.7199999997</v>
      </c>
      <c r="I30" s="271">
        <f t="shared" si="4"/>
        <v>14444422.200000001</v>
      </c>
      <c r="J30" s="271">
        <f t="shared" si="4"/>
        <v>1728000</v>
      </c>
      <c r="K30" s="271">
        <f t="shared" si="4"/>
        <v>32735064.6</v>
      </c>
      <c r="L30" s="271">
        <f t="shared" si="4"/>
        <v>222834456</v>
      </c>
      <c r="M30" s="271">
        <f t="shared" si="4"/>
        <v>55020382.769999996</v>
      </c>
      <c r="N30" s="271">
        <f t="shared" si="4"/>
        <v>1790300348.7800004</v>
      </c>
      <c r="O30" s="271">
        <f t="shared" si="4"/>
        <v>52885835.17</v>
      </c>
      <c r="P30" s="271">
        <f t="shared" si="4"/>
        <v>35912017.37</v>
      </c>
      <c r="Q30" s="271">
        <f t="shared" si="4"/>
        <v>63777269.61</v>
      </c>
      <c r="R30" s="271">
        <f t="shared" si="4"/>
        <v>7300944.7</v>
      </c>
      <c r="S30" s="271">
        <f t="shared" si="4"/>
        <v>15215712.76</v>
      </c>
      <c r="T30" s="271">
        <f>SUM(T8:T29)</f>
        <v>66907416.94</v>
      </c>
      <c r="U30" s="271">
        <f t="shared" si="4"/>
        <v>61618623.85</v>
      </c>
      <c r="V30" s="271">
        <f t="shared" si="4"/>
        <v>4290994.8</v>
      </c>
      <c r="W30" s="271">
        <f t="shared" si="4"/>
        <v>154848230.89999998</v>
      </c>
      <c r="X30" s="271">
        <f t="shared" si="4"/>
        <v>462757046.1</v>
      </c>
      <c r="Y30" s="272">
        <f t="shared" si="0"/>
        <v>2253057394.8800006</v>
      </c>
      <c r="Z30" s="291">
        <v>18.14</v>
      </c>
      <c r="AA30" s="292"/>
      <c r="AB30" s="292"/>
      <c r="AC30" s="291">
        <v>1.01</v>
      </c>
      <c r="AD30" s="292"/>
      <c r="AE30" s="292"/>
      <c r="AF30" s="291">
        <v>14.16</v>
      </c>
      <c r="AG30" s="273">
        <v>1717194651.7099998</v>
      </c>
      <c r="AH30" s="273">
        <v>1564968264.83</v>
      </c>
    </row>
    <row r="31" spans="1:32" ht="18" thickTop="1">
      <c r="A31" s="274"/>
      <c r="B31" s="275"/>
      <c r="C31" s="275"/>
      <c r="D31" s="275"/>
      <c r="E31" s="275"/>
      <c r="F31" s="275"/>
      <c r="G31" s="275"/>
      <c r="H31" s="275"/>
      <c r="I31" s="275"/>
      <c r="J31" s="275"/>
      <c r="K31" s="275"/>
      <c r="L31" s="275">
        <f>E30+F30+G30+H30+I30+J30+K30+L30</f>
        <v>349312636.98</v>
      </c>
      <c r="M31" s="275"/>
      <c r="N31" s="275"/>
      <c r="O31" s="275"/>
      <c r="P31" s="275"/>
      <c r="Q31" s="275"/>
      <c r="R31" s="275"/>
      <c r="S31" s="275"/>
      <c r="T31" s="275"/>
      <c r="U31" s="275"/>
      <c r="V31" s="275"/>
      <c r="W31" s="275"/>
      <c r="X31" s="275"/>
      <c r="Y31" s="276">
        <f>Y30-2253057394.88</f>
        <v>0</v>
      </c>
      <c r="Z31" s="276"/>
      <c r="AA31" s="276"/>
      <c r="AB31" s="293"/>
      <c r="AC31" s="276"/>
      <c r="AD31" s="293"/>
      <c r="AE31" s="293"/>
      <c r="AF31" s="276"/>
    </row>
    <row r="32" spans="1:32" ht="17.25">
      <c r="A32" s="274"/>
      <c r="B32" s="275"/>
      <c r="C32" s="37"/>
      <c r="E32" s="275"/>
      <c r="F32" s="275"/>
      <c r="G32" s="275"/>
      <c r="H32" s="275"/>
      <c r="I32" s="275"/>
      <c r="J32" s="275"/>
      <c r="K32" s="275"/>
      <c r="L32" s="275"/>
      <c r="N32" s="277"/>
      <c r="O32" s="275"/>
      <c r="P32" s="275"/>
      <c r="Q32" s="275"/>
      <c r="R32" s="275"/>
      <c r="S32" s="275"/>
      <c r="T32" s="275"/>
      <c r="U32" s="275"/>
      <c r="V32" s="275"/>
      <c r="W32" s="275"/>
      <c r="X32" s="275"/>
      <c r="Y32" s="276"/>
      <c r="Z32" s="276"/>
      <c r="AA32" s="276"/>
      <c r="AB32" s="293"/>
      <c r="AC32" s="276"/>
      <c r="AD32" s="293"/>
      <c r="AE32" s="293"/>
      <c r="AF32" s="276"/>
    </row>
    <row r="33" spans="1:32" ht="17.25">
      <c r="A33" s="274"/>
      <c r="B33" s="275"/>
      <c r="C33" s="37"/>
      <c r="E33" s="275"/>
      <c r="F33" s="275"/>
      <c r="G33" s="275"/>
      <c r="H33" s="275"/>
      <c r="I33" s="275"/>
      <c r="J33" s="275"/>
      <c r="K33" s="275"/>
      <c r="L33" s="275"/>
      <c r="N33" s="275"/>
      <c r="O33" s="275"/>
      <c r="P33" s="275"/>
      <c r="Q33" s="275"/>
      <c r="R33" s="275"/>
      <c r="S33" s="275"/>
      <c r="T33" s="275"/>
      <c r="U33" s="275"/>
      <c r="V33" s="275"/>
      <c r="W33" s="275"/>
      <c r="X33" s="275"/>
      <c r="Y33" s="276"/>
      <c r="Z33" s="276"/>
      <c r="AA33" s="276"/>
      <c r="AB33" s="293"/>
      <c r="AC33" s="276"/>
      <c r="AD33" s="293"/>
      <c r="AE33" s="293"/>
      <c r="AF33" s="276"/>
    </row>
    <row r="34" spans="1:32" ht="17.25">
      <c r="A34" s="274"/>
      <c r="B34" s="37"/>
      <c r="C34" s="37"/>
      <c r="E34" s="275"/>
      <c r="F34" s="275"/>
      <c r="G34" s="275"/>
      <c r="H34" s="275"/>
      <c r="I34" s="275"/>
      <c r="J34" s="275"/>
      <c r="K34" s="275"/>
      <c r="L34" s="275"/>
      <c r="N34" s="275"/>
      <c r="O34" s="275"/>
      <c r="P34" s="275"/>
      <c r="Q34" s="275"/>
      <c r="R34" s="275"/>
      <c r="S34" s="275"/>
      <c r="T34" s="275"/>
      <c r="U34" s="275"/>
      <c r="V34" s="275"/>
      <c r="W34" s="275"/>
      <c r="X34" s="275"/>
      <c r="Y34" s="276"/>
      <c r="Z34" s="276"/>
      <c r="AA34" s="276"/>
      <c r="AB34" s="293"/>
      <c r="AC34" s="276"/>
      <c r="AD34" s="293"/>
      <c r="AE34" s="293"/>
      <c r="AF34" s="276"/>
    </row>
    <row r="35" spans="1:32" ht="17.25">
      <c r="A35" s="274"/>
      <c r="B35" s="37"/>
      <c r="C35" s="37"/>
      <c r="E35" s="275"/>
      <c r="F35" s="275"/>
      <c r="G35" s="275"/>
      <c r="H35" s="275"/>
      <c r="I35" s="275"/>
      <c r="J35" s="275"/>
      <c r="K35" s="275"/>
      <c r="L35" s="275"/>
      <c r="N35" s="275"/>
      <c r="O35" s="275"/>
      <c r="P35" s="275"/>
      <c r="Q35" s="275"/>
      <c r="R35" s="275"/>
      <c r="S35" s="275"/>
      <c r="T35" s="275"/>
      <c r="U35" s="275"/>
      <c r="V35" s="275"/>
      <c r="W35" s="275"/>
      <c r="X35" s="275"/>
      <c r="Y35" s="276"/>
      <c r="Z35" s="276"/>
      <c r="AA35" s="276"/>
      <c r="AB35" s="293"/>
      <c r="AC35" s="276"/>
      <c r="AD35" s="293"/>
      <c r="AE35" s="293"/>
      <c r="AF35" s="276"/>
    </row>
    <row r="36" spans="1:32" ht="17.25">
      <c r="A36" s="274"/>
      <c r="B36" s="37"/>
      <c r="C36" s="37"/>
      <c r="E36" s="275"/>
      <c r="F36" s="275"/>
      <c r="G36" s="275"/>
      <c r="H36" s="275"/>
      <c r="I36" s="275"/>
      <c r="J36" s="275"/>
      <c r="K36" s="275"/>
      <c r="L36" s="275"/>
      <c r="N36" s="275"/>
      <c r="O36" s="275"/>
      <c r="P36" s="275"/>
      <c r="Q36" s="275"/>
      <c r="R36" s="275"/>
      <c r="S36" s="275"/>
      <c r="T36" s="275"/>
      <c r="U36" s="275"/>
      <c r="V36" s="275"/>
      <c r="W36" s="275"/>
      <c r="X36" s="275"/>
      <c r="Y36" s="276"/>
      <c r="Z36" s="276"/>
      <c r="AA36" s="276"/>
      <c r="AB36" s="293"/>
      <c r="AC36" s="276"/>
      <c r="AD36" s="293"/>
      <c r="AE36" s="293"/>
      <c r="AF36" s="276"/>
    </row>
    <row r="37" spans="1:32" ht="17.25">
      <c r="A37" s="274"/>
      <c r="B37" s="37"/>
      <c r="C37" s="37"/>
      <c r="E37" s="275"/>
      <c r="F37" s="275"/>
      <c r="G37" s="275"/>
      <c r="H37" s="275"/>
      <c r="I37" s="275"/>
      <c r="J37" s="275"/>
      <c r="K37" s="275"/>
      <c r="L37" s="275"/>
      <c r="N37" s="275"/>
      <c r="O37" s="275"/>
      <c r="P37" s="275"/>
      <c r="Q37" s="275"/>
      <c r="R37" s="275"/>
      <c r="S37" s="275"/>
      <c r="T37" s="275"/>
      <c r="U37" s="275"/>
      <c r="V37" s="275"/>
      <c r="W37" s="275"/>
      <c r="X37" s="275"/>
      <c r="Y37" s="276"/>
      <c r="Z37" s="276"/>
      <c r="AA37" s="276"/>
      <c r="AB37" s="293"/>
      <c r="AC37" s="276"/>
      <c r="AD37" s="293"/>
      <c r="AE37" s="293"/>
      <c r="AF37" s="276"/>
    </row>
    <row r="38" spans="1:32" ht="17.25">
      <c r="A38" s="274"/>
      <c r="B38" s="37"/>
      <c r="C38" s="37"/>
      <c r="E38" s="275"/>
      <c r="F38" s="275"/>
      <c r="G38" s="275"/>
      <c r="H38" s="275"/>
      <c r="I38" s="275"/>
      <c r="J38" s="275"/>
      <c r="K38" s="275"/>
      <c r="L38" s="275"/>
      <c r="N38" s="275"/>
      <c r="O38" s="275"/>
      <c r="P38" s="275"/>
      <c r="Q38" s="275"/>
      <c r="R38" s="275"/>
      <c r="S38" s="275"/>
      <c r="T38" s="275"/>
      <c r="U38" s="275"/>
      <c r="V38" s="275"/>
      <c r="W38" s="275"/>
      <c r="X38" s="275"/>
      <c r="Y38" s="276"/>
      <c r="Z38" s="276"/>
      <c r="AA38" s="276"/>
      <c r="AB38" s="293"/>
      <c r="AC38" s="276"/>
      <c r="AD38" s="293"/>
      <c r="AE38" s="293"/>
      <c r="AF38" s="276"/>
    </row>
    <row r="39" spans="1:32" ht="17.25">
      <c r="A39" s="274"/>
      <c r="B39" s="37"/>
      <c r="C39" s="37"/>
      <c r="E39" s="275"/>
      <c r="F39" s="275"/>
      <c r="G39" s="275"/>
      <c r="H39" s="275"/>
      <c r="I39" s="275"/>
      <c r="J39" s="275"/>
      <c r="K39" s="275"/>
      <c r="L39" s="275"/>
      <c r="N39" s="275"/>
      <c r="O39" s="275"/>
      <c r="P39" s="275"/>
      <c r="Q39" s="275"/>
      <c r="R39" s="275"/>
      <c r="S39" s="275"/>
      <c r="T39" s="275"/>
      <c r="U39" s="275"/>
      <c r="V39" s="275"/>
      <c r="W39" s="275"/>
      <c r="X39" s="275"/>
      <c r="Y39" s="276"/>
      <c r="Z39" s="276"/>
      <c r="AA39" s="276"/>
      <c r="AB39" s="293"/>
      <c r="AC39" s="276"/>
      <c r="AD39" s="293"/>
      <c r="AE39" s="293"/>
      <c r="AF39" s="276"/>
    </row>
    <row r="40" spans="1:32" ht="17.25">
      <c r="A40" s="274"/>
      <c r="B40" s="37"/>
      <c r="C40" s="37"/>
      <c r="E40" s="275"/>
      <c r="F40" s="275"/>
      <c r="G40" s="275"/>
      <c r="H40" s="275"/>
      <c r="I40" s="275"/>
      <c r="J40" s="275"/>
      <c r="K40" s="275"/>
      <c r="L40" s="275"/>
      <c r="N40" s="275"/>
      <c r="O40" s="275"/>
      <c r="P40" s="275"/>
      <c r="Q40" s="275"/>
      <c r="R40" s="275"/>
      <c r="S40" s="275"/>
      <c r="T40" s="275"/>
      <c r="U40" s="275"/>
      <c r="V40" s="275"/>
      <c r="W40" s="275"/>
      <c r="X40" s="275"/>
      <c r="Y40" s="276"/>
      <c r="Z40" s="276"/>
      <c r="AA40" s="276"/>
      <c r="AB40" s="293"/>
      <c r="AC40" s="276"/>
      <c r="AD40" s="293"/>
      <c r="AE40" s="293"/>
      <c r="AF40" s="276"/>
    </row>
    <row r="41" spans="1:32" ht="17.25">
      <c r="A41" s="274"/>
      <c r="B41" s="37"/>
      <c r="C41" s="37"/>
      <c r="E41" s="275"/>
      <c r="F41" s="275"/>
      <c r="G41" s="275"/>
      <c r="H41" s="275"/>
      <c r="I41" s="275"/>
      <c r="J41" s="275"/>
      <c r="K41" s="275"/>
      <c r="L41" s="275"/>
      <c r="N41" s="275"/>
      <c r="O41" s="275"/>
      <c r="P41" s="275"/>
      <c r="Q41" s="275"/>
      <c r="R41" s="275"/>
      <c r="S41" s="275"/>
      <c r="T41" s="275"/>
      <c r="U41" s="275"/>
      <c r="V41" s="275"/>
      <c r="W41" s="275"/>
      <c r="X41" s="275"/>
      <c r="Y41" s="276"/>
      <c r="Z41" s="276"/>
      <c r="AA41" s="276"/>
      <c r="AB41" s="293"/>
      <c r="AC41" s="276"/>
      <c r="AD41" s="293"/>
      <c r="AE41" s="293"/>
      <c r="AF41" s="276"/>
    </row>
    <row r="42" spans="1:32" ht="17.25">
      <c r="A42" s="274"/>
      <c r="B42" s="37"/>
      <c r="C42" s="37"/>
      <c r="E42" s="275"/>
      <c r="F42" s="275"/>
      <c r="G42" s="275"/>
      <c r="H42" s="275"/>
      <c r="I42" s="275"/>
      <c r="J42" s="275"/>
      <c r="K42" s="275"/>
      <c r="L42" s="275"/>
      <c r="N42" s="275"/>
      <c r="O42" s="275"/>
      <c r="P42" s="275"/>
      <c r="Q42" s="275"/>
      <c r="R42" s="275"/>
      <c r="S42" s="275"/>
      <c r="T42" s="275"/>
      <c r="U42" s="275"/>
      <c r="V42" s="275"/>
      <c r="W42" s="275"/>
      <c r="X42" s="275"/>
      <c r="Y42" s="276"/>
      <c r="Z42" s="276"/>
      <c r="AA42" s="276"/>
      <c r="AB42" s="293"/>
      <c r="AC42" s="276"/>
      <c r="AD42" s="293"/>
      <c r="AE42" s="293"/>
      <c r="AF42" s="276"/>
    </row>
    <row r="43" spans="1:32" ht="17.25">
      <c r="A43" s="274"/>
      <c r="B43" s="37"/>
      <c r="C43" s="37"/>
      <c r="E43" s="275"/>
      <c r="F43" s="275"/>
      <c r="G43" s="275"/>
      <c r="H43" s="275"/>
      <c r="I43" s="275"/>
      <c r="J43" s="275"/>
      <c r="K43" s="275"/>
      <c r="L43" s="275"/>
      <c r="N43" s="275"/>
      <c r="O43" s="275"/>
      <c r="P43" s="275"/>
      <c r="Q43" s="275"/>
      <c r="R43" s="275"/>
      <c r="S43" s="275"/>
      <c r="T43" s="275"/>
      <c r="U43" s="275"/>
      <c r="V43" s="275"/>
      <c r="W43" s="275"/>
      <c r="X43" s="275"/>
      <c r="Y43" s="276"/>
      <c r="Z43" s="276"/>
      <c r="AA43" s="276"/>
      <c r="AB43" s="293"/>
      <c r="AC43" s="276"/>
      <c r="AD43" s="293"/>
      <c r="AE43" s="293"/>
      <c r="AF43" s="276"/>
    </row>
    <row r="44" spans="1:32" ht="17.25">
      <c r="A44" s="274"/>
      <c r="B44" s="37"/>
      <c r="C44" s="37"/>
      <c r="D44" s="37"/>
      <c r="E44" s="275"/>
      <c r="F44" s="275"/>
      <c r="G44" s="275"/>
      <c r="H44" s="275"/>
      <c r="I44" s="275"/>
      <c r="J44" s="275"/>
      <c r="K44" s="275"/>
      <c r="L44" s="275"/>
      <c r="M44" s="37"/>
      <c r="N44" s="275"/>
      <c r="O44" s="275"/>
      <c r="P44" s="275"/>
      <c r="Q44" s="275"/>
      <c r="R44" s="275"/>
      <c r="S44" s="275"/>
      <c r="T44" s="275"/>
      <c r="U44" s="275"/>
      <c r="V44" s="275"/>
      <c r="W44" s="275"/>
      <c r="X44" s="275"/>
      <c r="Y44" s="276"/>
      <c r="Z44" s="276"/>
      <c r="AA44" s="276"/>
      <c r="AB44" s="293"/>
      <c r="AC44" s="276"/>
      <c r="AD44" s="293"/>
      <c r="AE44" s="293"/>
      <c r="AF44" s="276"/>
    </row>
    <row r="45" spans="1:32" ht="17.25">
      <c r="A45" s="274"/>
      <c r="B45" s="37"/>
      <c r="C45" s="37"/>
      <c r="E45" s="275"/>
      <c r="F45" s="275"/>
      <c r="G45" s="275"/>
      <c r="H45" s="275"/>
      <c r="I45" s="275"/>
      <c r="J45" s="275"/>
      <c r="K45" s="275"/>
      <c r="L45" s="275"/>
      <c r="N45" s="275"/>
      <c r="O45" s="275"/>
      <c r="P45" s="275"/>
      <c r="Q45" s="275"/>
      <c r="R45" s="275"/>
      <c r="S45" s="275"/>
      <c r="T45" s="275"/>
      <c r="U45" s="275"/>
      <c r="V45" s="275"/>
      <c r="W45" s="275"/>
      <c r="X45" s="275"/>
      <c r="Y45" s="276"/>
      <c r="Z45" s="276"/>
      <c r="AA45" s="276"/>
      <c r="AB45" s="293"/>
      <c r="AC45" s="276"/>
      <c r="AD45" s="293"/>
      <c r="AE45" s="293"/>
      <c r="AF45" s="276"/>
    </row>
    <row r="46" spans="1:32" ht="17.25">
      <c r="A46" s="274"/>
      <c r="B46" s="275"/>
      <c r="C46" s="37"/>
      <c r="E46" s="275"/>
      <c r="F46" s="275"/>
      <c r="G46" s="275"/>
      <c r="H46" s="275"/>
      <c r="I46" s="275"/>
      <c r="J46" s="275"/>
      <c r="K46" s="275"/>
      <c r="L46" s="275"/>
      <c r="N46" s="275"/>
      <c r="O46" s="275"/>
      <c r="P46" s="275"/>
      <c r="Q46" s="275"/>
      <c r="R46" s="275"/>
      <c r="S46" s="275"/>
      <c r="T46" s="275"/>
      <c r="U46" s="275"/>
      <c r="V46" s="275"/>
      <c r="W46" s="275"/>
      <c r="X46" s="275"/>
      <c r="Y46" s="276"/>
      <c r="Z46" s="276"/>
      <c r="AA46" s="276"/>
      <c r="AB46" s="293"/>
      <c r="AC46" s="276"/>
      <c r="AD46" s="293"/>
      <c r="AE46" s="293"/>
      <c r="AF46" s="276"/>
    </row>
    <row r="47" spans="1:32" ht="17.25">
      <c r="A47" s="274"/>
      <c r="B47" s="275"/>
      <c r="C47" s="37"/>
      <c r="E47" s="275"/>
      <c r="F47" s="275"/>
      <c r="G47" s="275"/>
      <c r="H47" s="275"/>
      <c r="I47" s="275"/>
      <c r="J47" s="275"/>
      <c r="K47" s="275"/>
      <c r="L47" s="275"/>
      <c r="N47" s="275"/>
      <c r="O47" s="275"/>
      <c r="P47" s="275"/>
      <c r="Q47" s="275"/>
      <c r="R47" s="275"/>
      <c r="S47" s="275"/>
      <c r="T47" s="275"/>
      <c r="U47" s="275"/>
      <c r="V47" s="275"/>
      <c r="W47" s="275"/>
      <c r="X47" s="275"/>
      <c r="Y47" s="276"/>
      <c r="Z47" s="276"/>
      <c r="AA47" s="276"/>
      <c r="AB47" s="293"/>
      <c r="AC47" s="276"/>
      <c r="AD47" s="293"/>
      <c r="AE47" s="293"/>
      <c r="AF47" s="276"/>
    </row>
    <row r="48" spans="1:32" ht="17.25">
      <c r="A48" s="274"/>
      <c r="B48" s="275"/>
      <c r="C48" s="37"/>
      <c r="E48" s="275"/>
      <c r="F48" s="275"/>
      <c r="G48" s="275"/>
      <c r="H48" s="275"/>
      <c r="I48" s="275"/>
      <c r="J48" s="275"/>
      <c r="K48" s="275"/>
      <c r="L48" s="275"/>
      <c r="N48" s="275"/>
      <c r="O48" s="275"/>
      <c r="P48" s="275"/>
      <c r="Q48" s="275"/>
      <c r="R48" s="275"/>
      <c r="S48" s="275"/>
      <c r="T48" s="275"/>
      <c r="U48" s="275"/>
      <c r="V48" s="275"/>
      <c r="W48" s="275"/>
      <c r="X48" s="275"/>
      <c r="Y48" s="276"/>
      <c r="Z48" s="276"/>
      <c r="AA48" s="276"/>
      <c r="AB48" s="293"/>
      <c r="AC48" s="276"/>
      <c r="AD48" s="293"/>
      <c r="AE48" s="293"/>
      <c r="AF48" s="276"/>
    </row>
    <row r="49" spans="1:31" ht="17.25">
      <c r="A49" s="274"/>
      <c r="B49" s="275"/>
      <c r="C49" s="37"/>
      <c r="E49" s="275"/>
      <c r="F49" s="275"/>
      <c r="G49" s="275"/>
      <c r="H49" s="275"/>
      <c r="I49" s="275"/>
      <c r="J49" s="275"/>
      <c r="K49" s="275"/>
      <c r="L49" s="275"/>
      <c r="N49" s="275"/>
      <c r="O49" s="275"/>
      <c r="P49" s="275"/>
      <c r="Q49" s="275"/>
      <c r="R49" s="275"/>
      <c r="S49" s="275"/>
      <c r="T49" s="275"/>
      <c r="U49" s="275"/>
      <c r="V49" s="275"/>
      <c r="W49" s="275"/>
      <c r="X49" s="275"/>
      <c r="Y49" s="276"/>
      <c r="Z49" s="276"/>
      <c r="AA49" s="276"/>
      <c r="AB49" s="293"/>
      <c r="AC49" s="276"/>
      <c r="AD49" s="293"/>
      <c r="AE49" s="293"/>
    </row>
    <row r="50" ht="17.25">
      <c r="C50" s="37"/>
    </row>
    <row r="51" spans="4:13" ht="17.25">
      <c r="D51" s="39"/>
      <c r="M51" s="39"/>
    </row>
  </sheetData>
  <sheetProtection/>
  <mergeCells count="14">
    <mergeCell ref="Y3:Y6"/>
    <mergeCell ref="O3:W3"/>
    <mergeCell ref="X3:X6"/>
    <mergeCell ref="A3:A6"/>
    <mergeCell ref="B5:B6"/>
    <mergeCell ref="D5:D6"/>
    <mergeCell ref="C5:C6"/>
    <mergeCell ref="B3:M3"/>
    <mergeCell ref="B4:M4"/>
    <mergeCell ref="O4:W4"/>
    <mergeCell ref="E5:L5"/>
    <mergeCell ref="M5:M6"/>
    <mergeCell ref="O5:W5"/>
    <mergeCell ref="N3:N6"/>
  </mergeCells>
  <printOptions/>
  <pageMargins left="0.32" right="0.34" top="0.61" bottom="0.33" header="0.61" footer="0.29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T29"/>
  <sheetViews>
    <sheetView workbookViewId="0" topLeftCell="A16">
      <selection activeCell="H22" sqref="H22"/>
    </sheetView>
  </sheetViews>
  <sheetFormatPr defaultColWidth="9.140625" defaultRowHeight="12.75"/>
  <cols>
    <col min="1" max="1" width="5.8515625" style="5" customWidth="1"/>
    <col min="2" max="2" width="22.7109375" style="2" customWidth="1"/>
    <col min="3" max="4" width="13.57421875" style="247" customWidth="1"/>
    <col min="5" max="5" width="14.00390625" style="248" customWidth="1"/>
    <col min="6" max="7" width="13.57421875" style="247" customWidth="1"/>
    <col min="8" max="8" width="14.00390625" style="248" customWidth="1"/>
    <col min="9" max="9" width="11.7109375" style="345" customWidth="1"/>
    <col min="10" max="12" width="14.57421875" style="319" hidden="1" customWidth="1"/>
    <col min="13" max="13" width="11.8515625" style="345" customWidth="1"/>
    <col min="14" max="16" width="14.57421875" style="346" hidden="1" customWidth="1"/>
    <col min="17" max="17" width="11.57421875" style="347" customWidth="1"/>
    <col min="18" max="18" width="15.28125" style="2" customWidth="1"/>
    <col min="19" max="20" width="15.57421875" style="2" customWidth="1"/>
    <col min="21" max="16384" width="9.140625" style="2" customWidth="1"/>
  </cols>
  <sheetData>
    <row r="1" spans="1:20" s="311" customFormat="1" ht="21" customHeight="1">
      <c r="A1" s="309" t="s">
        <v>664</v>
      </c>
      <c r="B1" s="309"/>
      <c r="C1" s="309"/>
      <c r="D1" s="309"/>
      <c r="E1" s="309"/>
      <c r="F1" s="353"/>
      <c r="G1" s="353"/>
      <c r="H1" s="353"/>
      <c r="I1" s="309"/>
      <c r="J1" s="309"/>
      <c r="K1" s="309"/>
      <c r="L1" s="309"/>
      <c r="M1" s="309"/>
      <c r="N1" s="309"/>
      <c r="O1" s="309"/>
      <c r="P1" s="309"/>
      <c r="Q1" s="309"/>
      <c r="R1" s="310"/>
      <c r="S1" s="310"/>
      <c r="T1" s="310"/>
    </row>
    <row r="2" spans="1:17" s="311" customFormat="1" ht="21" customHeight="1">
      <c r="A2" s="598" t="s">
        <v>931</v>
      </c>
      <c r="B2" s="598"/>
      <c r="C2" s="598"/>
      <c r="D2" s="598"/>
      <c r="E2" s="598"/>
      <c r="F2" s="247"/>
      <c r="G2" s="247"/>
      <c r="H2" s="248"/>
      <c r="I2" s="312"/>
      <c r="J2" s="313"/>
      <c r="K2" s="313"/>
      <c r="L2" s="313"/>
      <c r="M2" s="312"/>
      <c r="N2" s="314"/>
      <c r="O2" s="314"/>
      <c r="P2" s="314"/>
      <c r="Q2" s="315" t="s">
        <v>172</v>
      </c>
    </row>
    <row r="3" spans="1:17" s="311" customFormat="1" ht="7.5" customHeight="1">
      <c r="A3" s="316"/>
      <c r="B3" s="316"/>
      <c r="C3" s="249"/>
      <c r="D3" s="249"/>
      <c r="E3" s="317"/>
      <c r="F3" s="247"/>
      <c r="G3" s="247"/>
      <c r="H3" s="248"/>
      <c r="I3" s="318"/>
      <c r="J3" s="319"/>
      <c r="K3" s="319"/>
      <c r="L3" s="319"/>
      <c r="M3" s="318"/>
      <c r="N3" s="320"/>
      <c r="O3" s="320"/>
      <c r="P3" s="320"/>
      <c r="Q3" s="321"/>
    </row>
    <row r="4" spans="1:17" s="324" customFormat="1" ht="21.75" customHeight="1">
      <c r="A4" s="322"/>
      <c r="B4" s="323"/>
      <c r="C4" s="599" t="s">
        <v>932</v>
      </c>
      <c r="D4" s="600"/>
      <c r="E4" s="601"/>
      <c r="F4" s="599" t="s">
        <v>322</v>
      </c>
      <c r="G4" s="600"/>
      <c r="H4" s="601"/>
      <c r="I4" s="602" t="s">
        <v>173</v>
      </c>
      <c r="J4" s="603"/>
      <c r="K4" s="603"/>
      <c r="L4" s="603"/>
      <c r="M4" s="603"/>
      <c r="N4" s="603"/>
      <c r="O4" s="603"/>
      <c r="P4" s="603"/>
      <c r="Q4" s="604"/>
    </row>
    <row r="5" spans="1:17" s="324" customFormat="1" ht="21.75" customHeight="1">
      <c r="A5" s="325" t="s">
        <v>174</v>
      </c>
      <c r="B5" s="325" t="s">
        <v>175</v>
      </c>
      <c r="C5" s="575" t="s">
        <v>176</v>
      </c>
      <c r="D5" s="575" t="s">
        <v>177</v>
      </c>
      <c r="E5" s="611" t="s">
        <v>733</v>
      </c>
      <c r="F5" s="607" t="s">
        <v>176</v>
      </c>
      <c r="G5" s="607" t="s">
        <v>177</v>
      </c>
      <c r="H5" s="609" t="s">
        <v>733</v>
      </c>
      <c r="I5" s="326" t="s">
        <v>176</v>
      </c>
      <c r="J5" s="327" t="s">
        <v>179</v>
      </c>
      <c r="K5" s="327" t="s">
        <v>850</v>
      </c>
      <c r="L5" s="327" t="s">
        <v>178</v>
      </c>
      <c r="M5" s="326" t="s">
        <v>177</v>
      </c>
      <c r="N5" s="328" t="s">
        <v>40</v>
      </c>
      <c r="O5" s="328" t="s">
        <v>40</v>
      </c>
      <c r="P5" s="328" t="s">
        <v>178</v>
      </c>
      <c r="Q5" s="329" t="s">
        <v>40</v>
      </c>
    </row>
    <row r="6" spans="1:17" s="324" customFormat="1" ht="21.75" customHeight="1">
      <c r="A6" s="330"/>
      <c r="B6" s="330"/>
      <c r="C6" s="576"/>
      <c r="D6" s="576"/>
      <c r="E6" s="612"/>
      <c r="F6" s="608"/>
      <c r="G6" s="608"/>
      <c r="H6" s="610"/>
      <c r="I6" s="331" t="s">
        <v>180</v>
      </c>
      <c r="J6" s="332"/>
      <c r="K6" s="332"/>
      <c r="L6" s="332"/>
      <c r="M6" s="331" t="s">
        <v>180</v>
      </c>
      <c r="N6" s="333" t="s">
        <v>181</v>
      </c>
      <c r="O6" s="333" t="s">
        <v>851</v>
      </c>
      <c r="P6" s="333"/>
      <c r="Q6" s="334" t="s">
        <v>180</v>
      </c>
    </row>
    <row r="7" spans="1:17" ht="21.75" customHeight="1">
      <c r="A7" s="1">
        <v>1</v>
      </c>
      <c r="B7" s="263" t="s">
        <v>721</v>
      </c>
      <c r="C7" s="335"/>
      <c r="D7" s="335">
        <v>2109449.9</v>
      </c>
      <c r="E7" s="335">
        <f>C7+D7</f>
        <v>2109449.9</v>
      </c>
      <c r="F7" s="335"/>
      <c r="G7" s="335">
        <v>1748845</v>
      </c>
      <c r="H7" s="335">
        <f>F7+G7</f>
        <v>1748845</v>
      </c>
      <c r="I7" s="336"/>
      <c r="J7" s="337"/>
      <c r="K7" s="337"/>
      <c r="L7" s="337"/>
      <c r="M7" s="341">
        <v>-17.09</v>
      </c>
      <c r="N7" s="342"/>
      <c r="O7" s="342"/>
      <c r="P7" s="342"/>
      <c r="Q7" s="341">
        <v>-17.09</v>
      </c>
    </row>
    <row r="8" spans="1:17" ht="21.75" customHeight="1">
      <c r="A8" s="1">
        <v>2</v>
      </c>
      <c r="B8" s="263" t="s">
        <v>726</v>
      </c>
      <c r="C8" s="335"/>
      <c r="D8" s="335">
        <v>1651510.85</v>
      </c>
      <c r="E8" s="335">
        <f aca="true" t="shared" si="0" ref="E8:E24">C8+D8</f>
        <v>1651510.85</v>
      </c>
      <c r="F8" s="335"/>
      <c r="G8" s="335">
        <v>8361640.05</v>
      </c>
      <c r="H8" s="335">
        <f aca="true" t="shared" si="1" ref="H8:H24">F8+G8</f>
        <v>8361640.05</v>
      </c>
      <c r="I8" s="339"/>
      <c r="J8" s="340"/>
      <c r="K8" s="340"/>
      <c r="L8" s="337"/>
      <c r="M8" s="341">
        <v>406.3</v>
      </c>
      <c r="N8" s="342"/>
      <c r="O8" s="342"/>
      <c r="P8" s="342"/>
      <c r="Q8" s="341">
        <v>406.3</v>
      </c>
    </row>
    <row r="9" spans="1:17" ht="21.75" customHeight="1">
      <c r="A9" s="1">
        <v>3</v>
      </c>
      <c r="B9" s="263" t="s">
        <v>724</v>
      </c>
      <c r="C9" s="335"/>
      <c r="D9" s="335">
        <v>4262718.32</v>
      </c>
      <c r="E9" s="335">
        <f t="shared" si="0"/>
        <v>4262718.32</v>
      </c>
      <c r="F9" s="335"/>
      <c r="G9" s="335">
        <v>4084990.81</v>
      </c>
      <c r="H9" s="335">
        <f t="shared" si="1"/>
        <v>4084990.81</v>
      </c>
      <c r="I9" s="339"/>
      <c r="J9" s="340"/>
      <c r="K9" s="340"/>
      <c r="L9" s="337"/>
      <c r="M9" s="341">
        <v>-4.17</v>
      </c>
      <c r="N9" s="342"/>
      <c r="O9" s="342"/>
      <c r="P9" s="342"/>
      <c r="Q9" s="341">
        <v>-4.17</v>
      </c>
    </row>
    <row r="10" spans="1:17" ht="21.75" customHeight="1">
      <c r="A10" s="1">
        <v>4</v>
      </c>
      <c r="B10" s="263" t="s">
        <v>720</v>
      </c>
      <c r="C10" s="335"/>
      <c r="D10" s="335">
        <v>2510713.53</v>
      </c>
      <c r="E10" s="335">
        <f t="shared" si="0"/>
        <v>2510713.53</v>
      </c>
      <c r="F10" s="335"/>
      <c r="G10" s="335">
        <v>3218648.41</v>
      </c>
      <c r="H10" s="335">
        <f t="shared" si="1"/>
        <v>3218648.41</v>
      </c>
      <c r="I10" s="339"/>
      <c r="J10" s="337"/>
      <c r="K10" s="337"/>
      <c r="L10" s="337"/>
      <c r="M10" s="341">
        <v>28.2</v>
      </c>
      <c r="N10" s="342"/>
      <c r="O10" s="342"/>
      <c r="P10" s="342"/>
      <c r="Q10" s="341">
        <v>28.2</v>
      </c>
    </row>
    <row r="11" spans="1:17" ht="21.75" customHeight="1">
      <c r="A11" s="1">
        <v>5</v>
      </c>
      <c r="B11" s="263" t="s">
        <v>679</v>
      </c>
      <c r="C11" s="335">
        <v>3853200</v>
      </c>
      <c r="D11" s="335"/>
      <c r="E11" s="335">
        <f t="shared" si="0"/>
        <v>3853200</v>
      </c>
      <c r="F11" s="335">
        <v>3853200</v>
      </c>
      <c r="G11" s="335"/>
      <c r="H11" s="335">
        <f t="shared" si="1"/>
        <v>3853200</v>
      </c>
      <c r="I11" s="339" t="s">
        <v>26</v>
      </c>
      <c r="J11" s="340"/>
      <c r="K11" s="340"/>
      <c r="L11" s="340"/>
      <c r="M11" s="336"/>
      <c r="N11" s="338"/>
      <c r="O11" s="338"/>
      <c r="P11" s="338"/>
      <c r="Q11" s="339" t="s">
        <v>26</v>
      </c>
    </row>
    <row r="12" spans="1:17" ht="21.75" customHeight="1">
      <c r="A12" s="1">
        <v>6</v>
      </c>
      <c r="B12" s="263" t="s">
        <v>680</v>
      </c>
      <c r="C12" s="335">
        <v>5918055</v>
      </c>
      <c r="D12" s="335"/>
      <c r="E12" s="335">
        <f t="shared" si="0"/>
        <v>5918055</v>
      </c>
      <c r="F12" s="335">
        <v>5918055</v>
      </c>
      <c r="G12" s="335"/>
      <c r="H12" s="335">
        <f t="shared" si="1"/>
        <v>5918055</v>
      </c>
      <c r="I12" s="339" t="s">
        <v>26</v>
      </c>
      <c r="J12" s="343"/>
      <c r="K12" s="343"/>
      <c r="L12" s="343"/>
      <c r="M12" s="336"/>
      <c r="N12" s="338"/>
      <c r="O12" s="338"/>
      <c r="P12" s="338"/>
      <c r="Q12" s="339" t="s">
        <v>26</v>
      </c>
    </row>
    <row r="13" spans="1:17" ht="21.75" customHeight="1">
      <c r="A13" s="1">
        <v>7</v>
      </c>
      <c r="B13" s="263" t="s">
        <v>730</v>
      </c>
      <c r="C13" s="335">
        <v>300000</v>
      </c>
      <c r="D13" s="335"/>
      <c r="E13" s="335">
        <f t="shared" si="0"/>
        <v>300000</v>
      </c>
      <c r="F13" s="335">
        <v>300000</v>
      </c>
      <c r="G13" s="335"/>
      <c r="H13" s="335">
        <f t="shared" si="1"/>
        <v>300000</v>
      </c>
      <c r="I13" s="339" t="s">
        <v>26</v>
      </c>
      <c r="J13" s="343"/>
      <c r="K13" s="343"/>
      <c r="L13" s="343"/>
      <c r="M13" s="336"/>
      <c r="N13" s="338"/>
      <c r="O13" s="338"/>
      <c r="P13" s="338"/>
      <c r="Q13" s="339" t="s">
        <v>26</v>
      </c>
    </row>
    <row r="14" spans="1:17" ht="21.75" customHeight="1">
      <c r="A14" s="1">
        <v>8</v>
      </c>
      <c r="B14" s="263" t="s">
        <v>681</v>
      </c>
      <c r="C14" s="335">
        <v>1209600</v>
      </c>
      <c r="D14" s="335"/>
      <c r="E14" s="335">
        <f t="shared" si="0"/>
        <v>1209600</v>
      </c>
      <c r="F14" s="335">
        <v>1209600</v>
      </c>
      <c r="G14" s="335"/>
      <c r="H14" s="335">
        <f t="shared" si="1"/>
        <v>1209600</v>
      </c>
      <c r="I14" s="339" t="s">
        <v>26</v>
      </c>
      <c r="J14" s="343"/>
      <c r="K14" s="343"/>
      <c r="L14" s="343"/>
      <c r="M14" s="336"/>
      <c r="N14" s="338"/>
      <c r="O14" s="338"/>
      <c r="P14" s="338"/>
      <c r="Q14" s="339" t="s">
        <v>26</v>
      </c>
    </row>
    <row r="15" spans="1:17" ht="21.75" customHeight="1">
      <c r="A15" s="1">
        <v>9</v>
      </c>
      <c r="B15" s="263" t="s">
        <v>114</v>
      </c>
      <c r="C15" s="335">
        <v>180000</v>
      </c>
      <c r="D15" s="335"/>
      <c r="E15" s="335">
        <f t="shared" si="0"/>
        <v>180000</v>
      </c>
      <c r="F15" s="335">
        <v>180000</v>
      </c>
      <c r="G15" s="335"/>
      <c r="H15" s="335">
        <f t="shared" si="1"/>
        <v>180000</v>
      </c>
      <c r="I15" s="339" t="s">
        <v>26</v>
      </c>
      <c r="J15" s="340"/>
      <c r="K15" s="340"/>
      <c r="L15" s="340"/>
      <c r="M15" s="336"/>
      <c r="N15" s="338"/>
      <c r="O15" s="338"/>
      <c r="P15" s="338"/>
      <c r="Q15" s="339" t="s">
        <v>26</v>
      </c>
    </row>
    <row r="16" spans="1:17" ht="21.75" customHeight="1">
      <c r="A16" s="1">
        <v>10</v>
      </c>
      <c r="B16" s="263" t="s">
        <v>731</v>
      </c>
      <c r="C16" s="335">
        <v>81000</v>
      </c>
      <c r="D16" s="335"/>
      <c r="E16" s="335">
        <f t="shared" si="0"/>
        <v>81000</v>
      </c>
      <c r="F16" s="335">
        <v>81000</v>
      </c>
      <c r="G16" s="335"/>
      <c r="H16" s="335">
        <f t="shared" si="1"/>
        <v>81000</v>
      </c>
      <c r="I16" s="280">
        <v>0</v>
      </c>
      <c r="J16" s="344"/>
      <c r="K16" s="344"/>
      <c r="L16" s="344"/>
      <c r="M16" s="341"/>
      <c r="N16" s="342"/>
      <c r="O16" s="342"/>
      <c r="P16" s="342"/>
      <c r="Q16" s="280">
        <v>0</v>
      </c>
    </row>
    <row r="17" spans="1:17" ht="21.75" customHeight="1">
      <c r="A17" s="1">
        <v>11</v>
      </c>
      <c r="B17" s="263" t="s">
        <v>732</v>
      </c>
      <c r="C17" s="335">
        <v>2849364</v>
      </c>
      <c r="D17" s="335"/>
      <c r="E17" s="335">
        <f t="shared" si="0"/>
        <v>2849364</v>
      </c>
      <c r="F17" s="335">
        <v>2849364</v>
      </c>
      <c r="G17" s="335"/>
      <c r="H17" s="335">
        <f t="shared" si="1"/>
        <v>2849364</v>
      </c>
      <c r="I17" s="280">
        <v>0</v>
      </c>
      <c r="J17" s="344"/>
      <c r="K17" s="344"/>
      <c r="L17" s="344"/>
      <c r="M17" s="341"/>
      <c r="N17" s="342"/>
      <c r="O17" s="342"/>
      <c r="P17" s="342"/>
      <c r="Q17" s="280">
        <v>0</v>
      </c>
    </row>
    <row r="18" spans="1:17" ht="21.75" customHeight="1">
      <c r="A18" s="1">
        <v>12</v>
      </c>
      <c r="B18" s="263" t="s">
        <v>30</v>
      </c>
      <c r="C18" s="335">
        <v>792000</v>
      </c>
      <c r="D18" s="335"/>
      <c r="E18" s="335">
        <f t="shared" si="0"/>
        <v>792000</v>
      </c>
      <c r="F18" s="335">
        <v>792000</v>
      </c>
      <c r="G18" s="335"/>
      <c r="H18" s="335">
        <f t="shared" si="1"/>
        <v>792000</v>
      </c>
      <c r="I18" s="339" t="s">
        <v>26</v>
      </c>
      <c r="J18" s="340"/>
      <c r="K18" s="340"/>
      <c r="L18" s="340"/>
      <c r="M18" s="336"/>
      <c r="N18" s="338"/>
      <c r="O18" s="338"/>
      <c r="P18" s="338"/>
      <c r="Q18" s="339" t="s">
        <v>26</v>
      </c>
    </row>
    <row r="19" spans="1:17" ht="21.75" customHeight="1">
      <c r="A19" s="1">
        <v>13</v>
      </c>
      <c r="B19" s="263" t="s">
        <v>905</v>
      </c>
      <c r="C19" s="335">
        <v>90000</v>
      </c>
      <c r="D19" s="335"/>
      <c r="E19" s="335">
        <f t="shared" si="0"/>
        <v>90000</v>
      </c>
      <c r="F19" s="335">
        <v>90000</v>
      </c>
      <c r="G19" s="335"/>
      <c r="H19" s="335">
        <f t="shared" si="1"/>
        <v>90000</v>
      </c>
      <c r="I19" s="339" t="s">
        <v>26</v>
      </c>
      <c r="J19" s="340"/>
      <c r="K19" s="340"/>
      <c r="L19" s="340"/>
      <c r="M19" s="336"/>
      <c r="N19" s="338"/>
      <c r="O19" s="338"/>
      <c r="P19" s="338"/>
      <c r="Q19" s="339" t="s">
        <v>26</v>
      </c>
    </row>
    <row r="20" spans="1:17" ht="21.75" customHeight="1">
      <c r="A20" s="1">
        <v>14</v>
      </c>
      <c r="B20" s="263" t="s">
        <v>240</v>
      </c>
      <c r="C20" s="335">
        <v>0</v>
      </c>
      <c r="D20" s="335"/>
      <c r="E20" s="335">
        <f t="shared" si="0"/>
        <v>0</v>
      </c>
      <c r="F20" s="335">
        <v>180000</v>
      </c>
      <c r="G20" s="335"/>
      <c r="H20" s="335">
        <f t="shared" si="1"/>
        <v>180000</v>
      </c>
      <c r="I20" s="339" t="s">
        <v>26</v>
      </c>
      <c r="J20" s="340"/>
      <c r="K20" s="340"/>
      <c r="L20" s="340"/>
      <c r="M20" s="336"/>
      <c r="N20" s="338"/>
      <c r="O20" s="338"/>
      <c r="P20" s="338"/>
      <c r="Q20" s="339" t="s">
        <v>26</v>
      </c>
    </row>
    <row r="21" spans="1:17" ht="21.75" customHeight="1">
      <c r="A21" s="1">
        <v>15</v>
      </c>
      <c r="B21" s="263" t="s">
        <v>764</v>
      </c>
      <c r="C21" s="335">
        <v>0</v>
      </c>
      <c r="D21" s="335"/>
      <c r="E21" s="335">
        <f t="shared" si="0"/>
        <v>0</v>
      </c>
      <c r="F21" s="335">
        <v>101409.28</v>
      </c>
      <c r="G21" s="335"/>
      <c r="H21" s="335">
        <f t="shared" si="1"/>
        <v>101409.28</v>
      </c>
      <c r="I21" s="339" t="s">
        <v>26</v>
      </c>
      <c r="J21" s="340"/>
      <c r="K21" s="340"/>
      <c r="L21" s="340"/>
      <c r="M21" s="336"/>
      <c r="N21" s="338"/>
      <c r="O21" s="338"/>
      <c r="P21" s="338"/>
      <c r="Q21" s="339" t="s">
        <v>26</v>
      </c>
    </row>
    <row r="22" spans="1:17" ht="21.75" customHeight="1">
      <c r="A22" s="1">
        <v>15</v>
      </c>
      <c r="B22" s="263" t="s">
        <v>736</v>
      </c>
      <c r="C22" s="335">
        <v>10506988.97</v>
      </c>
      <c r="D22" s="335"/>
      <c r="E22" s="335">
        <f t="shared" si="0"/>
        <v>10506988.97</v>
      </c>
      <c r="F22" s="335">
        <v>9386088.05</v>
      </c>
      <c r="G22" s="335"/>
      <c r="H22" s="335">
        <f t="shared" si="1"/>
        <v>9386088.05</v>
      </c>
      <c r="I22" s="280">
        <v>-10.67</v>
      </c>
      <c r="J22" s="341"/>
      <c r="K22" s="341"/>
      <c r="L22" s="344"/>
      <c r="M22" s="341"/>
      <c r="N22" s="342"/>
      <c r="O22" s="342"/>
      <c r="P22" s="342"/>
      <c r="Q22" s="280">
        <v>-10.67</v>
      </c>
    </row>
    <row r="23" spans="1:17" ht="21.75" customHeight="1">
      <c r="A23" s="1">
        <v>16</v>
      </c>
      <c r="B23" s="263" t="s">
        <v>735</v>
      </c>
      <c r="C23" s="335">
        <v>88931110.72</v>
      </c>
      <c r="D23" s="335"/>
      <c r="E23" s="335">
        <f t="shared" si="0"/>
        <v>88931110.72</v>
      </c>
      <c r="F23" s="335">
        <v>36332838.29</v>
      </c>
      <c r="G23" s="335"/>
      <c r="H23" s="335">
        <f t="shared" si="1"/>
        <v>36332838.29</v>
      </c>
      <c r="I23" s="280">
        <v>-59.14</v>
      </c>
      <c r="J23" s="344"/>
      <c r="K23" s="344"/>
      <c r="L23" s="344"/>
      <c r="M23" s="341"/>
      <c r="N23" s="342"/>
      <c r="O23" s="342"/>
      <c r="P23" s="342"/>
      <c r="Q23" s="280">
        <v>-59.14</v>
      </c>
    </row>
    <row r="24" spans="1:17" ht="21.75" customHeight="1">
      <c r="A24" s="1">
        <v>17</v>
      </c>
      <c r="B24" s="263" t="s">
        <v>729</v>
      </c>
      <c r="C24" s="335">
        <v>3510918.07</v>
      </c>
      <c r="D24" s="335"/>
      <c r="E24" s="335">
        <f t="shared" si="0"/>
        <v>3510918.07</v>
      </c>
      <c r="F24" s="335">
        <v>2588311.81</v>
      </c>
      <c r="G24" s="335"/>
      <c r="H24" s="335">
        <f t="shared" si="1"/>
        <v>2588311.81</v>
      </c>
      <c r="I24" s="280">
        <v>-26.28</v>
      </c>
      <c r="J24" s="344"/>
      <c r="K24" s="344"/>
      <c r="L24" s="344"/>
      <c r="M24" s="341"/>
      <c r="N24" s="342"/>
      <c r="O24" s="342"/>
      <c r="P24" s="342"/>
      <c r="Q24" s="280">
        <v>-26.28</v>
      </c>
    </row>
    <row r="25" spans="1:17" s="311" customFormat="1" ht="30.75" customHeight="1" thickBot="1">
      <c r="A25" s="605" t="s">
        <v>733</v>
      </c>
      <c r="B25" s="606"/>
      <c r="C25" s="271">
        <f aca="true" t="shared" si="2" ref="C25:H25">SUM(C7:C24)</f>
        <v>118222236.75999999</v>
      </c>
      <c r="D25" s="271">
        <f t="shared" si="2"/>
        <v>10534392.6</v>
      </c>
      <c r="E25" s="271">
        <f t="shared" si="2"/>
        <v>128756629.35999998</v>
      </c>
      <c r="F25" s="271">
        <f t="shared" si="2"/>
        <v>63861866.43</v>
      </c>
      <c r="G25" s="271">
        <f t="shared" si="2"/>
        <v>17414124.270000003</v>
      </c>
      <c r="H25" s="271">
        <f t="shared" si="2"/>
        <v>81275990.70000002</v>
      </c>
      <c r="I25" s="348">
        <v>-45.98</v>
      </c>
      <c r="J25" s="349"/>
      <c r="K25" s="349"/>
      <c r="L25" s="349"/>
      <c r="M25" s="350">
        <v>65.31</v>
      </c>
      <c r="N25" s="351"/>
      <c r="O25" s="351"/>
      <c r="P25" s="351"/>
      <c r="Q25" s="352">
        <v>-36.88</v>
      </c>
    </row>
    <row r="26" ht="18" thickTop="1"/>
    <row r="27" ht="17.25">
      <c r="O27" s="346">
        <f>O25-N25</f>
        <v>0</v>
      </c>
    </row>
    <row r="29" ht="17.25">
      <c r="R29" s="2" t="s">
        <v>70</v>
      </c>
    </row>
  </sheetData>
  <mergeCells count="11">
    <mergeCell ref="A25:B25"/>
    <mergeCell ref="G5:G6"/>
    <mergeCell ref="H5:H6"/>
    <mergeCell ref="C5:C6"/>
    <mergeCell ref="D5:D6"/>
    <mergeCell ref="E5:E6"/>
    <mergeCell ref="F5:F6"/>
    <mergeCell ref="A2:E2"/>
    <mergeCell ref="C4:E4"/>
    <mergeCell ref="F4:H4"/>
    <mergeCell ref="I4:Q4"/>
  </mergeCells>
  <printOptions/>
  <pageMargins left="0.2" right="0.16" top="0.51" bottom="0.37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M25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7" sqref="A7"/>
    </sheetView>
  </sheetViews>
  <sheetFormatPr defaultColWidth="18.7109375" defaultRowHeight="19.5" customHeight="1"/>
  <cols>
    <col min="1" max="1" width="50.28125" style="37" customWidth="1"/>
    <col min="2" max="2" width="14.57421875" style="37" customWidth="1"/>
    <col min="3" max="3" width="12.421875" style="37" customWidth="1"/>
    <col min="4" max="4" width="12.00390625" style="37" customWidth="1"/>
    <col min="5" max="6" width="12.7109375" style="37" customWidth="1"/>
    <col min="7" max="7" width="13.8515625" style="37" customWidth="1"/>
    <col min="8" max="8" width="11.8515625" style="37" customWidth="1"/>
    <col min="9" max="9" width="13.00390625" style="37" customWidth="1"/>
    <col min="10" max="10" width="12.28125" style="37" customWidth="1"/>
    <col min="11" max="11" width="12.00390625" style="37" customWidth="1"/>
    <col min="12" max="12" width="13.00390625" style="37" customWidth="1"/>
    <col min="13" max="13" width="13.8515625" style="37" customWidth="1"/>
    <col min="14" max="16384" width="18.7109375" style="37" customWidth="1"/>
  </cols>
  <sheetData>
    <row r="1" ht="19.5" customHeight="1">
      <c r="A1" s="7" t="s">
        <v>254</v>
      </c>
    </row>
    <row r="2" spans="1:13" s="38" customFormat="1" ht="19.5" customHeight="1">
      <c r="A2" s="526" t="s">
        <v>717</v>
      </c>
      <c r="B2" s="527" t="s">
        <v>734</v>
      </c>
      <c r="C2" s="527" t="s">
        <v>735</v>
      </c>
      <c r="D2" s="526" t="s">
        <v>736</v>
      </c>
      <c r="E2" s="527" t="s">
        <v>737</v>
      </c>
      <c r="F2" s="526" t="s">
        <v>729</v>
      </c>
      <c r="G2" s="406" t="s">
        <v>738</v>
      </c>
      <c r="H2" s="526" t="s">
        <v>736</v>
      </c>
      <c r="I2" s="526" t="s">
        <v>735</v>
      </c>
      <c r="J2" s="527" t="s">
        <v>737</v>
      </c>
      <c r="K2" s="526" t="s">
        <v>729</v>
      </c>
      <c r="L2" s="406" t="s">
        <v>738</v>
      </c>
      <c r="M2" s="406" t="s">
        <v>739</v>
      </c>
    </row>
    <row r="3" spans="1:13" ht="19.5" customHeight="1">
      <c r="A3" s="526"/>
      <c r="B3" s="527"/>
      <c r="C3" s="527"/>
      <c r="D3" s="526"/>
      <c r="E3" s="527"/>
      <c r="F3" s="526"/>
      <c r="G3" s="305" t="s">
        <v>740</v>
      </c>
      <c r="H3" s="526"/>
      <c r="I3" s="526"/>
      <c r="J3" s="527"/>
      <c r="K3" s="526"/>
      <c r="L3" s="305" t="s">
        <v>741</v>
      </c>
      <c r="M3" s="305" t="s">
        <v>742</v>
      </c>
    </row>
    <row r="4" spans="1:13" ht="19.5" customHeight="1">
      <c r="A4" s="508" t="s">
        <v>68</v>
      </c>
      <c r="B4" s="515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</row>
    <row r="5" spans="1:13" ht="19.5" customHeight="1">
      <c r="A5" s="408" t="s">
        <v>37</v>
      </c>
      <c r="B5" s="409">
        <v>10957673.49</v>
      </c>
      <c r="C5" s="268">
        <v>402871.2</v>
      </c>
      <c r="D5" s="268">
        <v>58327.98</v>
      </c>
      <c r="E5" s="268">
        <v>5444114.85</v>
      </c>
      <c r="F5" s="268">
        <v>229417.67</v>
      </c>
      <c r="G5" s="268">
        <f>SUM(B5:F5)</f>
        <v>17092405.19</v>
      </c>
      <c r="H5" s="268">
        <v>477537.81</v>
      </c>
      <c r="I5" s="268">
        <v>300182.79</v>
      </c>
      <c r="J5" s="268">
        <v>1611699.19</v>
      </c>
      <c r="K5" s="268">
        <v>131686.04</v>
      </c>
      <c r="L5" s="268">
        <f>SUM(H5:K5)</f>
        <v>2521105.83</v>
      </c>
      <c r="M5" s="268">
        <f>G5+L5</f>
        <v>19613511.020000003</v>
      </c>
    </row>
    <row r="6" spans="1:13" ht="19.5" customHeight="1">
      <c r="A6" s="410" t="s">
        <v>82</v>
      </c>
      <c r="B6" s="409">
        <v>7911683.82</v>
      </c>
      <c r="C6" s="268">
        <v>269959</v>
      </c>
      <c r="D6" s="268">
        <v>11121032.88</v>
      </c>
      <c r="E6" s="268">
        <v>21346822.64</v>
      </c>
      <c r="F6" s="268">
        <v>8652237.09</v>
      </c>
      <c r="G6" s="268">
        <f aca="true" t="shared" si="0" ref="G6:G23">SUM(B6:F6)</f>
        <v>49301735.43000001</v>
      </c>
      <c r="H6" s="268">
        <v>263469.14</v>
      </c>
      <c r="I6" s="268">
        <v>160812.21</v>
      </c>
      <c r="J6" s="268">
        <v>899666.21</v>
      </c>
      <c r="K6" s="268">
        <v>72654.37</v>
      </c>
      <c r="L6" s="268">
        <f aca="true" t="shared" si="1" ref="L6:L23">SUM(H6:K6)</f>
        <v>1396601.9300000002</v>
      </c>
      <c r="M6" s="268">
        <f aca="true" t="shared" si="2" ref="M6:M16">G6+L6</f>
        <v>50698337.36000001</v>
      </c>
    </row>
    <row r="7" spans="1:13" ht="19.5" customHeight="1">
      <c r="A7" s="410" t="s">
        <v>782</v>
      </c>
      <c r="B7" s="409">
        <v>26570608.48</v>
      </c>
      <c r="C7" s="268">
        <v>1292824.37</v>
      </c>
      <c r="D7" s="268">
        <v>185293.21</v>
      </c>
      <c r="E7" s="268">
        <v>16455836.58</v>
      </c>
      <c r="F7" s="268">
        <v>843156.48</v>
      </c>
      <c r="G7" s="268">
        <f t="shared" si="0"/>
        <v>45347719.12</v>
      </c>
      <c r="H7" s="268">
        <v>1086810.19</v>
      </c>
      <c r="I7" s="268">
        <v>664690.46</v>
      </c>
      <c r="J7" s="268">
        <v>3778162.2</v>
      </c>
      <c r="K7" s="268">
        <v>299699.26</v>
      </c>
      <c r="L7" s="268">
        <f t="shared" si="1"/>
        <v>5829362.109999999</v>
      </c>
      <c r="M7" s="268">
        <f t="shared" si="2"/>
        <v>51177081.23</v>
      </c>
    </row>
    <row r="8" spans="1:13" ht="19.5" customHeight="1">
      <c r="A8" s="410" t="s">
        <v>83</v>
      </c>
      <c r="B8" s="409">
        <v>10393270.6</v>
      </c>
      <c r="C8" s="268">
        <v>332750</v>
      </c>
      <c r="D8" s="268">
        <v>207949.61</v>
      </c>
      <c r="E8" s="268">
        <v>14622529.17</v>
      </c>
      <c r="F8" s="268">
        <v>2394780.61</v>
      </c>
      <c r="G8" s="268">
        <f t="shared" si="0"/>
        <v>27951279.99</v>
      </c>
      <c r="H8" s="268">
        <v>658672.84</v>
      </c>
      <c r="I8" s="268">
        <v>364507.67</v>
      </c>
      <c r="J8" s="268">
        <v>2307460.38</v>
      </c>
      <c r="K8" s="268">
        <v>181635.92</v>
      </c>
      <c r="L8" s="268">
        <f t="shared" si="1"/>
        <v>3512276.8099999996</v>
      </c>
      <c r="M8" s="268">
        <f t="shared" si="2"/>
        <v>31463556.799999997</v>
      </c>
    </row>
    <row r="9" spans="1:13" ht="19.5" customHeight="1">
      <c r="A9" s="410" t="s">
        <v>84</v>
      </c>
      <c r="B9" s="409">
        <v>9274562.28</v>
      </c>
      <c r="C9" s="268">
        <v>549777.25</v>
      </c>
      <c r="D9" s="268">
        <v>237374.85</v>
      </c>
      <c r="E9" s="268">
        <v>8550709.07</v>
      </c>
      <c r="F9" s="268">
        <v>422918.67</v>
      </c>
      <c r="G9" s="268">
        <f t="shared" si="0"/>
        <v>19035342.12</v>
      </c>
      <c r="H9" s="268">
        <v>576338.74</v>
      </c>
      <c r="I9" s="268">
        <v>321624.42</v>
      </c>
      <c r="J9" s="268">
        <v>1986965.66</v>
      </c>
      <c r="K9" s="268">
        <v>158931.43</v>
      </c>
      <c r="L9" s="268">
        <f t="shared" si="1"/>
        <v>3043860.25</v>
      </c>
      <c r="M9" s="268">
        <f t="shared" si="2"/>
        <v>22079202.37</v>
      </c>
    </row>
    <row r="10" spans="1:13" ht="19.5" customHeight="1">
      <c r="A10" s="410" t="s">
        <v>783</v>
      </c>
      <c r="B10" s="409">
        <v>5542021.16</v>
      </c>
      <c r="C10" s="268">
        <v>329153.25</v>
      </c>
      <c r="D10" s="268">
        <v>69376.73</v>
      </c>
      <c r="E10" s="268">
        <v>15980456.34</v>
      </c>
      <c r="F10" s="268">
        <v>272786.17</v>
      </c>
      <c r="G10" s="268">
        <f t="shared" si="0"/>
        <v>22193793.650000002</v>
      </c>
      <c r="H10" s="268">
        <v>329336.43</v>
      </c>
      <c r="I10" s="268">
        <v>192974.65</v>
      </c>
      <c r="J10" s="268">
        <v>1212025.02</v>
      </c>
      <c r="K10" s="268">
        <v>90817.96</v>
      </c>
      <c r="L10" s="268">
        <f t="shared" si="1"/>
        <v>1825154.06</v>
      </c>
      <c r="M10" s="268">
        <f t="shared" si="2"/>
        <v>24018947.71</v>
      </c>
    </row>
    <row r="11" spans="1:13" ht="19.5" customHeight="1">
      <c r="A11" s="410" t="s">
        <v>772</v>
      </c>
      <c r="B11" s="409">
        <v>10378370</v>
      </c>
      <c r="C11" s="268">
        <v>476313.8</v>
      </c>
      <c r="D11" s="268">
        <v>73341.96</v>
      </c>
      <c r="E11" s="268">
        <v>3600032.95</v>
      </c>
      <c r="F11" s="268">
        <v>211993.52</v>
      </c>
      <c r="G11" s="268">
        <f t="shared" si="0"/>
        <v>14740052.23</v>
      </c>
      <c r="H11" s="268">
        <v>230535.49</v>
      </c>
      <c r="I11" s="268">
        <v>150091.39</v>
      </c>
      <c r="J11" s="268">
        <v>860076.46</v>
      </c>
      <c r="K11" s="268">
        <v>63572.57</v>
      </c>
      <c r="L11" s="268">
        <f t="shared" si="1"/>
        <v>1304275.91</v>
      </c>
      <c r="M11" s="268">
        <f t="shared" si="2"/>
        <v>16044328.14</v>
      </c>
    </row>
    <row r="12" spans="1:13" ht="19.5" customHeight="1">
      <c r="A12" s="410" t="s">
        <v>54</v>
      </c>
      <c r="B12" s="409">
        <v>7691119</v>
      </c>
      <c r="C12" s="268">
        <v>248631.05</v>
      </c>
      <c r="D12" s="268">
        <v>102861.92</v>
      </c>
      <c r="E12" s="268">
        <v>22392918.82</v>
      </c>
      <c r="F12" s="268">
        <v>747896.77</v>
      </c>
      <c r="G12" s="268">
        <f t="shared" si="0"/>
        <v>31183427.56</v>
      </c>
      <c r="H12" s="268">
        <v>592805.56</v>
      </c>
      <c r="I12" s="268">
        <v>343066.04</v>
      </c>
      <c r="J12" s="268">
        <v>2111691.23</v>
      </c>
      <c r="K12" s="268">
        <v>163472.32</v>
      </c>
      <c r="L12" s="268">
        <f t="shared" si="1"/>
        <v>3211035.15</v>
      </c>
      <c r="M12" s="268">
        <f t="shared" si="2"/>
        <v>34394462.71</v>
      </c>
    </row>
    <row r="13" spans="1:13" ht="19.5" customHeight="1">
      <c r="A13" s="410" t="s">
        <v>784</v>
      </c>
      <c r="B13" s="409">
        <v>23191484.58</v>
      </c>
      <c r="C13" s="268">
        <v>1192455.2</v>
      </c>
      <c r="D13" s="268">
        <v>159787.71</v>
      </c>
      <c r="E13" s="268">
        <v>5517428.8</v>
      </c>
      <c r="F13" s="268">
        <v>1105802.47</v>
      </c>
      <c r="G13" s="268">
        <f t="shared" si="0"/>
        <v>31166958.759999998</v>
      </c>
      <c r="H13" s="268">
        <v>790407.41</v>
      </c>
      <c r="I13" s="268">
        <v>471715.81</v>
      </c>
      <c r="J13" s="268">
        <v>2675680.72</v>
      </c>
      <c r="K13" s="268">
        <v>217963.1</v>
      </c>
      <c r="L13" s="268">
        <f t="shared" si="1"/>
        <v>4155767.0400000005</v>
      </c>
      <c r="M13" s="268">
        <f t="shared" si="2"/>
        <v>35322725.8</v>
      </c>
    </row>
    <row r="14" spans="1:13" ht="19.5" customHeight="1">
      <c r="A14" s="410" t="s">
        <v>773</v>
      </c>
      <c r="B14" s="409">
        <v>15829781.69</v>
      </c>
      <c r="C14" s="268">
        <v>472254.4</v>
      </c>
      <c r="D14" s="268">
        <v>608868.57</v>
      </c>
      <c r="E14" s="268">
        <v>8474491.52</v>
      </c>
      <c r="F14" s="268">
        <v>543058.88</v>
      </c>
      <c r="G14" s="268">
        <f t="shared" si="0"/>
        <v>25928455.06</v>
      </c>
      <c r="H14" s="268">
        <v>823341.06</v>
      </c>
      <c r="I14" s="268">
        <v>493157.44</v>
      </c>
      <c r="J14" s="268">
        <v>2948449.77</v>
      </c>
      <c r="K14" s="268">
        <v>227044.9</v>
      </c>
      <c r="L14" s="268">
        <f t="shared" si="1"/>
        <v>4491993.17</v>
      </c>
      <c r="M14" s="268">
        <f t="shared" si="2"/>
        <v>30420448.229999997</v>
      </c>
    </row>
    <row r="15" spans="1:13" ht="19.5" customHeight="1">
      <c r="A15" s="411" t="s">
        <v>791</v>
      </c>
      <c r="B15" s="409">
        <v>26019463.86</v>
      </c>
      <c r="C15" s="268">
        <v>1195961.51</v>
      </c>
      <c r="D15" s="268">
        <v>298242.36</v>
      </c>
      <c r="E15" s="268">
        <v>15747476.83</v>
      </c>
      <c r="F15" s="268">
        <v>414220.03</v>
      </c>
      <c r="G15" s="268">
        <f t="shared" si="0"/>
        <v>43675364.59</v>
      </c>
      <c r="H15" s="268">
        <v>1070343.38</v>
      </c>
      <c r="I15" s="268">
        <v>675411.28</v>
      </c>
      <c r="J15" s="268">
        <v>3653436.64</v>
      </c>
      <c r="K15" s="268">
        <v>295158.36</v>
      </c>
      <c r="L15" s="268">
        <f t="shared" si="1"/>
        <v>5694349.66</v>
      </c>
      <c r="M15" s="268">
        <f t="shared" si="2"/>
        <v>49369714.25</v>
      </c>
    </row>
    <row r="16" spans="1:13" ht="19.5" customHeight="1">
      <c r="A16" s="412" t="s">
        <v>792</v>
      </c>
      <c r="B16" s="413">
        <v>1074401920.98</v>
      </c>
      <c r="C16" s="287">
        <v>54684471.5</v>
      </c>
      <c r="D16" s="287">
        <v>24431214.76</v>
      </c>
      <c r="E16" s="287">
        <v>622681185.02</v>
      </c>
      <c r="F16" s="287">
        <v>34214598.59</v>
      </c>
      <c r="G16" s="268">
        <f t="shared" si="0"/>
        <v>1810413390.85</v>
      </c>
      <c r="H16" s="287">
        <v>0</v>
      </c>
      <c r="I16" s="287">
        <v>30747294.25</v>
      </c>
      <c r="J16" s="287">
        <v>0</v>
      </c>
      <c r="K16" s="287">
        <v>0</v>
      </c>
      <c r="L16" s="268">
        <f t="shared" si="1"/>
        <v>30747294.25</v>
      </c>
      <c r="M16" s="268">
        <f t="shared" si="2"/>
        <v>1841160685.1</v>
      </c>
    </row>
    <row r="17" spans="1:13" ht="19.5" customHeight="1">
      <c r="A17" s="414" t="s">
        <v>69</v>
      </c>
      <c r="B17" s="415"/>
      <c r="C17" s="407"/>
      <c r="D17" s="407"/>
      <c r="E17" s="407"/>
      <c r="F17" s="407"/>
      <c r="G17" s="416"/>
      <c r="H17" s="407"/>
      <c r="I17" s="407"/>
      <c r="K17" s="407"/>
      <c r="L17" s="416"/>
      <c r="M17" s="407"/>
    </row>
    <row r="18" spans="1:13" ht="19.5" customHeight="1">
      <c r="A18" s="268" t="s">
        <v>71</v>
      </c>
      <c r="B18" s="268">
        <v>16304765.38</v>
      </c>
      <c r="C18" s="268">
        <v>757843.98</v>
      </c>
      <c r="D18" s="268">
        <v>1694502.24</v>
      </c>
      <c r="E18" s="268">
        <v>19980644.46</v>
      </c>
      <c r="F18" s="268">
        <v>1697354.8</v>
      </c>
      <c r="G18" s="268">
        <f t="shared" si="0"/>
        <v>40435110.86</v>
      </c>
      <c r="H18" s="268">
        <v>625739.21</v>
      </c>
      <c r="I18" s="268">
        <v>385949.3</v>
      </c>
      <c r="J18" s="303">
        <v>2361142.37</v>
      </c>
      <c r="K18" s="268">
        <v>172554.12</v>
      </c>
      <c r="L18" s="268">
        <f t="shared" si="1"/>
        <v>3545385</v>
      </c>
      <c r="M18" s="268">
        <f aca="true" t="shared" si="3" ref="M18:M24">G18+L18</f>
        <v>43980495.86</v>
      </c>
    </row>
    <row r="19" spans="1:13" ht="19.5" customHeight="1">
      <c r="A19" s="268" t="s">
        <v>793</v>
      </c>
      <c r="B19" s="268">
        <v>11679159.35</v>
      </c>
      <c r="C19" s="268">
        <v>470420.09</v>
      </c>
      <c r="D19" s="268">
        <v>97613.3</v>
      </c>
      <c r="E19" s="268">
        <v>20966009.19</v>
      </c>
      <c r="F19" s="268">
        <v>280622.32</v>
      </c>
      <c r="G19" s="268">
        <f t="shared" si="0"/>
        <v>33493824.25</v>
      </c>
      <c r="H19" s="268">
        <v>658672.84</v>
      </c>
      <c r="I19" s="268">
        <v>364507.67</v>
      </c>
      <c r="J19" s="268">
        <v>2214188.64</v>
      </c>
      <c r="K19" s="268">
        <v>181635.92</v>
      </c>
      <c r="L19" s="268">
        <f t="shared" si="1"/>
        <v>3419005.0700000003</v>
      </c>
      <c r="M19" s="268">
        <f t="shared" si="3"/>
        <v>36912829.32</v>
      </c>
    </row>
    <row r="20" spans="1:13" ht="19.5" customHeight="1">
      <c r="A20" s="268" t="s">
        <v>72</v>
      </c>
      <c r="B20" s="268">
        <v>9883611.16</v>
      </c>
      <c r="C20" s="268">
        <v>543427.3</v>
      </c>
      <c r="D20" s="268">
        <v>489394.57</v>
      </c>
      <c r="E20" s="268">
        <v>3708803.44</v>
      </c>
      <c r="F20" s="268">
        <v>2390363.94</v>
      </c>
      <c r="G20" s="268">
        <f t="shared" si="0"/>
        <v>17015600.41</v>
      </c>
      <c r="H20" s="268">
        <v>526938.28</v>
      </c>
      <c r="I20" s="268">
        <v>321624.42</v>
      </c>
      <c r="J20" s="268">
        <v>2009193.83</v>
      </c>
      <c r="K20" s="268">
        <v>145308.73</v>
      </c>
      <c r="L20" s="268">
        <f t="shared" si="1"/>
        <v>3003065.2600000002</v>
      </c>
      <c r="M20" s="268">
        <f t="shared" si="3"/>
        <v>20018665.67</v>
      </c>
    </row>
    <row r="21" spans="1:13" ht="19.5" customHeight="1">
      <c r="A21" s="268" t="s">
        <v>73</v>
      </c>
      <c r="B21" s="268">
        <v>12556807.75</v>
      </c>
      <c r="C21" s="268">
        <v>415710.84</v>
      </c>
      <c r="D21" s="268">
        <v>126869.56</v>
      </c>
      <c r="E21" s="268">
        <v>5087042.82</v>
      </c>
      <c r="F21" s="268">
        <v>388207.8</v>
      </c>
      <c r="G21" s="268">
        <f t="shared" si="0"/>
        <v>18574638.77</v>
      </c>
      <c r="H21" s="268">
        <v>428137.35</v>
      </c>
      <c r="I21" s="268">
        <v>246578.72</v>
      </c>
      <c r="J21" s="268">
        <v>1494019.76</v>
      </c>
      <c r="K21" s="268">
        <v>118063.35</v>
      </c>
      <c r="L21" s="268">
        <f t="shared" si="1"/>
        <v>2286799.18</v>
      </c>
      <c r="M21" s="268">
        <f t="shared" si="3"/>
        <v>20861437.95</v>
      </c>
    </row>
    <row r="22" spans="1:13" ht="19.5" customHeight="1">
      <c r="A22" s="268" t="s">
        <v>74</v>
      </c>
      <c r="B22" s="268">
        <v>1757599.86</v>
      </c>
      <c r="C22" s="268">
        <v>62255.94</v>
      </c>
      <c r="D22" s="268">
        <v>15385.44</v>
      </c>
      <c r="E22" s="268">
        <v>528520.32</v>
      </c>
      <c r="F22" s="268">
        <v>168977.34</v>
      </c>
      <c r="G22" s="268">
        <f t="shared" si="0"/>
        <v>2532738.9</v>
      </c>
      <c r="H22" s="268">
        <v>115267.75</v>
      </c>
      <c r="I22" s="268">
        <v>53604.07</v>
      </c>
      <c r="J22" s="268">
        <v>406720.33</v>
      </c>
      <c r="K22" s="268">
        <v>31786.28</v>
      </c>
      <c r="L22" s="268">
        <f t="shared" si="1"/>
        <v>607378.43</v>
      </c>
      <c r="M22" s="268">
        <f t="shared" si="3"/>
        <v>3140117.33</v>
      </c>
    </row>
    <row r="23" spans="1:13" ht="19.5" customHeight="1">
      <c r="A23" s="287" t="s">
        <v>75</v>
      </c>
      <c r="B23" s="287">
        <v>1852416.59</v>
      </c>
      <c r="C23" s="287">
        <v>82588.8</v>
      </c>
      <c r="D23" s="287">
        <v>13901.87</v>
      </c>
      <c r="E23" s="287">
        <v>984660.26</v>
      </c>
      <c r="F23" s="268">
        <v>41989.62</v>
      </c>
      <c r="G23" s="268">
        <f t="shared" si="0"/>
        <v>2975557.1400000006</v>
      </c>
      <c r="H23" s="287">
        <v>131734.57</v>
      </c>
      <c r="I23" s="287">
        <v>75045.7</v>
      </c>
      <c r="J23" s="287">
        <v>438174.14</v>
      </c>
      <c r="K23" s="287">
        <v>36327.18</v>
      </c>
      <c r="L23" s="268">
        <f t="shared" si="1"/>
        <v>681281.5900000001</v>
      </c>
      <c r="M23" s="268">
        <f t="shared" si="3"/>
        <v>3656838.7300000004</v>
      </c>
    </row>
    <row r="24" spans="1:13" s="39" customFormat="1" ht="19.5" customHeight="1" thickBot="1">
      <c r="A24" s="363" t="s">
        <v>733</v>
      </c>
      <c r="B24" s="417">
        <f aca="true" t="shared" si="4" ref="B24:L24">SUM(B5:B23)</f>
        <v>1282196320.03</v>
      </c>
      <c r="C24" s="417">
        <f t="shared" si="4"/>
        <v>63779669.48</v>
      </c>
      <c r="D24" s="417">
        <f t="shared" si="4"/>
        <v>39991339.52</v>
      </c>
      <c r="E24" s="417">
        <f t="shared" si="4"/>
        <v>812069683.0800003</v>
      </c>
      <c r="F24" s="417">
        <f>SUM(F5:F23)</f>
        <v>55020382.769999996</v>
      </c>
      <c r="G24" s="417">
        <f t="shared" si="4"/>
        <v>2253057394.8799996</v>
      </c>
      <c r="H24" s="417">
        <f>SUM(H5:H23)</f>
        <v>9386088.049999999</v>
      </c>
      <c r="I24" s="417">
        <f>SUM(I5:I23)</f>
        <v>36332838.29</v>
      </c>
      <c r="J24" s="417">
        <f>SUM(J5:J23)</f>
        <v>32968752.55</v>
      </c>
      <c r="K24" s="417">
        <f>SUM(K5:K23)</f>
        <v>2588311.81</v>
      </c>
      <c r="L24" s="417">
        <f t="shared" si="4"/>
        <v>81275990.70000003</v>
      </c>
      <c r="M24" s="417">
        <f t="shared" si="3"/>
        <v>2334333385.5799994</v>
      </c>
    </row>
    <row r="25" ht="19.5" customHeight="1" thickTop="1">
      <c r="M25" s="37" t="s">
        <v>70</v>
      </c>
    </row>
  </sheetData>
  <sheetProtection/>
  <mergeCells count="10">
    <mergeCell ref="J2:J3"/>
    <mergeCell ref="K2:K3"/>
    <mergeCell ref="I2:I3"/>
    <mergeCell ref="E2:E3"/>
    <mergeCell ref="H2:H3"/>
    <mergeCell ref="F2:F3"/>
    <mergeCell ref="A2:A3"/>
    <mergeCell ref="B2:B3"/>
    <mergeCell ref="C2:C3"/>
    <mergeCell ref="D2:D3"/>
  </mergeCells>
  <printOptions/>
  <pageMargins left="0.22" right="0.17" top="0.71" bottom="0.45" header="0.511805555555556" footer="0.511805555555556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I290"/>
  <sheetViews>
    <sheetView zoomScalePageLayoutView="0" workbookViewId="0" topLeftCell="A1">
      <pane xSplit="1" ySplit="1" topLeftCell="B27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68" sqref="A268:H268"/>
    </sheetView>
  </sheetViews>
  <sheetFormatPr defaultColWidth="9.140625" defaultRowHeight="12.75"/>
  <cols>
    <col min="1" max="1" width="38.28125" style="11" customWidth="1"/>
    <col min="2" max="2" width="16.8515625" style="364" customWidth="1"/>
    <col min="3" max="3" width="15.00390625" style="364" customWidth="1"/>
    <col min="4" max="4" width="15.28125" style="364" customWidth="1"/>
    <col min="5" max="5" width="15.421875" style="364" customWidth="1"/>
    <col min="6" max="6" width="17.140625" style="364" customWidth="1"/>
    <col min="7" max="7" width="15.140625" style="42" customWidth="1"/>
    <col min="8" max="8" width="13.140625" style="365" customWidth="1"/>
    <col min="9" max="9" width="18.00390625" style="20" customWidth="1"/>
    <col min="10" max="16384" width="9.140625" style="11" customWidth="1"/>
  </cols>
  <sheetData>
    <row r="1" ht="21">
      <c r="A1" s="41" t="s">
        <v>38</v>
      </c>
    </row>
    <row r="2" ht="12.75" customHeight="1">
      <c r="A2" s="9"/>
    </row>
    <row r="3" spans="1:9" s="9" customFormat="1" ht="21.75" customHeight="1">
      <c r="A3" s="535" t="s">
        <v>39</v>
      </c>
      <c r="B3" s="528" t="s">
        <v>99</v>
      </c>
      <c r="C3" s="537" t="s">
        <v>100</v>
      </c>
      <c r="D3" s="528" t="s">
        <v>101</v>
      </c>
      <c r="E3" s="528" t="s">
        <v>729</v>
      </c>
      <c r="F3" s="528" t="s">
        <v>40</v>
      </c>
      <c r="G3" s="43" t="s">
        <v>688</v>
      </c>
      <c r="H3" s="530" t="s">
        <v>41</v>
      </c>
      <c r="I3" s="45"/>
    </row>
    <row r="4" spans="1:9" s="9" customFormat="1" ht="18.75">
      <c r="A4" s="536"/>
      <c r="B4" s="529"/>
      <c r="C4" s="538"/>
      <c r="D4" s="529"/>
      <c r="E4" s="529"/>
      <c r="F4" s="529"/>
      <c r="G4" s="46" t="s">
        <v>687</v>
      </c>
      <c r="H4" s="531"/>
      <c r="I4" s="45"/>
    </row>
    <row r="5" spans="1:8" ht="21">
      <c r="A5" s="366" t="s">
        <v>689</v>
      </c>
      <c r="B5" s="367"/>
      <c r="C5" s="368"/>
      <c r="D5" s="367"/>
      <c r="E5" s="367"/>
      <c r="F5" s="367"/>
      <c r="G5" s="369"/>
      <c r="H5" s="370"/>
    </row>
    <row r="6" spans="1:8" s="20" customFormat="1" ht="18.75">
      <c r="A6" s="371" t="s">
        <v>119</v>
      </c>
      <c r="B6" s="372"/>
      <c r="C6" s="373"/>
      <c r="D6" s="372"/>
      <c r="E6" s="372"/>
      <c r="F6" s="372"/>
      <c r="G6" s="374"/>
      <c r="H6" s="48"/>
    </row>
    <row r="7" spans="1:8" s="20" customFormat="1" ht="18.75">
      <c r="A7" s="375" t="s">
        <v>955</v>
      </c>
      <c r="B7" s="49">
        <v>13912014.99</v>
      </c>
      <c r="C7" s="59">
        <v>0</v>
      </c>
      <c r="D7" s="50">
        <v>527290.49</v>
      </c>
      <c r="E7" s="50">
        <v>270827.78</v>
      </c>
      <c r="F7" s="50">
        <f>SUM(B7:E7)</f>
        <v>14710133.26</v>
      </c>
      <c r="G7" s="376" t="s">
        <v>956</v>
      </c>
      <c r="H7" s="52">
        <f>F7/G7</f>
        <v>23996.954747145188</v>
      </c>
    </row>
    <row r="8" spans="1:9" s="20" customFormat="1" ht="18.75">
      <c r="A8" s="375" t="s">
        <v>957</v>
      </c>
      <c r="B8" s="377"/>
      <c r="C8" s="76"/>
      <c r="D8" s="377"/>
      <c r="E8" s="377"/>
      <c r="F8" s="377"/>
      <c r="G8" s="378" t="s">
        <v>120</v>
      </c>
      <c r="H8" s="52"/>
      <c r="I8" s="57"/>
    </row>
    <row r="9" spans="1:9" s="20" customFormat="1" ht="18.75">
      <c r="A9" s="375" t="s">
        <v>958</v>
      </c>
      <c r="B9" s="49">
        <v>4637338.33</v>
      </c>
      <c r="C9" s="59">
        <v>0</v>
      </c>
      <c r="D9" s="50">
        <v>175763.5</v>
      </c>
      <c r="E9" s="50">
        <v>90275.93</v>
      </c>
      <c r="F9" s="377">
        <f>SUM(B9:E9)</f>
        <v>4903377.76</v>
      </c>
      <c r="G9" s="378" t="s">
        <v>708</v>
      </c>
      <c r="H9" s="52">
        <f>F9/G9</f>
        <v>5448.1975111111105</v>
      </c>
      <c r="I9" s="57"/>
    </row>
    <row r="10" spans="1:9" s="20" customFormat="1" ht="18.75">
      <c r="A10" s="379"/>
      <c r="B10" s="53"/>
      <c r="C10" s="54"/>
      <c r="D10" s="53"/>
      <c r="E10" s="53"/>
      <c r="F10" s="53"/>
      <c r="G10" s="380" t="s">
        <v>120</v>
      </c>
      <c r="H10" s="56"/>
      <c r="I10" s="57">
        <f>F7+F9</f>
        <v>19613511.02</v>
      </c>
    </row>
    <row r="11" spans="1:8" ht="18.75">
      <c r="A11" s="381" t="s">
        <v>121</v>
      </c>
      <c r="B11" s="59"/>
      <c r="C11" s="59"/>
      <c r="D11" s="59"/>
      <c r="E11" s="59"/>
      <c r="F11" s="59"/>
      <c r="G11" s="376"/>
      <c r="H11" s="52"/>
    </row>
    <row r="12" spans="1:8" ht="18.75">
      <c r="A12" s="382" t="s">
        <v>692</v>
      </c>
      <c r="B12" s="50">
        <v>8308534.94</v>
      </c>
      <c r="C12" s="59">
        <v>0</v>
      </c>
      <c r="D12" s="50">
        <v>86154.24</v>
      </c>
      <c r="E12" s="50">
        <v>1744978.29</v>
      </c>
      <c r="F12" s="59">
        <f>SUM(B12:E12)</f>
        <v>10139667.469999999</v>
      </c>
      <c r="G12" s="376" t="s">
        <v>85</v>
      </c>
      <c r="H12" s="52">
        <f>F12/G12</f>
        <v>10139667.469999999</v>
      </c>
    </row>
    <row r="13" spans="1:8" ht="18.75">
      <c r="A13" s="382" t="s">
        <v>776</v>
      </c>
      <c r="B13" s="59"/>
      <c r="C13" s="59"/>
      <c r="D13" s="59"/>
      <c r="E13" s="59"/>
      <c r="F13" s="50"/>
      <c r="G13" s="376" t="s">
        <v>898</v>
      </c>
      <c r="H13" s="52"/>
    </row>
    <row r="14" spans="1:8" ht="18.75">
      <c r="A14" s="382" t="s">
        <v>693</v>
      </c>
      <c r="B14" s="50">
        <v>8308534.94</v>
      </c>
      <c r="C14" s="59">
        <v>0</v>
      </c>
      <c r="D14" s="50">
        <v>86154.24</v>
      </c>
      <c r="E14" s="50">
        <v>1744978.29</v>
      </c>
      <c r="F14" s="59">
        <f>SUM(B14:E14)</f>
        <v>10139667.469999999</v>
      </c>
      <c r="G14" s="376" t="s">
        <v>85</v>
      </c>
      <c r="H14" s="52">
        <f>F14/G14</f>
        <v>10139667.469999999</v>
      </c>
    </row>
    <row r="15" spans="1:8" ht="18.75">
      <c r="A15" s="383" t="s">
        <v>694</v>
      </c>
      <c r="B15" s="59"/>
      <c r="C15" s="59"/>
      <c r="D15" s="59"/>
      <c r="E15" s="59"/>
      <c r="F15" s="50"/>
      <c r="G15" s="376" t="s">
        <v>898</v>
      </c>
      <c r="H15" s="52"/>
    </row>
    <row r="16" spans="1:8" ht="18.75">
      <c r="A16" s="382" t="s">
        <v>36</v>
      </c>
      <c r="B16" s="59"/>
      <c r="C16" s="59"/>
      <c r="D16" s="59"/>
      <c r="E16" s="59"/>
      <c r="F16" s="50"/>
      <c r="G16" s="376"/>
      <c r="H16" s="52"/>
    </row>
    <row r="17" spans="1:8" ht="18.75">
      <c r="A17" s="382" t="s">
        <v>695</v>
      </c>
      <c r="B17" s="50">
        <v>8308534.94</v>
      </c>
      <c r="C17" s="59">
        <v>0</v>
      </c>
      <c r="D17" s="50">
        <v>86154.24</v>
      </c>
      <c r="E17" s="50">
        <v>1744978.29</v>
      </c>
      <c r="F17" s="59">
        <f>SUM(B17:E17)</f>
        <v>10139667.469999999</v>
      </c>
      <c r="G17" s="376" t="s">
        <v>85</v>
      </c>
      <c r="H17" s="52">
        <f>F17/G17</f>
        <v>10139667.469999999</v>
      </c>
    </row>
    <row r="18" spans="1:8" ht="18.75">
      <c r="A18" s="382" t="s">
        <v>696</v>
      </c>
      <c r="B18" s="59"/>
      <c r="C18" s="59"/>
      <c r="D18" s="59"/>
      <c r="E18" s="59"/>
      <c r="F18" s="50"/>
      <c r="G18" s="376" t="s">
        <v>898</v>
      </c>
      <c r="H18" s="52"/>
    </row>
    <row r="19" spans="1:9" ht="18.75">
      <c r="A19" s="382" t="s">
        <v>959</v>
      </c>
      <c r="B19" s="50">
        <v>8308534.94</v>
      </c>
      <c r="C19" s="59">
        <v>0</v>
      </c>
      <c r="D19" s="50">
        <v>86154.24</v>
      </c>
      <c r="E19" s="50">
        <v>1744978.3</v>
      </c>
      <c r="F19" s="59">
        <f>SUM(B19:E19)</f>
        <v>10139667.48</v>
      </c>
      <c r="G19" s="376" t="s">
        <v>85</v>
      </c>
      <c r="H19" s="52">
        <f>F19/G19</f>
        <v>10139667.48</v>
      </c>
      <c r="I19" s="19"/>
    </row>
    <row r="20" spans="1:9" ht="18.75">
      <c r="A20" s="382" t="s">
        <v>960</v>
      </c>
      <c r="B20" s="62"/>
      <c r="C20" s="59"/>
      <c r="D20" s="62"/>
      <c r="E20" s="62"/>
      <c r="F20" s="50"/>
      <c r="G20" s="376" t="s">
        <v>898</v>
      </c>
      <c r="H20" s="52"/>
      <c r="I20" s="19"/>
    </row>
    <row r="21" spans="1:9" ht="18.75">
      <c r="A21" s="382" t="s">
        <v>961</v>
      </c>
      <c r="B21" s="50">
        <v>6231401.2</v>
      </c>
      <c r="C21" s="59">
        <v>0</v>
      </c>
      <c r="D21" s="50">
        <v>64615.69</v>
      </c>
      <c r="E21" s="50">
        <v>1308733.72</v>
      </c>
      <c r="F21" s="59">
        <f>SUM(B21:E21)</f>
        <v>7604750.61</v>
      </c>
      <c r="G21" s="376" t="s">
        <v>85</v>
      </c>
      <c r="H21" s="52">
        <f>F21/G21</f>
        <v>7604750.61</v>
      </c>
      <c r="I21" s="19"/>
    </row>
    <row r="22" spans="1:9" ht="18.75">
      <c r="A22" s="384" t="s">
        <v>962</v>
      </c>
      <c r="B22" s="385"/>
      <c r="C22" s="65"/>
      <c r="D22" s="385"/>
      <c r="E22" s="385"/>
      <c r="F22" s="66"/>
      <c r="G22" s="386" t="s">
        <v>898</v>
      </c>
      <c r="H22" s="56"/>
      <c r="I22" s="19">
        <f>F12+F14+F17+F19+F21</f>
        <v>48163420.5</v>
      </c>
    </row>
    <row r="23" spans="1:8" ht="18.75">
      <c r="A23" s="381" t="s">
        <v>744</v>
      </c>
      <c r="B23" s="59"/>
      <c r="C23" s="59"/>
      <c r="D23" s="59"/>
      <c r="E23" s="59"/>
      <c r="F23" s="50"/>
      <c r="G23" s="376"/>
      <c r="H23" s="52"/>
    </row>
    <row r="24" spans="1:8" ht="18.75">
      <c r="A24" s="382" t="s">
        <v>964</v>
      </c>
      <c r="B24" s="50">
        <v>12019177.66</v>
      </c>
      <c r="C24" s="50">
        <v>0</v>
      </c>
      <c r="D24" s="50">
        <v>489378.71</v>
      </c>
      <c r="E24" s="50">
        <v>285713.94</v>
      </c>
      <c r="F24" s="59">
        <f>SUM(B24:E24)</f>
        <v>12794270.31</v>
      </c>
      <c r="G24" s="376" t="s">
        <v>86</v>
      </c>
      <c r="H24" s="52">
        <f>F24/G24</f>
        <v>4264756.7700000005</v>
      </c>
    </row>
    <row r="25" spans="1:8" ht="18.75">
      <c r="A25" s="382" t="s">
        <v>163</v>
      </c>
      <c r="B25" s="59"/>
      <c r="C25" s="59"/>
      <c r="D25" s="59"/>
      <c r="E25" s="59"/>
      <c r="F25" s="50"/>
      <c r="G25" s="378" t="s">
        <v>965</v>
      </c>
      <c r="H25" s="52"/>
    </row>
    <row r="26" spans="1:8" ht="18.75">
      <c r="A26" s="382" t="s">
        <v>966</v>
      </c>
      <c r="B26" s="50">
        <v>9615342.13</v>
      </c>
      <c r="C26" s="50">
        <v>0</v>
      </c>
      <c r="D26" s="50">
        <v>391502.97</v>
      </c>
      <c r="E26" s="50">
        <v>228571.15</v>
      </c>
      <c r="F26" s="59">
        <f>SUM(B26:E26)</f>
        <v>10235416.250000002</v>
      </c>
      <c r="G26" s="376" t="s">
        <v>164</v>
      </c>
      <c r="H26" s="52">
        <f>F26/G26</f>
        <v>284317.1180555556</v>
      </c>
    </row>
    <row r="27" spans="1:8" ht="18.75">
      <c r="A27" s="383"/>
      <c r="B27" s="59"/>
      <c r="C27" s="59"/>
      <c r="D27" s="59"/>
      <c r="E27" s="59"/>
      <c r="F27" s="50"/>
      <c r="G27" s="378" t="s">
        <v>965</v>
      </c>
      <c r="H27" s="52"/>
    </row>
    <row r="28" spans="1:8" ht="18.75">
      <c r="A28" s="382" t="s">
        <v>500</v>
      </c>
      <c r="B28" s="50">
        <v>9615342.13</v>
      </c>
      <c r="C28" s="50">
        <v>0</v>
      </c>
      <c r="D28" s="50">
        <v>391502.97</v>
      </c>
      <c r="E28" s="50">
        <v>228571.15</v>
      </c>
      <c r="F28" s="59">
        <f>SUM(B28:E28)</f>
        <v>10235416.250000002</v>
      </c>
      <c r="G28" s="376" t="s">
        <v>967</v>
      </c>
      <c r="H28" s="52">
        <f>F28/G28</f>
        <v>12972.644169835237</v>
      </c>
    </row>
    <row r="29" spans="1:8" ht="18.75">
      <c r="A29" s="384" t="s">
        <v>501</v>
      </c>
      <c r="B29" s="65"/>
      <c r="C29" s="65"/>
      <c r="D29" s="65"/>
      <c r="E29" s="65"/>
      <c r="F29" s="66"/>
      <c r="G29" s="380" t="s">
        <v>57</v>
      </c>
      <c r="H29" s="56"/>
    </row>
    <row r="30" spans="1:8" ht="18.75">
      <c r="A30" s="382" t="s">
        <v>968</v>
      </c>
      <c r="B30" s="50">
        <v>7211506.6</v>
      </c>
      <c r="C30" s="50">
        <v>0</v>
      </c>
      <c r="D30" s="50">
        <v>293627.22</v>
      </c>
      <c r="E30" s="50">
        <v>171428.36</v>
      </c>
      <c r="F30" s="59">
        <f>SUM(B30:E30)</f>
        <v>7676562.18</v>
      </c>
      <c r="G30" s="376" t="s">
        <v>969</v>
      </c>
      <c r="H30" s="52">
        <f>F30/G30</f>
        <v>23404.15298780488</v>
      </c>
    </row>
    <row r="31" spans="1:8" ht="18.75">
      <c r="A31" s="382" t="s">
        <v>36</v>
      </c>
      <c r="B31" s="59"/>
      <c r="C31" s="59"/>
      <c r="D31" s="59"/>
      <c r="E31" s="59"/>
      <c r="F31" s="50"/>
      <c r="G31" s="376" t="s">
        <v>685</v>
      </c>
      <c r="H31" s="52"/>
    </row>
    <row r="32" spans="1:8" ht="18.75">
      <c r="A32" s="383" t="s">
        <v>970</v>
      </c>
      <c r="B32" s="50">
        <v>4807671.07</v>
      </c>
      <c r="C32" s="50">
        <v>0</v>
      </c>
      <c r="D32" s="50">
        <v>195751.48</v>
      </c>
      <c r="E32" s="50">
        <v>114285.57</v>
      </c>
      <c r="F32" s="59">
        <f>SUM(B32:E32)</f>
        <v>5117708.120000001</v>
      </c>
      <c r="G32" s="376" t="s">
        <v>971</v>
      </c>
      <c r="H32" s="52">
        <f>F32/G32</f>
        <v>39982.09468750001</v>
      </c>
    </row>
    <row r="33" spans="1:8" ht="18.75">
      <c r="A33" s="382" t="s">
        <v>972</v>
      </c>
      <c r="B33" s="59"/>
      <c r="C33" s="59"/>
      <c r="D33" s="59"/>
      <c r="E33" s="59"/>
      <c r="F33" s="50"/>
      <c r="G33" s="376" t="s">
        <v>685</v>
      </c>
      <c r="H33" s="52"/>
    </row>
    <row r="34" spans="1:8" ht="18.75">
      <c r="A34" s="11" t="s">
        <v>973</v>
      </c>
      <c r="B34" s="50">
        <v>4807671.07</v>
      </c>
      <c r="C34" s="50">
        <v>0</v>
      </c>
      <c r="D34" s="50">
        <v>195751.48</v>
      </c>
      <c r="E34" s="50">
        <v>114285.57</v>
      </c>
      <c r="F34" s="59">
        <f>SUM(B34:E34)</f>
        <v>5117708.120000001</v>
      </c>
      <c r="G34" s="376" t="s">
        <v>974</v>
      </c>
      <c r="H34" s="52">
        <f>F34/G34</f>
        <v>5117.708120000001</v>
      </c>
    </row>
    <row r="35" spans="1:9" ht="18.75">
      <c r="A35" s="387" t="s">
        <v>975</v>
      </c>
      <c r="B35" s="65"/>
      <c r="C35" s="65"/>
      <c r="D35" s="65"/>
      <c r="E35" s="72"/>
      <c r="F35" s="66"/>
      <c r="G35" s="388" t="s">
        <v>976</v>
      </c>
      <c r="H35" s="56"/>
      <c r="I35" s="19">
        <f>F24+F26+F28+F30+F32+F34</f>
        <v>51177081.230000004</v>
      </c>
    </row>
    <row r="36" spans="1:8" ht="21.75" customHeight="1">
      <c r="A36" s="381" t="s">
        <v>122</v>
      </c>
      <c r="B36" s="59"/>
      <c r="C36" s="59"/>
      <c r="D36" s="59"/>
      <c r="E36" s="59"/>
      <c r="F36" s="50"/>
      <c r="G36" s="376"/>
      <c r="H36" s="52"/>
    </row>
    <row r="37" spans="1:8" ht="21.75" customHeight="1">
      <c r="A37" s="375" t="s">
        <v>977</v>
      </c>
      <c r="B37" s="129">
        <v>2818988.26</v>
      </c>
      <c r="C37" s="59">
        <v>0</v>
      </c>
      <c r="D37" s="129">
        <v>69725.77</v>
      </c>
      <c r="E37" s="129">
        <v>257641.65</v>
      </c>
      <c r="F37" s="59">
        <f>SUM(B37:E37)</f>
        <v>3146355.6799999997</v>
      </c>
      <c r="G37" s="376" t="s">
        <v>118</v>
      </c>
      <c r="H37" s="52">
        <f>F37/G37</f>
        <v>400.75858871481336</v>
      </c>
    </row>
    <row r="38" spans="1:8" ht="21.75" customHeight="1">
      <c r="A38" s="389" t="s">
        <v>978</v>
      </c>
      <c r="B38" s="59"/>
      <c r="C38" s="59"/>
      <c r="D38" s="59"/>
      <c r="E38" s="59"/>
      <c r="F38" s="50"/>
      <c r="G38" s="378" t="s">
        <v>979</v>
      </c>
      <c r="H38" s="52"/>
    </row>
    <row r="39" spans="1:8" ht="21.75" customHeight="1">
      <c r="A39" s="382" t="s">
        <v>980</v>
      </c>
      <c r="B39" s="129">
        <v>2818988.26</v>
      </c>
      <c r="C39" s="59">
        <v>0</v>
      </c>
      <c r="D39" s="129">
        <v>69725.77</v>
      </c>
      <c r="E39" s="129">
        <v>257641.65</v>
      </c>
      <c r="F39" s="59">
        <f>SUM(B39:E39)</f>
        <v>3146355.6799999997</v>
      </c>
      <c r="G39" s="376" t="s">
        <v>857</v>
      </c>
      <c r="H39" s="52">
        <f>F39/G39</f>
        <v>314635.56799999997</v>
      </c>
    </row>
    <row r="40" spans="1:8" ht="21.75" customHeight="1">
      <c r="A40" s="382" t="s">
        <v>981</v>
      </c>
      <c r="B40" s="59"/>
      <c r="C40" s="59"/>
      <c r="D40" s="59"/>
      <c r="E40" s="59"/>
      <c r="F40" s="50"/>
      <c r="G40" s="378" t="s">
        <v>61</v>
      </c>
      <c r="H40" s="52"/>
    </row>
    <row r="41" spans="1:8" ht="21.75" customHeight="1">
      <c r="A41" s="382" t="s">
        <v>982</v>
      </c>
      <c r="B41" s="129">
        <v>5637976.52</v>
      </c>
      <c r="C41" s="59">
        <v>0</v>
      </c>
      <c r="D41" s="129">
        <v>139451.53</v>
      </c>
      <c r="E41" s="129">
        <v>515283.31</v>
      </c>
      <c r="F41" s="59">
        <f>SUM(B41:E41)</f>
        <v>6292711.359999999</v>
      </c>
      <c r="G41" s="376" t="s">
        <v>983</v>
      </c>
      <c r="H41" s="52">
        <f>F41/G41</f>
        <v>3084.662431372549</v>
      </c>
    </row>
    <row r="42" spans="1:8" ht="21.75" customHeight="1">
      <c r="A42" s="382" t="s">
        <v>984</v>
      </c>
      <c r="B42" s="59"/>
      <c r="C42" s="59"/>
      <c r="D42" s="59"/>
      <c r="E42" s="59"/>
      <c r="F42" s="50"/>
      <c r="G42" s="378" t="s">
        <v>0</v>
      </c>
      <c r="H42" s="52"/>
    </row>
    <row r="43" spans="1:8" ht="21.75" customHeight="1">
      <c r="A43" s="382" t="s">
        <v>1</v>
      </c>
      <c r="B43" s="129">
        <v>4228482.39</v>
      </c>
      <c r="C43" s="59">
        <v>0</v>
      </c>
      <c r="D43" s="129">
        <v>104588.65</v>
      </c>
      <c r="E43" s="129">
        <v>386462.48</v>
      </c>
      <c r="F43" s="59">
        <f>SUM(B43:E43)</f>
        <v>4719533.52</v>
      </c>
      <c r="G43" s="376" t="s">
        <v>118</v>
      </c>
      <c r="H43" s="52">
        <f>F43/G43</f>
        <v>601.13788307222</v>
      </c>
    </row>
    <row r="44" spans="1:8" ht="21.75" customHeight="1">
      <c r="A44" s="382" t="s">
        <v>2</v>
      </c>
      <c r="B44" s="59"/>
      <c r="C44" s="59"/>
      <c r="D44" s="59"/>
      <c r="E44" s="59"/>
      <c r="F44" s="50"/>
      <c r="G44" s="378" t="s">
        <v>979</v>
      </c>
      <c r="H44" s="52"/>
    </row>
    <row r="45" spans="1:8" ht="21.75" customHeight="1">
      <c r="A45" s="382" t="s">
        <v>766</v>
      </c>
      <c r="B45" s="129">
        <v>2818988.26</v>
      </c>
      <c r="C45" s="59">
        <v>0</v>
      </c>
      <c r="D45" s="129">
        <v>69725.76</v>
      </c>
      <c r="E45" s="129">
        <v>257641.65</v>
      </c>
      <c r="F45" s="59">
        <f>SUM(B45:E45)</f>
        <v>3146355.6699999995</v>
      </c>
      <c r="G45" s="376" t="s">
        <v>3</v>
      </c>
      <c r="H45" s="52">
        <f>F45/G45</f>
        <v>14301.61668181818</v>
      </c>
    </row>
    <row r="46" spans="1:8" ht="21.75" customHeight="1">
      <c r="A46" s="382"/>
      <c r="B46" s="59"/>
      <c r="C46" s="59"/>
      <c r="D46" s="59"/>
      <c r="E46" s="59"/>
      <c r="F46" s="50"/>
      <c r="G46" s="378" t="s">
        <v>686</v>
      </c>
      <c r="H46" s="52"/>
    </row>
    <row r="47" spans="1:8" ht="21.75" customHeight="1">
      <c r="A47" s="375" t="s">
        <v>4</v>
      </c>
      <c r="B47" s="129">
        <v>2818988.26</v>
      </c>
      <c r="C47" s="59">
        <v>0</v>
      </c>
      <c r="D47" s="129">
        <v>69725.77</v>
      </c>
      <c r="E47" s="129">
        <v>257641.65</v>
      </c>
      <c r="F47" s="59">
        <f>SUM(B47:E47)</f>
        <v>3146355.6799999997</v>
      </c>
      <c r="G47" s="376" t="s">
        <v>5</v>
      </c>
      <c r="H47" s="52">
        <f>F47/G47</f>
        <v>1121.6954295900177</v>
      </c>
    </row>
    <row r="48" spans="1:8" ht="21.75" customHeight="1">
      <c r="A48" s="382"/>
      <c r="B48" s="59"/>
      <c r="C48" s="59"/>
      <c r="D48" s="59"/>
      <c r="E48" s="59"/>
      <c r="F48" s="50"/>
      <c r="G48" s="376" t="s">
        <v>6</v>
      </c>
      <c r="H48" s="52"/>
    </row>
    <row r="49" spans="1:8" ht="21.75" customHeight="1">
      <c r="A49" s="382" t="s">
        <v>17</v>
      </c>
      <c r="B49" s="129">
        <v>2818988.26</v>
      </c>
      <c r="C49" s="59">
        <v>0</v>
      </c>
      <c r="D49" s="129">
        <v>69725.77</v>
      </c>
      <c r="E49" s="129">
        <v>257641.65</v>
      </c>
      <c r="F49" s="59">
        <f>SUM(B49:E49)</f>
        <v>3146355.6799999997</v>
      </c>
      <c r="G49" s="376" t="s">
        <v>908</v>
      </c>
      <c r="H49" s="52">
        <f>F49/G49</f>
        <v>314.635568</v>
      </c>
    </row>
    <row r="50" spans="1:8" ht="21.75" customHeight="1">
      <c r="A50" s="382"/>
      <c r="B50" s="59"/>
      <c r="C50" s="59"/>
      <c r="D50" s="59"/>
      <c r="E50" s="59"/>
      <c r="F50" s="50"/>
      <c r="G50" s="378" t="s">
        <v>7</v>
      </c>
      <c r="H50" s="52"/>
    </row>
    <row r="51" spans="1:8" ht="21.75" customHeight="1">
      <c r="A51" s="382" t="s">
        <v>8</v>
      </c>
      <c r="B51" s="129">
        <v>2818988.26</v>
      </c>
      <c r="C51" s="59">
        <v>0</v>
      </c>
      <c r="D51" s="129">
        <v>69725.77</v>
      </c>
      <c r="E51" s="129">
        <v>257641.66</v>
      </c>
      <c r="F51" s="59">
        <f>SUM(B51:E51)</f>
        <v>3146355.69</v>
      </c>
      <c r="G51" s="376" t="s">
        <v>85</v>
      </c>
      <c r="H51" s="52">
        <f>F51/G51</f>
        <v>3146355.69</v>
      </c>
    </row>
    <row r="52" spans="1:9" ht="21.75" customHeight="1">
      <c r="A52" s="382" t="s">
        <v>9</v>
      </c>
      <c r="B52" s="59"/>
      <c r="C52" s="59"/>
      <c r="D52" s="59"/>
      <c r="E52" s="59"/>
      <c r="F52" s="50"/>
      <c r="G52" s="376" t="s">
        <v>898</v>
      </c>
      <c r="H52" s="52"/>
      <c r="I52" s="19"/>
    </row>
    <row r="53" spans="1:9" ht="21.75" customHeight="1">
      <c r="A53" s="384" t="s">
        <v>18</v>
      </c>
      <c r="B53" s="65"/>
      <c r="C53" s="65"/>
      <c r="D53" s="65"/>
      <c r="E53" s="65"/>
      <c r="F53" s="66"/>
      <c r="G53" s="386"/>
      <c r="H53" s="56"/>
      <c r="I53" s="19">
        <f>F37+F39+F41+F43+F45+F47+F49+F51</f>
        <v>29890378.959999997</v>
      </c>
    </row>
    <row r="54" spans="1:8" ht="18.75">
      <c r="A54" s="381" t="s">
        <v>123</v>
      </c>
      <c r="B54" s="59"/>
      <c r="C54" s="59"/>
      <c r="D54" s="59"/>
      <c r="E54" s="59"/>
      <c r="F54" s="50"/>
      <c r="G54" s="376"/>
      <c r="H54" s="52"/>
    </row>
    <row r="55" spans="1:8" ht="18.75">
      <c r="A55" s="382" t="s">
        <v>323</v>
      </c>
      <c r="B55" s="50">
        <v>3455190.12</v>
      </c>
      <c r="C55" s="50">
        <v>670000</v>
      </c>
      <c r="D55" s="50">
        <v>174280.33</v>
      </c>
      <c r="E55" s="50">
        <v>116370.02</v>
      </c>
      <c r="F55" s="59">
        <f>SUM(B55:E55)</f>
        <v>4415840.47</v>
      </c>
      <c r="G55" s="376" t="s">
        <v>324</v>
      </c>
      <c r="H55" s="52">
        <f>F55/G55</f>
        <v>3532.672376</v>
      </c>
    </row>
    <row r="56" spans="1:8" ht="18.75">
      <c r="A56" s="382" t="s">
        <v>325</v>
      </c>
      <c r="B56" s="59"/>
      <c r="C56" s="59"/>
      <c r="D56" s="59"/>
      <c r="E56" s="59"/>
      <c r="F56" s="50"/>
      <c r="G56" s="378" t="s">
        <v>57</v>
      </c>
      <c r="H56" s="52"/>
    </row>
    <row r="57" spans="1:8" ht="18.75">
      <c r="A57" s="382" t="s">
        <v>326</v>
      </c>
      <c r="B57" s="50">
        <v>3455190.12</v>
      </c>
      <c r="C57" s="50">
        <v>670000</v>
      </c>
      <c r="D57" s="50">
        <v>174280.33</v>
      </c>
      <c r="E57" s="50">
        <v>116370.02</v>
      </c>
      <c r="F57" s="59">
        <f>SUM(B57:E57)</f>
        <v>4415840.47</v>
      </c>
      <c r="G57" s="376" t="s">
        <v>118</v>
      </c>
      <c r="H57" s="52">
        <f>F57/G57</f>
        <v>562.4557979875175</v>
      </c>
    </row>
    <row r="58" spans="1:8" ht="18.75">
      <c r="A58" s="382" t="s">
        <v>89</v>
      </c>
      <c r="B58" s="59"/>
      <c r="C58" s="59"/>
      <c r="D58" s="59"/>
      <c r="E58" s="59"/>
      <c r="F58" s="50"/>
      <c r="G58" s="376" t="s">
        <v>120</v>
      </c>
      <c r="H58" s="52"/>
    </row>
    <row r="59" spans="1:8" ht="18.75">
      <c r="A59" s="382" t="s">
        <v>327</v>
      </c>
      <c r="B59" s="50">
        <v>6910380.24</v>
      </c>
      <c r="C59" s="50">
        <v>1340000</v>
      </c>
      <c r="D59" s="50">
        <v>348560.67</v>
      </c>
      <c r="E59" s="50">
        <v>232740.04</v>
      </c>
      <c r="F59" s="59">
        <f>SUM(B59:E59)</f>
        <v>8831680.95</v>
      </c>
      <c r="G59" s="376" t="s">
        <v>118</v>
      </c>
      <c r="H59" s="52">
        <f>F59/G59</f>
        <v>1124.911597248758</v>
      </c>
    </row>
    <row r="60" spans="1:8" ht="18.75">
      <c r="A60" s="382" t="s">
        <v>328</v>
      </c>
      <c r="B60" s="59"/>
      <c r="C60" s="59"/>
      <c r="D60" s="59"/>
      <c r="E60" s="59"/>
      <c r="F60" s="50"/>
      <c r="G60" s="376" t="s">
        <v>120</v>
      </c>
      <c r="H60" s="52"/>
    </row>
    <row r="61" spans="1:8" ht="18.75">
      <c r="A61" s="382" t="s">
        <v>329</v>
      </c>
      <c r="B61" s="50">
        <v>1727595.06</v>
      </c>
      <c r="C61" s="50">
        <v>335000</v>
      </c>
      <c r="D61" s="50">
        <v>87140.17</v>
      </c>
      <c r="E61" s="50">
        <v>58185.01</v>
      </c>
      <c r="F61" s="59">
        <f>SUM(B61:E61)</f>
        <v>2207920.2399999998</v>
      </c>
      <c r="G61" s="376" t="s">
        <v>330</v>
      </c>
      <c r="H61" s="52">
        <f>F61/G61</f>
        <v>5887.787306666666</v>
      </c>
    </row>
    <row r="62" spans="1:8" ht="18.75">
      <c r="A62" s="382" t="s">
        <v>701</v>
      </c>
      <c r="B62" s="59"/>
      <c r="C62" s="59"/>
      <c r="D62" s="59"/>
      <c r="E62" s="59"/>
      <c r="F62" s="50"/>
      <c r="G62" s="376" t="s">
        <v>120</v>
      </c>
      <c r="H62" s="52"/>
    </row>
    <row r="63" spans="1:8" ht="18.75">
      <c r="A63" s="382" t="s">
        <v>331</v>
      </c>
      <c r="B63" s="50">
        <v>1727595.06</v>
      </c>
      <c r="C63" s="50">
        <v>335000</v>
      </c>
      <c r="D63" s="50">
        <v>87140.17</v>
      </c>
      <c r="E63" s="50">
        <v>58185.01</v>
      </c>
      <c r="F63" s="59">
        <f>SUM(B63:E63)</f>
        <v>2207920.2399999998</v>
      </c>
      <c r="G63" s="376" t="s">
        <v>87</v>
      </c>
      <c r="H63" s="52">
        <f>F63/G63</f>
        <v>1103960.1199999999</v>
      </c>
    </row>
    <row r="64" spans="1:9" ht="18.75">
      <c r="A64" s="384" t="s">
        <v>332</v>
      </c>
      <c r="B64" s="65"/>
      <c r="C64" s="65"/>
      <c r="D64" s="65"/>
      <c r="E64" s="65"/>
      <c r="F64" s="66"/>
      <c r="G64" s="386" t="s">
        <v>120</v>
      </c>
      <c r="H64" s="56"/>
      <c r="I64" s="19">
        <f>F55+F57+F59+F61+F63</f>
        <v>22079202.369999997</v>
      </c>
    </row>
    <row r="65" spans="1:8" ht="18.75">
      <c r="A65" s="381" t="s">
        <v>745</v>
      </c>
      <c r="B65" s="59"/>
      <c r="C65" s="59"/>
      <c r="D65" s="59"/>
      <c r="E65" s="59"/>
      <c r="F65" s="50"/>
      <c r="G65" s="376"/>
      <c r="H65" s="52"/>
    </row>
    <row r="66" spans="1:8" ht="18.75">
      <c r="A66" s="382" t="s">
        <v>333</v>
      </c>
      <c r="B66" s="50">
        <v>5783303.92</v>
      </c>
      <c r="C66" s="59">
        <v>0</v>
      </c>
      <c r="D66" s="50">
        <v>130531.98</v>
      </c>
      <c r="E66" s="50">
        <v>90901.03</v>
      </c>
      <c r="F66" s="59">
        <f>SUM(B66:E66)</f>
        <v>6004736.930000001</v>
      </c>
      <c r="G66" s="376" t="s">
        <v>118</v>
      </c>
      <c r="H66" s="52">
        <f>F66/G66</f>
        <v>764.8372092727042</v>
      </c>
    </row>
    <row r="67" spans="1:8" ht="18.75">
      <c r="A67" s="382" t="s">
        <v>334</v>
      </c>
      <c r="B67" s="59"/>
      <c r="C67" s="59"/>
      <c r="D67" s="59"/>
      <c r="E67" s="59"/>
      <c r="F67" s="50"/>
      <c r="G67" s="378" t="s">
        <v>120</v>
      </c>
      <c r="H67" s="52"/>
    </row>
    <row r="68" spans="1:8" ht="18.75">
      <c r="A68" s="382" t="s">
        <v>335</v>
      </c>
      <c r="B68" s="59"/>
      <c r="C68" s="59"/>
      <c r="D68" s="59"/>
      <c r="E68" s="59"/>
      <c r="F68" s="50"/>
      <c r="G68" s="378"/>
      <c r="H68" s="52"/>
    </row>
    <row r="69" spans="1:8" ht="18.75">
      <c r="A69" s="382" t="s">
        <v>336</v>
      </c>
      <c r="B69" s="50">
        <v>5783303.92</v>
      </c>
      <c r="C69" s="59">
        <v>0</v>
      </c>
      <c r="D69" s="50">
        <v>130531.98</v>
      </c>
      <c r="E69" s="50">
        <v>90901.03</v>
      </c>
      <c r="F69" s="59">
        <f>SUM(B69:E69)</f>
        <v>6004736.930000001</v>
      </c>
      <c r="G69" s="378" t="s">
        <v>118</v>
      </c>
      <c r="H69" s="52">
        <f>F69/G69</f>
        <v>764.8372092727042</v>
      </c>
    </row>
    <row r="70" spans="1:8" ht="18.75">
      <c r="A70" s="382" t="s">
        <v>704</v>
      </c>
      <c r="B70" s="59"/>
      <c r="C70" s="59"/>
      <c r="D70" s="59"/>
      <c r="E70" s="59"/>
      <c r="F70" s="50"/>
      <c r="G70" s="378" t="s">
        <v>120</v>
      </c>
      <c r="H70" s="52"/>
    </row>
    <row r="71" spans="1:8" ht="18.75">
      <c r="A71" s="382" t="s">
        <v>242</v>
      </c>
      <c r="B71" s="50">
        <v>5783303.92</v>
      </c>
      <c r="C71" s="59">
        <v>0</v>
      </c>
      <c r="D71" s="50">
        <v>130531.97</v>
      </c>
      <c r="E71" s="50">
        <v>90901.03</v>
      </c>
      <c r="F71" s="59">
        <f>SUM(B71:E71)</f>
        <v>6004736.92</v>
      </c>
      <c r="G71" s="378" t="s">
        <v>118</v>
      </c>
      <c r="H71" s="52">
        <f>F71/G71</f>
        <v>764.8372079989811</v>
      </c>
    </row>
    <row r="72" spans="1:8" ht="18.75">
      <c r="A72" s="382" t="s">
        <v>682</v>
      </c>
      <c r="B72" s="59"/>
      <c r="C72" s="59"/>
      <c r="D72" s="59"/>
      <c r="E72" s="59"/>
      <c r="F72" s="50"/>
      <c r="G72" s="376" t="s">
        <v>120</v>
      </c>
      <c r="H72" s="52"/>
    </row>
    <row r="73" spans="1:8" ht="18.75">
      <c r="A73" s="382" t="s">
        <v>243</v>
      </c>
      <c r="B73" s="50">
        <v>5783303.92</v>
      </c>
      <c r="C73" s="59">
        <v>0</v>
      </c>
      <c r="D73" s="50">
        <v>130531.97</v>
      </c>
      <c r="E73" s="50">
        <v>90901.04</v>
      </c>
      <c r="F73" s="59">
        <f>SUM(B73:E73)</f>
        <v>6004736.93</v>
      </c>
      <c r="G73" s="378" t="s">
        <v>118</v>
      </c>
      <c r="H73" s="52">
        <f>F73/G73</f>
        <v>764.8372092727041</v>
      </c>
    </row>
    <row r="74" spans="1:9" ht="18.75">
      <c r="A74" s="384" t="s">
        <v>800</v>
      </c>
      <c r="B74" s="65"/>
      <c r="C74" s="65"/>
      <c r="D74" s="65"/>
      <c r="E74" s="65"/>
      <c r="F74" s="66"/>
      <c r="G74" s="386" t="s">
        <v>120</v>
      </c>
      <c r="H74" s="56"/>
      <c r="I74" s="19">
        <f>F66+F69+F71+F73</f>
        <v>24018947.71</v>
      </c>
    </row>
    <row r="75" spans="1:8" ht="18.75">
      <c r="A75" s="381" t="s">
        <v>125</v>
      </c>
      <c r="B75" s="59"/>
      <c r="C75" s="59"/>
      <c r="D75" s="59"/>
      <c r="E75" s="59"/>
      <c r="F75" s="50"/>
      <c r="G75" s="376"/>
      <c r="H75" s="52"/>
    </row>
    <row r="76" spans="1:8" ht="18.75">
      <c r="A76" s="382" t="s">
        <v>337</v>
      </c>
      <c r="B76" s="50">
        <v>3028471.37</v>
      </c>
      <c r="C76" s="59">
        <v>0</v>
      </c>
      <c r="D76" s="50">
        <v>125281.04</v>
      </c>
      <c r="E76" s="50">
        <v>55113.22</v>
      </c>
      <c r="F76" s="59">
        <f>SUM(B76:E76)</f>
        <v>3208865.6300000004</v>
      </c>
      <c r="G76" s="378" t="s">
        <v>907</v>
      </c>
      <c r="H76" s="52">
        <f>F76/G76</f>
        <v>267405.4691666667</v>
      </c>
    </row>
    <row r="77" spans="1:8" ht="18.75">
      <c r="A77" s="382"/>
      <c r="B77" s="59"/>
      <c r="C77" s="59"/>
      <c r="D77" s="59"/>
      <c r="E77" s="59"/>
      <c r="F77" s="50"/>
      <c r="G77" s="378" t="s">
        <v>61</v>
      </c>
      <c r="H77" s="52"/>
    </row>
    <row r="78" spans="1:8" ht="18.75">
      <c r="A78" s="382" t="s">
        <v>338</v>
      </c>
      <c r="B78" s="50">
        <v>3028471.37</v>
      </c>
      <c r="C78" s="59">
        <v>0</v>
      </c>
      <c r="D78" s="50">
        <v>125281.04</v>
      </c>
      <c r="E78" s="50">
        <v>55113.22</v>
      </c>
      <c r="F78" s="59">
        <f>SUM(B78:E78)</f>
        <v>3208865.6300000004</v>
      </c>
      <c r="G78" s="378" t="s">
        <v>291</v>
      </c>
      <c r="H78" s="52">
        <f>F78/G78</f>
        <v>534810.9383333334</v>
      </c>
    </row>
    <row r="79" spans="1:8" ht="18.75">
      <c r="A79" s="418" t="s">
        <v>706</v>
      </c>
      <c r="B79" s="65"/>
      <c r="C79" s="65"/>
      <c r="D79" s="65"/>
      <c r="E79" s="65"/>
      <c r="F79" s="66"/>
      <c r="G79" s="386" t="s">
        <v>120</v>
      </c>
      <c r="H79" s="56"/>
    </row>
    <row r="80" spans="1:8" ht="18.75">
      <c r="A80" s="389" t="s">
        <v>946</v>
      </c>
      <c r="B80" s="50">
        <v>3028471.37</v>
      </c>
      <c r="C80" s="59">
        <v>0</v>
      </c>
      <c r="D80" s="50">
        <v>125281.04</v>
      </c>
      <c r="E80" s="50">
        <v>55113.22</v>
      </c>
      <c r="F80" s="59">
        <f>SUM(B80:E80)</f>
        <v>3208865.6300000004</v>
      </c>
      <c r="G80" s="378" t="s">
        <v>339</v>
      </c>
      <c r="H80" s="52">
        <f>F80/G80</f>
        <v>1195.1082420856612</v>
      </c>
    </row>
    <row r="81" spans="1:8" ht="18.75">
      <c r="A81" s="382"/>
      <c r="B81" s="59"/>
      <c r="C81" s="59"/>
      <c r="D81" s="59"/>
      <c r="E81" s="59"/>
      <c r="F81" s="50"/>
      <c r="G81" s="378" t="s">
        <v>165</v>
      </c>
      <c r="H81" s="52"/>
    </row>
    <row r="82" spans="1:8" ht="18.75">
      <c r="A82" s="382" t="s">
        <v>947</v>
      </c>
      <c r="B82" s="50">
        <v>3028471.37</v>
      </c>
      <c r="C82" s="59">
        <v>0</v>
      </c>
      <c r="D82" s="50">
        <v>125281.04</v>
      </c>
      <c r="E82" s="50">
        <v>55113.22</v>
      </c>
      <c r="F82" s="59">
        <f>SUM(B82:E82)</f>
        <v>3208865.6300000004</v>
      </c>
      <c r="G82" s="376" t="s">
        <v>340</v>
      </c>
      <c r="H82" s="52">
        <f>F82/G82</f>
        <v>8334.715922077923</v>
      </c>
    </row>
    <row r="83" spans="1:8" ht="18.75">
      <c r="A83" s="383"/>
      <c r="B83" s="59"/>
      <c r="C83" s="59"/>
      <c r="D83" s="59"/>
      <c r="E83" s="59"/>
      <c r="F83" s="50"/>
      <c r="G83" s="378" t="s">
        <v>904</v>
      </c>
      <c r="H83" s="52"/>
    </row>
    <row r="84" spans="1:8" ht="18.75">
      <c r="A84" s="382" t="s">
        <v>341</v>
      </c>
      <c r="B84" s="50">
        <v>3028471.38</v>
      </c>
      <c r="C84" s="59">
        <v>0</v>
      </c>
      <c r="D84" s="50">
        <v>125281.03</v>
      </c>
      <c r="E84" s="50">
        <v>55113.21</v>
      </c>
      <c r="F84" s="59">
        <f>SUM(B84:E84)</f>
        <v>3208865.6199999996</v>
      </c>
      <c r="G84" s="376" t="s">
        <v>342</v>
      </c>
      <c r="H84" s="52">
        <f>F84/G84</f>
        <v>4426.021544827586</v>
      </c>
    </row>
    <row r="85" spans="1:9" ht="18.75">
      <c r="A85" s="384"/>
      <c r="B85" s="65"/>
      <c r="C85" s="65"/>
      <c r="D85" s="65"/>
      <c r="E85" s="65"/>
      <c r="F85" s="66"/>
      <c r="G85" s="380" t="s">
        <v>165</v>
      </c>
      <c r="H85" s="56"/>
      <c r="I85" s="19">
        <f>F76+F78+F80+F82+F84</f>
        <v>16044328.14</v>
      </c>
    </row>
    <row r="86" spans="1:8" ht="21.75" customHeight="1">
      <c r="A86" s="381" t="s">
        <v>746</v>
      </c>
      <c r="B86" s="59"/>
      <c r="C86" s="59"/>
      <c r="D86" s="59"/>
      <c r="E86" s="59"/>
      <c r="F86" s="50"/>
      <c r="G86" s="376"/>
      <c r="H86" s="52"/>
    </row>
    <row r="87" spans="1:8" ht="21.75" customHeight="1">
      <c r="A87" s="383" t="s">
        <v>247</v>
      </c>
      <c r="B87" s="50">
        <v>4933709.48</v>
      </c>
      <c r="C87" s="50">
        <v>0</v>
      </c>
      <c r="D87" s="50">
        <v>88754.56</v>
      </c>
      <c r="E87" s="50">
        <v>136705.36</v>
      </c>
      <c r="F87" s="59">
        <f>SUM(B87:E87)</f>
        <v>5159169.4</v>
      </c>
      <c r="G87" s="376" t="s">
        <v>118</v>
      </c>
      <c r="H87" s="52">
        <f>F87/G87</f>
        <v>657.1353203413578</v>
      </c>
    </row>
    <row r="88" spans="1:8" ht="21.75" customHeight="1">
      <c r="A88" s="382" t="s">
        <v>15</v>
      </c>
      <c r="B88" s="59"/>
      <c r="C88" s="59"/>
      <c r="D88" s="59"/>
      <c r="E88" s="59"/>
      <c r="F88" s="50"/>
      <c r="G88" s="378" t="s">
        <v>120</v>
      </c>
      <c r="H88" s="52"/>
    </row>
    <row r="89" spans="1:8" ht="21.75" customHeight="1">
      <c r="A89" s="382" t="s">
        <v>343</v>
      </c>
      <c r="B89" s="50">
        <v>4933709.48</v>
      </c>
      <c r="C89" s="50">
        <v>0</v>
      </c>
      <c r="D89" s="50">
        <v>88754.57</v>
      </c>
      <c r="E89" s="50">
        <v>136705.36</v>
      </c>
      <c r="F89" s="59">
        <f>SUM(B89:E89)</f>
        <v>5159169.410000001</v>
      </c>
      <c r="G89" s="376" t="s">
        <v>248</v>
      </c>
      <c r="H89" s="52">
        <f>F89/G89</f>
        <v>4486.234269565219</v>
      </c>
    </row>
    <row r="90" spans="1:8" ht="21.75" customHeight="1">
      <c r="A90" s="382"/>
      <c r="B90" s="59"/>
      <c r="C90" s="59"/>
      <c r="D90" s="59"/>
      <c r="E90" s="59"/>
      <c r="F90" s="50"/>
      <c r="G90" s="378" t="s">
        <v>709</v>
      </c>
      <c r="H90" s="52"/>
    </row>
    <row r="91" spans="1:8" ht="21.75" customHeight="1">
      <c r="A91" s="382" t="s">
        <v>344</v>
      </c>
      <c r="B91" s="50">
        <v>4933709.48</v>
      </c>
      <c r="C91" s="50">
        <v>0</v>
      </c>
      <c r="D91" s="50">
        <v>88754.56</v>
      </c>
      <c r="E91" s="50">
        <v>136705.36</v>
      </c>
      <c r="F91" s="59">
        <f>SUM(B91:E91)</f>
        <v>5159169.4</v>
      </c>
      <c r="G91" s="376" t="s">
        <v>118</v>
      </c>
      <c r="H91" s="52">
        <f>F91/G91</f>
        <v>657.1353203413578</v>
      </c>
    </row>
    <row r="92" spans="1:8" ht="21.75" customHeight="1">
      <c r="A92" s="382" t="s">
        <v>711</v>
      </c>
      <c r="B92" s="59"/>
      <c r="C92" s="59"/>
      <c r="D92" s="59"/>
      <c r="E92" s="59"/>
      <c r="F92" s="50"/>
      <c r="G92" s="378" t="s">
        <v>120</v>
      </c>
      <c r="H92" s="52"/>
    </row>
    <row r="93" spans="1:8" ht="21.75" customHeight="1">
      <c r="A93" s="382" t="s">
        <v>345</v>
      </c>
      <c r="B93" s="50">
        <v>3289139.65</v>
      </c>
      <c r="C93" s="50">
        <v>0</v>
      </c>
      <c r="D93" s="50">
        <v>59169.71</v>
      </c>
      <c r="E93" s="50">
        <v>91136.91</v>
      </c>
      <c r="F93" s="59">
        <f>SUM(B93:E93)</f>
        <v>3439446.27</v>
      </c>
      <c r="G93" s="376" t="s">
        <v>346</v>
      </c>
      <c r="H93" s="52">
        <f>F93/G93</f>
        <v>1849.1646612903226</v>
      </c>
    </row>
    <row r="94" spans="1:8" ht="21.75" customHeight="1">
      <c r="A94" s="383"/>
      <c r="B94" s="59"/>
      <c r="C94" s="59"/>
      <c r="D94" s="59"/>
      <c r="E94" s="59"/>
      <c r="F94" s="50"/>
      <c r="G94" s="378" t="s">
        <v>904</v>
      </c>
      <c r="H94" s="52"/>
    </row>
    <row r="95" spans="1:8" ht="21.75" customHeight="1">
      <c r="A95" s="382" t="s">
        <v>347</v>
      </c>
      <c r="B95" s="50">
        <v>3289139.65</v>
      </c>
      <c r="C95" s="50">
        <v>0</v>
      </c>
      <c r="D95" s="50">
        <v>59169.71</v>
      </c>
      <c r="E95" s="50">
        <v>91136.91</v>
      </c>
      <c r="F95" s="59">
        <f>SUM(B95:E95)</f>
        <v>3439446.27</v>
      </c>
      <c r="G95" s="376" t="s">
        <v>348</v>
      </c>
      <c r="H95" s="52">
        <f>F95/G95</f>
        <v>4409.5465</v>
      </c>
    </row>
    <row r="96" spans="1:8" ht="21.75" customHeight="1">
      <c r="A96" s="389" t="s">
        <v>349</v>
      </c>
      <c r="B96" s="59"/>
      <c r="C96" s="59"/>
      <c r="D96" s="59"/>
      <c r="E96" s="59"/>
      <c r="F96" s="50"/>
      <c r="G96" s="378" t="s">
        <v>904</v>
      </c>
      <c r="H96" s="52"/>
    </row>
    <row r="97" spans="1:8" ht="21.75" customHeight="1">
      <c r="A97" s="389" t="s">
        <v>255</v>
      </c>
      <c r="B97" s="59"/>
      <c r="C97" s="59"/>
      <c r="D97" s="59"/>
      <c r="E97" s="59"/>
      <c r="F97" s="50"/>
      <c r="G97" s="378"/>
      <c r="H97" s="52"/>
    </row>
    <row r="98" spans="1:8" ht="21.75" customHeight="1">
      <c r="A98" s="382" t="s">
        <v>350</v>
      </c>
      <c r="B98" s="50">
        <v>8222849.13</v>
      </c>
      <c r="C98" s="50">
        <v>0</v>
      </c>
      <c r="D98" s="50">
        <v>147924.27</v>
      </c>
      <c r="E98" s="50">
        <v>227842.28</v>
      </c>
      <c r="F98" s="59">
        <f>SUM(B98:E98)</f>
        <v>8598615.68</v>
      </c>
      <c r="G98" s="376" t="s">
        <v>118</v>
      </c>
      <c r="H98" s="52">
        <f>F98/G98</f>
        <v>1095.2255356005603</v>
      </c>
    </row>
    <row r="99" spans="1:9" ht="21.75" customHeight="1">
      <c r="A99" s="382" t="s">
        <v>707</v>
      </c>
      <c r="B99" s="59"/>
      <c r="C99" s="59"/>
      <c r="D99" s="59"/>
      <c r="E99" s="59"/>
      <c r="F99" s="50"/>
      <c r="G99" s="378" t="s">
        <v>120</v>
      </c>
      <c r="H99" s="52"/>
      <c r="I99" s="19"/>
    </row>
    <row r="100" spans="1:9" ht="21.75" customHeight="1">
      <c r="A100" s="382" t="s">
        <v>351</v>
      </c>
      <c r="B100" s="50">
        <v>3289139.66</v>
      </c>
      <c r="C100" s="50">
        <v>0</v>
      </c>
      <c r="D100" s="50">
        <v>59169.71</v>
      </c>
      <c r="E100" s="50">
        <v>91136.91</v>
      </c>
      <c r="F100" s="59">
        <f>SUM(B100:E100)</f>
        <v>3439446.2800000003</v>
      </c>
      <c r="G100" s="378" t="s">
        <v>908</v>
      </c>
      <c r="H100" s="52">
        <f>F100/G100</f>
        <v>343.944628</v>
      </c>
      <c r="I100" s="19"/>
    </row>
    <row r="101" spans="1:9" ht="21.75" customHeight="1">
      <c r="A101" s="382" t="s">
        <v>352</v>
      </c>
      <c r="B101" s="59"/>
      <c r="C101" s="59"/>
      <c r="D101" s="59"/>
      <c r="E101" s="59"/>
      <c r="F101" s="50"/>
      <c r="G101" s="378" t="s">
        <v>684</v>
      </c>
      <c r="H101" s="52"/>
      <c r="I101" s="19"/>
    </row>
    <row r="102" spans="1:9" s="20" customFormat="1" ht="21.75" customHeight="1">
      <c r="A102" s="382" t="s">
        <v>353</v>
      </c>
      <c r="B102" s="62"/>
      <c r="C102" s="59"/>
      <c r="D102" s="62"/>
      <c r="E102" s="62"/>
      <c r="F102" s="50"/>
      <c r="G102" s="378"/>
      <c r="H102" s="52"/>
      <c r="I102" s="19">
        <f>F87+F89+F91+F93+F95+F98+F100</f>
        <v>34394462.71</v>
      </c>
    </row>
    <row r="103" spans="1:9" ht="21.75" customHeight="1">
      <c r="A103" s="384"/>
      <c r="B103" s="385"/>
      <c r="C103" s="65"/>
      <c r="D103" s="385"/>
      <c r="E103" s="385"/>
      <c r="F103" s="66"/>
      <c r="G103" s="380"/>
      <c r="H103" s="56"/>
      <c r="I103" s="19"/>
    </row>
    <row r="104" spans="1:8" ht="21.75" customHeight="1">
      <c r="A104" s="381" t="s">
        <v>747</v>
      </c>
      <c r="B104" s="59"/>
      <c r="C104" s="59"/>
      <c r="D104" s="59"/>
      <c r="E104" s="59"/>
      <c r="F104" s="50"/>
      <c r="G104" s="376"/>
      <c r="H104" s="52"/>
    </row>
    <row r="105" spans="1:8" ht="21.75" customHeight="1">
      <c r="A105" s="382" t="s">
        <v>748</v>
      </c>
      <c r="B105" s="50">
        <v>3233478.92</v>
      </c>
      <c r="C105" s="59">
        <v>0</v>
      </c>
      <c r="D105" s="50">
        <v>166417.1</v>
      </c>
      <c r="E105" s="50">
        <v>132376.56</v>
      </c>
      <c r="F105" s="59">
        <f>SUM(B105:E105)</f>
        <v>3532272.58</v>
      </c>
      <c r="G105" s="376" t="s">
        <v>354</v>
      </c>
      <c r="H105" s="52">
        <f>F105/G105</f>
        <v>518.9939141933588</v>
      </c>
    </row>
    <row r="106" spans="1:8" ht="21.75" customHeight="1">
      <c r="A106" s="382" t="s">
        <v>355</v>
      </c>
      <c r="B106" s="59"/>
      <c r="C106" s="59"/>
      <c r="D106" s="59"/>
      <c r="E106" s="59"/>
      <c r="F106" s="50"/>
      <c r="G106" s="376" t="s">
        <v>56</v>
      </c>
      <c r="H106" s="52"/>
    </row>
    <row r="107" spans="1:8" ht="21.75" customHeight="1">
      <c r="A107" s="382" t="s">
        <v>757</v>
      </c>
      <c r="B107" s="50">
        <v>4850218.39</v>
      </c>
      <c r="C107" s="59">
        <v>0</v>
      </c>
      <c r="D107" s="50">
        <v>249625.65</v>
      </c>
      <c r="E107" s="50">
        <v>198564.83</v>
      </c>
      <c r="F107" s="59">
        <f>SUM(B107:E107)</f>
        <v>5298408.87</v>
      </c>
      <c r="G107" s="376" t="s">
        <v>356</v>
      </c>
      <c r="H107" s="52">
        <f>F107/G107</f>
        <v>3669.2582202216067</v>
      </c>
    </row>
    <row r="108" spans="1:8" ht="21.75" customHeight="1">
      <c r="A108" s="382" t="s">
        <v>758</v>
      </c>
      <c r="B108" s="59"/>
      <c r="C108" s="59"/>
      <c r="D108" s="59"/>
      <c r="E108" s="59"/>
      <c r="F108" s="50"/>
      <c r="G108" s="376" t="s">
        <v>56</v>
      </c>
      <c r="H108" s="52"/>
    </row>
    <row r="109" spans="1:8" ht="21.75" customHeight="1">
      <c r="A109" s="382" t="s">
        <v>788</v>
      </c>
      <c r="B109" s="50">
        <v>4850218.39</v>
      </c>
      <c r="C109" s="59">
        <v>0</v>
      </c>
      <c r="D109" s="50">
        <v>249625.65</v>
      </c>
      <c r="E109" s="50">
        <v>198564.83</v>
      </c>
      <c r="F109" s="59">
        <f>SUM(B109:E109)</f>
        <v>5298408.87</v>
      </c>
      <c r="G109" s="376" t="s">
        <v>357</v>
      </c>
      <c r="H109" s="52">
        <f>F109/G109</f>
        <v>44901.77008474577</v>
      </c>
    </row>
    <row r="110" spans="1:8" ht="21.75" customHeight="1">
      <c r="A110" s="382"/>
      <c r="B110" s="59"/>
      <c r="C110" s="59"/>
      <c r="D110" s="59"/>
      <c r="E110" s="59"/>
      <c r="F110" s="50"/>
      <c r="G110" s="376" t="s">
        <v>56</v>
      </c>
      <c r="H110" s="52"/>
    </row>
    <row r="111" spans="1:8" s="70" customFormat="1" ht="21.75" customHeight="1">
      <c r="A111" s="382" t="s">
        <v>31</v>
      </c>
      <c r="B111" s="50">
        <v>4850218.38</v>
      </c>
      <c r="C111" s="59">
        <v>0</v>
      </c>
      <c r="D111" s="50">
        <v>249625.65</v>
      </c>
      <c r="E111" s="50">
        <v>198564.83</v>
      </c>
      <c r="F111" s="59">
        <f>SUM(B111:E111)</f>
        <v>5298408.86</v>
      </c>
      <c r="G111" s="376" t="s">
        <v>358</v>
      </c>
      <c r="H111" s="52">
        <f>F111/G111</f>
        <v>4136.150554254489</v>
      </c>
    </row>
    <row r="112" spans="1:8" ht="21.75" customHeight="1">
      <c r="A112" s="382" t="s">
        <v>32</v>
      </c>
      <c r="B112" s="59"/>
      <c r="C112" s="59"/>
      <c r="D112" s="59"/>
      <c r="E112" s="59"/>
      <c r="F112" s="50"/>
      <c r="G112" s="376" t="s">
        <v>56</v>
      </c>
      <c r="H112" s="52"/>
    </row>
    <row r="113" spans="1:8" ht="22.5" customHeight="1">
      <c r="A113" s="382" t="s">
        <v>789</v>
      </c>
      <c r="B113" s="50">
        <v>4850218.38</v>
      </c>
      <c r="C113" s="59">
        <v>0</v>
      </c>
      <c r="D113" s="50">
        <v>249625.65</v>
      </c>
      <c r="E113" s="50">
        <v>198564.84</v>
      </c>
      <c r="F113" s="59">
        <f>SUM(B113:E113)</f>
        <v>5298408.87</v>
      </c>
      <c r="G113" s="376" t="s">
        <v>85</v>
      </c>
      <c r="H113" s="52">
        <f>F113/G113</f>
        <v>5298408.87</v>
      </c>
    </row>
    <row r="114" spans="1:8" ht="22.5" customHeight="1">
      <c r="A114" s="382"/>
      <c r="B114" s="59"/>
      <c r="C114" s="59"/>
      <c r="D114" s="59"/>
      <c r="E114" s="59"/>
      <c r="F114" s="50"/>
      <c r="G114" s="376" t="s">
        <v>56</v>
      </c>
      <c r="H114" s="52"/>
    </row>
    <row r="115" spans="1:8" ht="22.5" customHeight="1">
      <c r="A115" s="382" t="s">
        <v>749</v>
      </c>
      <c r="B115" s="50">
        <v>4850218.38</v>
      </c>
      <c r="C115" s="59">
        <v>0</v>
      </c>
      <c r="D115" s="50">
        <v>249625.65</v>
      </c>
      <c r="E115" s="50">
        <v>198564.84</v>
      </c>
      <c r="F115" s="59">
        <f>SUM(B115:E115)</f>
        <v>5298408.87</v>
      </c>
      <c r="G115" s="376" t="s">
        <v>136</v>
      </c>
      <c r="H115" s="52">
        <f>F115/G115</f>
        <v>407569.9130769231</v>
      </c>
    </row>
    <row r="116" spans="1:9" ht="22.5" customHeight="1">
      <c r="A116" s="382" t="s">
        <v>750</v>
      </c>
      <c r="B116" s="59"/>
      <c r="C116" s="59"/>
      <c r="D116" s="59"/>
      <c r="E116" s="59"/>
      <c r="F116" s="50"/>
      <c r="G116" s="376" t="s">
        <v>56</v>
      </c>
      <c r="H116" s="52"/>
      <c r="I116" s="19"/>
    </row>
    <row r="117" spans="1:9" ht="22.5" customHeight="1">
      <c r="A117" s="382" t="s">
        <v>359</v>
      </c>
      <c r="B117" s="50">
        <v>4850218.38</v>
      </c>
      <c r="C117" s="59">
        <v>0</v>
      </c>
      <c r="D117" s="50">
        <v>249625.66</v>
      </c>
      <c r="E117" s="50">
        <v>198564.84</v>
      </c>
      <c r="F117" s="59">
        <f>SUM(B117:E117)</f>
        <v>5298408.88</v>
      </c>
      <c r="G117" s="376" t="s">
        <v>85</v>
      </c>
      <c r="H117" s="52">
        <f>F117/G117</f>
        <v>5298408.88</v>
      </c>
      <c r="I117" s="19"/>
    </row>
    <row r="118" spans="1:9" ht="22.5" customHeight="1">
      <c r="A118" s="384" t="s">
        <v>360</v>
      </c>
      <c r="B118" s="65"/>
      <c r="C118" s="65"/>
      <c r="D118" s="65"/>
      <c r="E118" s="65"/>
      <c r="F118" s="66"/>
      <c r="G118" s="386" t="s">
        <v>56</v>
      </c>
      <c r="H118" s="56"/>
      <c r="I118" s="19">
        <f>F105+F107+F109+F111+F113+F115+F117</f>
        <v>35322725.800000004</v>
      </c>
    </row>
    <row r="119" spans="1:8" ht="21.75" customHeight="1">
      <c r="A119" s="381" t="s">
        <v>126</v>
      </c>
      <c r="B119" s="58"/>
      <c r="C119" s="58"/>
      <c r="D119" s="58"/>
      <c r="E119" s="58"/>
      <c r="F119" s="50"/>
      <c r="G119" s="376"/>
      <c r="H119" s="52"/>
    </row>
    <row r="120" spans="1:8" ht="21.75" customHeight="1">
      <c r="A120" s="382" t="s">
        <v>712</v>
      </c>
      <c r="B120" s="50">
        <v>25816439.35</v>
      </c>
      <c r="C120" s="59">
        <v>0</v>
      </c>
      <c r="D120" s="50">
        <v>868870.66</v>
      </c>
      <c r="E120" s="50">
        <v>693093.4</v>
      </c>
      <c r="F120" s="59">
        <f>SUM(B120:E120)</f>
        <v>27378403.41</v>
      </c>
      <c r="G120" s="376" t="s">
        <v>361</v>
      </c>
      <c r="H120" s="52">
        <f>F120/G120</f>
        <v>1353.2896747565617</v>
      </c>
    </row>
    <row r="121" spans="1:8" ht="21.75" customHeight="1">
      <c r="A121" s="382"/>
      <c r="B121" s="59"/>
      <c r="C121" s="59"/>
      <c r="D121" s="59"/>
      <c r="E121" s="59"/>
      <c r="F121" s="50"/>
      <c r="G121" s="378" t="s">
        <v>57</v>
      </c>
      <c r="H121" s="52"/>
    </row>
    <row r="122" spans="1:8" ht="21.75" customHeight="1">
      <c r="A122" s="382" t="s">
        <v>713</v>
      </c>
      <c r="B122" s="50">
        <v>2868493.26</v>
      </c>
      <c r="C122" s="59">
        <v>0</v>
      </c>
      <c r="D122" s="50">
        <v>96541.18</v>
      </c>
      <c r="E122" s="50">
        <v>77010.38</v>
      </c>
      <c r="F122" s="59">
        <f>SUM(B122:E122)</f>
        <v>3042044.82</v>
      </c>
      <c r="G122" s="378" t="s">
        <v>362</v>
      </c>
      <c r="H122" s="52">
        <f>F122/G122</f>
        <v>2022.6361835106381</v>
      </c>
    </row>
    <row r="123" spans="1:9" ht="21.75" customHeight="1">
      <c r="A123" s="384"/>
      <c r="B123" s="65"/>
      <c r="C123" s="65"/>
      <c r="D123" s="65"/>
      <c r="E123" s="65"/>
      <c r="F123" s="66"/>
      <c r="G123" s="380" t="s">
        <v>57</v>
      </c>
      <c r="H123" s="56"/>
      <c r="I123" s="19">
        <f>F120+F122</f>
        <v>30420448.23</v>
      </c>
    </row>
    <row r="124" spans="1:8" ht="21.75" customHeight="1">
      <c r="A124" s="381" t="s">
        <v>127</v>
      </c>
      <c r="B124" s="58"/>
      <c r="C124" s="58"/>
      <c r="D124" s="58"/>
      <c r="E124" s="58"/>
      <c r="F124" s="73"/>
      <c r="G124" s="376"/>
      <c r="H124" s="52"/>
    </row>
    <row r="125" spans="1:8" ht="21.75" customHeight="1">
      <c r="A125" s="389" t="s">
        <v>110</v>
      </c>
      <c r="B125" s="50">
        <v>3205043.97</v>
      </c>
      <c r="C125" s="59">
        <v>0</v>
      </c>
      <c r="D125" s="50">
        <v>128189.03</v>
      </c>
      <c r="E125" s="50">
        <v>48592.42</v>
      </c>
      <c r="F125" s="59">
        <f>SUM(B125:E125)</f>
        <v>3381825.42</v>
      </c>
      <c r="G125" s="376" t="s">
        <v>363</v>
      </c>
      <c r="H125" s="52">
        <f>F125/G125</f>
        <v>305.8261367335865</v>
      </c>
    </row>
    <row r="126" spans="1:8" ht="21.75" customHeight="1">
      <c r="A126" s="391" t="s">
        <v>88</v>
      </c>
      <c r="B126" s="65"/>
      <c r="C126" s="65"/>
      <c r="D126" s="65"/>
      <c r="E126" s="65"/>
      <c r="F126" s="66"/>
      <c r="G126" s="386" t="s">
        <v>685</v>
      </c>
      <c r="H126" s="56"/>
    </row>
    <row r="127" spans="1:8" ht="21.75" customHeight="1">
      <c r="A127" s="389" t="s">
        <v>58</v>
      </c>
      <c r="B127" s="50">
        <v>3846052.77</v>
      </c>
      <c r="C127" s="59">
        <v>0</v>
      </c>
      <c r="D127" s="50">
        <v>153826.84</v>
      </c>
      <c r="E127" s="50">
        <v>58310.9</v>
      </c>
      <c r="F127" s="59">
        <f>SUM(B127:E127)</f>
        <v>4058190.51</v>
      </c>
      <c r="G127" s="376" t="s">
        <v>364</v>
      </c>
      <c r="H127" s="52">
        <f>F127/G127</f>
        <v>509.566864640884</v>
      </c>
    </row>
    <row r="128" spans="1:8" ht="21.75" customHeight="1">
      <c r="A128" s="389"/>
      <c r="B128" s="59"/>
      <c r="C128" s="59"/>
      <c r="D128" s="59"/>
      <c r="E128" s="59"/>
      <c r="F128" s="50"/>
      <c r="G128" s="376" t="s">
        <v>685</v>
      </c>
      <c r="H128" s="52"/>
    </row>
    <row r="129" spans="1:8" ht="21.75" customHeight="1">
      <c r="A129" s="389" t="s">
        <v>365</v>
      </c>
      <c r="B129" s="50">
        <v>7692105.53</v>
      </c>
      <c r="C129" s="59">
        <v>0</v>
      </c>
      <c r="D129" s="50">
        <v>307653.69</v>
      </c>
      <c r="E129" s="50">
        <v>116621.81</v>
      </c>
      <c r="F129" s="59">
        <f>SUM(B129:E129)</f>
        <v>8116381.03</v>
      </c>
      <c r="G129" s="376" t="s">
        <v>366</v>
      </c>
      <c r="H129" s="52">
        <f>F129/G129</f>
        <v>23801.703900293254</v>
      </c>
    </row>
    <row r="130" spans="1:8" ht="21.75" customHeight="1">
      <c r="A130" s="390" t="s">
        <v>43</v>
      </c>
      <c r="B130" s="59"/>
      <c r="C130" s="59"/>
      <c r="D130" s="59"/>
      <c r="E130" s="59"/>
      <c r="F130" s="50"/>
      <c r="G130" s="376" t="s">
        <v>685</v>
      </c>
      <c r="H130" s="52"/>
    </row>
    <row r="131" spans="1:8" ht="21.75" customHeight="1">
      <c r="A131" s="390" t="s">
        <v>133</v>
      </c>
      <c r="B131" s="50">
        <v>3205043.97</v>
      </c>
      <c r="C131" s="59">
        <v>0</v>
      </c>
      <c r="D131" s="50">
        <v>128189.04</v>
      </c>
      <c r="E131" s="50">
        <v>48592.42</v>
      </c>
      <c r="F131" s="59">
        <f>SUM(B131:E131)</f>
        <v>3381825.43</v>
      </c>
      <c r="G131" s="376" t="s">
        <v>367</v>
      </c>
      <c r="H131" s="52">
        <f>F131/G131</f>
        <v>88.88780502549545</v>
      </c>
    </row>
    <row r="132" spans="1:8" ht="21.75" customHeight="1">
      <c r="A132" s="390" t="s">
        <v>134</v>
      </c>
      <c r="B132" s="59"/>
      <c r="C132" s="59"/>
      <c r="D132" s="59"/>
      <c r="E132" s="59"/>
      <c r="F132" s="50"/>
      <c r="G132" s="376" t="s">
        <v>685</v>
      </c>
      <c r="H132" s="52"/>
    </row>
    <row r="133" spans="1:8" ht="21.75" customHeight="1">
      <c r="A133" s="389" t="s">
        <v>59</v>
      </c>
      <c r="B133" s="50">
        <v>5128070.35</v>
      </c>
      <c r="C133" s="59">
        <v>0</v>
      </c>
      <c r="D133" s="50">
        <v>205102.46</v>
      </c>
      <c r="E133" s="50">
        <v>77747.87</v>
      </c>
      <c r="F133" s="59">
        <f>SUM(B133:E133)</f>
        <v>5410920.68</v>
      </c>
      <c r="G133" s="376" t="s">
        <v>368</v>
      </c>
      <c r="H133" s="52">
        <f>F133/G133</f>
        <v>326.6083587855375</v>
      </c>
    </row>
    <row r="134" spans="1:8" ht="21.75" customHeight="1">
      <c r="A134" s="389" t="s">
        <v>683</v>
      </c>
      <c r="B134" s="59"/>
      <c r="C134" s="59"/>
      <c r="D134" s="59"/>
      <c r="E134" s="59"/>
      <c r="F134" s="50"/>
      <c r="G134" s="378" t="s">
        <v>61</v>
      </c>
      <c r="H134" s="52"/>
    </row>
    <row r="135" spans="1:8" ht="21.75" customHeight="1">
      <c r="A135" s="389" t="s">
        <v>46</v>
      </c>
      <c r="B135" s="50">
        <v>4482382.66</v>
      </c>
      <c r="C135" s="59">
        <v>0</v>
      </c>
      <c r="D135" s="50">
        <v>179277.51</v>
      </c>
      <c r="E135" s="50">
        <v>67958.45</v>
      </c>
      <c r="F135" s="59">
        <f>SUM(B135:E135)</f>
        <v>4729618.62</v>
      </c>
      <c r="G135" s="376" t="s">
        <v>164</v>
      </c>
      <c r="H135" s="52">
        <f>F135/G135</f>
        <v>131378.295</v>
      </c>
    </row>
    <row r="136" spans="1:8" ht="21.75" customHeight="1">
      <c r="A136" s="389" t="s">
        <v>111</v>
      </c>
      <c r="B136" s="59"/>
      <c r="C136" s="59"/>
      <c r="D136" s="59"/>
      <c r="E136" s="59"/>
      <c r="F136" s="50"/>
      <c r="G136" s="376" t="s">
        <v>61</v>
      </c>
      <c r="H136" s="52"/>
    </row>
    <row r="137" spans="1:8" ht="21.75" customHeight="1">
      <c r="A137" s="390" t="s">
        <v>790</v>
      </c>
      <c r="B137" s="50">
        <v>1282017.59</v>
      </c>
      <c r="C137" s="59">
        <v>0</v>
      </c>
      <c r="D137" s="50">
        <v>51275.61</v>
      </c>
      <c r="E137" s="50">
        <v>19436.97</v>
      </c>
      <c r="F137" s="59">
        <f>SUM(B137:E137)</f>
        <v>1352730.1700000002</v>
      </c>
      <c r="G137" s="376" t="s">
        <v>714</v>
      </c>
      <c r="H137" s="52">
        <f>F137/G137</f>
        <v>172.25648414618618</v>
      </c>
    </row>
    <row r="138" spans="1:8" ht="21.75" customHeight="1">
      <c r="A138" s="390"/>
      <c r="B138" s="59"/>
      <c r="C138" s="59"/>
      <c r="D138" s="59"/>
      <c r="E138" s="59"/>
      <c r="F138" s="50"/>
      <c r="G138" s="376" t="s">
        <v>60</v>
      </c>
      <c r="H138" s="52"/>
    </row>
    <row r="139" spans="1:8" ht="21.75" customHeight="1">
      <c r="A139" s="382" t="s">
        <v>47</v>
      </c>
      <c r="B139" s="50">
        <v>7692105.53</v>
      </c>
      <c r="C139" s="59">
        <v>0</v>
      </c>
      <c r="D139" s="50">
        <v>307653.69</v>
      </c>
      <c r="E139" s="50">
        <v>116621.81</v>
      </c>
      <c r="F139" s="59">
        <f>SUM(B139:E139)</f>
        <v>8116381.03</v>
      </c>
      <c r="G139" s="376" t="s">
        <v>369</v>
      </c>
      <c r="H139" s="52">
        <f>F139/G139</f>
        <v>301.2538426991315</v>
      </c>
    </row>
    <row r="140" spans="1:8" ht="21.75" customHeight="1">
      <c r="A140" s="382"/>
      <c r="B140" s="59"/>
      <c r="C140" s="59"/>
      <c r="D140" s="59"/>
      <c r="E140" s="59"/>
      <c r="F140" s="50"/>
      <c r="G140" s="376" t="s">
        <v>685</v>
      </c>
      <c r="H140" s="52"/>
    </row>
    <row r="141" spans="1:8" ht="21.75" customHeight="1">
      <c r="A141" s="382" t="s">
        <v>76</v>
      </c>
      <c r="B141" s="50">
        <v>5128070.35</v>
      </c>
      <c r="C141" s="59">
        <v>0</v>
      </c>
      <c r="D141" s="50">
        <v>205102.46</v>
      </c>
      <c r="E141" s="50">
        <v>77747.87</v>
      </c>
      <c r="F141" s="59">
        <f>SUM(B141:E141)</f>
        <v>5410920.68</v>
      </c>
      <c r="G141" s="376" t="s">
        <v>714</v>
      </c>
      <c r="H141" s="52">
        <f>F141/G141</f>
        <v>689.0259365847446</v>
      </c>
    </row>
    <row r="142" spans="1:8" ht="21.75" customHeight="1">
      <c r="A142" s="382" t="s">
        <v>779</v>
      </c>
      <c r="B142" s="59"/>
      <c r="C142" s="59"/>
      <c r="D142" s="59"/>
      <c r="E142" s="59"/>
      <c r="F142" s="50"/>
      <c r="G142" s="376" t="s">
        <v>60</v>
      </c>
      <c r="H142" s="52"/>
    </row>
    <row r="143" spans="1:8" ht="21.75" customHeight="1">
      <c r="A143" s="389" t="s">
        <v>137</v>
      </c>
      <c r="B143" s="50">
        <v>5128070.35</v>
      </c>
      <c r="C143" s="59">
        <v>0</v>
      </c>
      <c r="D143" s="50">
        <v>205102.46</v>
      </c>
      <c r="E143" s="50">
        <v>77747.87</v>
      </c>
      <c r="F143" s="59">
        <f>B143+C143+D143+E143</f>
        <v>5410920.68</v>
      </c>
      <c r="G143" s="376" t="s">
        <v>370</v>
      </c>
      <c r="H143" s="52">
        <f>F143/G143</f>
        <v>318.28945176470586</v>
      </c>
    </row>
    <row r="144" spans="1:9" ht="21.75" customHeight="1">
      <c r="A144" s="391" t="s">
        <v>48</v>
      </c>
      <c r="B144" s="65"/>
      <c r="C144" s="65"/>
      <c r="D144" s="65"/>
      <c r="E144" s="65"/>
      <c r="F144" s="66"/>
      <c r="G144" s="386" t="s">
        <v>45</v>
      </c>
      <c r="H144" s="56"/>
      <c r="I144" s="19">
        <f>F125+F127+F129+F131+F133+F135+F137+F139+F141+F143</f>
        <v>49369714.25</v>
      </c>
    </row>
    <row r="145" spans="1:8" ht="21.75" customHeight="1">
      <c r="A145" s="392" t="s">
        <v>128</v>
      </c>
      <c r="B145" s="58"/>
      <c r="C145" s="58"/>
      <c r="D145" s="58"/>
      <c r="E145" s="58"/>
      <c r="F145" s="50"/>
      <c r="G145" s="376"/>
      <c r="H145" s="52"/>
    </row>
    <row r="146" spans="1:8" ht="21.75" customHeight="1">
      <c r="A146" s="382" t="s">
        <v>715</v>
      </c>
      <c r="B146" s="50">
        <v>51469250.02</v>
      </c>
      <c r="C146" s="50">
        <v>176179.6</v>
      </c>
      <c r="D146" s="50">
        <v>2562952.97</v>
      </c>
      <c r="E146" s="50">
        <v>1026437.96</v>
      </c>
      <c r="F146" s="59">
        <f>SUM(B146:E146)</f>
        <v>55234820.550000004</v>
      </c>
      <c r="G146" s="376" t="s">
        <v>371</v>
      </c>
      <c r="H146" s="52">
        <f>F146/G146</f>
        <v>19832.969676840217</v>
      </c>
    </row>
    <row r="147" spans="1:8" ht="21.75" customHeight="1">
      <c r="A147" s="382" t="s">
        <v>716</v>
      </c>
      <c r="B147" s="59"/>
      <c r="C147" s="59"/>
      <c r="D147" s="59"/>
      <c r="E147" s="59"/>
      <c r="F147" s="50"/>
      <c r="G147" s="376" t="s">
        <v>685</v>
      </c>
      <c r="H147" s="52"/>
    </row>
    <row r="148" spans="1:8" ht="21.75" customHeight="1">
      <c r="A148" s="389" t="s">
        <v>372</v>
      </c>
      <c r="B148" s="50">
        <v>51469250.02</v>
      </c>
      <c r="C148" s="50">
        <v>176179.6</v>
      </c>
      <c r="D148" s="50">
        <v>2562952.97</v>
      </c>
      <c r="E148" s="50">
        <v>1026437.96</v>
      </c>
      <c r="F148" s="59">
        <f>SUM(B148:E148)</f>
        <v>55234820.550000004</v>
      </c>
      <c r="G148" s="376" t="s">
        <v>373</v>
      </c>
      <c r="H148" s="52">
        <f>F148/G148</f>
        <v>116283.83273684212</v>
      </c>
    </row>
    <row r="149" spans="1:8" ht="21.75" customHeight="1">
      <c r="A149" s="391" t="s">
        <v>374</v>
      </c>
      <c r="B149" s="65"/>
      <c r="C149" s="65"/>
      <c r="D149" s="65"/>
      <c r="E149" s="65"/>
      <c r="F149" s="66"/>
      <c r="G149" s="386" t="s">
        <v>685</v>
      </c>
      <c r="H149" s="56"/>
    </row>
    <row r="150" spans="1:8" ht="21.75" customHeight="1">
      <c r="A150" s="382" t="s">
        <v>375</v>
      </c>
      <c r="B150" s="50">
        <v>51469250.02</v>
      </c>
      <c r="C150" s="50">
        <v>176179.6</v>
      </c>
      <c r="D150" s="50">
        <v>2562952.97</v>
      </c>
      <c r="E150" s="50">
        <v>1026437.96</v>
      </c>
      <c r="F150" s="59">
        <f>SUM(B150:E150)</f>
        <v>55234820.550000004</v>
      </c>
      <c r="G150" s="376" t="s">
        <v>376</v>
      </c>
      <c r="H150" s="52">
        <f>F150/G150</f>
        <v>46415.815588235295</v>
      </c>
    </row>
    <row r="151" spans="1:8" ht="21.75" customHeight="1">
      <c r="A151" s="382" t="s">
        <v>377</v>
      </c>
      <c r="B151" s="59"/>
      <c r="C151" s="59"/>
      <c r="D151" s="59"/>
      <c r="E151" s="59"/>
      <c r="F151" s="50"/>
      <c r="G151" s="376" t="s">
        <v>685</v>
      </c>
      <c r="H151" s="52"/>
    </row>
    <row r="152" spans="1:8" ht="21.75" customHeight="1">
      <c r="A152" s="382" t="s">
        <v>378</v>
      </c>
      <c r="B152" s="50">
        <v>51469250.02</v>
      </c>
      <c r="C152" s="50">
        <v>176179.6</v>
      </c>
      <c r="D152" s="50">
        <v>2562952.97</v>
      </c>
      <c r="E152" s="50">
        <v>1026437.96</v>
      </c>
      <c r="F152" s="59">
        <f>SUM(B152:E152)</f>
        <v>55234820.550000004</v>
      </c>
      <c r="G152" s="376" t="s">
        <v>379</v>
      </c>
      <c r="H152" s="52">
        <f>F152/G152</f>
        <v>110691.02314629259</v>
      </c>
    </row>
    <row r="153" spans="1:8" ht="21.75" customHeight="1">
      <c r="A153" s="382" t="s">
        <v>380</v>
      </c>
      <c r="B153" s="59"/>
      <c r="C153" s="59"/>
      <c r="D153" s="59"/>
      <c r="E153" s="59"/>
      <c r="F153" s="50"/>
      <c r="G153" s="376" t="s">
        <v>685</v>
      </c>
      <c r="H153" s="52"/>
    </row>
    <row r="154" spans="1:8" ht="21.75" customHeight="1">
      <c r="A154" s="382" t="s">
        <v>381</v>
      </c>
      <c r="B154" s="50">
        <v>51469250.02</v>
      </c>
      <c r="C154" s="50">
        <v>176179.6</v>
      </c>
      <c r="D154" s="50">
        <v>2562952.97</v>
      </c>
      <c r="E154" s="50">
        <v>1026437.96</v>
      </c>
      <c r="F154" s="59">
        <f>SUM(B154:E154)</f>
        <v>55234820.550000004</v>
      </c>
      <c r="G154" s="376" t="s">
        <v>382</v>
      </c>
      <c r="H154" s="52">
        <f>F154/G154</f>
        <v>26078.763243626065</v>
      </c>
    </row>
    <row r="155" spans="1:8" ht="21.75" customHeight="1">
      <c r="A155" s="382" t="s">
        <v>383</v>
      </c>
      <c r="B155" s="59"/>
      <c r="C155" s="59"/>
      <c r="D155" s="59"/>
      <c r="E155" s="59"/>
      <c r="F155" s="50"/>
      <c r="G155" s="376" t="s">
        <v>685</v>
      </c>
      <c r="H155" s="52"/>
    </row>
    <row r="156" spans="1:8" ht="21.75" customHeight="1">
      <c r="A156" s="382" t="s">
        <v>384</v>
      </c>
      <c r="B156" s="50">
        <v>68625666.69</v>
      </c>
      <c r="C156" s="50">
        <v>234906.14</v>
      </c>
      <c r="D156" s="50">
        <v>3417270.63</v>
      </c>
      <c r="E156" s="50">
        <v>1368583.95</v>
      </c>
      <c r="F156" s="59">
        <f>SUM(B156:E156)</f>
        <v>73646427.41</v>
      </c>
      <c r="G156" s="376" t="s">
        <v>385</v>
      </c>
      <c r="H156" s="52">
        <f>F156/G156</f>
        <v>896.7383127351541</v>
      </c>
    </row>
    <row r="157" spans="1:8" ht="21.75" customHeight="1">
      <c r="A157" s="382" t="s">
        <v>386</v>
      </c>
      <c r="B157" s="59"/>
      <c r="C157" s="59"/>
      <c r="D157" s="59"/>
      <c r="E157" s="59"/>
      <c r="F157" s="50"/>
      <c r="G157" s="378" t="s">
        <v>57</v>
      </c>
      <c r="H157" s="52"/>
    </row>
    <row r="158" spans="1:8" ht="21.75" customHeight="1">
      <c r="A158" s="382" t="s">
        <v>387</v>
      </c>
      <c r="B158" s="50">
        <v>34312833.35</v>
      </c>
      <c r="C158" s="50">
        <v>117453.07</v>
      </c>
      <c r="D158" s="50">
        <v>1708635.32</v>
      </c>
      <c r="E158" s="50">
        <v>684291.97</v>
      </c>
      <c r="F158" s="59">
        <f>SUM(B158:E158)</f>
        <v>36823213.71</v>
      </c>
      <c r="G158" s="376" t="s">
        <v>388</v>
      </c>
      <c r="H158" s="52">
        <f>F158/G158</f>
        <v>9446.694127757824</v>
      </c>
    </row>
    <row r="159" spans="1:8" ht="21.75" customHeight="1">
      <c r="A159" s="382" t="s">
        <v>389</v>
      </c>
      <c r="B159" s="59"/>
      <c r="C159" s="59"/>
      <c r="D159" s="59"/>
      <c r="E159" s="59"/>
      <c r="F159" s="50"/>
      <c r="G159" s="378" t="s">
        <v>57</v>
      </c>
      <c r="H159" s="52"/>
    </row>
    <row r="160" spans="1:8" ht="21.75" customHeight="1">
      <c r="A160" s="375" t="s">
        <v>390</v>
      </c>
      <c r="B160" s="50">
        <v>68625666.69</v>
      </c>
      <c r="C160" s="50">
        <v>234906.14</v>
      </c>
      <c r="D160" s="50">
        <v>3417270.63</v>
      </c>
      <c r="E160" s="50">
        <v>1368583.95</v>
      </c>
      <c r="F160" s="59">
        <f>SUM(B160:E160)</f>
        <v>73646427.41</v>
      </c>
      <c r="G160" s="376" t="s">
        <v>391</v>
      </c>
      <c r="H160" s="52">
        <f>F160/G160</f>
        <v>2506.5151252467494</v>
      </c>
    </row>
    <row r="161" spans="1:8" ht="21.75" customHeight="1">
      <c r="A161" s="382" t="s">
        <v>392</v>
      </c>
      <c r="B161" s="59"/>
      <c r="C161" s="59"/>
      <c r="D161" s="59"/>
      <c r="E161" s="59"/>
      <c r="F161" s="50"/>
      <c r="G161" s="376" t="s">
        <v>685</v>
      </c>
      <c r="H161" s="52"/>
    </row>
    <row r="162" spans="1:8" ht="21.75" customHeight="1">
      <c r="A162" s="382" t="s">
        <v>393</v>
      </c>
      <c r="B162" s="50">
        <v>34312833.35</v>
      </c>
      <c r="C162" s="50">
        <v>117453.07</v>
      </c>
      <c r="D162" s="50">
        <v>1708635.32</v>
      </c>
      <c r="E162" s="50">
        <v>684291.97</v>
      </c>
      <c r="F162" s="59">
        <f>SUM(B162:E162)</f>
        <v>36823213.71</v>
      </c>
      <c r="G162" s="376" t="s">
        <v>934</v>
      </c>
      <c r="H162" s="52">
        <f>F162/G162</f>
        <v>171270.76144186046</v>
      </c>
    </row>
    <row r="163" spans="1:8" ht="21.75" customHeight="1">
      <c r="A163" s="382" t="s">
        <v>860</v>
      </c>
      <c r="B163" s="59"/>
      <c r="C163" s="59"/>
      <c r="D163" s="59"/>
      <c r="E163" s="59"/>
      <c r="F163" s="50"/>
      <c r="G163" s="376" t="s">
        <v>685</v>
      </c>
      <c r="H163" s="52"/>
    </row>
    <row r="164" spans="1:8" ht="21.75" customHeight="1">
      <c r="A164" s="382" t="s">
        <v>286</v>
      </c>
      <c r="B164" s="50">
        <v>68625666.69</v>
      </c>
      <c r="C164" s="50">
        <v>234906.14</v>
      </c>
      <c r="D164" s="50">
        <v>3417270.63</v>
      </c>
      <c r="E164" s="50">
        <v>1368583.94</v>
      </c>
      <c r="F164" s="59">
        <f>SUM(B164:E164)</f>
        <v>73646427.39999999</v>
      </c>
      <c r="G164" s="376" t="s">
        <v>394</v>
      </c>
      <c r="H164" s="52">
        <f>F164/G164</f>
        <v>42594.810526315785</v>
      </c>
    </row>
    <row r="165" spans="1:8" ht="21.75" customHeight="1">
      <c r="A165" s="382" t="s">
        <v>860</v>
      </c>
      <c r="B165" s="59"/>
      <c r="C165" s="59"/>
      <c r="D165" s="59"/>
      <c r="E165" s="59"/>
      <c r="F165" s="50"/>
      <c r="G165" s="376" t="s">
        <v>61</v>
      </c>
      <c r="H165" s="52"/>
    </row>
    <row r="166" spans="1:8" ht="21.75" customHeight="1">
      <c r="A166" s="382" t="s">
        <v>20</v>
      </c>
      <c r="B166" s="50">
        <v>68625666.69</v>
      </c>
      <c r="C166" s="50">
        <v>234906.14</v>
      </c>
      <c r="D166" s="50">
        <v>3417270.63</v>
      </c>
      <c r="E166" s="50">
        <v>1368583.94</v>
      </c>
      <c r="F166" s="59">
        <f>SUM(B166:E166)</f>
        <v>73646427.39999999</v>
      </c>
      <c r="G166" s="376" t="s">
        <v>395</v>
      </c>
      <c r="H166" s="52">
        <f>F166/G166</f>
        <v>1603.9032907202125</v>
      </c>
    </row>
    <row r="167" spans="1:8" ht="21.75" customHeight="1">
      <c r="A167" s="382"/>
      <c r="B167" s="59"/>
      <c r="C167" s="59"/>
      <c r="D167" s="59"/>
      <c r="E167" s="59"/>
      <c r="F167" s="50"/>
      <c r="G167" s="378" t="s">
        <v>786</v>
      </c>
      <c r="H167" s="52"/>
    </row>
    <row r="168" spans="1:8" ht="21.75" customHeight="1">
      <c r="A168" s="382" t="s">
        <v>289</v>
      </c>
      <c r="B168" s="50">
        <v>68625666.69</v>
      </c>
      <c r="C168" s="50">
        <v>234906.14</v>
      </c>
      <c r="D168" s="50">
        <v>3417270.63</v>
      </c>
      <c r="E168" s="50">
        <v>1368583.94</v>
      </c>
      <c r="F168" s="59">
        <f>SUM(B168:E168)</f>
        <v>73646427.39999999</v>
      </c>
      <c r="G168" s="376" t="s">
        <v>396</v>
      </c>
      <c r="H168" s="52">
        <f>F168/G168</f>
        <v>10645.624082104654</v>
      </c>
    </row>
    <row r="169" spans="1:8" ht="21.75" customHeight="1">
      <c r="A169" s="382" t="s">
        <v>779</v>
      </c>
      <c r="B169" s="59"/>
      <c r="C169" s="59"/>
      <c r="D169" s="59"/>
      <c r="E169" s="59"/>
      <c r="F169" s="50"/>
      <c r="G169" s="376" t="s">
        <v>685</v>
      </c>
      <c r="H169" s="52"/>
    </row>
    <row r="170" spans="1:8" ht="21.75" customHeight="1">
      <c r="A170" s="382" t="s">
        <v>397</v>
      </c>
      <c r="B170" s="50">
        <v>51469250.02</v>
      </c>
      <c r="C170" s="50">
        <v>176179.6</v>
      </c>
      <c r="D170" s="50">
        <v>2562952.97</v>
      </c>
      <c r="E170" s="50">
        <v>1026437.96</v>
      </c>
      <c r="F170" s="59">
        <f>SUM(B170:E170)</f>
        <v>55234820.550000004</v>
      </c>
      <c r="G170" s="378" t="s">
        <v>398</v>
      </c>
      <c r="H170" s="52">
        <f>F170/G170</f>
        <v>1377.7361639769526</v>
      </c>
    </row>
    <row r="171" spans="1:8" ht="21.75" customHeight="1">
      <c r="A171" s="382" t="s">
        <v>775</v>
      </c>
      <c r="B171" s="59"/>
      <c r="C171" s="59"/>
      <c r="D171" s="59"/>
      <c r="E171" s="59"/>
      <c r="F171" s="50"/>
      <c r="G171" s="376" t="s">
        <v>685</v>
      </c>
      <c r="H171" s="52"/>
    </row>
    <row r="172" spans="1:8" ht="21.75" customHeight="1">
      <c r="A172" s="384"/>
      <c r="B172" s="65"/>
      <c r="C172" s="65"/>
      <c r="D172" s="65"/>
      <c r="E172" s="65"/>
      <c r="F172" s="66"/>
      <c r="G172" s="386"/>
      <c r="H172" s="56"/>
    </row>
    <row r="173" spans="1:8" ht="21.75" customHeight="1">
      <c r="A173" s="382" t="s">
        <v>399</v>
      </c>
      <c r="B173" s="50">
        <v>68625666.69</v>
      </c>
      <c r="C173" s="50">
        <v>234906.14</v>
      </c>
      <c r="D173" s="50">
        <v>3417270.63</v>
      </c>
      <c r="E173" s="50">
        <v>1368583.94</v>
      </c>
      <c r="F173" s="59">
        <f>SUM(B173:E173)</f>
        <v>73646427.39999999</v>
      </c>
      <c r="G173" s="378" t="s">
        <v>400</v>
      </c>
      <c r="H173" s="52">
        <f>F173/G173</f>
        <v>1418.4870163138733</v>
      </c>
    </row>
    <row r="174" spans="1:8" ht="21.75" customHeight="1">
      <c r="A174" s="382" t="s">
        <v>62</v>
      </c>
      <c r="B174" s="59"/>
      <c r="C174" s="59"/>
      <c r="D174" s="59"/>
      <c r="E174" s="59"/>
      <c r="F174" s="50"/>
      <c r="G174" s="376" t="s">
        <v>685</v>
      </c>
      <c r="H174" s="52"/>
    </row>
    <row r="175" spans="1:8" ht="21.75" customHeight="1">
      <c r="A175" s="382" t="s">
        <v>401</v>
      </c>
      <c r="B175" s="50">
        <v>34312833.35</v>
      </c>
      <c r="C175" s="50">
        <v>117453.07</v>
      </c>
      <c r="D175" s="50">
        <v>1708635.32</v>
      </c>
      <c r="E175" s="50">
        <v>684291.97</v>
      </c>
      <c r="F175" s="59">
        <f>SUM(B175:E175)</f>
        <v>36823213.71</v>
      </c>
      <c r="G175" s="376" t="s">
        <v>402</v>
      </c>
      <c r="H175" s="52">
        <f>F175/G175</f>
        <v>30482.792806291392</v>
      </c>
    </row>
    <row r="176" spans="1:8" ht="21.75" customHeight="1">
      <c r="A176" s="382" t="s">
        <v>403</v>
      </c>
      <c r="B176" s="59"/>
      <c r="C176" s="59"/>
      <c r="D176" s="59"/>
      <c r="E176" s="59"/>
      <c r="F176" s="50"/>
      <c r="G176" s="376" t="s">
        <v>61</v>
      </c>
      <c r="H176" s="52"/>
    </row>
    <row r="177" spans="1:8" ht="21.75" customHeight="1">
      <c r="A177" s="382" t="s">
        <v>404</v>
      </c>
      <c r="B177" s="50">
        <v>34312833.35</v>
      </c>
      <c r="C177" s="50">
        <v>117453.07</v>
      </c>
      <c r="D177" s="50">
        <v>1708635.32</v>
      </c>
      <c r="E177" s="50">
        <v>684291.97</v>
      </c>
      <c r="F177" s="59">
        <f>SUM(B177:E177)</f>
        <v>36823213.71</v>
      </c>
      <c r="G177" s="376" t="s">
        <v>405</v>
      </c>
      <c r="H177" s="52">
        <f>F177/G177</f>
        <v>25678.670648535564</v>
      </c>
    </row>
    <row r="178" spans="1:8" ht="21.75" customHeight="1">
      <c r="A178" s="382" t="s">
        <v>36</v>
      </c>
      <c r="B178" s="59"/>
      <c r="C178" s="59"/>
      <c r="D178" s="59"/>
      <c r="E178" s="59"/>
      <c r="F178" s="50"/>
      <c r="G178" s="376" t="s">
        <v>685</v>
      </c>
      <c r="H178" s="52"/>
    </row>
    <row r="179" spans="1:8" ht="21.75" customHeight="1">
      <c r="A179" s="382" t="s">
        <v>406</v>
      </c>
      <c r="B179" s="50">
        <v>34312833.35</v>
      </c>
      <c r="C179" s="50">
        <v>117453.07</v>
      </c>
      <c r="D179" s="50">
        <v>1708635.32</v>
      </c>
      <c r="E179" s="50">
        <v>684291.97</v>
      </c>
      <c r="F179" s="59">
        <f>SUM(B179:E179)</f>
        <v>36823213.71</v>
      </c>
      <c r="G179" s="376" t="s">
        <v>407</v>
      </c>
      <c r="H179" s="52">
        <f>F179/G179</f>
        <v>13822.52766891892</v>
      </c>
    </row>
    <row r="180" spans="1:8" ht="21.75" customHeight="1">
      <c r="A180" s="382" t="s">
        <v>408</v>
      </c>
      <c r="B180" s="59"/>
      <c r="C180" s="59"/>
      <c r="D180" s="59"/>
      <c r="E180" s="59"/>
      <c r="F180" s="50"/>
      <c r="G180" s="376" t="s">
        <v>61</v>
      </c>
      <c r="H180" s="52"/>
    </row>
    <row r="181" spans="1:8" ht="21.75" customHeight="1">
      <c r="A181" s="382" t="s">
        <v>409</v>
      </c>
      <c r="B181" s="50">
        <v>51469250.02</v>
      </c>
      <c r="C181" s="50">
        <v>176179.6</v>
      </c>
      <c r="D181" s="50">
        <v>2562952.97</v>
      </c>
      <c r="E181" s="50">
        <v>1026437.96</v>
      </c>
      <c r="F181" s="59">
        <f>SUM(B181:E181)</f>
        <v>55234820.550000004</v>
      </c>
      <c r="G181" s="376" t="s">
        <v>410</v>
      </c>
      <c r="H181" s="52">
        <f>F181/G181</f>
        <v>7055.1565397879685</v>
      </c>
    </row>
    <row r="182" spans="1:8" ht="21.75" customHeight="1">
      <c r="A182" s="382" t="s">
        <v>18</v>
      </c>
      <c r="B182" s="59"/>
      <c r="C182" s="59"/>
      <c r="D182" s="59"/>
      <c r="E182" s="59"/>
      <c r="F182" s="50"/>
      <c r="G182" s="376" t="s">
        <v>685</v>
      </c>
      <c r="H182" s="52"/>
    </row>
    <row r="183" spans="1:8" ht="21.75" customHeight="1">
      <c r="A183" s="382" t="s">
        <v>781</v>
      </c>
      <c r="B183" s="50">
        <v>68625666.69</v>
      </c>
      <c r="C183" s="50">
        <v>234906.14</v>
      </c>
      <c r="D183" s="50">
        <v>3417270.63</v>
      </c>
      <c r="E183" s="50">
        <v>1368583.94</v>
      </c>
      <c r="F183" s="59">
        <f>SUM(B183:E183)</f>
        <v>73646427.39999999</v>
      </c>
      <c r="G183" s="376" t="s">
        <v>411</v>
      </c>
      <c r="H183" s="52">
        <f>F183/G183</f>
        <v>15909.792050118815</v>
      </c>
    </row>
    <row r="184" spans="1:8" ht="21.75" customHeight="1">
      <c r="A184" s="382" t="s">
        <v>771</v>
      </c>
      <c r="B184" s="59"/>
      <c r="C184" s="59"/>
      <c r="D184" s="59"/>
      <c r="E184" s="59"/>
      <c r="F184" s="50"/>
      <c r="G184" s="393" t="s">
        <v>61</v>
      </c>
      <c r="H184" s="52"/>
    </row>
    <row r="185" spans="1:8" ht="21.75" customHeight="1">
      <c r="A185" s="382" t="s">
        <v>412</v>
      </c>
      <c r="B185" s="50">
        <v>51469250.02</v>
      </c>
      <c r="C185" s="50">
        <v>176179.6</v>
      </c>
      <c r="D185" s="50">
        <v>2562952.97</v>
      </c>
      <c r="E185" s="50">
        <v>1026437.96</v>
      </c>
      <c r="F185" s="59">
        <f>SUM(B185:E185)</f>
        <v>55234820.550000004</v>
      </c>
      <c r="G185" s="376" t="s">
        <v>413</v>
      </c>
      <c r="H185" s="52">
        <f>F185/G185</f>
        <v>20556.315798288055</v>
      </c>
    </row>
    <row r="186" spans="1:8" ht="21.75" customHeight="1">
      <c r="A186" s="382"/>
      <c r="B186" s="59"/>
      <c r="C186" s="59"/>
      <c r="D186" s="59"/>
      <c r="E186" s="59"/>
      <c r="F186" s="50"/>
      <c r="G186" s="376" t="s">
        <v>61</v>
      </c>
      <c r="H186" s="52"/>
    </row>
    <row r="187" spans="1:8" ht="21.75" customHeight="1">
      <c r="A187" s="389" t="s">
        <v>414</v>
      </c>
      <c r="B187" s="50">
        <v>51469250.02</v>
      </c>
      <c r="C187" s="50">
        <v>176179.6</v>
      </c>
      <c r="D187" s="50">
        <v>2562952.97</v>
      </c>
      <c r="E187" s="50">
        <v>1026437.96</v>
      </c>
      <c r="F187" s="59">
        <f>SUM(B187:E187)</f>
        <v>55234820.550000004</v>
      </c>
      <c r="G187" s="376" t="s">
        <v>118</v>
      </c>
      <c r="H187" s="52">
        <f>F187/G187</f>
        <v>7035.386645013375</v>
      </c>
    </row>
    <row r="188" spans="1:8" ht="21.75" customHeight="1">
      <c r="A188" s="389" t="s">
        <v>415</v>
      </c>
      <c r="B188" s="59"/>
      <c r="C188" s="59"/>
      <c r="D188" s="59"/>
      <c r="E188" s="59"/>
      <c r="F188" s="50"/>
      <c r="G188" s="376" t="s">
        <v>61</v>
      </c>
      <c r="H188" s="52"/>
    </row>
    <row r="189" spans="1:8" ht="21.75" customHeight="1">
      <c r="A189" s="383" t="s">
        <v>416</v>
      </c>
      <c r="B189" s="50">
        <v>68625666.69</v>
      </c>
      <c r="C189" s="50">
        <v>234906.14</v>
      </c>
      <c r="D189" s="50">
        <v>3417270.63</v>
      </c>
      <c r="E189" s="50">
        <v>1368583.94</v>
      </c>
      <c r="F189" s="59">
        <f>SUM(B189:E189)</f>
        <v>73646427.39999999</v>
      </c>
      <c r="G189" s="376" t="s">
        <v>417</v>
      </c>
      <c r="H189" s="52">
        <f>F189/G189</f>
        <v>11775.891813239525</v>
      </c>
    </row>
    <row r="190" spans="1:8" ht="21.75" customHeight="1">
      <c r="A190" s="382" t="s">
        <v>418</v>
      </c>
      <c r="B190" s="59"/>
      <c r="C190" s="59"/>
      <c r="D190" s="59"/>
      <c r="E190" s="59"/>
      <c r="F190" s="50"/>
      <c r="G190" s="376" t="s">
        <v>61</v>
      </c>
      <c r="H190" s="52"/>
    </row>
    <row r="191" spans="1:8" ht="21.75" customHeight="1">
      <c r="A191" s="382" t="s">
        <v>419</v>
      </c>
      <c r="B191" s="50">
        <v>34312833.35</v>
      </c>
      <c r="C191" s="50">
        <v>117453.07</v>
      </c>
      <c r="D191" s="50">
        <v>1708635.32</v>
      </c>
      <c r="E191" s="50">
        <v>684291.97</v>
      </c>
      <c r="F191" s="59">
        <f>SUM(B191:E191)</f>
        <v>36823213.71</v>
      </c>
      <c r="G191" s="376" t="s">
        <v>420</v>
      </c>
      <c r="H191" s="52">
        <f>F191/G191</f>
        <v>9564.471093506494</v>
      </c>
    </row>
    <row r="192" spans="1:8" ht="21.75" customHeight="1">
      <c r="A192" s="383" t="s">
        <v>219</v>
      </c>
      <c r="B192" s="59"/>
      <c r="C192" s="59"/>
      <c r="D192" s="59"/>
      <c r="E192" s="59"/>
      <c r="F192" s="50"/>
      <c r="G192" s="376" t="s">
        <v>61</v>
      </c>
      <c r="H192" s="52"/>
    </row>
    <row r="193" spans="1:8" ht="21.75" customHeight="1">
      <c r="A193" s="382" t="s">
        <v>421</v>
      </c>
      <c r="B193" s="50">
        <v>51469250.02</v>
      </c>
      <c r="C193" s="50">
        <v>176179.6</v>
      </c>
      <c r="D193" s="50">
        <v>2562952.97</v>
      </c>
      <c r="E193" s="50">
        <v>1026437.96</v>
      </c>
      <c r="F193" s="59">
        <f>SUM(B193:E193)</f>
        <v>55234820.550000004</v>
      </c>
      <c r="G193" s="376" t="s">
        <v>422</v>
      </c>
      <c r="H193" s="52">
        <f>F193/G193</f>
        <v>14177.315336242302</v>
      </c>
    </row>
    <row r="194" spans="1:8" ht="21.75" customHeight="1">
      <c r="A194" s="382" t="s">
        <v>423</v>
      </c>
      <c r="B194" s="59"/>
      <c r="C194" s="59"/>
      <c r="D194" s="59"/>
      <c r="E194" s="59"/>
      <c r="F194" s="50"/>
      <c r="G194" s="376" t="s">
        <v>61</v>
      </c>
      <c r="H194" s="52"/>
    </row>
    <row r="195" spans="1:8" ht="21.75" customHeight="1">
      <c r="A195" s="384"/>
      <c r="B195" s="65"/>
      <c r="C195" s="65"/>
      <c r="D195" s="65"/>
      <c r="E195" s="65"/>
      <c r="F195" s="66"/>
      <c r="G195" s="386"/>
      <c r="H195" s="56"/>
    </row>
    <row r="196" spans="1:8" ht="21.75" customHeight="1">
      <c r="A196" s="382" t="s">
        <v>424</v>
      </c>
      <c r="B196" s="50">
        <v>51469250.02</v>
      </c>
      <c r="C196" s="50">
        <v>176179.6</v>
      </c>
      <c r="D196" s="50">
        <v>2562952.97</v>
      </c>
      <c r="E196" s="50">
        <v>1026437.96</v>
      </c>
      <c r="F196" s="59">
        <f>SUM(B196:E196)</f>
        <v>55234820.550000004</v>
      </c>
      <c r="G196" s="376" t="s">
        <v>425</v>
      </c>
      <c r="H196" s="52">
        <f>F196/G196</f>
        <v>22590.92865030675</v>
      </c>
    </row>
    <row r="197" spans="1:8" ht="21.75" customHeight="1">
      <c r="A197" s="382" t="s">
        <v>426</v>
      </c>
      <c r="B197" s="59"/>
      <c r="C197" s="59"/>
      <c r="D197" s="59"/>
      <c r="E197" s="59"/>
      <c r="F197" s="50"/>
      <c r="G197" s="376" t="s">
        <v>61</v>
      </c>
      <c r="H197" s="52"/>
    </row>
    <row r="198" spans="1:8" ht="21.75" customHeight="1">
      <c r="A198" s="382" t="s">
        <v>427</v>
      </c>
      <c r="B198" s="59"/>
      <c r="C198" s="59"/>
      <c r="D198" s="59"/>
      <c r="E198" s="59"/>
      <c r="F198" s="50"/>
      <c r="G198" s="376"/>
      <c r="H198" s="52"/>
    </row>
    <row r="199" spans="1:8" ht="21.75" customHeight="1">
      <c r="A199" s="382" t="s">
        <v>428</v>
      </c>
      <c r="B199" s="50">
        <v>51469250.02</v>
      </c>
      <c r="C199" s="50">
        <v>176179.6</v>
      </c>
      <c r="D199" s="50">
        <v>2562952.97</v>
      </c>
      <c r="E199" s="50">
        <v>1026437.96</v>
      </c>
      <c r="F199" s="59">
        <f>SUM(B199:E199)</f>
        <v>55234820.550000004</v>
      </c>
      <c r="G199" s="376" t="s">
        <v>429</v>
      </c>
      <c r="H199" s="52">
        <f>F199/G199</f>
        <v>28648.765845435686</v>
      </c>
    </row>
    <row r="200" spans="1:8" ht="21.75" customHeight="1">
      <c r="A200" s="382" t="s">
        <v>430</v>
      </c>
      <c r="B200" s="59"/>
      <c r="C200" s="59"/>
      <c r="D200" s="59"/>
      <c r="E200" s="59"/>
      <c r="F200" s="50"/>
      <c r="G200" s="376" t="s">
        <v>685</v>
      </c>
      <c r="H200" s="52"/>
    </row>
    <row r="201" spans="1:8" ht="21.75" customHeight="1">
      <c r="A201" s="382" t="s">
        <v>431</v>
      </c>
      <c r="B201" s="59"/>
      <c r="C201" s="59"/>
      <c r="D201" s="59"/>
      <c r="E201" s="59"/>
      <c r="F201" s="50"/>
      <c r="G201" s="376"/>
      <c r="H201" s="52"/>
    </row>
    <row r="202" spans="1:8" ht="21.75" customHeight="1">
      <c r="A202" s="382" t="s">
        <v>432</v>
      </c>
      <c r="B202" s="50">
        <v>34312833.35</v>
      </c>
      <c r="C202" s="50">
        <v>117453.07</v>
      </c>
      <c r="D202" s="50">
        <v>1708635.32</v>
      </c>
      <c r="E202" s="50">
        <v>684291.97</v>
      </c>
      <c r="F202" s="59">
        <f>SUM(B202:E202)</f>
        <v>36823213.71</v>
      </c>
      <c r="G202" s="376" t="s">
        <v>433</v>
      </c>
      <c r="H202" s="52">
        <f>F202/G202</f>
        <v>12377.550826890756</v>
      </c>
    </row>
    <row r="203" spans="1:9" ht="21.75" customHeight="1">
      <c r="A203" s="382" t="s">
        <v>434</v>
      </c>
      <c r="B203" s="59"/>
      <c r="C203" s="59"/>
      <c r="D203" s="59"/>
      <c r="E203" s="59"/>
      <c r="F203" s="50"/>
      <c r="G203" s="376" t="s">
        <v>685</v>
      </c>
      <c r="H203" s="52"/>
      <c r="I203" s="19"/>
    </row>
    <row r="204" spans="1:9" ht="21.75" customHeight="1">
      <c r="A204" s="382" t="s">
        <v>435</v>
      </c>
      <c r="B204" s="50">
        <v>51469250.02</v>
      </c>
      <c r="C204" s="50">
        <v>176179.6</v>
      </c>
      <c r="D204" s="50">
        <v>2562952.97</v>
      </c>
      <c r="E204" s="50">
        <v>1026437.96</v>
      </c>
      <c r="F204" s="59">
        <f>SUM(B204:E204)</f>
        <v>55234820.550000004</v>
      </c>
      <c r="G204" s="376" t="s">
        <v>436</v>
      </c>
      <c r="H204" s="52">
        <f>F204/G204</f>
        <v>34826.49467213115</v>
      </c>
      <c r="I204" s="19"/>
    </row>
    <row r="205" spans="1:9" ht="21.75" customHeight="1">
      <c r="A205" s="382" t="s">
        <v>437</v>
      </c>
      <c r="B205" s="59"/>
      <c r="C205" s="59"/>
      <c r="D205" s="59"/>
      <c r="E205" s="59"/>
      <c r="F205" s="50"/>
      <c r="G205" s="376" t="s">
        <v>61</v>
      </c>
      <c r="H205" s="52"/>
      <c r="I205" s="19"/>
    </row>
    <row r="206" spans="1:9" ht="21.75" customHeight="1">
      <c r="A206" s="382" t="s">
        <v>438</v>
      </c>
      <c r="B206" s="50">
        <v>34312833.35</v>
      </c>
      <c r="C206" s="50">
        <v>117453.07</v>
      </c>
      <c r="D206" s="50">
        <v>1708635.32</v>
      </c>
      <c r="E206" s="50">
        <v>684291.97</v>
      </c>
      <c r="F206" s="59">
        <f>SUM(B206:E206)</f>
        <v>36823213.71</v>
      </c>
      <c r="G206" s="376" t="s">
        <v>439</v>
      </c>
      <c r="H206" s="52">
        <f>F206/G206</f>
        <v>10891.219671694766</v>
      </c>
      <c r="I206" s="19"/>
    </row>
    <row r="207" spans="1:9" ht="21.75" customHeight="1">
      <c r="A207" s="382" t="s">
        <v>440</v>
      </c>
      <c r="B207" s="59"/>
      <c r="C207" s="59"/>
      <c r="D207" s="59"/>
      <c r="E207" s="59"/>
      <c r="F207" s="50"/>
      <c r="G207" s="376" t="s">
        <v>685</v>
      </c>
      <c r="H207" s="52"/>
      <c r="I207" s="19"/>
    </row>
    <row r="208" spans="1:9" ht="21.75" customHeight="1">
      <c r="A208" s="382" t="s">
        <v>441</v>
      </c>
      <c r="B208" s="50">
        <v>34312833.35</v>
      </c>
      <c r="C208" s="50">
        <v>117453.07</v>
      </c>
      <c r="D208" s="50">
        <v>1708635.32</v>
      </c>
      <c r="E208" s="50">
        <v>684291.97</v>
      </c>
      <c r="F208" s="59">
        <f>SUM(B208:E208)</f>
        <v>36823213.71</v>
      </c>
      <c r="G208" s="376" t="s">
        <v>442</v>
      </c>
      <c r="H208" s="52">
        <f>F208/G208</f>
        <v>30558.683576763488</v>
      </c>
      <c r="I208" s="19"/>
    </row>
    <row r="209" spans="1:9" ht="21.75" customHeight="1">
      <c r="A209" s="382" t="s">
        <v>443</v>
      </c>
      <c r="B209" s="59"/>
      <c r="C209" s="59"/>
      <c r="D209" s="59"/>
      <c r="E209" s="59"/>
      <c r="F209" s="50"/>
      <c r="G209" s="376" t="s">
        <v>61</v>
      </c>
      <c r="H209" s="52"/>
      <c r="I209" s="19"/>
    </row>
    <row r="210" spans="1:9" ht="21.75" customHeight="1">
      <c r="A210" s="382" t="s">
        <v>444</v>
      </c>
      <c r="B210" s="50">
        <v>34312833.35</v>
      </c>
      <c r="C210" s="50">
        <v>117453.07</v>
      </c>
      <c r="D210" s="50">
        <v>1708635.32</v>
      </c>
      <c r="E210" s="50">
        <v>684291.97</v>
      </c>
      <c r="F210" s="59">
        <f>SUM(B210:E210)</f>
        <v>36823213.71</v>
      </c>
      <c r="G210" s="376" t="s">
        <v>445</v>
      </c>
      <c r="H210" s="52">
        <f>F210/G210</f>
        <v>54311.5246460177</v>
      </c>
      <c r="I210" s="19"/>
    </row>
    <row r="211" spans="1:9" ht="21.75" customHeight="1">
      <c r="A211" s="382" t="s">
        <v>446</v>
      </c>
      <c r="B211" s="59"/>
      <c r="C211" s="59"/>
      <c r="D211" s="59"/>
      <c r="E211" s="59"/>
      <c r="F211" s="50"/>
      <c r="G211" s="376" t="s">
        <v>61</v>
      </c>
      <c r="H211" s="52"/>
      <c r="I211" s="19"/>
    </row>
    <row r="212" spans="1:9" ht="21.75" customHeight="1">
      <c r="A212" s="382" t="s">
        <v>447</v>
      </c>
      <c r="B212" s="50">
        <v>34312833.35</v>
      </c>
      <c r="C212" s="50">
        <v>117453.07</v>
      </c>
      <c r="D212" s="50">
        <v>1708635.31</v>
      </c>
      <c r="E212" s="50">
        <v>684291.97</v>
      </c>
      <c r="F212" s="59">
        <f>SUM(B212:E212)</f>
        <v>36823213.7</v>
      </c>
      <c r="G212" s="376" t="s">
        <v>448</v>
      </c>
      <c r="H212" s="52">
        <f>F212/G212</f>
        <v>14272.563449612404</v>
      </c>
      <c r="I212" s="19"/>
    </row>
    <row r="213" spans="1:9" ht="21.75" customHeight="1">
      <c r="A213" s="382" t="s">
        <v>449</v>
      </c>
      <c r="B213" s="59"/>
      <c r="C213" s="59"/>
      <c r="D213" s="59"/>
      <c r="E213" s="59"/>
      <c r="F213" s="50"/>
      <c r="G213" s="376" t="s">
        <v>685</v>
      </c>
      <c r="H213" s="52"/>
      <c r="I213" s="19"/>
    </row>
    <row r="214" spans="1:9" ht="21.75" customHeight="1">
      <c r="A214" s="382" t="s">
        <v>14</v>
      </c>
      <c r="B214" s="59"/>
      <c r="C214" s="59"/>
      <c r="D214" s="59"/>
      <c r="E214" s="59"/>
      <c r="F214" s="50"/>
      <c r="G214" s="376"/>
      <c r="H214" s="52"/>
      <c r="I214" s="19"/>
    </row>
    <row r="215" spans="1:9" ht="21.75" customHeight="1">
      <c r="A215" s="382" t="s">
        <v>450</v>
      </c>
      <c r="B215" s="50">
        <v>34312833.34</v>
      </c>
      <c r="C215" s="50">
        <v>117453.07</v>
      </c>
      <c r="D215" s="50">
        <v>1708635.31</v>
      </c>
      <c r="E215" s="50">
        <v>684291.97</v>
      </c>
      <c r="F215" s="59">
        <f>SUM(B215:E215)</f>
        <v>36823213.690000005</v>
      </c>
      <c r="G215" s="394">
        <v>1678</v>
      </c>
      <c r="H215" s="52">
        <f>F215/G215</f>
        <v>21944.70422526818</v>
      </c>
      <c r="I215" s="19"/>
    </row>
    <row r="216" spans="1:9" ht="21.75" customHeight="1">
      <c r="A216" s="382" t="s">
        <v>768</v>
      </c>
      <c r="B216" s="59"/>
      <c r="C216" s="59"/>
      <c r="D216" s="59"/>
      <c r="E216" s="59"/>
      <c r="F216" s="50"/>
      <c r="G216" s="376" t="s">
        <v>685</v>
      </c>
      <c r="H216" s="52"/>
      <c r="I216" s="19"/>
    </row>
    <row r="217" spans="1:9" ht="21.75" customHeight="1">
      <c r="A217" s="382" t="s">
        <v>451</v>
      </c>
      <c r="B217" s="50">
        <v>34312833.34</v>
      </c>
      <c r="C217" s="50">
        <v>117453.07</v>
      </c>
      <c r="D217" s="50">
        <v>1708635.31</v>
      </c>
      <c r="E217" s="50">
        <v>684291.97</v>
      </c>
      <c r="F217" s="59">
        <f>SUM(B217:E217)</f>
        <v>36823213.690000005</v>
      </c>
      <c r="G217" s="376" t="s">
        <v>452</v>
      </c>
      <c r="H217" s="52">
        <f>F217/G217</f>
        <v>63379.02528399313</v>
      </c>
      <c r="I217" s="19"/>
    </row>
    <row r="218" spans="1:9" ht="21.75" customHeight="1">
      <c r="A218" s="384" t="s">
        <v>453</v>
      </c>
      <c r="B218" s="65"/>
      <c r="C218" s="65"/>
      <c r="D218" s="65"/>
      <c r="E218" s="65"/>
      <c r="F218" s="66"/>
      <c r="G218" s="386" t="s">
        <v>685</v>
      </c>
      <c r="H218" s="56"/>
      <c r="I218" s="19"/>
    </row>
    <row r="219" spans="1:9" ht="21.75" customHeight="1">
      <c r="A219" s="382" t="s">
        <v>454</v>
      </c>
      <c r="B219" s="50">
        <v>51469250.02</v>
      </c>
      <c r="C219" s="50">
        <v>176179.6</v>
      </c>
      <c r="D219" s="50">
        <v>2562952.97</v>
      </c>
      <c r="E219" s="50">
        <v>1026437.96</v>
      </c>
      <c r="F219" s="59">
        <f>SUM(B219:E219)</f>
        <v>55234820.550000004</v>
      </c>
      <c r="G219" s="376" t="s">
        <v>455</v>
      </c>
      <c r="H219" s="52">
        <f>F219/G219</f>
        <v>30823.0025390625</v>
      </c>
      <c r="I219" s="19"/>
    </row>
    <row r="220" spans="1:9" ht="21.75" customHeight="1">
      <c r="A220" s="384" t="s">
        <v>456</v>
      </c>
      <c r="B220" s="65"/>
      <c r="C220" s="65"/>
      <c r="D220" s="65"/>
      <c r="E220" s="65"/>
      <c r="F220" s="66"/>
      <c r="G220" s="376" t="s">
        <v>61</v>
      </c>
      <c r="H220" s="56"/>
      <c r="I220" s="19">
        <f>F146+F148+F150+F152+F154+F156+F158+F160+F162+F164+F166+F168+F170+F173+F175+F177+F179+F181+F183+F185+F187+F189+F191+F193+F196+F199+F202+F204+F206+F208+F210+F212+F215+F217+F219</f>
        <v>1841160685.1000001</v>
      </c>
    </row>
    <row r="221" spans="1:8" ht="21">
      <c r="A221" s="532" t="s">
        <v>690</v>
      </c>
      <c r="B221" s="533"/>
      <c r="C221" s="533"/>
      <c r="D221" s="533"/>
      <c r="E221" s="533"/>
      <c r="F221" s="533"/>
      <c r="G221" s="533"/>
      <c r="H221" s="534"/>
    </row>
    <row r="222" spans="1:8" ht="21">
      <c r="A222" s="395" t="s">
        <v>129</v>
      </c>
      <c r="B222" s="75"/>
      <c r="C222" s="76"/>
      <c r="D222" s="75"/>
      <c r="E222" s="75"/>
      <c r="F222" s="50"/>
      <c r="G222" s="376"/>
      <c r="H222" s="52"/>
    </row>
    <row r="223" spans="1:8" ht="18.75">
      <c r="A223" s="375" t="s">
        <v>27</v>
      </c>
      <c r="B223" s="128">
        <v>16386717.47</v>
      </c>
      <c r="C223" s="77">
        <v>0</v>
      </c>
      <c r="D223" s="128">
        <v>457517.31</v>
      </c>
      <c r="E223" s="128">
        <v>747963.57</v>
      </c>
      <c r="F223" s="59">
        <f>SUM(B223:E223)</f>
        <v>17592198.35</v>
      </c>
      <c r="G223" s="378" t="s">
        <v>457</v>
      </c>
      <c r="H223" s="52">
        <f>F223/G223</f>
        <v>175.56733747829387</v>
      </c>
    </row>
    <row r="224" spans="1:8" ht="18.75">
      <c r="A224" s="375"/>
      <c r="B224" s="59"/>
      <c r="C224" s="59"/>
      <c r="D224" s="59"/>
      <c r="E224" s="59"/>
      <c r="F224" s="50"/>
      <c r="G224" s="378" t="s">
        <v>458</v>
      </c>
      <c r="H224" s="52"/>
    </row>
    <row r="225" spans="1:8" ht="18.75">
      <c r="A225" s="375" t="s">
        <v>29</v>
      </c>
      <c r="B225" s="128">
        <v>2048339.68</v>
      </c>
      <c r="C225" s="77">
        <v>0</v>
      </c>
      <c r="D225" s="128">
        <v>57189.66</v>
      </c>
      <c r="E225" s="128">
        <v>93495.45</v>
      </c>
      <c r="F225" s="59">
        <f>SUM(B225:E225)</f>
        <v>2199024.79</v>
      </c>
      <c r="G225" s="376" t="s">
        <v>907</v>
      </c>
      <c r="H225" s="52">
        <f>F225/G225</f>
        <v>183252.06583333333</v>
      </c>
    </row>
    <row r="226" spans="1:8" ht="18.75">
      <c r="A226" s="375"/>
      <c r="B226" s="76"/>
      <c r="C226" s="76"/>
      <c r="D226" s="76"/>
      <c r="E226" s="76"/>
      <c r="F226" s="50"/>
      <c r="G226" s="378" t="s">
        <v>459</v>
      </c>
      <c r="H226" s="52"/>
    </row>
    <row r="227" spans="1:8" ht="18.75">
      <c r="A227" s="375" t="s">
        <v>879</v>
      </c>
      <c r="B227" s="128">
        <v>22531736.51</v>
      </c>
      <c r="C227" s="77">
        <v>0</v>
      </c>
      <c r="D227" s="128">
        <v>629086.31</v>
      </c>
      <c r="E227" s="128">
        <v>1028449.9</v>
      </c>
      <c r="F227" s="59">
        <f>SUM(B227:E227)</f>
        <v>24189272.72</v>
      </c>
      <c r="G227" s="376" t="s">
        <v>460</v>
      </c>
      <c r="H227" s="52">
        <f>F227/G227</f>
        <v>575935.0647619048</v>
      </c>
    </row>
    <row r="228" spans="1:9" ht="18.75">
      <c r="A228" s="379"/>
      <c r="B228" s="54"/>
      <c r="C228" s="54"/>
      <c r="D228" s="54"/>
      <c r="E228" s="78"/>
      <c r="F228" s="66"/>
      <c r="G228" s="380" t="s">
        <v>459</v>
      </c>
      <c r="H228" s="56"/>
      <c r="I228" s="19">
        <f>F223+F225+F227</f>
        <v>43980495.86</v>
      </c>
    </row>
    <row r="229" spans="1:8" ht="21">
      <c r="A229" s="395" t="s">
        <v>881</v>
      </c>
      <c r="B229" s="79"/>
      <c r="C229" s="76"/>
      <c r="D229" s="79"/>
      <c r="E229" s="76"/>
      <c r="F229" s="50"/>
      <c r="G229" s="376"/>
      <c r="H229" s="52"/>
    </row>
    <row r="230" spans="1:8" ht="18.75">
      <c r="A230" s="389" t="s">
        <v>882</v>
      </c>
      <c r="B230" s="128">
        <v>13729654.33</v>
      </c>
      <c r="C230" s="128">
        <v>4078167.33</v>
      </c>
      <c r="D230" s="128">
        <v>417463.88</v>
      </c>
      <c r="E230" s="128">
        <v>231129.12</v>
      </c>
      <c r="F230" s="59">
        <f>SUM(B230:E230)</f>
        <v>18456414.66</v>
      </c>
      <c r="G230" s="376" t="s">
        <v>461</v>
      </c>
      <c r="H230" s="52">
        <f>F230/G230</f>
        <v>5450.801730655641</v>
      </c>
    </row>
    <row r="231" spans="1:8" ht="18.75">
      <c r="A231" s="389"/>
      <c r="B231" s="59"/>
      <c r="C231" s="59"/>
      <c r="D231" s="59"/>
      <c r="E231" s="59"/>
      <c r="F231" s="50"/>
      <c r="G231" s="376" t="s">
        <v>858</v>
      </c>
      <c r="H231" s="52"/>
    </row>
    <row r="232" spans="1:8" ht="18.75">
      <c r="A232" s="389" t="s">
        <v>883</v>
      </c>
      <c r="B232" s="128">
        <v>10983723.46</v>
      </c>
      <c r="C232" s="128">
        <v>3262533.87</v>
      </c>
      <c r="D232" s="128">
        <v>333971.1</v>
      </c>
      <c r="E232" s="128">
        <v>184903.3</v>
      </c>
      <c r="F232" s="59">
        <f>SUM(B232:E232)</f>
        <v>14765131.730000002</v>
      </c>
      <c r="G232" s="376" t="s">
        <v>462</v>
      </c>
      <c r="H232" s="52">
        <f>F232/G232</f>
        <v>274.6337021743579</v>
      </c>
    </row>
    <row r="233" spans="1:8" ht="18.75">
      <c r="A233" s="389"/>
      <c r="B233" s="49"/>
      <c r="C233" s="49"/>
      <c r="D233" s="49"/>
      <c r="E233" s="49"/>
      <c r="F233" s="50"/>
      <c r="G233" s="378" t="s">
        <v>884</v>
      </c>
      <c r="H233" s="52"/>
    </row>
    <row r="234" spans="1:8" ht="18.75">
      <c r="A234" s="389" t="s">
        <v>463</v>
      </c>
      <c r="B234" s="128">
        <v>2745930.86</v>
      </c>
      <c r="C234" s="128">
        <v>815633.47</v>
      </c>
      <c r="D234" s="128">
        <v>83492.78</v>
      </c>
      <c r="E234" s="128">
        <v>46225.82</v>
      </c>
      <c r="F234" s="59">
        <f>SUM(B234:E234)</f>
        <v>3691282.9299999997</v>
      </c>
      <c r="G234" s="378" t="s">
        <v>86</v>
      </c>
      <c r="H234" s="52">
        <f>F234/G234</f>
        <v>1230427.6433333333</v>
      </c>
    </row>
    <row r="235" spans="1:9" ht="18.75">
      <c r="A235" s="391"/>
      <c r="B235" s="65"/>
      <c r="C235" s="65"/>
      <c r="D235" s="65"/>
      <c r="E235" s="65"/>
      <c r="F235" s="66"/>
      <c r="G235" s="380" t="s">
        <v>459</v>
      </c>
      <c r="H235" s="56"/>
      <c r="I235" s="19">
        <f>F230+F232+F234</f>
        <v>36912829.32</v>
      </c>
    </row>
    <row r="236" spans="1:8" ht="21">
      <c r="A236" s="395" t="s">
        <v>885</v>
      </c>
      <c r="B236" s="76"/>
      <c r="C236" s="76"/>
      <c r="D236" s="79"/>
      <c r="E236" s="76"/>
      <c r="F236" s="50"/>
      <c r="G236" s="376"/>
      <c r="H236" s="52"/>
    </row>
    <row r="237" spans="1:8" ht="18.75">
      <c r="A237" s="389" t="s">
        <v>464</v>
      </c>
      <c r="B237" s="128">
        <v>5816279.45</v>
      </c>
      <c r="C237" s="59">
        <v>0</v>
      </c>
      <c r="D237" s="128">
        <v>302768.1</v>
      </c>
      <c r="E237" s="128">
        <v>887485.44</v>
      </c>
      <c r="F237" s="59">
        <f>SUM(B237:E237)</f>
        <v>7006532.99</v>
      </c>
      <c r="G237" s="376" t="s">
        <v>465</v>
      </c>
      <c r="H237" s="52">
        <f>F237/G237</f>
        <v>2331.6249550748753</v>
      </c>
    </row>
    <row r="238" spans="1:8" ht="18.75">
      <c r="A238" s="389"/>
      <c r="B238" s="59"/>
      <c r="C238" s="59"/>
      <c r="D238" s="59"/>
      <c r="E238" s="59"/>
      <c r="F238" s="50"/>
      <c r="G238" s="378" t="s">
        <v>887</v>
      </c>
      <c r="H238" s="52"/>
    </row>
    <row r="239" spans="1:8" ht="18.75">
      <c r="A239" s="389" t="s">
        <v>466</v>
      </c>
      <c r="B239" s="128">
        <v>7478073.58</v>
      </c>
      <c r="C239" s="59">
        <v>0</v>
      </c>
      <c r="D239" s="128">
        <v>389273.27</v>
      </c>
      <c r="E239" s="128">
        <v>1141052.7</v>
      </c>
      <c r="F239" s="59">
        <f>SUM(B239:E239)</f>
        <v>9008399.549999999</v>
      </c>
      <c r="G239" s="396">
        <v>13870</v>
      </c>
      <c r="H239" s="52">
        <f aca="true" t="shared" si="0" ref="H239:H245">F239/G239</f>
        <v>649.4880713770727</v>
      </c>
    </row>
    <row r="240" spans="1:8" ht="18.75">
      <c r="A240" s="389"/>
      <c r="B240" s="59"/>
      <c r="C240" s="59"/>
      <c r="D240" s="59"/>
      <c r="E240" s="59"/>
      <c r="F240" s="59"/>
      <c r="G240" s="378" t="s">
        <v>886</v>
      </c>
      <c r="H240" s="52"/>
    </row>
    <row r="241" spans="1:8" ht="18.75">
      <c r="A241" s="389" t="s">
        <v>888</v>
      </c>
      <c r="B241" s="128">
        <v>830897.06</v>
      </c>
      <c r="C241" s="59">
        <v>0</v>
      </c>
      <c r="D241" s="128">
        <v>43252.59</v>
      </c>
      <c r="E241" s="128">
        <v>126783.63</v>
      </c>
      <c r="F241" s="59">
        <f>SUM(B241:E241)</f>
        <v>1000933.28</v>
      </c>
      <c r="G241" s="397">
        <v>6106354</v>
      </c>
      <c r="H241" s="52">
        <f t="shared" si="0"/>
        <v>0.16391668088682707</v>
      </c>
    </row>
    <row r="242" spans="1:8" ht="18.75">
      <c r="A242" s="389"/>
      <c r="B242" s="59"/>
      <c r="C242" s="59"/>
      <c r="D242" s="59"/>
      <c r="E242" s="59"/>
      <c r="F242" s="50"/>
      <c r="G242" s="378" t="s">
        <v>889</v>
      </c>
      <c r="H242" s="52"/>
    </row>
    <row r="243" spans="1:8" ht="18.75">
      <c r="A243" s="375" t="s">
        <v>160</v>
      </c>
      <c r="B243" s="128">
        <v>1661794.13</v>
      </c>
      <c r="C243" s="59">
        <v>0</v>
      </c>
      <c r="D243" s="128">
        <v>86505.17</v>
      </c>
      <c r="E243" s="128">
        <v>253567.27</v>
      </c>
      <c r="F243" s="59">
        <f>SUM(B243:E243)</f>
        <v>2001866.5699999998</v>
      </c>
      <c r="G243" s="376" t="s">
        <v>467</v>
      </c>
      <c r="H243" s="52">
        <f t="shared" si="0"/>
        <v>10536.139842105262</v>
      </c>
    </row>
    <row r="244" spans="1:8" ht="18.75">
      <c r="A244" s="379"/>
      <c r="B244" s="54"/>
      <c r="C244" s="54"/>
      <c r="D244" s="54"/>
      <c r="E244" s="54"/>
      <c r="F244" s="66"/>
      <c r="G244" s="380" t="s">
        <v>896</v>
      </c>
      <c r="H244" s="56"/>
    </row>
    <row r="245" spans="1:8" s="20" customFormat="1" ht="18.75">
      <c r="A245" s="375" t="s">
        <v>161</v>
      </c>
      <c r="B245" s="128">
        <v>830897.06</v>
      </c>
      <c r="C245" s="59">
        <v>0</v>
      </c>
      <c r="D245" s="128">
        <v>43252.59</v>
      </c>
      <c r="E245" s="128">
        <v>126783.63</v>
      </c>
      <c r="F245" s="59">
        <f>SUM(B245:E245)</f>
        <v>1000933.28</v>
      </c>
      <c r="G245" s="376" t="s">
        <v>85</v>
      </c>
      <c r="H245" s="52">
        <f t="shared" si="0"/>
        <v>1000933.28</v>
      </c>
    </row>
    <row r="246" spans="1:9" s="20" customFormat="1" ht="18.75">
      <c r="A246" s="379"/>
      <c r="B246" s="80"/>
      <c r="C246" s="80"/>
      <c r="D246" s="80"/>
      <c r="E246" s="80"/>
      <c r="F246" s="66"/>
      <c r="G246" s="386" t="s">
        <v>898</v>
      </c>
      <c r="H246" s="56"/>
      <c r="I246" s="19">
        <f>F237+F239+F241+F243+F245</f>
        <v>20018665.67</v>
      </c>
    </row>
    <row r="247" spans="1:9" s="82" customFormat="1" ht="21">
      <c r="A247" s="395" t="s">
        <v>794</v>
      </c>
      <c r="B247" s="76"/>
      <c r="C247" s="76"/>
      <c r="D247" s="79"/>
      <c r="E247" s="76"/>
      <c r="F247" s="50"/>
      <c r="G247" s="376"/>
      <c r="H247" s="52"/>
      <c r="I247" s="81"/>
    </row>
    <row r="248" spans="1:8" s="81" customFormat="1" ht="21">
      <c r="A248" s="389" t="s">
        <v>899</v>
      </c>
      <c r="B248" s="49">
        <v>19692877.24</v>
      </c>
      <c r="C248" s="59">
        <v>0</v>
      </c>
      <c r="D248" s="49">
        <v>662289.56</v>
      </c>
      <c r="E248" s="49">
        <v>506271.15</v>
      </c>
      <c r="F248" s="59">
        <f>SUM(B248:E248)</f>
        <v>20861437.949999996</v>
      </c>
      <c r="G248" s="378" t="s">
        <v>468</v>
      </c>
      <c r="H248" s="52">
        <f>F248/G248</f>
        <v>14337.75804123711</v>
      </c>
    </row>
    <row r="249" spans="1:9" s="81" customFormat="1" ht="21">
      <c r="A249" s="391"/>
      <c r="B249" s="83"/>
      <c r="C249" s="83"/>
      <c r="D249" s="83"/>
      <c r="E249" s="83"/>
      <c r="F249" s="66"/>
      <c r="G249" s="380" t="s">
        <v>0</v>
      </c>
      <c r="H249" s="56"/>
      <c r="I249" s="127">
        <f>F248</f>
        <v>20861437.949999996</v>
      </c>
    </row>
    <row r="250" spans="1:9" s="82" customFormat="1" ht="21">
      <c r="A250" s="398" t="s">
        <v>900</v>
      </c>
      <c r="B250" s="59"/>
      <c r="C250" s="59"/>
      <c r="D250" s="59"/>
      <c r="E250" s="59"/>
      <c r="F250" s="50"/>
      <c r="G250" s="376"/>
      <c r="H250" s="52"/>
      <c r="I250" s="81"/>
    </row>
    <row r="251" spans="1:9" s="82" customFormat="1" ht="21">
      <c r="A251" s="389" t="s">
        <v>890</v>
      </c>
      <c r="B251" s="128">
        <v>282349.37</v>
      </c>
      <c r="C251" s="59">
        <v>0</v>
      </c>
      <c r="D251" s="128">
        <v>11586.01</v>
      </c>
      <c r="E251" s="128">
        <v>20076.36</v>
      </c>
      <c r="F251" s="59">
        <f>SUM(B251:E251)</f>
        <v>314011.74</v>
      </c>
      <c r="G251" s="376" t="s">
        <v>85</v>
      </c>
      <c r="H251" s="52">
        <f>F251/G251</f>
        <v>314011.74</v>
      </c>
      <c r="I251" s="81"/>
    </row>
    <row r="252" spans="1:9" s="82" customFormat="1" ht="21">
      <c r="A252" s="389" t="s">
        <v>469</v>
      </c>
      <c r="B252" s="84"/>
      <c r="C252" s="84"/>
      <c r="D252" s="84"/>
      <c r="E252" s="84"/>
      <c r="F252" s="50"/>
      <c r="G252" s="378" t="s">
        <v>891</v>
      </c>
      <c r="H252" s="52"/>
      <c r="I252" s="81"/>
    </row>
    <row r="253" spans="1:9" s="82" customFormat="1" ht="21">
      <c r="A253" s="389" t="s">
        <v>470</v>
      </c>
      <c r="B253" s="84"/>
      <c r="C253" s="84"/>
      <c r="D253" s="84"/>
      <c r="E253" s="84"/>
      <c r="F253" s="50"/>
      <c r="G253" s="378"/>
      <c r="H253" s="52"/>
      <c r="I253" s="81"/>
    </row>
    <row r="254" spans="1:9" s="82" customFormat="1" ht="21">
      <c r="A254" s="389" t="s">
        <v>471</v>
      </c>
      <c r="B254" s="128">
        <v>423524.06</v>
      </c>
      <c r="C254" s="59">
        <v>0</v>
      </c>
      <c r="D254" s="128">
        <v>17379</v>
      </c>
      <c r="E254" s="128">
        <v>30114.55</v>
      </c>
      <c r="F254" s="59">
        <f>SUM(B254:E254)</f>
        <v>471017.61</v>
      </c>
      <c r="G254" s="378" t="s">
        <v>77</v>
      </c>
      <c r="H254" s="52">
        <f>F254/G254</f>
        <v>42819.78272727272</v>
      </c>
      <c r="I254" s="81"/>
    </row>
    <row r="255" spans="1:9" s="82" customFormat="1" ht="21">
      <c r="A255" s="389" t="s">
        <v>472</v>
      </c>
      <c r="B255" s="84"/>
      <c r="C255" s="84"/>
      <c r="D255" s="84"/>
      <c r="E255" s="84"/>
      <c r="F255" s="50"/>
      <c r="G255" s="376" t="s">
        <v>61</v>
      </c>
      <c r="H255" s="52"/>
      <c r="I255" s="81"/>
    </row>
    <row r="256" spans="1:9" s="82" customFormat="1" ht="21">
      <c r="A256" s="389" t="s">
        <v>937</v>
      </c>
      <c r="B256" s="128">
        <v>282349.37</v>
      </c>
      <c r="C256" s="59">
        <v>0</v>
      </c>
      <c r="D256" s="128">
        <v>11586</v>
      </c>
      <c r="E256" s="128">
        <v>20076.36</v>
      </c>
      <c r="F256" s="59">
        <f>SUM(B256:E256)</f>
        <v>314011.73</v>
      </c>
      <c r="G256" s="378" t="s">
        <v>85</v>
      </c>
      <c r="H256" s="52">
        <f>F256/G256</f>
        <v>314011.73</v>
      </c>
      <c r="I256" s="81"/>
    </row>
    <row r="257" spans="1:9" s="82" customFormat="1" ht="21">
      <c r="A257" s="389" t="s">
        <v>473</v>
      </c>
      <c r="B257" s="84"/>
      <c r="C257" s="84"/>
      <c r="D257" s="84"/>
      <c r="E257" s="84"/>
      <c r="F257" s="50"/>
      <c r="G257" s="376" t="s">
        <v>61</v>
      </c>
      <c r="H257" s="52"/>
      <c r="I257" s="81"/>
    </row>
    <row r="258" spans="1:8" s="81" customFormat="1" ht="21">
      <c r="A258" s="389" t="s">
        <v>938</v>
      </c>
      <c r="B258" s="128">
        <v>282349.37</v>
      </c>
      <c r="C258" s="59">
        <v>0</v>
      </c>
      <c r="D258" s="128">
        <v>11586</v>
      </c>
      <c r="E258" s="128">
        <v>20076.36</v>
      </c>
      <c r="F258" s="59">
        <f>SUM(B258:E258)</f>
        <v>314011.73</v>
      </c>
      <c r="G258" s="376" t="s">
        <v>86</v>
      </c>
      <c r="H258" s="52">
        <f>F258/G258</f>
        <v>104670.57666666666</v>
      </c>
    </row>
    <row r="259" spans="1:9" s="82" customFormat="1" ht="21">
      <c r="A259" s="390" t="s">
        <v>474</v>
      </c>
      <c r="B259" s="84"/>
      <c r="C259" s="84"/>
      <c r="D259" s="84"/>
      <c r="E259" s="84"/>
      <c r="F259" s="50"/>
      <c r="G259" s="376" t="s">
        <v>61</v>
      </c>
      <c r="H259" s="52"/>
      <c r="I259" s="81"/>
    </row>
    <row r="260" spans="1:9" s="82" customFormat="1" ht="21">
      <c r="A260" s="389" t="s">
        <v>939</v>
      </c>
      <c r="B260" s="128">
        <v>282349.37</v>
      </c>
      <c r="C260" s="59">
        <v>0</v>
      </c>
      <c r="D260" s="128">
        <v>11586</v>
      </c>
      <c r="E260" s="128">
        <v>20076.36</v>
      </c>
      <c r="F260" s="59">
        <f>SUM(B260:E260)</f>
        <v>314011.73</v>
      </c>
      <c r="G260" s="376" t="s">
        <v>159</v>
      </c>
      <c r="H260" s="52">
        <f>F260/G260</f>
        <v>62.80234599999999</v>
      </c>
      <c r="I260" s="81"/>
    </row>
    <row r="261" spans="1:9" s="81" customFormat="1" ht="21">
      <c r="A261" s="390" t="s">
        <v>475</v>
      </c>
      <c r="B261" s="59"/>
      <c r="C261" s="59"/>
      <c r="D261" s="59"/>
      <c r="E261" s="59"/>
      <c r="F261" s="50"/>
      <c r="G261" s="376" t="s">
        <v>476</v>
      </c>
      <c r="H261" s="52"/>
      <c r="I261" s="19"/>
    </row>
    <row r="262" spans="1:9" s="81" customFormat="1" ht="21">
      <c r="A262" s="399" t="s">
        <v>477</v>
      </c>
      <c r="B262" s="128">
        <v>282349.37</v>
      </c>
      <c r="C262" s="59">
        <v>0</v>
      </c>
      <c r="D262" s="128">
        <v>11586</v>
      </c>
      <c r="E262" s="128">
        <v>20076.36</v>
      </c>
      <c r="F262" s="59">
        <f>SUM(B262:E262)</f>
        <v>314011.73</v>
      </c>
      <c r="G262" s="376" t="s">
        <v>87</v>
      </c>
      <c r="H262" s="52">
        <f>F262/G262</f>
        <v>157005.865</v>
      </c>
      <c r="I262" s="19"/>
    </row>
    <row r="263" spans="1:9" s="81" customFormat="1" ht="21">
      <c r="A263" s="390" t="s">
        <v>478</v>
      </c>
      <c r="B263" s="59"/>
      <c r="C263" s="59"/>
      <c r="D263" s="59"/>
      <c r="E263" s="59"/>
      <c r="F263" s="50"/>
      <c r="G263" s="376" t="s">
        <v>61</v>
      </c>
      <c r="H263" s="52"/>
      <c r="I263" s="19"/>
    </row>
    <row r="264" spans="1:9" s="81" customFormat="1" ht="21">
      <c r="A264" s="390" t="s">
        <v>479</v>
      </c>
      <c r="B264" s="59"/>
      <c r="C264" s="59"/>
      <c r="D264" s="59"/>
      <c r="E264" s="59"/>
      <c r="F264" s="50"/>
      <c r="G264" s="376"/>
      <c r="H264" s="52"/>
      <c r="I264" s="19"/>
    </row>
    <row r="265" spans="1:9" s="81" customFormat="1" ht="21">
      <c r="A265" s="390" t="s">
        <v>480</v>
      </c>
      <c r="B265" s="59"/>
      <c r="C265" s="59"/>
      <c r="D265" s="59"/>
      <c r="E265" s="59"/>
      <c r="F265" s="50"/>
      <c r="G265" s="376"/>
      <c r="H265" s="52"/>
      <c r="I265" s="19"/>
    </row>
    <row r="266" spans="1:9" s="81" customFormat="1" ht="21">
      <c r="A266" s="390" t="s">
        <v>941</v>
      </c>
      <c r="B266" s="128">
        <v>282349.37</v>
      </c>
      <c r="C266" s="59">
        <v>0</v>
      </c>
      <c r="D266" s="128">
        <v>11586</v>
      </c>
      <c r="E266" s="128">
        <v>20076.36</v>
      </c>
      <c r="F266" s="59">
        <f>SUM(B266:E266)</f>
        <v>314011.73</v>
      </c>
      <c r="G266" s="376" t="s">
        <v>85</v>
      </c>
      <c r="H266" s="52">
        <f>F266/G266</f>
        <v>314011.73</v>
      </c>
      <c r="I266" s="19"/>
    </row>
    <row r="267" spans="1:9" s="81" customFormat="1" ht="21">
      <c r="A267" s="390"/>
      <c r="B267" s="59"/>
      <c r="C267" s="59"/>
      <c r="D267" s="59"/>
      <c r="E267" s="59"/>
      <c r="F267" s="50"/>
      <c r="G267" s="376" t="s">
        <v>936</v>
      </c>
      <c r="H267" s="52"/>
      <c r="I267" s="19"/>
    </row>
    <row r="268" spans="1:9" s="81" customFormat="1" ht="21">
      <c r="A268" s="400"/>
      <c r="B268" s="65"/>
      <c r="C268" s="65"/>
      <c r="D268" s="65"/>
      <c r="E268" s="65"/>
      <c r="F268" s="66"/>
      <c r="G268" s="386"/>
      <c r="H268" s="56"/>
      <c r="I268" s="19"/>
    </row>
    <row r="269" spans="1:9" s="81" customFormat="1" ht="21">
      <c r="A269" s="390" t="s">
        <v>481</v>
      </c>
      <c r="B269" s="128">
        <v>423524.05</v>
      </c>
      <c r="C269" s="59">
        <v>0</v>
      </c>
      <c r="D269" s="128">
        <v>17379</v>
      </c>
      <c r="E269" s="128">
        <v>30114.55</v>
      </c>
      <c r="F269" s="59">
        <f>SUM(B269:E269)</f>
        <v>471017.6</v>
      </c>
      <c r="G269" s="376" t="s">
        <v>482</v>
      </c>
      <c r="H269" s="52">
        <f>F269/G269</f>
        <v>188.936060970718</v>
      </c>
      <c r="I269" s="19"/>
    </row>
    <row r="270" spans="1:9" s="81" customFormat="1" ht="21">
      <c r="A270" s="390"/>
      <c r="B270" s="59"/>
      <c r="C270" s="59"/>
      <c r="D270" s="59"/>
      <c r="E270" s="59"/>
      <c r="F270" s="50"/>
      <c r="G270" s="376" t="s">
        <v>483</v>
      </c>
      <c r="H270" s="52"/>
      <c r="I270" s="19"/>
    </row>
    <row r="271" spans="1:9" s="81" customFormat="1" ht="21">
      <c r="A271" s="390" t="s">
        <v>484</v>
      </c>
      <c r="B271" s="128">
        <v>282349.37</v>
      </c>
      <c r="C271" s="59">
        <v>0</v>
      </c>
      <c r="D271" s="128">
        <v>11586</v>
      </c>
      <c r="E271" s="128">
        <v>20076.36</v>
      </c>
      <c r="F271" s="59">
        <f>SUM(B271:E271)</f>
        <v>314011.73</v>
      </c>
      <c r="G271" s="376" t="s">
        <v>485</v>
      </c>
      <c r="H271" s="52">
        <f>F271/G271</f>
        <v>13083.822083333333</v>
      </c>
      <c r="I271" s="19"/>
    </row>
    <row r="272" spans="1:9" s="81" customFormat="1" ht="21">
      <c r="A272" s="390" t="s">
        <v>486</v>
      </c>
      <c r="B272" s="77"/>
      <c r="C272" s="59"/>
      <c r="D272" s="77"/>
      <c r="E272" s="77"/>
      <c r="F272" s="50"/>
      <c r="G272" s="376" t="s">
        <v>61</v>
      </c>
      <c r="H272" s="52"/>
      <c r="I272" s="19"/>
    </row>
    <row r="273" spans="1:9" s="81" customFormat="1" ht="21">
      <c r="A273" s="400" t="s">
        <v>487</v>
      </c>
      <c r="B273" s="65"/>
      <c r="C273" s="65"/>
      <c r="D273" s="65"/>
      <c r="E273" s="65"/>
      <c r="F273" s="66"/>
      <c r="G273" s="386"/>
      <c r="H273" s="56"/>
      <c r="I273" s="19">
        <f>F251+F254+F256+F258+F260+F262+F266+F269+F271</f>
        <v>3140117.33</v>
      </c>
    </row>
    <row r="274" spans="1:9" s="82" customFormat="1" ht="21">
      <c r="A274" s="398" t="s">
        <v>901</v>
      </c>
      <c r="B274" s="59"/>
      <c r="C274" s="59"/>
      <c r="D274" s="59"/>
      <c r="E274" s="59"/>
      <c r="F274" s="50"/>
      <c r="G274" s="376"/>
      <c r="H274" s="52"/>
      <c r="I274" s="81"/>
    </row>
    <row r="275" spans="1:8" ht="18.75">
      <c r="A275" s="389" t="s">
        <v>488</v>
      </c>
      <c r="B275" s="49">
        <v>3420887.43</v>
      </c>
      <c r="C275" s="59">
        <v>0</v>
      </c>
      <c r="D275" s="49">
        <v>157634.5</v>
      </c>
      <c r="E275" s="49">
        <v>78316.8</v>
      </c>
      <c r="F275" s="59">
        <f>SUM(B275:E275)</f>
        <v>3656838.73</v>
      </c>
      <c r="G275" s="376" t="s">
        <v>489</v>
      </c>
      <c r="H275" s="52">
        <f>F275/G275</f>
        <v>3265.0345803571427</v>
      </c>
    </row>
    <row r="276" spans="1:9" ht="18.75">
      <c r="A276" s="391"/>
      <c r="B276" s="65"/>
      <c r="C276" s="65"/>
      <c r="D276" s="65"/>
      <c r="E276" s="65"/>
      <c r="F276" s="66"/>
      <c r="G276" s="380" t="s">
        <v>902</v>
      </c>
      <c r="H276" s="56"/>
      <c r="I276" s="57">
        <f>F275</f>
        <v>3656838.73</v>
      </c>
    </row>
    <row r="277" spans="1:9" s="82" customFormat="1" ht="21">
      <c r="A277" s="381" t="s">
        <v>121</v>
      </c>
      <c r="B277" s="59"/>
      <c r="C277" s="59"/>
      <c r="D277" s="59"/>
      <c r="E277" s="59"/>
      <c r="F277" s="50"/>
      <c r="G277" s="376"/>
      <c r="H277" s="52"/>
      <c r="I277" s="81"/>
    </row>
    <row r="278" spans="1:9" s="82" customFormat="1" ht="21">
      <c r="A278" s="389" t="s">
        <v>490</v>
      </c>
      <c r="B278" s="128">
        <v>1246280.24</v>
      </c>
      <c r="C278" s="59">
        <v>0</v>
      </c>
      <c r="D278" s="128">
        <v>12923.14</v>
      </c>
      <c r="E278" s="128">
        <v>261746.74</v>
      </c>
      <c r="F278" s="59">
        <f>SUM(B278:E278)</f>
        <v>1520950.1199999999</v>
      </c>
      <c r="G278" s="376" t="s">
        <v>963</v>
      </c>
      <c r="H278" s="52">
        <f>F278/G278</f>
        <v>1219.6873456295107</v>
      </c>
      <c r="I278" s="81"/>
    </row>
    <row r="279" spans="1:8" s="81" customFormat="1" ht="21">
      <c r="A279" s="401"/>
      <c r="B279" s="84"/>
      <c r="C279" s="84"/>
      <c r="D279" s="84"/>
      <c r="E279" s="84"/>
      <c r="F279" s="402"/>
      <c r="G279" s="378" t="s">
        <v>106</v>
      </c>
      <c r="H279" s="52"/>
    </row>
    <row r="280" spans="1:8" s="81" customFormat="1" ht="21">
      <c r="A280" s="389" t="s">
        <v>491</v>
      </c>
      <c r="B280" s="128">
        <v>830853.49</v>
      </c>
      <c r="C280" s="59">
        <v>0</v>
      </c>
      <c r="D280" s="128">
        <v>8615.42</v>
      </c>
      <c r="E280" s="128">
        <v>174497.83</v>
      </c>
      <c r="F280" s="59">
        <f>SUM(B280:E280)</f>
        <v>1013966.74</v>
      </c>
      <c r="G280" s="378" t="s">
        <v>85</v>
      </c>
      <c r="H280" s="52">
        <f>F280/G280</f>
        <v>1013966.74</v>
      </c>
    </row>
    <row r="281" spans="1:9" s="81" customFormat="1" ht="21">
      <c r="A281" s="391" t="s">
        <v>893</v>
      </c>
      <c r="B281" s="65"/>
      <c r="C281" s="65"/>
      <c r="D281" s="65"/>
      <c r="E281" s="65"/>
      <c r="F281" s="66"/>
      <c r="G281" s="380" t="s">
        <v>906</v>
      </c>
      <c r="H281" s="56"/>
      <c r="I281" s="85">
        <f>F278+F280</f>
        <v>2534916.86</v>
      </c>
    </row>
    <row r="282" spans="1:9" s="82" customFormat="1" ht="21">
      <c r="A282" s="381" t="s">
        <v>122</v>
      </c>
      <c r="B282" s="59"/>
      <c r="C282" s="59"/>
      <c r="D282" s="59"/>
      <c r="E282" s="59"/>
      <c r="F282" s="50"/>
      <c r="G282" s="376"/>
      <c r="H282" s="52"/>
      <c r="I282" s="81"/>
    </row>
    <row r="283" spans="1:9" s="82" customFormat="1" ht="21">
      <c r="A283" s="389" t="s">
        <v>492</v>
      </c>
      <c r="B283" s="49">
        <v>1409494.13</v>
      </c>
      <c r="C283" s="59">
        <v>0</v>
      </c>
      <c r="D283" s="49">
        <v>34862.88</v>
      </c>
      <c r="E283" s="49">
        <v>128820.83</v>
      </c>
      <c r="F283" s="59">
        <f>SUM(B283:E283)</f>
        <v>1573177.8399999999</v>
      </c>
      <c r="G283" s="376" t="s">
        <v>85</v>
      </c>
      <c r="H283" s="52">
        <f>F283/G283</f>
        <v>1573177.8399999999</v>
      </c>
      <c r="I283" s="81"/>
    </row>
    <row r="284" spans="1:9" s="82" customFormat="1" ht="21">
      <c r="A284" s="391" t="s">
        <v>893</v>
      </c>
      <c r="B284" s="65"/>
      <c r="C284" s="65"/>
      <c r="D284" s="65"/>
      <c r="E284" s="65"/>
      <c r="F284" s="66"/>
      <c r="G284" s="386" t="s">
        <v>891</v>
      </c>
      <c r="H284" s="56"/>
      <c r="I284" s="127">
        <f>F283</f>
        <v>1573177.8399999999</v>
      </c>
    </row>
    <row r="285" spans="1:9" s="87" customFormat="1" ht="30" customHeight="1" thickBot="1">
      <c r="A285" s="86" t="s">
        <v>802</v>
      </c>
      <c r="B285" s="403">
        <f>SUM(B7:B284)</f>
        <v>2159233195.1299977</v>
      </c>
      <c r="C285" s="403">
        <f>SUM(C7:C284)</f>
        <v>17378988.099999998</v>
      </c>
      <c r="D285" s="403">
        <f>SUM(D7:D284)</f>
        <v>100112507.76999997</v>
      </c>
      <c r="E285" s="403">
        <f>SUM(E7:E284)</f>
        <v>57608694.57999999</v>
      </c>
      <c r="F285" s="403">
        <f>SUM(F7:F284)</f>
        <v>2334333385.58</v>
      </c>
      <c r="G285" s="404"/>
      <c r="H285" s="405"/>
      <c r="I285" s="403">
        <f>SUM(I6:I284)</f>
        <v>2334333385.5800004</v>
      </c>
    </row>
    <row r="286" spans="1:8" ht="19.5" thickTop="1">
      <c r="A286" s="20"/>
      <c r="B286" s="88"/>
      <c r="C286" s="88"/>
      <c r="D286" s="88"/>
      <c r="E286" s="88"/>
      <c r="F286" s="88"/>
      <c r="G286" s="89"/>
      <c r="H286" s="90"/>
    </row>
    <row r="287" spans="1:9" ht="18.75">
      <c r="A287" s="20"/>
      <c r="B287" s="88"/>
      <c r="C287" s="88"/>
      <c r="D287" s="88"/>
      <c r="E287" s="88"/>
      <c r="F287" s="88"/>
      <c r="G287" s="89"/>
      <c r="H287" s="90"/>
      <c r="I287" s="19">
        <f>F285-I285</f>
        <v>0</v>
      </c>
    </row>
    <row r="288" spans="1:8" ht="18.75">
      <c r="A288" s="20"/>
      <c r="B288" s="88"/>
      <c r="C288" s="88"/>
      <c r="D288" s="88"/>
      <c r="E288" s="88"/>
      <c r="F288" s="88"/>
      <c r="G288" s="89"/>
      <c r="H288" s="90"/>
    </row>
    <row r="289" spans="1:8" ht="18.75">
      <c r="A289" s="20"/>
      <c r="B289" s="88"/>
      <c r="C289" s="88"/>
      <c r="D289" s="88"/>
      <c r="E289" s="88"/>
      <c r="F289" s="88"/>
      <c r="G289" s="89"/>
      <c r="H289" s="90"/>
    </row>
    <row r="290" spans="1:8" ht="18.75">
      <c r="A290" s="20"/>
      <c r="B290" s="88"/>
      <c r="C290" s="88"/>
      <c r="D290" s="88"/>
      <c r="E290" s="88"/>
      <c r="F290" s="88"/>
      <c r="G290" s="89"/>
      <c r="H290" s="90"/>
    </row>
  </sheetData>
  <sheetProtection/>
  <mergeCells count="8">
    <mergeCell ref="E3:E4"/>
    <mergeCell ref="F3:F4"/>
    <mergeCell ref="H3:H4"/>
    <mergeCell ref="A221:H221"/>
    <mergeCell ref="A3:A4"/>
    <mergeCell ref="B3:B4"/>
    <mergeCell ref="C3:C4"/>
    <mergeCell ref="D3:D4"/>
  </mergeCells>
  <printOptions/>
  <pageMargins left="0.23" right="0.21" top="0.52" bottom="0.4" header="0.5" footer="0.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I49"/>
  <sheetViews>
    <sheetView zoomScalePageLayoutView="0" workbookViewId="0" topLeftCell="A13">
      <selection activeCell="D37" sqref="D37"/>
    </sheetView>
  </sheetViews>
  <sheetFormatPr defaultColWidth="9.140625" defaultRowHeight="12.75"/>
  <cols>
    <col min="1" max="1" width="33.8515625" style="4" customWidth="1"/>
    <col min="2" max="2" width="16.8515625" style="24" customWidth="1"/>
    <col min="3" max="3" width="15.57421875" style="24" customWidth="1"/>
    <col min="4" max="4" width="14.8515625" style="24" customWidth="1"/>
    <col min="5" max="5" width="15.8515625" style="24" customWidth="1"/>
    <col min="6" max="6" width="16.140625" style="24" customWidth="1"/>
    <col min="7" max="7" width="13.00390625" style="42" customWidth="1"/>
    <col min="8" max="8" width="14.28125" style="42" customWidth="1"/>
    <col min="9" max="9" width="12.140625" style="24" customWidth="1"/>
    <col min="10" max="16384" width="9.140625" style="2" customWidth="1"/>
  </cols>
  <sheetData>
    <row r="1" ht="21">
      <c r="A1" s="114" t="s">
        <v>228</v>
      </c>
    </row>
    <row r="2" spans="1:9" s="11" customFormat="1" ht="17.25" customHeight="1">
      <c r="A2" s="541" t="s">
        <v>777</v>
      </c>
      <c r="B2" s="543" t="s">
        <v>99</v>
      </c>
      <c r="C2" s="530" t="s">
        <v>100</v>
      </c>
      <c r="D2" s="530" t="s">
        <v>101</v>
      </c>
      <c r="E2" s="530" t="s">
        <v>729</v>
      </c>
      <c r="F2" s="530" t="s">
        <v>40</v>
      </c>
      <c r="G2" s="539" t="s">
        <v>166</v>
      </c>
      <c r="H2" s="539" t="s">
        <v>687</v>
      </c>
      <c r="I2" s="530" t="s">
        <v>41</v>
      </c>
    </row>
    <row r="3" spans="1:9" s="11" customFormat="1" ht="15.75" customHeight="1">
      <c r="A3" s="542"/>
      <c r="B3" s="544"/>
      <c r="C3" s="531"/>
      <c r="D3" s="531"/>
      <c r="E3" s="531"/>
      <c r="F3" s="531"/>
      <c r="G3" s="540"/>
      <c r="H3" s="540"/>
      <c r="I3" s="531"/>
    </row>
    <row r="4" spans="1:9" s="11" customFormat="1" ht="18.75">
      <c r="A4" s="115" t="s">
        <v>796</v>
      </c>
      <c r="B4" s="110"/>
      <c r="C4" s="110"/>
      <c r="D4" s="110"/>
      <c r="E4" s="110"/>
      <c r="F4" s="110"/>
      <c r="G4" s="47"/>
      <c r="H4" s="47"/>
      <c r="I4" s="110"/>
    </row>
    <row r="5" spans="1:9" s="11" customFormat="1" ht="18.75">
      <c r="A5" s="61" t="s">
        <v>644</v>
      </c>
      <c r="B5" s="60">
        <v>14641748.040000001</v>
      </c>
      <c r="C5" s="60">
        <v>51996.63</v>
      </c>
      <c r="D5" s="60">
        <v>551744.72</v>
      </c>
      <c r="E5" s="60">
        <v>310469.17</v>
      </c>
      <c r="F5" s="60">
        <f>SUM(B5:E5)</f>
        <v>15555958.560000002</v>
      </c>
      <c r="G5" s="51" t="s">
        <v>956</v>
      </c>
      <c r="H5" s="51" t="s">
        <v>60</v>
      </c>
      <c r="I5" s="60">
        <f>F5/G5</f>
        <v>25376.767634584015</v>
      </c>
    </row>
    <row r="6" spans="1:9" s="11" customFormat="1" ht="18.75">
      <c r="A6" s="63"/>
      <c r="B6" s="60"/>
      <c r="C6" s="70"/>
      <c r="D6" s="70"/>
      <c r="E6" s="70"/>
      <c r="F6" s="70"/>
      <c r="G6" s="69"/>
      <c r="H6" s="69"/>
      <c r="I6" s="60"/>
    </row>
    <row r="7" spans="1:9" s="11" customFormat="1" ht="18.75">
      <c r="A7" s="63" t="s">
        <v>645</v>
      </c>
      <c r="B7" s="60">
        <v>4880582.68</v>
      </c>
      <c r="C7" s="60">
        <v>17332.21</v>
      </c>
      <c r="D7" s="60">
        <v>183914.91</v>
      </c>
      <c r="E7" s="60">
        <v>103489.73</v>
      </c>
      <c r="F7" s="494">
        <f>SUM(B7:E7)</f>
        <v>5185319.53</v>
      </c>
      <c r="G7" s="69" t="s">
        <v>708</v>
      </c>
      <c r="H7" s="51" t="s">
        <v>60</v>
      </c>
      <c r="I7" s="60">
        <f>F7/G7</f>
        <v>5761.466144444445</v>
      </c>
    </row>
    <row r="8" spans="1:9" s="11" customFormat="1" ht="18.75">
      <c r="A8" s="63" t="s">
        <v>493</v>
      </c>
      <c r="B8" s="60"/>
      <c r="C8" s="70"/>
      <c r="D8" s="70"/>
      <c r="E8" s="70"/>
      <c r="F8" s="70"/>
      <c r="G8" s="69"/>
      <c r="H8" s="69"/>
      <c r="I8" s="60"/>
    </row>
    <row r="9" spans="1:9" s="11" customFormat="1" ht="18.75">
      <c r="A9" s="116" t="s">
        <v>121</v>
      </c>
      <c r="B9" s="60"/>
      <c r="C9" s="70"/>
      <c r="D9" s="70"/>
      <c r="E9" s="70"/>
      <c r="F9" s="70"/>
      <c r="G9" s="51"/>
      <c r="H9" s="51"/>
      <c r="I9" s="60"/>
    </row>
    <row r="10" spans="1:9" s="11" customFormat="1" ht="18.75">
      <c r="A10" s="61" t="s">
        <v>797</v>
      </c>
      <c r="B10" s="60">
        <v>40003540.22</v>
      </c>
      <c r="C10" s="60">
        <v>38334.77</v>
      </c>
      <c r="D10" s="60">
        <v>427261.65</v>
      </c>
      <c r="E10" s="60">
        <v>8317872.6899999995</v>
      </c>
      <c r="F10" s="494">
        <f>SUM(B10:E10)</f>
        <v>48787009.33</v>
      </c>
      <c r="G10" s="117">
        <v>26776280</v>
      </c>
      <c r="H10" s="69" t="s">
        <v>774</v>
      </c>
      <c r="I10" s="60">
        <f>F10/G10</f>
        <v>1.8220234225964174</v>
      </c>
    </row>
    <row r="11" spans="1:9" s="11" customFormat="1" ht="21.75" customHeight="1">
      <c r="A11" s="61" t="s">
        <v>867</v>
      </c>
      <c r="B11" s="60"/>
      <c r="C11" s="70"/>
      <c r="D11" s="70"/>
      <c r="E11" s="70"/>
      <c r="F11" s="70"/>
      <c r="G11" s="69"/>
      <c r="H11" s="69"/>
      <c r="I11" s="60"/>
    </row>
    <row r="12" spans="1:9" s="11" customFormat="1" ht="18.75">
      <c r="A12" s="118" t="s">
        <v>911</v>
      </c>
      <c r="B12" s="49"/>
      <c r="C12" s="49"/>
      <c r="D12" s="49"/>
      <c r="E12" s="49"/>
      <c r="F12" s="49"/>
      <c r="G12" s="119"/>
      <c r="H12" s="119"/>
      <c r="I12" s="49"/>
    </row>
    <row r="13" spans="1:9" s="11" customFormat="1" ht="18.75">
      <c r="A13" s="120" t="s">
        <v>866</v>
      </c>
      <c r="B13" s="60">
        <v>50308835.29000001</v>
      </c>
      <c r="C13" s="60">
        <v>159048.53</v>
      </c>
      <c r="D13" s="60">
        <v>2032316.02</v>
      </c>
      <c r="E13" s="60">
        <v>1264111.75</v>
      </c>
      <c r="F13" s="494">
        <f>SUM(B13:E13)</f>
        <v>53764311.59000001</v>
      </c>
      <c r="G13" s="119" t="s">
        <v>124</v>
      </c>
      <c r="H13" s="51" t="s">
        <v>60</v>
      </c>
      <c r="I13" s="60">
        <f>F13/G13</f>
        <v>6848.084522990704</v>
      </c>
    </row>
    <row r="14" spans="1:9" s="11" customFormat="1" ht="18.75">
      <c r="A14" s="120" t="s">
        <v>145</v>
      </c>
      <c r="B14" s="49"/>
      <c r="C14" s="49"/>
      <c r="D14" s="49"/>
      <c r="E14" s="49"/>
      <c r="F14" s="49"/>
      <c r="G14" s="121"/>
      <c r="H14" s="121"/>
      <c r="I14" s="49"/>
    </row>
    <row r="15" spans="1:9" s="11" customFormat="1" ht="18.75">
      <c r="A15" s="116" t="s">
        <v>141</v>
      </c>
      <c r="B15" s="60"/>
      <c r="C15" s="60"/>
      <c r="D15" s="60"/>
      <c r="E15" s="60"/>
      <c r="F15" s="60"/>
      <c r="G15" s="51"/>
      <c r="H15" s="51"/>
      <c r="I15" s="60"/>
    </row>
    <row r="16" spans="1:9" s="11" customFormat="1" ht="18.75">
      <c r="A16" s="61" t="s">
        <v>819</v>
      </c>
      <c r="B16" s="60">
        <v>28131110.04999999</v>
      </c>
      <c r="C16" s="60">
        <v>96244.75</v>
      </c>
      <c r="D16" s="60">
        <v>707659.1</v>
      </c>
      <c r="E16" s="60">
        <v>2520971.14</v>
      </c>
      <c r="F16" s="494">
        <f>SUM(B16:E16)</f>
        <v>31455985.03999999</v>
      </c>
      <c r="G16" s="51" t="s">
        <v>124</v>
      </c>
      <c r="H16" s="51" t="s">
        <v>60</v>
      </c>
      <c r="I16" s="60">
        <f>F16/G16</f>
        <v>4006.6214545917705</v>
      </c>
    </row>
    <row r="17" spans="1:9" s="11" customFormat="1" ht="18.75">
      <c r="A17" s="61" t="s">
        <v>170</v>
      </c>
      <c r="B17" s="60"/>
      <c r="C17" s="60"/>
      <c r="D17" s="60"/>
      <c r="E17" s="60"/>
      <c r="F17" s="60"/>
      <c r="G17" s="69"/>
      <c r="H17" s="69"/>
      <c r="I17" s="60"/>
    </row>
    <row r="18" spans="1:9" s="11" customFormat="1" ht="18.75">
      <c r="A18" s="116" t="s">
        <v>142</v>
      </c>
      <c r="B18" s="60"/>
      <c r="C18" s="60"/>
      <c r="D18" s="60"/>
      <c r="E18" s="60"/>
      <c r="F18" s="60"/>
      <c r="G18" s="51"/>
      <c r="H18" s="51"/>
      <c r="I18" s="60"/>
    </row>
    <row r="19" spans="1:9" s="11" customFormat="1" ht="18.75">
      <c r="A19" s="61" t="s">
        <v>818</v>
      </c>
      <c r="B19" s="60">
        <v>18454970.28</v>
      </c>
      <c r="C19" s="60">
        <v>3434010.25</v>
      </c>
      <c r="D19" s="60">
        <v>910912.05</v>
      </c>
      <c r="E19" s="60">
        <v>645898.14</v>
      </c>
      <c r="F19" s="494">
        <f>SUM(B19:E19)</f>
        <v>23445790.720000003</v>
      </c>
      <c r="G19" s="51" t="s">
        <v>124</v>
      </c>
      <c r="H19" s="51" t="s">
        <v>60</v>
      </c>
      <c r="I19" s="60">
        <f>F19/G19</f>
        <v>2986.344506432302</v>
      </c>
    </row>
    <row r="20" spans="1:9" s="20" customFormat="1" ht="18.75">
      <c r="A20" s="61" t="s">
        <v>36</v>
      </c>
      <c r="B20" s="60"/>
      <c r="C20" s="60"/>
      <c r="D20" s="60"/>
      <c r="E20" s="60"/>
      <c r="F20" s="60"/>
      <c r="G20" s="69"/>
      <c r="H20" s="69"/>
      <c r="I20" s="60"/>
    </row>
    <row r="21" spans="1:9" s="11" customFormat="1" ht="18.75">
      <c r="A21" s="116" t="s">
        <v>745</v>
      </c>
      <c r="B21" s="60"/>
      <c r="C21" s="60"/>
      <c r="D21" s="60"/>
      <c r="E21" s="60"/>
      <c r="F21" s="60"/>
      <c r="G21" s="51"/>
      <c r="H21" s="51"/>
      <c r="I21" s="60"/>
    </row>
    <row r="22" spans="1:9" s="11" customFormat="1" ht="18.75">
      <c r="A22" s="61" t="s">
        <v>81</v>
      </c>
      <c r="B22" s="60">
        <v>23808576.47</v>
      </c>
      <c r="C22" s="60">
        <v>48122.37</v>
      </c>
      <c r="D22" s="60">
        <v>544760.05</v>
      </c>
      <c r="E22" s="60">
        <v>400291.84</v>
      </c>
      <c r="F22" s="494">
        <f>SUM(B22:E22)</f>
        <v>24801750.73</v>
      </c>
      <c r="G22" s="51" t="s">
        <v>124</v>
      </c>
      <c r="H22" s="51" t="s">
        <v>60</v>
      </c>
      <c r="I22" s="60">
        <f>F22/G22</f>
        <v>3159.0562641701695</v>
      </c>
    </row>
    <row r="23" spans="1:9" s="11" customFormat="1" ht="18.75">
      <c r="A23" s="116" t="s">
        <v>125</v>
      </c>
      <c r="B23" s="60"/>
      <c r="C23" s="70"/>
      <c r="D23" s="70"/>
      <c r="E23" s="70"/>
      <c r="F23" s="70"/>
      <c r="G23" s="51"/>
      <c r="H23" s="51"/>
      <c r="I23" s="60"/>
    </row>
    <row r="24" spans="1:9" s="20" customFormat="1" ht="18.75">
      <c r="A24" s="61" t="s">
        <v>494</v>
      </c>
      <c r="B24" s="60">
        <v>6291602</v>
      </c>
      <c r="C24" s="60">
        <v>16720.48</v>
      </c>
      <c r="D24" s="60">
        <v>258425.79</v>
      </c>
      <c r="E24" s="60">
        <v>122973.86</v>
      </c>
      <c r="F24" s="494">
        <f>SUM(B24:E24)</f>
        <v>6689722.130000001</v>
      </c>
      <c r="G24" s="51" t="s">
        <v>124</v>
      </c>
      <c r="H24" s="51" t="s">
        <v>60</v>
      </c>
      <c r="I24" s="60">
        <f>F24/G24</f>
        <v>852.0853560056045</v>
      </c>
    </row>
    <row r="25" spans="1:9" s="11" customFormat="1" ht="18.75">
      <c r="A25" s="61" t="s">
        <v>751</v>
      </c>
      <c r="B25" s="60"/>
      <c r="C25" s="70"/>
      <c r="D25" s="70"/>
      <c r="E25" s="70"/>
      <c r="F25" s="60"/>
      <c r="G25" s="69"/>
      <c r="H25" s="69"/>
      <c r="I25" s="60"/>
    </row>
    <row r="26" spans="1:9" s="11" customFormat="1" ht="18.75">
      <c r="A26" s="61" t="s">
        <v>495</v>
      </c>
      <c r="B26" s="60">
        <v>9320073.370000001</v>
      </c>
      <c r="C26" s="60">
        <v>16720.49</v>
      </c>
      <c r="D26" s="60">
        <v>383706.83</v>
      </c>
      <c r="E26" s="60">
        <v>178087.08</v>
      </c>
      <c r="F26" s="494">
        <f>SUM(B26:E26)</f>
        <v>9898587.770000001</v>
      </c>
      <c r="G26" s="51" t="s">
        <v>244</v>
      </c>
      <c r="H26" s="69" t="s">
        <v>496</v>
      </c>
      <c r="I26" s="60">
        <f>F26/G26</f>
        <v>3857.5946102883872</v>
      </c>
    </row>
    <row r="27" spans="1:9" s="11" customFormat="1" ht="18.75">
      <c r="A27" s="116" t="s">
        <v>746</v>
      </c>
      <c r="B27" s="60"/>
      <c r="C27" s="60"/>
      <c r="D27" s="60"/>
      <c r="E27" s="60"/>
      <c r="F27" s="60"/>
      <c r="G27" s="51"/>
      <c r="H27" s="51"/>
      <c r="I27" s="60"/>
    </row>
    <row r="28" spans="1:9" s="11" customFormat="1" ht="18.75">
      <c r="A28" s="122" t="s">
        <v>752</v>
      </c>
      <c r="B28" s="60">
        <v>34104756.589999996</v>
      </c>
      <c r="C28" s="60">
        <v>86457.15</v>
      </c>
      <c r="D28" s="60">
        <v>632358.27</v>
      </c>
      <c r="E28" s="70">
        <v>977282.61</v>
      </c>
      <c r="F28" s="494">
        <f>SUM(B28:E28)</f>
        <v>35800854.62</v>
      </c>
      <c r="G28" s="51" t="s">
        <v>124</v>
      </c>
      <c r="H28" s="51" t="s">
        <v>60</v>
      </c>
      <c r="I28" s="60">
        <f>F28/G28</f>
        <v>4560.037526429754</v>
      </c>
    </row>
    <row r="29" spans="1:9" s="11" customFormat="1" ht="18.75">
      <c r="A29" s="122" t="s">
        <v>868</v>
      </c>
      <c r="B29" s="60"/>
      <c r="C29" s="70"/>
      <c r="D29" s="70"/>
      <c r="E29" s="70"/>
      <c r="F29" s="70"/>
      <c r="G29" s="69"/>
      <c r="H29" s="69"/>
      <c r="I29" s="60"/>
    </row>
    <row r="30" spans="1:9" s="11" customFormat="1" ht="18.75">
      <c r="A30" s="116" t="s">
        <v>912</v>
      </c>
      <c r="B30" s="60"/>
      <c r="C30" s="70"/>
      <c r="D30" s="70"/>
      <c r="E30" s="70"/>
      <c r="F30" s="70"/>
      <c r="G30" s="51"/>
      <c r="H30" s="51"/>
      <c r="I30" s="60"/>
    </row>
    <row r="31" spans="1:9" s="11" customFormat="1" ht="18.75">
      <c r="A31" s="64" t="s">
        <v>81</v>
      </c>
      <c r="B31" s="68">
        <v>33960233.83</v>
      </c>
      <c r="C31" s="71">
        <v>115819.95</v>
      </c>
      <c r="D31" s="71">
        <v>1718641.62</v>
      </c>
      <c r="E31" s="68">
        <v>1412064.82</v>
      </c>
      <c r="F31" s="495">
        <f>SUM(B31:E31)</f>
        <v>37206760.22</v>
      </c>
      <c r="G31" s="67" t="s">
        <v>124</v>
      </c>
      <c r="H31" s="67" t="s">
        <v>60</v>
      </c>
      <c r="I31" s="68">
        <f>F31/G31</f>
        <v>4739.110969303273</v>
      </c>
    </row>
    <row r="32" spans="1:9" s="11" customFormat="1" ht="18.75">
      <c r="A32" s="116" t="s">
        <v>126</v>
      </c>
      <c r="B32" s="60"/>
      <c r="C32" s="70"/>
      <c r="D32" s="70"/>
      <c r="E32" s="70"/>
      <c r="F32" s="70"/>
      <c r="G32" s="70"/>
      <c r="H32" s="70"/>
      <c r="I32" s="70"/>
    </row>
    <row r="33" spans="1:9" s="11" customFormat="1" ht="18.75">
      <c r="A33" s="61" t="s">
        <v>869</v>
      </c>
      <c r="B33" s="60">
        <v>30367611.189999998</v>
      </c>
      <c r="C33" s="60">
        <v>119898.12</v>
      </c>
      <c r="D33" s="60">
        <v>1021800.42</v>
      </c>
      <c r="E33" s="60">
        <v>861512.17</v>
      </c>
      <c r="F33" s="494">
        <f>SUM(B33:E33)</f>
        <v>32370821.900000002</v>
      </c>
      <c r="G33" s="51" t="s">
        <v>124</v>
      </c>
      <c r="H33" s="51" t="s">
        <v>60</v>
      </c>
      <c r="I33" s="60">
        <f>F33/G33</f>
        <v>4123.146338046109</v>
      </c>
    </row>
    <row r="34" spans="1:9" s="20" customFormat="1" ht="18.75">
      <c r="A34" s="61" t="s">
        <v>870</v>
      </c>
      <c r="B34" s="60"/>
      <c r="C34" s="60"/>
      <c r="D34" s="60"/>
      <c r="E34" s="60"/>
      <c r="F34" s="60"/>
      <c r="G34" s="69"/>
      <c r="H34" s="69"/>
      <c r="I34" s="60"/>
    </row>
    <row r="35" spans="1:9" s="11" customFormat="1" ht="18.75">
      <c r="A35" s="116" t="s">
        <v>127</v>
      </c>
      <c r="B35" s="60"/>
      <c r="C35" s="60"/>
      <c r="D35" s="60"/>
      <c r="E35" s="60"/>
      <c r="F35" s="60"/>
      <c r="G35" s="51"/>
      <c r="H35" s="51"/>
      <c r="I35" s="60"/>
    </row>
    <row r="36" spans="1:9" s="11" customFormat="1" ht="18.75">
      <c r="A36" s="61" t="s">
        <v>143</v>
      </c>
      <c r="B36" s="60">
        <v>30195431.049999997</v>
      </c>
      <c r="C36" s="60">
        <v>96529.24</v>
      </c>
      <c r="D36" s="60">
        <v>1199295.26</v>
      </c>
      <c r="E36" s="60">
        <v>511473.99</v>
      </c>
      <c r="F36" s="494">
        <f>SUM(B36:E36)</f>
        <v>32002729.539999995</v>
      </c>
      <c r="G36" s="51" t="s">
        <v>753</v>
      </c>
      <c r="H36" s="51" t="s">
        <v>60</v>
      </c>
      <c r="I36" s="60">
        <f>F36/G36</f>
        <v>4075.223422895708</v>
      </c>
    </row>
    <row r="37" spans="1:9" s="11" customFormat="1" ht="18.75">
      <c r="A37" s="61"/>
      <c r="B37" s="60"/>
      <c r="C37" s="60"/>
      <c r="D37" s="60"/>
      <c r="E37" s="60"/>
      <c r="F37" s="60"/>
      <c r="G37" s="69"/>
      <c r="H37" s="69"/>
      <c r="I37" s="60"/>
    </row>
    <row r="38" spans="1:9" s="11" customFormat="1" ht="18.75">
      <c r="A38" s="61" t="s">
        <v>144</v>
      </c>
      <c r="B38" s="60">
        <v>18791316.269999996</v>
      </c>
      <c r="C38" s="60">
        <v>60072.39</v>
      </c>
      <c r="D38" s="60">
        <v>745727.92</v>
      </c>
      <c r="E38" s="60">
        <v>317294.93</v>
      </c>
      <c r="F38" s="494">
        <f>SUM(B38:E38)</f>
        <v>19914411.509999998</v>
      </c>
      <c r="G38" s="51" t="s">
        <v>753</v>
      </c>
      <c r="H38" s="51" t="s">
        <v>60</v>
      </c>
      <c r="I38" s="60">
        <f>F38/G38</f>
        <v>2535.898575066853</v>
      </c>
    </row>
    <row r="39" spans="1:9" s="11" customFormat="1" ht="18.75">
      <c r="A39" s="61"/>
      <c r="B39" s="60"/>
      <c r="C39" s="60"/>
      <c r="D39" s="60"/>
      <c r="E39" s="60"/>
      <c r="F39" s="60"/>
      <c r="G39" s="69"/>
      <c r="H39" s="69"/>
      <c r="I39" s="60"/>
    </row>
    <row r="40" spans="1:9" s="11" customFormat="1" ht="18.75">
      <c r="A40" s="116" t="s">
        <v>128</v>
      </c>
      <c r="B40" s="60"/>
      <c r="C40" s="70"/>
      <c r="D40" s="70"/>
      <c r="E40" s="70"/>
      <c r="F40" s="60"/>
      <c r="G40" s="51"/>
      <c r="H40" s="51"/>
      <c r="I40" s="60"/>
    </row>
    <row r="41" spans="1:9" s="11" customFormat="1" ht="18.75">
      <c r="A41" s="61" t="s">
        <v>497</v>
      </c>
      <c r="B41" s="60">
        <v>1339806632.1499999</v>
      </c>
      <c r="C41" s="60">
        <v>9350082.68</v>
      </c>
      <c r="D41" s="60">
        <v>65573058.85</v>
      </c>
      <c r="E41" s="60">
        <v>29134014.41</v>
      </c>
      <c r="F41" s="494">
        <f>SUM(B41:E41)</f>
        <v>1443863788.09</v>
      </c>
      <c r="G41" s="51" t="s">
        <v>124</v>
      </c>
      <c r="H41" s="51" t="s">
        <v>60</v>
      </c>
      <c r="I41" s="60">
        <f>F41/G41</f>
        <v>183908.26494586674</v>
      </c>
    </row>
    <row r="42" spans="1:9" s="11" customFormat="1" ht="18.75">
      <c r="A42" s="61"/>
      <c r="B42" s="60"/>
      <c r="C42" s="60"/>
      <c r="D42" s="60"/>
      <c r="E42" s="60"/>
      <c r="F42" s="60"/>
      <c r="G42" s="69"/>
      <c r="H42" s="69"/>
      <c r="I42" s="60"/>
    </row>
    <row r="43" spans="1:9" s="11" customFormat="1" ht="18.75">
      <c r="A43" s="61" t="s">
        <v>498</v>
      </c>
      <c r="B43" s="60">
        <v>476166175.6500001</v>
      </c>
      <c r="C43" s="60">
        <v>3671598.09</v>
      </c>
      <c r="D43" s="60">
        <v>23220924.31</v>
      </c>
      <c r="E43" s="60">
        <v>10530886.25</v>
      </c>
      <c r="F43" s="494">
        <f>SUM(B43:E43)</f>
        <v>513589584.3000001</v>
      </c>
      <c r="G43" s="69" t="s">
        <v>124</v>
      </c>
      <c r="H43" s="51" t="s">
        <v>60</v>
      </c>
      <c r="I43" s="60">
        <f>F43/G43</f>
        <v>65417.091364157444</v>
      </c>
    </row>
    <row r="44" spans="1:9" s="11" customFormat="1" ht="18.75">
      <c r="A44" s="61" t="s">
        <v>499</v>
      </c>
      <c r="B44" s="60"/>
      <c r="C44" s="60"/>
      <c r="D44" s="60"/>
      <c r="E44" s="60"/>
      <c r="F44" s="60"/>
      <c r="G44" s="69"/>
      <c r="H44" s="69"/>
      <c r="I44" s="60"/>
    </row>
    <row r="45" spans="1:9" s="11" customFormat="1" ht="18.75">
      <c r="A45" s="64"/>
      <c r="B45" s="68"/>
      <c r="C45" s="68"/>
      <c r="D45" s="68"/>
      <c r="E45" s="68"/>
      <c r="F45" s="68"/>
      <c r="G45" s="55"/>
      <c r="H45" s="55"/>
      <c r="I45" s="68"/>
    </row>
    <row r="46" spans="1:9" s="87" customFormat="1" ht="30" customHeight="1" thickBot="1">
      <c r="A46" s="86" t="s">
        <v>802</v>
      </c>
      <c r="B46" s="103">
        <f>SUM(B5:B45)</f>
        <v>2159233195.13</v>
      </c>
      <c r="C46" s="103">
        <f>SUM(C5:C45)</f>
        <v>17378988.1</v>
      </c>
      <c r="D46" s="103">
        <f>SUM(D5:D45)</f>
        <v>100112507.77000001</v>
      </c>
      <c r="E46" s="103">
        <f>SUM(E5:E45)</f>
        <v>57608694.58</v>
      </c>
      <c r="F46" s="103">
        <f>SUM(F5:F45)</f>
        <v>2334333385.58</v>
      </c>
      <c r="G46" s="123"/>
      <c r="H46" s="123"/>
      <c r="I46" s="106"/>
    </row>
    <row r="47" spans="1:9" s="20" customFormat="1" ht="19.5" thickTop="1">
      <c r="A47" s="124"/>
      <c r="B47" s="23"/>
      <c r="C47" s="23"/>
      <c r="D47" s="23"/>
      <c r="E47" s="23"/>
      <c r="F47" s="23"/>
      <c r="G47" s="89"/>
      <c r="H47" s="89"/>
      <c r="I47" s="23"/>
    </row>
    <row r="48" spans="2:9" s="20" customFormat="1" ht="18.75">
      <c r="B48" s="23"/>
      <c r="C48" s="23"/>
      <c r="D48" s="23"/>
      <c r="E48" s="23"/>
      <c r="F48" s="23"/>
      <c r="G48" s="23"/>
      <c r="H48" s="23"/>
      <c r="I48" s="23"/>
    </row>
    <row r="49" spans="1:9" s="11" customFormat="1" ht="18.75">
      <c r="A49" s="125"/>
      <c r="B49" s="24"/>
      <c r="C49" s="24"/>
      <c r="D49" s="24"/>
      <c r="E49" s="24"/>
      <c r="F49" s="24"/>
      <c r="G49" s="42"/>
      <c r="H49" s="42"/>
      <c r="I49" s="24"/>
    </row>
  </sheetData>
  <sheetProtection/>
  <mergeCells count="9">
    <mergeCell ref="A2:A3"/>
    <mergeCell ref="B2:B3"/>
    <mergeCell ref="C2:C3"/>
    <mergeCell ref="D2:D3"/>
    <mergeCell ref="I2:I3"/>
    <mergeCell ref="E2:E3"/>
    <mergeCell ref="F2:F3"/>
    <mergeCell ref="G2:G3"/>
    <mergeCell ref="H2:H3"/>
  </mergeCells>
  <printOptions/>
  <pageMargins left="0.23" right="0.22" top="0.42" bottom="0.28" header="0.47" footer="0.31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I29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10" sqref="D10"/>
    </sheetView>
  </sheetViews>
  <sheetFormatPr defaultColWidth="9.140625" defaultRowHeight="12.75"/>
  <cols>
    <col min="1" max="1" width="30.7109375" style="11" customWidth="1"/>
    <col min="2" max="2" width="17.7109375" style="24" customWidth="1"/>
    <col min="3" max="3" width="17.28125" style="24" customWidth="1"/>
    <col min="4" max="4" width="16.28125" style="24" customWidth="1"/>
    <col min="5" max="5" width="15.421875" style="24" customWidth="1"/>
    <col min="6" max="6" width="16.28125" style="24" customWidth="1"/>
    <col min="7" max="7" width="8.421875" style="24" customWidth="1"/>
    <col min="8" max="8" width="12.421875" style="24" customWidth="1"/>
    <col min="9" max="9" width="13.00390625" style="24" customWidth="1"/>
    <col min="10" max="16384" width="9.140625" style="11" customWidth="1"/>
  </cols>
  <sheetData>
    <row r="1" spans="1:9" s="82" customFormat="1" ht="21">
      <c r="A1" s="41" t="s">
        <v>229</v>
      </c>
      <c r="B1" s="91"/>
      <c r="C1" s="91"/>
      <c r="D1" s="91"/>
      <c r="E1" s="91"/>
      <c r="F1" s="91"/>
      <c r="G1" s="91"/>
      <c r="H1" s="91"/>
      <c r="I1" s="91"/>
    </row>
    <row r="2" spans="1:9" ht="12" customHeight="1">
      <c r="A2" s="9"/>
      <c r="I2" s="206" t="s">
        <v>172</v>
      </c>
    </row>
    <row r="3" spans="1:9" s="9" customFormat="1" ht="21" customHeight="1">
      <c r="A3" s="535" t="s">
        <v>778</v>
      </c>
      <c r="B3" s="530" t="s">
        <v>99</v>
      </c>
      <c r="C3" s="549" t="s">
        <v>100</v>
      </c>
      <c r="D3" s="530" t="s">
        <v>101</v>
      </c>
      <c r="E3" s="530" t="s">
        <v>729</v>
      </c>
      <c r="F3" s="530" t="s">
        <v>40</v>
      </c>
      <c r="G3" s="545" t="s">
        <v>166</v>
      </c>
      <c r="H3" s="547" t="s">
        <v>859</v>
      </c>
      <c r="I3" s="530" t="s">
        <v>41</v>
      </c>
    </row>
    <row r="4" spans="1:9" s="9" customFormat="1" ht="17.25" customHeight="1">
      <c r="A4" s="536"/>
      <c r="B4" s="531"/>
      <c r="C4" s="550"/>
      <c r="D4" s="531"/>
      <c r="E4" s="531"/>
      <c r="F4" s="531"/>
      <c r="G4" s="546"/>
      <c r="H4" s="548"/>
      <c r="I4" s="531"/>
    </row>
    <row r="5" spans="1:9" s="18" customFormat="1" ht="28.5" customHeight="1">
      <c r="A5" s="92" t="s">
        <v>803</v>
      </c>
      <c r="B5" s="130">
        <v>174613638.23</v>
      </c>
      <c r="C5" s="130">
        <v>1142798.3</v>
      </c>
      <c r="D5" s="130">
        <v>8027570.859999999</v>
      </c>
      <c r="E5" s="130">
        <v>3914801.4</v>
      </c>
      <c r="F5" s="130">
        <f>SUM(B5:E5)</f>
        <v>187698808.79</v>
      </c>
      <c r="G5" s="94">
        <v>7851</v>
      </c>
      <c r="H5" s="95" t="s">
        <v>120</v>
      </c>
      <c r="I5" s="93">
        <f>F5/G5</f>
        <v>23907.63072092727</v>
      </c>
    </row>
    <row r="6" spans="1:9" s="18" customFormat="1" ht="28.5" customHeight="1">
      <c r="A6" s="92" t="s">
        <v>804</v>
      </c>
      <c r="B6" s="93">
        <v>253015297.23000002</v>
      </c>
      <c r="C6" s="93">
        <v>1571149.19</v>
      </c>
      <c r="D6" s="93">
        <v>11488781.170000002</v>
      </c>
      <c r="E6" s="93">
        <v>6193469.379999999</v>
      </c>
      <c r="F6" s="130">
        <f>SUM(B6:E6)</f>
        <v>272268696.97</v>
      </c>
      <c r="G6" s="94">
        <v>7851</v>
      </c>
      <c r="H6" s="95" t="s">
        <v>120</v>
      </c>
      <c r="I6" s="93">
        <f>F6/G6</f>
        <v>34679.49267227105</v>
      </c>
    </row>
    <row r="7" spans="1:9" ht="18.75">
      <c r="A7" s="70" t="s">
        <v>822</v>
      </c>
      <c r="B7" s="60">
        <v>323718231.36</v>
      </c>
      <c r="C7" s="60">
        <v>1768066.78</v>
      </c>
      <c r="D7" s="60">
        <v>14404657.280000001</v>
      </c>
      <c r="E7" s="60">
        <v>8711087.09</v>
      </c>
      <c r="F7" s="130">
        <f>SUM(B7:E7)</f>
        <v>348602042.50999993</v>
      </c>
      <c r="G7" s="96">
        <v>7851</v>
      </c>
      <c r="H7" s="97" t="s">
        <v>120</v>
      </c>
      <c r="I7" s="60">
        <f>F7/G7</f>
        <v>44402.24716723983</v>
      </c>
    </row>
    <row r="8" spans="1:9" ht="18.75">
      <c r="A8" s="71" t="s">
        <v>805</v>
      </c>
      <c r="B8" s="68"/>
      <c r="C8" s="68"/>
      <c r="D8" s="68"/>
      <c r="E8" s="68"/>
      <c r="F8" s="98"/>
      <c r="G8" s="68"/>
      <c r="H8" s="99"/>
      <c r="I8" s="68"/>
    </row>
    <row r="9" spans="1:9" ht="28.5" customHeight="1">
      <c r="A9" s="92" t="s">
        <v>669</v>
      </c>
      <c r="B9" s="93">
        <v>209662764.41</v>
      </c>
      <c r="C9" s="93">
        <v>1415159.29</v>
      </c>
      <c r="D9" s="93">
        <v>10153875.96</v>
      </c>
      <c r="E9" s="93">
        <v>4601641.46</v>
      </c>
      <c r="F9" s="93">
        <f>SUM(B9:E9)</f>
        <v>225833441.12</v>
      </c>
      <c r="G9" s="94">
        <v>7851</v>
      </c>
      <c r="H9" s="95" t="s">
        <v>120</v>
      </c>
      <c r="I9" s="93">
        <f>F9/G9</f>
        <v>28764.926903579162</v>
      </c>
    </row>
    <row r="10" spans="1:9" ht="18.75">
      <c r="A10" s="70" t="s">
        <v>861</v>
      </c>
      <c r="B10" s="60">
        <v>244121873.32</v>
      </c>
      <c r="C10" s="60">
        <v>1437793.12</v>
      </c>
      <c r="D10" s="60">
        <v>10249973.39</v>
      </c>
      <c r="E10" s="60">
        <v>13233728.99</v>
      </c>
      <c r="F10" s="44">
        <f>SUM(B10:E10)</f>
        <v>269043368.82</v>
      </c>
      <c r="G10" s="101">
        <v>7851</v>
      </c>
      <c r="H10" s="102" t="s">
        <v>120</v>
      </c>
      <c r="I10" s="60">
        <f>F10/G10</f>
        <v>34268.675177684374</v>
      </c>
    </row>
    <row r="11" spans="1:9" ht="18.75">
      <c r="A11" s="71" t="s">
        <v>807</v>
      </c>
      <c r="B11" s="68"/>
      <c r="C11" s="68"/>
      <c r="D11" s="68"/>
      <c r="E11" s="68"/>
      <c r="F11" s="98"/>
      <c r="G11" s="68"/>
      <c r="H11" s="99"/>
      <c r="I11" s="68"/>
    </row>
    <row r="12" spans="1:9" ht="18.75">
      <c r="A12" s="70" t="s">
        <v>865</v>
      </c>
      <c r="B12" s="60">
        <v>202903719.05</v>
      </c>
      <c r="C12" s="60">
        <v>1386492.75</v>
      </c>
      <c r="D12" s="60">
        <v>9775429.66</v>
      </c>
      <c r="E12" s="60">
        <v>4382773.08</v>
      </c>
      <c r="F12" s="108">
        <f>SUM(B12:E12)</f>
        <v>218448414.54000002</v>
      </c>
      <c r="G12" s="101">
        <v>7851</v>
      </c>
      <c r="H12" s="102" t="s">
        <v>120</v>
      </c>
      <c r="I12" s="60">
        <f>F12/G12</f>
        <v>27824.27901413833</v>
      </c>
    </row>
    <row r="13" spans="1:9" ht="18.75">
      <c r="A13" s="71" t="s">
        <v>821</v>
      </c>
      <c r="B13" s="68"/>
      <c r="C13" s="68"/>
      <c r="D13" s="68"/>
      <c r="E13" s="68"/>
      <c r="F13" s="98"/>
      <c r="G13" s="68"/>
      <c r="H13" s="99"/>
      <c r="I13" s="68"/>
    </row>
    <row r="14" spans="1:9" ht="18.75">
      <c r="A14" s="70" t="s">
        <v>914</v>
      </c>
      <c r="B14" s="60">
        <v>228465135.95999998</v>
      </c>
      <c r="C14" s="60">
        <v>1475127.45</v>
      </c>
      <c r="D14" s="60">
        <v>10750948.34</v>
      </c>
      <c r="E14" s="60">
        <v>4899026.78</v>
      </c>
      <c r="F14" s="108">
        <f>SUM(B14:E14)</f>
        <v>245590238.52999997</v>
      </c>
      <c r="G14" s="101">
        <v>7851</v>
      </c>
      <c r="H14" s="102" t="s">
        <v>120</v>
      </c>
      <c r="I14" s="60">
        <f>F14/G14</f>
        <v>31281.395813272193</v>
      </c>
    </row>
    <row r="15" spans="1:9" ht="18.75">
      <c r="A15" s="71" t="s">
        <v>670</v>
      </c>
      <c r="B15" s="68"/>
      <c r="C15" s="68"/>
      <c r="D15" s="68"/>
      <c r="E15" s="68"/>
      <c r="F15" s="98"/>
      <c r="G15" s="68"/>
      <c r="H15" s="99"/>
      <c r="I15" s="68"/>
    </row>
    <row r="16" spans="1:9" s="20" customFormat="1" ht="18.75">
      <c r="A16" s="70" t="s">
        <v>671</v>
      </c>
      <c r="B16" s="60">
        <v>148801929.89</v>
      </c>
      <c r="C16" s="60">
        <v>1147374.41</v>
      </c>
      <c r="D16" s="60">
        <v>7256538.85</v>
      </c>
      <c r="E16" s="60">
        <v>3290901.95</v>
      </c>
      <c r="F16" s="108">
        <f>SUM(B16:E16)</f>
        <v>160496745.09999996</v>
      </c>
      <c r="G16" s="101">
        <v>7851</v>
      </c>
      <c r="H16" s="102" t="s">
        <v>120</v>
      </c>
      <c r="I16" s="60">
        <f>F16/G16</f>
        <v>20442.84105209527</v>
      </c>
    </row>
    <row r="17" spans="1:9" s="20" customFormat="1" ht="18.75">
      <c r="A17" s="71" t="s">
        <v>808</v>
      </c>
      <c r="B17" s="68"/>
      <c r="C17" s="68"/>
      <c r="D17" s="68"/>
      <c r="E17" s="68"/>
      <c r="F17" s="98"/>
      <c r="G17" s="68"/>
      <c r="H17" s="99"/>
      <c r="I17" s="68"/>
    </row>
    <row r="18" spans="1:9" s="20" customFormat="1" ht="18.75">
      <c r="A18" s="70" t="s">
        <v>809</v>
      </c>
      <c r="B18" s="60">
        <v>156380418.69</v>
      </c>
      <c r="C18" s="60">
        <v>2711697.53</v>
      </c>
      <c r="D18" s="60">
        <v>7390121.85</v>
      </c>
      <c r="E18" s="60">
        <v>3451052.64</v>
      </c>
      <c r="F18" s="44">
        <f>SUM(B18:E18)</f>
        <v>169933290.70999998</v>
      </c>
      <c r="G18" s="100">
        <v>7851</v>
      </c>
      <c r="H18" s="97" t="s">
        <v>120</v>
      </c>
      <c r="I18" s="60">
        <f>F18/G18</f>
        <v>21644.795657877974</v>
      </c>
    </row>
    <row r="19" spans="1:9" s="20" customFormat="1" ht="18.75">
      <c r="A19" s="70" t="s">
        <v>673</v>
      </c>
      <c r="B19" s="60"/>
      <c r="C19" s="60"/>
      <c r="D19" s="60"/>
      <c r="E19" s="60"/>
      <c r="F19" s="108"/>
      <c r="G19" s="60"/>
      <c r="H19" s="102"/>
      <c r="I19" s="60"/>
    </row>
    <row r="20" spans="1:9" s="20" customFormat="1" ht="18.75">
      <c r="A20" s="71" t="s">
        <v>674</v>
      </c>
      <c r="B20" s="68"/>
      <c r="C20" s="68"/>
      <c r="D20" s="68"/>
      <c r="E20" s="68"/>
      <c r="F20" s="98"/>
      <c r="G20" s="68"/>
      <c r="H20" s="99"/>
      <c r="I20" s="68"/>
    </row>
    <row r="21" spans="1:9" ht="18.75">
      <c r="A21" s="70" t="s">
        <v>672</v>
      </c>
      <c r="B21" s="60">
        <v>128269029.05</v>
      </c>
      <c r="C21" s="60">
        <v>2634904.64</v>
      </c>
      <c r="D21" s="60">
        <v>6260687.11</v>
      </c>
      <c r="E21" s="60">
        <v>2955670.63</v>
      </c>
      <c r="F21" s="108">
        <f>SUM(B21:E21)</f>
        <v>140120291.43</v>
      </c>
      <c r="G21" s="101">
        <v>7851</v>
      </c>
      <c r="H21" s="102" t="s">
        <v>120</v>
      </c>
      <c r="I21" s="60">
        <f>F21/G21</f>
        <v>17847.445093618648</v>
      </c>
    </row>
    <row r="22" spans="1:9" ht="18.75">
      <c r="A22" s="70" t="s">
        <v>675</v>
      </c>
      <c r="B22" s="60"/>
      <c r="C22" s="60"/>
      <c r="D22" s="60"/>
      <c r="E22" s="60"/>
      <c r="F22" s="60"/>
      <c r="G22" s="60"/>
      <c r="H22" s="102"/>
      <c r="I22" s="60"/>
    </row>
    <row r="23" spans="1:9" ht="18.75">
      <c r="A23" s="71" t="s">
        <v>676</v>
      </c>
      <c r="B23" s="68"/>
      <c r="C23" s="68"/>
      <c r="D23" s="68"/>
      <c r="E23" s="68"/>
      <c r="F23" s="68"/>
      <c r="G23" s="68"/>
      <c r="H23" s="99"/>
      <c r="I23" s="68"/>
    </row>
    <row r="24" spans="1:9" ht="18.75">
      <c r="A24" s="109" t="s">
        <v>949</v>
      </c>
      <c r="B24" s="110">
        <v>89281157.94</v>
      </c>
      <c r="C24" s="110">
        <v>688424.64</v>
      </c>
      <c r="D24" s="110">
        <v>4353923.3</v>
      </c>
      <c r="E24" s="110">
        <v>1974541.18</v>
      </c>
      <c r="F24" s="110">
        <f>SUM(B24:E24)</f>
        <v>96298047.06</v>
      </c>
      <c r="G24" s="100">
        <v>7851</v>
      </c>
      <c r="H24" s="97" t="s">
        <v>120</v>
      </c>
      <c r="I24" s="111">
        <f>F24/G24</f>
        <v>12265.704631257166</v>
      </c>
    </row>
    <row r="25" spans="1:9" ht="18.75">
      <c r="A25" s="70" t="s">
        <v>950</v>
      </c>
      <c r="B25" s="60"/>
      <c r="C25" s="60"/>
      <c r="D25" s="60"/>
      <c r="E25" s="60"/>
      <c r="F25" s="60"/>
      <c r="G25" s="60"/>
      <c r="H25" s="102"/>
      <c r="I25" s="113"/>
    </row>
    <row r="26" spans="1:9" ht="18.75">
      <c r="A26" s="71" t="s">
        <v>951</v>
      </c>
      <c r="B26" s="68"/>
      <c r="C26" s="68"/>
      <c r="D26" s="68"/>
      <c r="E26" s="68"/>
      <c r="F26" s="68"/>
      <c r="G26" s="68"/>
      <c r="H26" s="99"/>
      <c r="I26" s="112"/>
    </row>
    <row r="27" spans="1:9" s="107" customFormat="1" ht="29.25" customHeight="1" thickBot="1">
      <c r="A27" s="86" t="s">
        <v>802</v>
      </c>
      <c r="B27" s="103">
        <f>SUM(B5:B26)</f>
        <v>2159233195.1299996</v>
      </c>
      <c r="C27" s="103">
        <f>SUM(C5:C26)</f>
        <v>17378988.099999998</v>
      </c>
      <c r="D27" s="103">
        <f>SUM(D5:D26)</f>
        <v>100112507.77</v>
      </c>
      <c r="E27" s="103">
        <f>SUM(E5:E26)</f>
        <v>57608694.580000006</v>
      </c>
      <c r="F27" s="103">
        <f>SUM(F5:F26)</f>
        <v>2334333385.58</v>
      </c>
      <c r="G27" s="104"/>
      <c r="H27" s="105"/>
      <c r="I27" s="106"/>
    </row>
    <row r="28" spans="2:9" s="20" customFormat="1" ht="12" customHeight="1" thickTop="1">
      <c r="B28" s="23"/>
      <c r="C28" s="23"/>
      <c r="D28" s="23"/>
      <c r="E28" s="23"/>
      <c r="F28" s="23"/>
      <c r="G28" s="23"/>
      <c r="H28" s="23"/>
      <c r="I28" s="23"/>
    </row>
    <row r="29" spans="2:9" s="20" customFormat="1" ht="18.75">
      <c r="B29" s="23"/>
      <c r="C29" s="23"/>
      <c r="D29" s="23"/>
      <c r="E29" s="23"/>
      <c r="F29" s="23"/>
      <c r="G29" s="23"/>
      <c r="H29" s="23"/>
      <c r="I29" s="23"/>
    </row>
  </sheetData>
  <sheetProtection/>
  <mergeCells count="9">
    <mergeCell ref="A3:A4"/>
    <mergeCell ref="B3:B4"/>
    <mergeCell ref="C3:C4"/>
    <mergeCell ref="D3:D4"/>
    <mergeCell ref="I3:I4"/>
    <mergeCell ref="E3:E4"/>
    <mergeCell ref="F3:F4"/>
    <mergeCell ref="G3:G4"/>
    <mergeCell ref="H3:H4"/>
  </mergeCells>
  <printOptions/>
  <pageMargins left="0.16" right="0.17" top="0.32" bottom="0.21" header="0.34" footer="0.16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I15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27.8515625" style="11" customWidth="1"/>
    <col min="2" max="2" width="17.57421875" style="24" customWidth="1"/>
    <col min="3" max="3" width="17.28125" style="24" customWidth="1"/>
    <col min="4" max="4" width="16.28125" style="24" customWidth="1"/>
    <col min="5" max="5" width="16.421875" style="24" customWidth="1"/>
    <col min="6" max="6" width="16.8515625" style="24" customWidth="1"/>
    <col min="7" max="7" width="8.7109375" style="24" customWidth="1"/>
    <col min="8" max="8" width="12.28125" style="24" customWidth="1"/>
    <col min="9" max="9" width="13.00390625" style="24" customWidth="1"/>
    <col min="10" max="16384" width="9.140625" style="11" customWidth="1"/>
  </cols>
  <sheetData>
    <row r="1" ht="21">
      <c r="A1" s="41" t="s">
        <v>167</v>
      </c>
    </row>
    <row r="2" spans="1:9" ht="12" customHeight="1">
      <c r="A2" s="9"/>
      <c r="I2" s="206" t="s">
        <v>172</v>
      </c>
    </row>
    <row r="3" spans="1:9" s="9" customFormat="1" ht="21" customHeight="1">
      <c r="A3" s="535" t="s">
        <v>168</v>
      </c>
      <c r="B3" s="530" t="s">
        <v>99</v>
      </c>
      <c r="C3" s="530" t="s">
        <v>100</v>
      </c>
      <c r="D3" s="530" t="s">
        <v>101</v>
      </c>
      <c r="E3" s="530" t="s">
        <v>729</v>
      </c>
      <c r="F3" s="530" t="s">
        <v>40</v>
      </c>
      <c r="G3" s="530" t="s">
        <v>166</v>
      </c>
      <c r="H3" s="530" t="s">
        <v>859</v>
      </c>
      <c r="I3" s="530" t="s">
        <v>41</v>
      </c>
    </row>
    <row r="4" spans="1:9" s="9" customFormat="1" ht="17.25" customHeight="1">
      <c r="A4" s="536"/>
      <c r="B4" s="531"/>
      <c r="C4" s="531"/>
      <c r="D4" s="531"/>
      <c r="E4" s="531"/>
      <c r="F4" s="531"/>
      <c r="G4" s="551"/>
      <c r="H4" s="551"/>
      <c r="I4" s="531"/>
    </row>
    <row r="5" spans="1:9" ht="21" customHeight="1">
      <c r="A5" s="109" t="s">
        <v>183</v>
      </c>
      <c r="B5" s="110">
        <v>1654955629.8400002</v>
      </c>
      <c r="C5" s="110">
        <v>13630597.129999999</v>
      </c>
      <c r="D5" s="110">
        <v>75762148.71000001</v>
      </c>
      <c r="E5" s="110">
        <v>46582426.32</v>
      </c>
      <c r="F5" s="24">
        <f>SUM(B5:E5)</f>
        <v>1790930802.0000002</v>
      </c>
      <c r="G5" s="131">
        <v>7851</v>
      </c>
      <c r="H5" s="131" t="s">
        <v>677</v>
      </c>
      <c r="I5" s="110">
        <f>F5/G5</f>
        <v>228114.99197554454</v>
      </c>
    </row>
    <row r="6" spans="1:9" ht="21" customHeight="1">
      <c r="A6" s="70" t="s">
        <v>184</v>
      </c>
      <c r="B6" s="60"/>
      <c r="C6" s="60"/>
      <c r="D6" s="60"/>
      <c r="E6" s="60"/>
      <c r="G6" s="60"/>
      <c r="H6" s="74" t="s">
        <v>678</v>
      </c>
      <c r="I6" s="60"/>
    </row>
    <row r="7" spans="1:9" ht="21" customHeight="1">
      <c r="A7" s="70"/>
      <c r="B7" s="60"/>
      <c r="C7" s="60"/>
      <c r="D7" s="60"/>
      <c r="E7" s="60"/>
      <c r="G7" s="96"/>
      <c r="H7" s="96"/>
      <c r="I7" s="60"/>
    </row>
    <row r="8" spans="1:9" ht="21" customHeight="1">
      <c r="A8" s="70" t="s">
        <v>182</v>
      </c>
      <c r="B8" s="60">
        <v>504277565.28999996</v>
      </c>
      <c r="C8" s="60">
        <v>3748390.97</v>
      </c>
      <c r="D8" s="60">
        <v>24350359.06</v>
      </c>
      <c r="E8" s="60">
        <v>11026268.26</v>
      </c>
      <c r="F8" s="24">
        <f>SUM(B8:E8)</f>
        <v>543402583.58</v>
      </c>
      <c r="G8" s="96">
        <v>7851</v>
      </c>
      <c r="H8" s="132" t="s">
        <v>677</v>
      </c>
      <c r="I8" s="60">
        <f>F8/G8</f>
        <v>69214.44192841677</v>
      </c>
    </row>
    <row r="9" spans="1:9" ht="21" customHeight="1">
      <c r="A9" s="70" t="s">
        <v>185</v>
      </c>
      <c r="B9" s="60"/>
      <c r="C9" s="60"/>
      <c r="D9" s="60"/>
      <c r="E9" s="60"/>
      <c r="F9" s="60"/>
      <c r="G9" s="60"/>
      <c r="H9" s="74" t="s">
        <v>678</v>
      </c>
      <c r="I9" s="60"/>
    </row>
    <row r="10" spans="1:9" ht="21" customHeight="1">
      <c r="A10" s="70"/>
      <c r="B10" s="60"/>
      <c r="C10" s="60"/>
      <c r="D10" s="60"/>
      <c r="E10" s="60"/>
      <c r="F10" s="60"/>
      <c r="G10" s="60"/>
      <c r="H10" s="60"/>
      <c r="I10" s="60"/>
    </row>
    <row r="11" spans="1:9" ht="21" customHeight="1">
      <c r="A11" s="71"/>
      <c r="B11" s="68"/>
      <c r="C11" s="68"/>
      <c r="D11" s="68"/>
      <c r="E11" s="68"/>
      <c r="F11" s="68"/>
      <c r="G11" s="68"/>
      <c r="H11" s="68"/>
      <c r="I11" s="68"/>
    </row>
    <row r="12" spans="1:9" s="45" customFormat="1" ht="30" customHeight="1" thickBot="1">
      <c r="A12" s="86" t="s">
        <v>802</v>
      </c>
      <c r="B12" s="103">
        <f>SUM(B5:B11)</f>
        <v>2159233195.13</v>
      </c>
      <c r="C12" s="103">
        <f>SUM(C5:C11)</f>
        <v>17378988.099999998</v>
      </c>
      <c r="D12" s="103">
        <f>SUM(D5:D11)</f>
        <v>100112507.77000001</v>
      </c>
      <c r="E12" s="103">
        <f>SUM(E5:E11)</f>
        <v>57608694.58</v>
      </c>
      <c r="F12" s="103">
        <f>SUM(F5:F11)</f>
        <v>2334333385.5800004</v>
      </c>
      <c r="G12" s="22"/>
      <c r="H12" s="22"/>
      <c r="I12" s="22"/>
    </row>
    <row r="13" spans="2:9" s="20" customFormat="1" ht="19.5" thickTop="1">
      <c r="B13" s="23"/>
      <c r="C13" s="23"/>
      <c r="D13" s="23"/>
      <c r="E13" s="23"/>
      <c r="F13" s="23"/>
      <c r="G13" s="23"/>
      <c r="H13" s="23"/>
      <c r="I13" s="23"/>
    </row>
    <row r="14" spans="2:9" s="20" customFormat="1" ht="18.75">
      <c r="B14" s="23"/>
      <c r="C14" s="23"/>
      <c r="D14" s="23"/>
      <c r="E14" s="23"/>
      <c r="F14" s="23"/>
      <c r="G14" s="23"/>
      <c r="H14" s="23"/>
      <c r="I14" s="23"/>
    </row>
    <row r="15" spans="2:6" ht="18.75">
      <c r="B15" s="11"/>
      <c r="C15" s="11"/>
      <c r="E15" s="11"/>
      <c r="F15" s="11"/>
    </row>
  </sheetData>
  <sheetProtection/>
  <mergeCells count="9">
    <mergeCell ref="A3:A4"/>
    <mergeCell ref="B3:B4"/>
    <mergeCell ref="C3:C4"/>
    <mergeCell ref="D3:D4"/>
    <mergeCell ref="I3:I4"/>
    <mergeCell ref="E3:E4"/>
    <mergeCell ref="F3:F4"/>
    <mergeCell ref="H3:H4"/>
    <mergeCell ref="G3:G4"/>
  </mergeCells>
  <printOptions/>
  <pageMargins left="0.24" right="0.19" top="0.65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IV399"/>
  <sheetViews>
    <sheetView tabSelected="1" workbookViewId="0" topLeftCell="A1">
      <pane xSplit="1" ySplit="6" topLeftCell="F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4" sqref="I4:I5"/>
    </sheetView>
  </sheetViews>
  <sheetFormatPr defaultColWidth="9.140625" defaultRowHeight="12.75"/>
  <cols>
    <col min="1" max="1" width="39.421875" style="189" customWidth="1"/>
    <col min="2" max="2" width="15.57421875" style="421" customWidth="1"/>
    <col min="3" max="4" width="14.00390625" style="421" customWidth="1"/>
    <col min="5" max="5" width="13.7109375" style="421" customWidth="1"/>
    <col min="6" max="6" width="14.28125" style="421" bestFit="1" customWidth="1"/>
    <col min="7" max="7" width="14.421875" style="422" customWidth="1"/>
    <col min="8" max="8" width="14.57421875" style="420" customWidth="1"/>
    <col min="9" max="9" width="14.7109375" style="421" bestFit="1" customWidth="1"/>
    <col min="10" max="10" width="14.7109375" style="229" bestFit="1" customWidth="1"/>
    <col min="11" max="11" width="12.8515625" style="229" bestFit="1" customWidth="1"/>
    <col min="12" max="12" width="12.28125" style="229" customWidth="1"/>
    <col min="13" max="13" width="14.28125" style="421" bestFit="1" customWidth="1"/>
    <col min="14" max="14" width="14.421875" style="422" customWidth="1"/>
    <col min="15" max="15" width="14.57421875" style="420" customWidth="1"/>
    <col min="16" max="16" width="14.28125" style="199" customWidth="1"/>
    <col min="17" max="17" width="14.140625" style="199" customWidth="1"/>
    <col min="18" max="18" width="14.00390625" style="199" customWidth="1"/>
    <col min="19" max="16384" width="9.140625" style="189" customWidth="1"/>
  </cols>
  <sheetData>
    <row r="1" ht="21.75" customHeight="1">
      <c r="A1" s="87" t="s">
        <v>952</v>
      </c>
    </row>
    <row r="2" spans="1:18" ht="23.25" customHeight="1">
      <c r="A2" s="87" t="s">
        <v>770</v>
      </c>
      <c r="R2" s="423" t="s">
        <v>172</v>
      </c>
    </row>
    <row r="3" spans="1:18" ht="23.25" customHeight="1">
      <c r="A3" s="424"/>
      <c r="B3" s="552" t="s">
        <v>186</v>
      </c>
      <c r="C3" s="552"/>
      <c r="D3" s="552"/>
      <c r="E3" s="552"/>
      <c r="F3" s="552"/>
      <c r="G3" s="552"/>
      <c r="H3" s="552"/>
      <c r="I3" s="552" t="s">
        <v>953</v>
      </c>
      <c r="J3" s="552"/>
      <c r="K3" s="552"/>
      <c r="L3" s="552"/>
      <c r="M3" s="552"/>
      <c r="N3" s="552"/>
      <c r="O3" s="552"/>
      <c r="P3" s="553"/>
      <c r="Q3" s="553"/>
      <c r="R3" s="553"/>
    </row>
    <row r="4" spans="1:18" s="173" customFormat="1" ht="15.75">
      <c r="A4" s="523" t="s">
        <v>39</v>
      </c>
      <c r="B4" s="519" t="s">
        <v>99</v>
      </c>
      <c r="C4" s="554" t="s">
        <v>100</v>
      </c>
      <c r="D4" s="519" t="s">
        <v>101</v>
      </c>
      <c r="E4" s="519" t="s">
        <v>729</v>
      </c>
      <c r="F4" s="519" t="s">
        <v>40</v>
      </c>
      <c r="G4" s="136" t="s">
        <v>688</v>
      </c>
      <c r="H4" s="519" t="s">
        <v>41</v>
      </c>
      <c r="I4" s="519" t="s">
        <v>99</v>
      </c>
      <c r="J4" s="521" t="s">
        <v>100</v>
      </c>
      <c r="K4" s="516" t="s">
        <v>101</v>
      </c>
      <c r="L4" s="516" t="s">
        <v>729</v>
      </c>
      <c r="M4" s="519" t="s">
        <v>40</v>
      </c>
      <c r="N4" s="136" t="s">
        <v>688</v>
      </c>
      <c r="O4" s="519" t="s">
        <v>41</v>
      </c>
      <c r="P4" s="425" t="s">
        <v>40</v>
      </c>
      <c r="Q4" s="426" t="s">
        <v>859</v>
      </c>
      <c r="R4" s="425" t="s">
        <v>41</v>
      </c>
    </row>
    <row r="5" spans="1:18" s="173" customFormat="1" ht="15.75">
      <c r="A5" s="524"/>
      <c r="B5" s="520"/>
      <c r="C5" s="555"/>
      <c r="D5" s="520"/>
      <c r="E5" s="520"/>
      <c r="F5" s="520"/>
      <c r="G5" s="427" t="s">
        <v>687</v>
      </c>
      <c r="H5" s="520"/>
      <c r="I5" s="520"/>
      <c r="J5" s="522"/>
      <c r="K5" s="517"/>
      <c r="L5" s="517"/>
      <c r="M5" s="520"/>
      <c r="N5" s="427" t="s">
        <v>687</v>
      </c>
      <c r="O5" s="520"/>
      <c r="P5" s="428" t="s">
        <v>871</v>
      </c>
      <c r="Q5" s="428" t="s">
        <v>871</v>
      </c>
      <c r="R5" s="429" t="s">
        <v>871</v>
      </c>
    </row>
    <row r="6" spans="1:18" ht="21.75" customHeight="1">
      <c r="A6" s="430" t="s">
        <v>689</v>
      </c>
      <c r="B6" s="431"/>
      <c r="C6" s="431"/>
      <c r="D6" s="431"/>
      <c r="E6" s="431"/>
      <c r="F6" s="431"/>
      <c r="G6" s="431"/>
      <c r="H6" s="432"/>
      <c r="I6" s="431"/>
      <c r="J6" s="433"/>
      <c r="K6" s="433"/>
      <c r="L6" s="433"/>
      <c r="M6" s="431"/>
      <c r="N6" s="431"/>
      <c r="O6" s="432"/>
      <c r="P6" s="518"/>
      <c r="Q6" s="518"/>
      <c r="R6" s="518"/>
    </row>
    <row r="7" spans="1:18" ht="21.75" customHeight="1">
      <c r="A7" s="434" t="s">
        <v>119</v>
      </c>
      <c r="B7" s="435"/>
      <c r="C7" s="436"/>
      <c r="D7" s="435"/>
      <c r="E7" s="435"/>
      <c r="F7" s="435"/>
      <c r="G7" s="136"/>
      <c r="H7" s="437"/>
      <c r="I7" s="435"/>
      <c r="J7" s="438"/>
      <c r="K7" s="439"/>
      <c r="L7" s="439"/>
      <c r="M7" s="435"/>
      <c r="N7" s="136"/>
      <c r="O7" s="437"/>
      <c r="P7" s="440"/>
      <c r="Q7" s="440"/>
      <c r="R7" s="440"/>
    </row>
    <row r="8" spans="1:18" ht="21.75" customHeight="1">
      <c r="A8" s="191" t="s">
        <v>502</v>
      </c>
      <c r="B8" s="213">
        <v>15912522.49</v>
      </c>
      <c r="C8" s="213">
        <v>0</v>
      </c>
      <c r="D8" s="213">
        <v>1113037.29</v>
      </c>
      <c r="E8" s="213">
        <v>399183.28</v>
      </c>
      <c r="F8" s="213">
        <v>17424743.060000002</v>
      </c>
      <c r="G8" s="441" t="s">
        <v>903</v>
      </c>
      <c r="H8" s="442">
        <f>F8/G8</f>
        <v>29041.238433333336</v>
      </c>
      <c r="I8" s="213"/>
      <c r="J8" s="443"/>
      <c r="K8" s="213"/>
      <c r="L8" s="213"/>
      <c r="M8" s="168"/>
      <c r="N8" s="444"/>
      <c r="O8" s="445"/>
      <c r="P8" s="186"/>
      <c r="Q8" s="186"/>
      <c r="R8" s="186"/>
    </row>
    <row r="9" spans="1:18" ht="21.75" customHeight="1">
      <c r="A9" s="191" t="s">
        <v>785</v>
      </c>
      <c r="B9" s="213"/>
      <c r="C9" s="213"/>
      <c r="D9" s="213"/>
      <c r="E9" s="213"/>
      <c r="F9" s="213"/>
      <c r="G9" s="441" t="s">
        <v>120</v>
      </c>
      <c r="H9" s="442"/>
      <c r="I9" s="213"/>
      <c r="J9" s="213"/>
      <c r="K9" s="213"/>
      <c r="L9" s="213"/>
      <c r="M9" s="213"/>
      <c r="N9" s="355"/>
      <c r="O9" s="442"/>
      <c r="P9" s="186"/>
      <c r="Q9" s="186"/>
      <c r="R9" s="186"/>
    </row>
    <row r="10" spans="1:18" ht="21.75" customHeight="1">
      <c r="A10" s="446" t="s">
        <v>503</v>
      </c>
      <c r="B10" s="213"/>
      <c r="C10" s="213"/>
      <c r="D10" s="213"/>
      <c r="E10" s="213"/>
      <c r="F10" s="213"/>
      <c r="G10" s="441"/>
      <c r="H10" s="442"/>
      <c r="I10" s="213">
        <v>13912014.99</v>
      </c>
      <c r="J10" s="443">
        <v>0</v>
      </c>
      <c r="K10" s="168">
        <v>527290.49</v>
      </c>
      <c r="L10" s="168">
        <v>270827.78</v>
      </c>
      <c r="M10" s="168">
        <f>SUM(I10:L10)</f>
        <v>14710133.26</v>
      </c>
      <c r="N10" s="444" t="s">
        <v>956</v>
      </c>
      <c r="O10" s="445">
        <f>M10/N10</f>
        <v>23996.954747145188</v>
      </c>
      <c r="P10" s="186"/>
      <c r="Q10" s="186"/>
      <c r="R10" s="186"/>
    </row>
    <row r="11" spans="1:18" ht="21.75" customHeight="1">
      <c r="A11" s="446" t="s">
        <v>957</v>
      </c>
      <c r="B11" s="213"/>
      <c r="C11" s="213"/>
      <c r="D11" s="213"/>
      <c r="E11" s="213"/>
      <c r="F11" s="213"/>
      <c r="G11" s="441"/>
      <c r="H11" s="442"/>
      <c r="I11" s="447"/>
      <c r="J11" s="448"/>
      <c r="K11" s="447"/>
      <c r="L11" s="447"/>
      <c r="M11" s="447"/>
      <c r="N11" s="355" t="s">
        <v>120</v>
      </c>
      <c r="O11" s="445"/>
      <c r="P11" s="186"/>
      <c r="Q11" s="186"/>
      <c r="R11" s="186"/>
    </row>
    <row r="12" spans="1:18" ht="21.75" customHeight="1">
      <c r="A12" s="446" t="s">
        <v>504</v>
      </c>
      <c r="B12" s="213"/>
      <c r="C12" s="213"/>
      <c r="D12" s="213"/>
      <c r="E12" s="213"/>
      <c r="F12" s="213"/>
      <c r="G12" s="441"/>
      <c r="H12" s="442"/>
      <c r="I12" s="213">
        <v>4637338.33</v>
      </c>
      <c r="J12" s="443">
        <v>0</v>
      </c>
      <c r="K12" s="168">
        <v>175763.5</v>
      </c>
      <c r="L12" s="168">
        <v>90275.93</v>
      </c>
      <c r="M12" s="447">
        <f>SUM(I12:L12)</f>
        <v>4903377.76</v>
      </c>
      <c r="N12" s="355" t="s">
        <v>708</v>
      </c>
      <c r="O12" s="445">
        <f>M12/N12</f>
        <v>5448.1975111111105</v>
      </c>
      <c r="P12" s="186"/>
      <c r="Q12" s="186"/>
      <c r="R12" s="186"/>
    </row>
    <row r="13" spans="1:18" ht="21.75" customHeight="1">
      <c r="A13" s="449"/>
      <c r="B13" s="450"/>
      <c r="C13" s="450"/>
      <c r="D13" s="450"/>
      <c r="E13" s="450"/>
      <c r="F13" s="450"/>
      <c r="G13" s="451"/>
      <c r="H13" s="452"/>
      <c r="I13" s="453"/>
      <c r="J13" s="454"/>
      <c r="K13" s="453"/>
      <c r="L13" s="453"/>
      <c r="M13" s="453"/>
      <c r="N13" s="307" t="s">
        <v>120</v>
      </c>
      <c r="O13" s="455"/>
      <c r="P13" s="360"/>
      <c r="Q13" s="360"/>
      <c r="R13" s="360"/>
    </row>
    <row r="14" spans="1:18" ht="21.75" customHeight="1">
      <c r="A14" s="456" t="s">
        <v>121</v>
      </c>
      <c r="B14" s="213"/>
      <c r="C14" s="213"/>
      <c r="D14" s="213"/>
      <c r="E14" s="213"/>
      <c r="F14" s="213"/>
      <c r="G14" s="457"/>
      <c r="H14" s="169"/>
      <c r="I14" s="213"/>
      <c r="J14" s="187"/>
      <c r="K14" s="187"/>
      <c r="L14" s="187"/>
      <c r="M14" s="213"/>
      <c r="N14" s="457"/>
      <c r="O14" s="169"/>
      <c r="P14" s="186"/>
      <c r="Q14" s="186"/>
      <c r="R14" s="186"/>
    </row>
    <row r="15" spans="1:18" ht="21.75" customHeight="1">
      <c r="A15" s="458" t="s">
        <v>915</v>
      </c>
      <c r="B15" s="168">
        <v>7832016.19</v>
      </c>
      <c r="C15" s="443">
        <v>0</v>
      </c>
      <c r="D15" s="168">
        <v>141753.35</v>
      </c>
      <c r="E15" s="168">
        <v>1254817.15</v>
      </c>
      <c r="F15" s="443">
        <f>SUM(B15:E15)</f>
        <v>9228586.69</v>
      </c>
      <c r="G15" s="457" t="s">
        <v>85</v>
      </c>
      <c r="H15" s="459">
        <f>F15/G15</f>
        <v>9228586.69</v>
      </c>
      <c r="I15" s="168">
        <v>8308534.94</v>
      </c>
      <c r="J15" s="443">
        <v>0</v>
      </c>
      <c r="K15" s="168">
        <v>86154.24</v>
      </c>
      <c r="L15" s="168">
        <v>1744978.29</v>
      </c>
      <c r="M15" s="443">
        <f>SUM(I15:L15)</f>
        <v>10139667.469999999</v>
      </c>
      <c r="N15" s="444" t="s">
        <v>85</v>
      </c>
      <c r="O15" s="445">
        <f>M15/N15</f>
        <v>10139667.469999999</v>
      </c>
      <c r="P15" s="186">
        <v>9.87</v>
      </c>
      <c r="Q15" s="186">
        <v>0</v>
      </c>
      <c r="R15" s="186">
        <v>9.87</v>
      </c>
    </row>
    <row r="16" spans="1:18" ht="21.75" customHeight="1">
      <c r="A16" s="458" t="s">
        <v>913</v>
      </c>
      <c r="B16" s="213"/>
      <c r="C16" s="213"/>
      <c r="D16" s="213"/>
      <c r="E16" s="213"/>
      <c r="F16" s="213"/>
      <c r="G16" s="457" t="s">
        <v>898</v>
      </c>
      <c r="H16" s="459"/>
      <c r="I16" s="443"/>
      <c r="J16" s="443"/>
      <c r="K16" s="443"/>
      <c r="L16" s="443"/>
      <c r="M16" s="168"/>
      <c r="N16" s="444" t="s">
        <v>898</v>
      </c>
      <c r="O16" s="445"/>
      <c r="P16" s="186"/>
      <c r="Q16" s="186"/>
      <c r="R16" s="186"/>
    </row>
    <row r="17" spans="1:18" ht="21.75" customHeight="1">
      <c r="A17" s="458" t="s">
        <v>187</v>
      </c>
      <c r="B17" s="168">
        <v>7832016.19</v>
      </c>
      <c r="C17" s="443">
        <v>0</v>
      </c>
      <c r="D17" s="168">
        <v>141753.35</v>
      </c>
      <c r="E17" s="168">
        <v>1254817.15</v>
      </c>
      <c r="F17" s="443">
        <f>SUM(B17:E17)</f>
        <v>9228586.69</v>
      </c>
      <c r="G17" s="444" t="s">
        <v>85</v>
      </c>
      <c r="H17" s="459">
        <f>F17/G17</f>
        <v>9228586.69</v>
      </c>
      <c r="I17" s="168">
        <v>8308534.94</v>
      </c>
      <c r="J17" s="443">
        <v>0</v>
      </c>
      <c r="K17" s="168">
        <v>86154.24</v>
      </c>
      <c r="L17" s="168">
        <v>1744978.29</v>
      </c>
      <c r="M17" s="443">
        <f>SUM(I17:L17)</f>
        <v>10139667.469999999</v>
      </c>
      <c r="N17" s="444" t="s">
        <v>85</v>
      </c>
      <c r="O17" s="445">
        <f>M17/N17</f>
        <v>10139667.469999999</v>
      </c>
      <c r="P17" s="186">
        <v>9.87</v>
      </c>
      <c r="Q17" s="186">
        <v>0</v>
      </c>
      <c r="R17" s="186">
        <v>9.87</v>
      </c>
    </row>
    <row r="18" spans="1:18" ht="21.75" customHeight="1">
      <c r="A18" s="458" t="s">
        <v>776</v>
      </c>
      <c r="B18" s="191"/>
      <c r="C18" s="191"/>
      <c r="D18" s="191"/>
      <c r="E18" s="191"/>
      <c r="F18" s="191"/>
      <c r="G18" s="444" t="s">
        <v>898</v>
      </c>
      <c r="H18" s="457"/>
      <c r="I18" s="443"/>
      <c r="J18" s="443"/>
      <c r="K18" s="443"/>
      <c r="L18" s="443"/>
      <c r="M18" s="168"/>
      <c r="N18" s="444" t="s">
        <v>898</v>
      </c>
      <c r="O18" s="445"/>
      <c r="P18" s="457"/>
      <c r="Q18" s="186"/>
      <c r="R18" s="186"/>
    </row>
    <row r="19" spans="1:18" ht="21.75" customHeight="1">
      <c r="A19" s="458" t="s">
        <v>188</v>
      </c>
      <c r="B19" s="168">
        <v>7832016.19</v>
      </c>
      <c r="C19" s="443">
        <v>0</v>
      </c>
      <c r="D19" s="168">
        <v>141753.35</v>
      </c>
      <c r="E19" s="168">
        <v>1254817.15</v>
      </c>
      <c r="F19" s="443">
        <f>SUM(B19:E19)</f>
        <v>9228586.69</v>
      </c>
      <c r="G19" s="444" t="s">
        <v>85</v>
      </c>
      <c r="H19" s="459">
        <f>F19/G19</f>
        <v>9228586.69</v>
      </c>
      <c r="I19" s="168">
        <v>8308534.94</v>
      </c>
      <c r="J19" s="443">
        <v>0</v>
      </c>
      <c r="K19" s="168">
        <v>86154.24</v>
      </c>
      <c r="L19" s="168">
        <v>1744978.29</v>
      </c>
      <c r="M19" s="443">
        <f>SUM(I19:L19)</f>
        <v>10139667.469999999</v>
      </c>
      <c r="N19" s="444" t="s">
        <v>85</v>
      </c>
      <c r="O19" s="445">
        <f>M19/N19</f>
        <v>10139667.469999999</v>
      </c>
      <c r="P19" s="186">
        <v>9.87</v>
      </c>
      <c r="Q19" s="186">
        <v>0</v>
      </c>
      <c r="R19" s="186">
        <v>9.87</v>
      </c>
    </row>
    <row r="20" spans="1:18" ht="21.75" customHeight="1">
      <c r="A20" s="460" t="s">
        <v>189</v>
      </c>
      <c r="B20" s="191"/>
      <c r="C20" s="191"/>
      <c r="D20" s="191"/>
      <c r="E20" s="191"/>
      <c r="F20" s="191"/>
      <c r="G20" s="444" t="s">
        <v>898</v>
      </c>
      <c r="H20" s="457"/>
      <c r="I20" s="443"/>
      <c r="J20" s="443"/>
      <c r="K20" s="443"/>
      <c r="L20" s="443"/>
      <c r="M20" s="168"/>
      <c r="N20" s="444" t="s">
        <v>898</v>
      </c>
      <c r="O20" s="445"/>
      <c r="P20" s="457"/>
      <c r="Q20" s="186"/>
      <c r="R20" s="186"/>
    </row>
    <row r="21" spans="1:18" ht="21.75" customHeight="1">
      <c r="A21" s="458" t="s">
        <v>505</v>
      </c>
      <c r="B21" s="168">
        <v>7832016.18</v>
      </c>
      <c r="C21" s="443">
        <v>0</v>
      </c>
      <c r="D21" s="168">
        <v>141753.35</v>
      </c>
      <c r="E21" s="168">
        <v>1254817.15</v>
      </c>
      <c r="F21" s="443">
        <f>SUM(B21:E21)</f>
        <v>9228586.68</v>
      </c>
      <c r="G21" s="444" t="s">
        <v>230</v>
      </c>
      <c r="H21" s="459">
        <f>F21/G21</f>
        <v>119851.77506493506</v>
      </c>
      <c r="I21" s="443"/>
      <c r="J21" s="443"/>
      <c r="K21" s="443"/>
      <c r="L21" s="443"/>
      <c r="M21" s="168"/>
      <c r="N21" s="444"/>
      <c r="O21" s="445"/>
      <c r="P21" s="457"/>
      <c r="Q21" s="186"/>
      <c r="R21" s="186"/>
    </row>
    <row r="22" spans="1:18" ht="21.75" customHeight="1">
      <c r="A22" s="458" t="s">
        <v>190</v>
      </c>
      <c r="B22" s="443"/>
      <c r="C22" s="443"/>
      <c r="D22" s="443"/>
      <c r="E22" s="443"/>
      <c r="F22" s="168"/>
      <c r="G22" s="444" t="s">
        <v>898</v>
      </c>
      <c r="H22" s="457"/>
      <c r="I22" s="443"/>
      <c r="J22" s="443"/>
      <c r="K22" s="443"/>
      <c r="L22" s="443"/>
      <c r="M22" s="168"/>
      <c r="N22" s="444"/>
      <c r="O22" s="445"/>
      <c r="P22" s="457"/>
      <c r="Q22" s="186"/>
      <c r="R22" s="186"/>
    </row>
    <row r="23" spans="1:18" ht="21.75" customHeight="1">
      <c r="A23" s="458" t="s">
        <v>506</v>
      </c>
      <c r="B23" s="168">
        <v>5874012.13</v>
      </c>
      <c r="C23" s="443">
        <v>0</v>
      </c>
      <c r="D23" s="168">
        <v>106315.02</v>
      </c>
      <c r="E23" s="168">
        <v>941112.86</v>
      </c>
      <c r="F23" s="443">
        <f>SUM(B23:E23)</f>
        <v>6921440.01</v>
      </c>
      <c r="G23" s="444" t="s">
        <v>85</v>
      </c>
      <c r="H23" s="459">
        <f>F23/G23</f>
        <v>6921440.01</v>
      </c>
      <c r="I23" s="443"/>
      <c r="J23" s="443"/>
      <c r="K23" s="443"/>
      <c r="L23" s="443"/>
      <c r="M23" s="168"/>
      <c r="N23" s="444"/>
      <c r="O23" s="445"/>
      <c r="P23" s="457"/>
      <c r="Q23" s="186"/>
      <c r="R23" s="186"/>
    </row>
    <row r="24" spans="1:18" ht="21.75" customHeight="1">
      <c r="A24" s="458" t="s">
        <v>190</v>
      </c>
      <c r="B24" s="443"/>
      <c r="C24" s="443"/>
      <c r="D24" s="443"/>
      <c r="E24" s="443"/>
      <c r="F24" s="443"/>
      <c r="G24" s="444" t="s">
        <v>898</v>
      </c>
      <c r="H24" s="457"/>
      <c r="I24" s="443"/>
      <c r="J24" s="443"/>
      <c r="K24" s="443"/>
      <c r="L24" s="443"/>
      <c r="M24" s="168"/>
      <c r="N24" s="444"/>
      <c r="O24" s="445"/>
      <c r="P24" s="457"/>
      <c r="Q24" s="186"/>
      <c r="R24" s="186"/>
    </row>
    <row r="25" spans="1:18" ht="21.75" customHeight="1">
      <c r="A25" s="458" t="s">
        <v>507</v>
      </c>
      <c r="B25" s="443"/>
      <c r="C25" s="443"/>
      <c r="D25" s="443"/>
      <c r="E25" s="443"/>
      <c r="F25" s="443"/>
      <c r="G25" s="444"/>
      <c r="H25" s="457"/>
      <c r="I25" s="168">
        <v>8308534.94</v>
      </c>
      <c r="J25" s="443">
        <v>0</v>
      </c>
      <c r="K25" s="168">
        <v>86154.24</v>
      </c>
      <c r="L25" s="168">
        <v>1744978.3</v>
      </c>
      <c r="M25" s="443">
        <f>SUM(I25:L25)</f>
        <v>10139667.48</v>
      </c>
      <c r="N25" s="444" t="s">
        <v>85</v>
      </c>
      <c r="O25" s="445">
        <f>M25/N25</f>
        <v>10139667.48</v>
      </c>
      <c r="P25" s="457"/>
      <c r="Q25" s="186"/>
      <c r="R25" s="186"/>
    </row>
    <row r="26" spans="1:18" ht="21.75" customHeight="1">
      <c r="A26" s="461" t="s">
        <v>508</v>
      </c>
      <c r="B26" s="462"/>
      <c r="C26" s="462"/>
      <c r="D26" s="462"/>
      <c r="E26" s="462"/>
      <c r="F26" s="462"/>
      <c r="G26" s="463"/>
      <c r="H26" s="427"/>
      <c r="I26" s="170"/>
      <c r="J26" s="462"/>
      <c r="K26" s="170"/>
      <c r="L26" s="170"/>
      <c r="M26" s="172"/>
      <c r="N26" s="463" t="s">
        <v>898</v>
      </c>
      <c r="O26" s="455"/>
      <c r="P26" s="427"/>
      <c r="Q26" s="360"/>
      <c r="R26" s="360"/>
    </row>
    <row r="27" spans="1:18" ht="21.75" customHeight="1">
      <c r="A27" s="458" t="s">
        <v>509</v>
      </c>
      <c r="B27" s="443"/>
      <c r="C27" s="443"/>
      <c r="D27" s="443"/>
      <c r="E27" s="443"/>
      <c r="F27" s="443"/>
      <c r="G27" s="444"/>
      <c r="H27" s="457"/>
      <c r="I27" s="168">
        <v>6231401.2</v>
      </c>
      <c r="J27" s="443">
        <v>0</v>
      </c>
      <c r="K27" s="168">
        <v>64615.69</v>
      </c>
      <c r="L27" s="168">
        <v>1308733.72</v>
      </c>
      <c r="M27" s="443">
        <f>SUM(I27:L27)</f>
        <v>7604750.61</v>
      </c>
      <c r="N27" s="444" t="s">
        <v>85</v>
      </c>
      <c r="O27" s="445">
        <f>M27/N27</f>
        <v>7604750.61</v>
      </c>
      <c r="P27" s="457"/>
      <c r="Q27" s="186"/>
      <c r="R27" s="186"/>
    </row>
    <row r="28" spans="1:18" ht="21.75" customHeight="1">
      <c r="A28" s="461" t="s">
        <v>257</v>
      </c>
      <c r="B28" s="462"/>
      <c r="C28" s="462"/>
      <c r="D28" s="462"/>
      <c r="E28" s="462"/>
      <c r="F28" s="462"/>
      <c r="G28" s="463"/>
      <c r="H28" s="427"/>
      <c r="I28" s="170"/>
      <c r="J28" s="462"/>
      <c r="K28" s="170"/>
      <c r="L28" s="170"/>
      <c r="M28" s="172"/>
      <c r="N28" s="463" t="s">
        <v>898</v>
      </c>
      <c r="O28" s="455"/>
      <c r="P28" s="427"/>
      <c r="Q28" s="360"/>
      <c r="R28" s="360"/>
    </row>
    <row r="29" spans="1:18" ht="21.75" customHeight="1">
      <c r="A29" s="456" t="s">
        <v>744</v>
      </c>
      <c r="B29" s="213"/>
      <c r="C29" s="213"/>
      <c r="D29" s="213"/>
      <c r="E29" s="213"/>
      <c r="F29" s="213"/>
      <c r="G29" s="457"/>
      <c r="H29" s="169"/>
      <c r="I29" s="213"/>
      <c r="J29" s="187"/>
      <c r="K29" s="187"/>
      <c r="L29" s="187"/>
      <c r="M29" s="213"/>
      <c r="N29" s="457"/>
      <c r="O29" s="169"/>
      <c r="P29" s="186"/>
      <c r="Q29" s="186"/>
      <c r="R29" s="186"/>
    </row>
    <row r="30" spans="1:18" ht="21.75" customHeight="1">
      <c r="A30" s="458" t="s">
        <v>510</v>
      </c>
      <c r="B30" s="443">
        <v>10171863.89</v>
      </c>
      <c r="C30" s="443">
        <v>720760</v>
      </c>
      <c r="D30" s="443">
        <v>591455.8</v>
      </c>
      <c r="E30" s="443">
        <v>245771.27</v>
      </c>
      <c r="F30" s="168">
        <f>SUM(B30:E30)</f>
        <v>11729850.96</v>
      </c>
      <c r="G30" s="444" t="s">
        <v>86</v>
      </c>
      <c r="H30" s="459">
        <f>F30/G30</f>
        <v>3909950.3200000003</v>
      </c>
      <c r="I30" s="168">
        <v>12019177.66</v>
      </c>
      <c r="J30" s="168">
        <v>0</v>
      </c>
      <c r="K30" s="168">
        <v>489378.71</v>
      </c>
      <c r="L30" s="168">
        <v>285713.94</v>
      </c>
      <c r="M30" s="443">
        <f>SUM(I30:L30)</f>
        <v>12794270.31</v>
      </c>
      <c r="N30" s="444" t="s">
        <v>86</v>
      </c>
      <c r="O30" s="445">
        <f>M30/N30</f>
        <v>4264756.7700000005</v>
      </c>
      <c r="P30" s="186">
        <v>9.07</v>
      </c>
      <c r="Q30" s="186">
        <v>0</v>
      </c>
      <c r="R30" s="186">
        <v>9.07</v>
      </c>
    </row>
    <row r="31" spans="1:18" ht="21.75" customHeight="1">
      <c r="A31" s="460" t="s">
        <v>909</v>
      </c>
      <c r="B31" s="443"/>
      <c r="C31" s="443"/>
      <c r="D31" s="443"/>
      <c r="E31" s="443"/>
      <c r="F31" s="168"/>
      <c r="G31" s="444" t="s">
        <v>61</v>
      </c>
      <c r="H31" s="459"/>
      <c r="I31" s="443"/>
      <c r="J31" s="443"/>
      <c r="K31" s="443"/>
      <c r="L31" s="443"/>
      <c r="M31" s="168"/>
      <c r="N31" s="355" t="s">
        <v>965</v>
      </c>
      <c r="O31" s="445"/>
      <c r="P31" s="186"/>
      <c r="Q31" s="186"/>
      <c r="R31" s="186"/>
    </row>
    <row r="32" spans="1:18" ht="21.75" customHeight="1">
      <c r="A32" s="191" t="s">
        <v>511</v>
      </c>
      <c r="B32" s="169">
        <v>20343727.79</v>
      </c>
      <c r="C32" s="443">
        <v>1441520</v>
      </c>
      <c r="D32" s="169">
        <v>1182911.62</v>
      </c>
      <c r="E32" s="169">
        <v>491542.53</v>
      </c>
      <c r="F32" s="168">
        <f>SUM(B32:E32)</f>
        <v>23459701.94</v>
      </c>
      <c r="G32" s="444" t="s">
        <v>96</v>
      </c>
      <c r="H32" s="459">
        <f>F32/G32</f>
        <v>2606.633548888889</v>
      </c>
      <c r="I32" s="169"/>
      <c r="J32" s="443"/>
      <c r="K32" s="169"/>
      <c r="L32" s="169"/>
      <c r="M32" s="168"/>
      <c r="N32" s="444"/>
      <c r="O32" s="445"/>
      <c r="P32" s="186"/>
      <c r="Q32" s="186"/>
      <c r="R32" s="186"/>
    </row>
    <row r="33" spans="1:18" ht="21.75" customHeight="1">
      <c r="A33" s="191"/>
      <c r="B33" s="443"/>
      <c r="C33" s="443"/>
      <c r="D33" s="443"/>
      <c r="E33" s="464"/>
      <c r="F33" s="168"/>
      <c r="G33" s="444" t="s">
        <v>787</v>
      </c>
      <c r="H33" s="457"/>
      <c r="I33" s="443"/>
      <c r="J33" s="443"/>
      <c r="K33" s="443"/>
      <c r="L33" s="464"/>
      <c r="M33" s="168"/>
      <c r="N33" s="444"/>
      <c r="O33" s="445"/>
      <c r="P33" s="459"/>
      <c r="Q33" s="186"/>
      <c r="R33" s="186"/>
    </row>
    <row r="34" spans="1:18" ht="21.75" customHeight="1">
      <c r="A34" s="191" t="s">
        <v>512</v>
      </c>
      <c r="B34" s="169">
        <v>20343727.79</v>
      </c>
      <c r="C34" s="443">
        <v>1441520</v>
      </c>
      <c r="D34" s="169">
        <v>1182911.62</v>
      </c>
      <c r="E34" s="169">
        <v>491542.53</v>
      </c>
      <c r="F34" s="168">
        <f>SUM(B34:E34)</f>
        <v>23459701.94</v>
      </c>
      <c r="G34" s="444" t="s">
        <v>78</v>
      </c>
      <c r="H34" s="459">
        <f>F34/G34</f>
        <v>77170.07217105264</v>
      </c>
      <c r="I34" s="459"/>
      <c r="J34" s="213"/>
      <c r="K34" s="187"/>
      <c r="L34" s="187"/>
      <c r="M34" s="213"/>
      <c r="N34" s="213"/>
      <c r="O34" s="457"/>
      <c r="P34" s="459"/>
      <c r="Q34" s="186"/>
      <c r="R34" s="186"/>
    </row>
    <row r="35" spans="1:18" ht="21.75" customHeight="1">
      <c r="A35" s="191" t="s">
        <v>191</v>
      </c>
      <c r="B35" s="191"/>
      <c r="C35" s="191"/>
      <c r="D35" s="191"/>
      <c r="E35" s="191"/>
      <c r="F35" s="191"/>
      <c r="G35" s="355" t="s">
        <v>57</v>
      </c>
      <c r="H35" s="457"/>
      <c r="I35" s="459"/>
      <c r="J35" s="213"/>
      <c r="K35" s="187"/>
      <c r="L35" s="187"/>
      <c r="M35" s="213"/>
      <c r="N35" s="213"/>
      <c r="O35" s="457"/>
      <c r="P35" s="459"/>
      <c r="Q35" s="186"/>
      <c r="R35" s="186"/>
    </row>
    <row r="36" spans="1:18" ht="21.75" customHeight="1">
      <c r="A36" s="458" t="s">
        <v>513</v>
      </c>
      <c r="B36" s="191"/>
      <c r="C36" s="191"/>
      <c r="D36" s="191"/>
      <c r="E36" s="191"/>
      <c r="F36" s="191"/>
      <c r="G36" s="355"/>
      <c r="H36" s="457"/>
      <c r="I36" s="168">
        <v>9615342.13</v>
      </c>
      <c r="J36" s="168">
        <v>0</v>
      </c>
      <c r="K36" s="168">
        <v>391502.97</v>
      </c>
      <c r="L36" s="168">
        <v>228571.15</v>
      </c>
      <c r="M36" s="443">
        <f>SUM(I36:L36)</f>
        <v>10235416.250000002</v>
      </c>
      <c r="N36" s="444" t="s">
        <v>164</v>
      </c>
      <c r="O36" s="445">
        <f>M36/N36</f>
        <v>284317.1180555556</v>
      </c>
      <c r="P36" s="459"/>
      <c r="Q36" s="186"/>
      <c r="R36" s="186"/>
    </row>
    <row r="37" spans="1:18" ht="21.75" customHeight="1">
      <c r="A37" s="460"/>
      <c r="B37" s="191"/>
      <c r="C37" s="191"/>
      <c r="D37" s="191"/>
      <c r="E37" s="191"/>
      <c r="F37" s="191"/>
      <c r="G37" s="355"/>
      <c r="H37" s="457"/>
      <c r="I37" s="443"/>
      <c r="J37" s="443"/>
      <c r="K37" s="443"/>
      <c r="L37" s="443"/>
      <c r="M37" s="168"/>
      <c r="N37" s="355" t="s">
        <v>965</v>
      </c>
      <c r="O37" s="445"/>
      <c r="P37" s="459"/>
      <c r="Q37" s="186"/>
      <c r="R37" s="186"/>
    </row>
    <row r="38" spans="1:18" ht="21.75" customHeight="1">
      <c r="A38" s="458" t="s">
        <v>515</v>
      </c>
      <c r="B38" s="191"/>
      <c r="C38" s="191"/>
      <c r="D38" s="191"/>
      <c r="E38" s="191"/>
      <c r="F38" s="191"/>
      <c r="G38" s="355"/>
      <c r="H38" s="457"/>
      <c r="I38" s="168">
        <v>9615342.13</v>
      </c>
      <c r="J38" s="168">
        <v>0</v>
      </c>
      <c r="K38" s="168">
        <v>391502.97</v>
      </c>
      <c r="L38" s="168">
        <v>228571.15</v>
      </c>
      <c r="M38" s="443">
        <f>SUM(I38:L38)</f>
        <v>10235416.250000002</v>
      </c>
      <c r="N38" s="444" t="s">
        <v>967</v>
      </c>
      <c r="O38" s="445">
        <f>M38/N38</f>
        <v>12972.644169835237</v>
      </c>
      <c r="P38" s="459"/>
      <c r="Q38" s="186"/>
      <c r="R38" s="186"/>
    </row>
    <row r="39" spans="1:18" ht="21.75" customHeight="1">
      <c r="A39" s="458" t="s">
        <v>516</v>
      </c>
      <c r="B39" s="191"/>
      <c r="C39" s="191"/>
      <c r="D39" s="191"/>
      <c r="E39" s="191"/>
      <c r="F39" s="191"/>
      <c r="G39" s="355"/>
      <c r="H39" s="457"/>
      <c r="I39" s="443"/>
      <c r="J39" s="443"/>
      <c r="K39" s="443"/>
      <c r="L39" s="443"/>
      <c r="M39" s="168"/>
      <c r="N39" s="355" t="s">
        <v>57</v>
      </c>
      <c r="O39" s="445"/>
      <c r="P39" s="459"/>
      <c r="Q39" s="186"/>
      <c r="R39" s="186"/>
    </row>
    <row r="40" spans="1:18" ht="21.75" customHeight="1">
      <c r="A40" s="458" t="s">
        <v>517</v>
      </c>
      <c r="B40" s="191"/>
      <c r="C40" s="191"/>
      <c r="D40" s="191"/>
      <c r="E40" s="191"/>
      <c r="F40" s="191"/>
      <c r="G40" s="355"/>
      <c r="H40" s="457"/>
      <c r="I40" s="168">
        <v>7211506.6</v>
      </c>
      <c r="J40" s="168">
        <v>0</v>
      </c>
      <c r="K40" s="168">
        <v>293627.22</v>
      </c>
      <c r="L40" s="168">
        <v>171428.36</v>
      </c>
      <c r="M40" s="443">
        <f>SUM(I40:L40)</f>
        <v>7676562.18</v>
      </c>
      <c r="N40" s="444" t="s">
        <v>969</v>
      </c>
      <c r="O40" s="445">
        <f>M40/N40</f>
        <v>23404.15298780488</v>
      </c>
      <c r="P40" s="459"/>
      <c r="Q40" s="186"/>
      <c r="R40" s="186"/>
    </row>
    <row r="41" spans="1:18" ht="21.75" customHeight="1">
      <c r="A41" s="460" t="s">
        <v>514</v>
      </c>
      <c r="B41" s="191"/>
      <c r="C41" s="191"/>
      <c r="D41" s="191"/>
      <c r="E41" s="191"/>
      <c r="F41" s="191"/>
      <c r="G41" s="355"/>
      <c r="H41" s="457"/>
      <c r="I41" s="168">
        <v>4807671.07</v>
      </c>
      <c r="J41" s="168">
        <v>0</v>
      </c>
      <c r="K41" s="168">
        <v>195751.48</v>
      </c>
      <c r="L41" s="168">
        <v>114285.57</v>
      </c>
      <c r="M41" s="443">
        <f>SUM(I41:L41)</f>
        <v>5117708.120000001</v>
      </c>
      <c r="N41" s="444" t="s">
        <v>971</v>
      </c>
      <c r="O41" s="445">
        <f>M41/N41</f>
        <v>39982.09468750001</v>
      </c>
      <c r="P41" s="459"/>
      <c r="Q41" s="186"/>
      <c r="R41" s="186"/>
    </row>
    <row r="42" spans="1:18" ht="21.75" customHeight="1">
      <c r="A42" s="458" t="s">
        <v>972</v>
      </c>
      <c r="B42" s="191"/>
      <c r="C42" s="191"/>
      <c r="D42" s="191"/>
      <c r="E42" s="191"/>
      <c r="F42" s="191"/>
      <c r="G42" s="355"/>
      <c r="H42" s="457"/>
      <c r="I42" s="443"/>
      <c r="J42" s="443"/>
      <c r="K42" s="443"/>
      <c r="L42" s="443"/>
      <c r="M42" s="168"/>
      <c r="N42" s="444" t="s">
        <v>685</v>
      </c>
      <c r="O42" s="445"/>
      <c r="P42" s="459"/>
      <c r="Q42" s="186"/>
      <c r="R42" s="186"/>
    </row>
    <row r="43" spans="1:18" ht="21.75" customHeight="1">
      <c r="A43" s="191" t="s">
        <v>518</v>
      </c>
      <c r="B43" s="191"/>
      <c r="C43" s="191"/>
      <c r="D43" s="191"/>
      <c r="E43" s="191"/>
      <c r="F43" s="191"/>
      <c r="G43" s="355"/>
      <c r="H43" s="457"/>
      <c r="I43" s="168">
        <v>4807671.07</v>
      </c>
      <c r="J43" s="168">
        <v>0</v>
      </c>
      <c r="K43" s="168">
        <v>195751.48</v>
      </c>
      <c r="L43" s="168">
        <v>114285.57</v>
      </c>
      <c r="M43" s="443">
        <f>SUM(I43:L43)</f>
        <v>5117708.120000001</v>
      </c>
      <c r="N43" s="444" t="s">
        <v>974</v>
      </c>
      <c r="O43" s="445">
        <f>M43/N43</f>
        <v>5117.708120000001</v>
      </c>
      <c r="P43" s="459"/>
      <c r="Q43" s="186"/>
      <c r="R43" s="186"/>
    </row>
    <row r="44" spans="1:18" ht="21.75" customHeight="1">
      <c r="A44" s="191" t="s">
        <v>944</v>
      </c>
      <c r="B44" s="191"/>
      <c r="C44" s="191"/>
      <c r="D44" s="191"/>
      <c r="E44" s="191"/>
      <c r="F44" s="191"/>
      <c r="G44" s="355"/>
      <c r="H44" s="457"/>
      <c r="I44" s="443"/>
      <c r="J44" s="443"/>
      <c r="K44" s="443"/>
      <c r="L44" s="464"/>
      <c r="M44" s="168"/>
      <c r="N44" s="444" t="s">
        <v>976</v>
      </c>
      <c r="O44" s="445"/>
      <c r="P44" s="459"/>
      <c r="Q44" s="186"/>
      <c r="R44" s="186"/>
    </row>
    <row r="45" spans="1:18" ht="21.75" customHeight="1">
      <c r="A45" s="456" t="s">
        <v>122</v>
      </c>
      <c r="B45" s="213"/>
      <c r="C45" s="213"/>
      <c r="D45" s="213"/>
      <c r="E45" s="213"/>
      <c r="F45" s="213"/>
      <c r="G45" s="457"/>
      <c r="H45" s="169"/>
      <c r="I45" s="213"/>
      <c r="J45" s="187"/>
      <c r="K45" s="187"/>
      <c r="L45" s="187"/>
      <c r="M45" s="213"/>
      <c r="N45" s="457"/>
      <c r="O45" s="169"/>
      <c r="P45" s="186"/>
      <c r="Q45" s="186"/>
      <c r="R45" s="186"/>
    </row>
    <row r="46" spans="1:18" ht="21.75" customHeight="1">
      <c r="A46" s="191" t="s">
        <v>754</v>
      </c>
      <c r="B46" s="465">
        <v>1545602.53</v>
      </c>
      <c r="C46" s="443">
        <v>0</v>
      </c>
      <c r="D46" s="465">
        <v>62672.69</v>
      </c>
      <c r="E46" s="465">
        <v>186026.08</v>
      </c>
      <c r="F46" s="443">
        <f>SUM(B46:E46)</f>
        <v>1794301.3</v>
      </c>
      <c r="G46" s="444" t="s">
        <v>96</v>
      </c>
      <c r="H46" s="459">
        <f>F46/G46</f>
        <v>199.3668111111111</v>
      </c>
      <c r="I46" s="465">
        <v>2818988.26</v>
      </c>
      <c r="J46" s="443">
        <v>0</v>
      </c>
      <c r="K46" s="465">
        <v>69725.77</v>
      </c>
      <c r="L46" s="465">
        <v>257641.65</v>
      </c>
      <c r="M46" s="443">
        <f>SUM(I46:L46)</f>
        <v>3146355.6799999997</v>
      </c>
      <c r="N46" s="444" t="s">
        <v>908</v>
      </c>
      <c r="O46" s="445">
        <f>M46/N46</f>
        <v>314.635568</v>
      </c>
      <c r="P46" s="186">
        <v>75.35</v>
      </c>
      <c r="Q46" s="466">
        <v>11.11</v>
      </c>
      <c r="R46" s="186">
        <v>57.82</v>
      </c>
    </row>
    <row r="47" spans="1:18" ht="21.75" customHeight="1">
      <c r="A47" s="191"/>
      <c r="B47" s="443"/>
      <c r="C47" s="443"/>
      <c r="D47" s="443"/>
      <c r="E47" s="443"/>
      <c r="F47" s="168"/>
      <c r="G47" s="355" t="s">
        <v>686</v>
      </c>
      <c r="H47" s="459"/>
      <c r="I47" s="443"/>
      <c r="J47" s="443"/>
      <c r="K47" s="443"/>
      <c r="L47" s="443"/>
      <c r="M47" s="168"/>
      <c r="N47" s="355" t="s">
        <v>7</v>
      </c>
      <c r="O47" s="445"/>
      <c r="P47" s="186"/>
      <c r="Q47" s="186"/>
      <c r="R47" s="186"/>
    </row>
    <row r="48" spans="1:18" ht="21.75" customHeight="1">
      <c r="A48" s="458" t="s">
        <v>916</v>
      </c>
      <c r="B48" s="465">
        <v>1545602.53</v>
      </c>
      <c r="C48" s="443">
        <v>0</v>
      </c>
      <c r="D48" s="465">
        <v>62672.69</v>
      </c>
      <c r="E48" s="465">
        <v>186026.08</v>
      </c>
      <c r="F48" s="443">
        <f>SUM(B48:E48)</f>
        <v>1794301.3</v>
      </c>
      <c r="G48" s="444" t="s">
        <v>234</v>
      </c>
      <c r="H48" s="459">
        <f>F48/G48</f>
        <v>7476.255416666667</v>
      </c>
      <c r="I48" s="465">
        <v>2818988.26</v>
      </c>
      <c r="J48" s="443">
        <v>0</v>
      </c>
      <c r="K48" s="465">
        <v>69725.76</v>
      </c>
      <c r="L48" s="465">
        <v>257641.65</v>
      </c>
      <c r="M48" s="443">
        <f>SUM(I48:L48)</f>
        <v>3146355.6699999995</v>
      </c>
      <c r="N48" s="444" t="s">
        <v>3</v>
      </c>
      <c r="O48" s="445">
        <f>M48/N48</f>
        <v>14301.61668181818</v>
      </c>
      <c r="P48" s="186">
        <v>75.35</v>
      </c>
      <c r="Q48" s="466">
        <v>-8.33</v>
      </c>
      <c r="R48" s="186">
        <v>91.29</v>
      </c>
    </row>
    <row r="49" spans="1:18" ht="21.75" customHeight="1">
      <c r="A49" s="458"/>
      <c r="B49" s="443"/>
      <c r="C49" s="443"/>
      <c r="D49" s="443"/>
      <c r="E49" s="443"/>
      <c r="F49" s="168"/>
      <c r="G49" s="355" t="s">
        <v>686</v>
      </c>
      <c r="H49" s="459"/>
      <c r="I49" s="443"/>
      <c r="J49" s="443"/>
      <c r="K49" s="443"/>
      <c r="L49" s="443"/>
      <c r="M49" s="168"/>
      <c r="N49" s="355" t="s">
        <v>686</v>
      </c>
      <c r="O49" s="445"/>
      <c r="P49" s="186"/>
      <c r="Q49" s="186"/>
      <c r="R49" s="186"/>
    </row>
    <row r="50" spans="1:18" ht="21.75" customHeight="1">
      <c r="A50" s="458" t="s">
        <v>192</v>
      </c>
      <c r="B50" s="465">
        <v>4636807.58</v>
      </c>
      <c r="C50" s="443">
        <v>0</v>
      </c>
      <c r="D50" s="465">
        <v>188018.08</v>
      </c>
      <c r="E50" s="465">
        <v>558078.24</v>
      </c>
      <c r="F50" s="443">
        <f>SUM(B50:E50)</f>
        <v>5382903.9</v>
      </c>
      <c r="G50" s="444" t="s">
        <v>236</v>
      </c>
      <c r="H50" s="459">
        <f>F50/G50</f>
        <v>1971.7596703296704</v>
      </c>
      <c r="I50" s="465">
        <v>2818988.26</v>
      </c>
      <c r="J50" s="443">
        <v>0</v>
      </c>
      <c r="K50" s="465">
        <v>69725.77</v>
      </c>
      <c r="L50" s="465">
        <v>257641.65</v>
      </c>
      <c r="M50" s="443">
        <f>SUM(I50:L50)</f>
        <v>3146355.6799999997</v>
      </c>
      <c r="N50" s="444" t="s">
        <v>5</v>
      </c>
      <c r="O50" s="445">
        <f>M50/N50</f>
        <v>1121.6954295900177</v>
      </c>
      <c r="P50" s="186">
        <v>-41.55</v>
      </c>
      <c r="Q50" s="466">
        <v>2.75</v>
      </c>
      <c r="R50" s="186">
        <v>-43.11</v>
      </c>
    </row>
    <row r="51" spans="1:18" ht="21.75" customHeight="1">
      <c r="A51" s="461"/>
      <c r="B51" s="462"/>
      <c r="C51" s="462"/>
      <c r="D51" s="462"/>
      <c r="E51" s="462"/>
      <c r="F51" s="172"/>
      <c r="G51" s="307" t="s">
        <v>235</v>
      </c>
      <c r="H51" s="467"/>
      <c r="I51" s="462"/>
      <c r="J51" s="462"/>
      <c r="K51" s="462"/>
      <c r="L51" s="462"/>
      <c r="M51" s="172"/>
      <c r="N51" s="463" t="s">
        <v>6</v>
      </c>
      <c r="O51" s="455"/>
      <c r="P51" s="360"/>
      <c r="Q51" s="360"/>
      <c r="R51" s="360"/>
    </row>
    <row r="52" spans="1:18" ht="21.75" customHeight="1">
      <c r="A52" s="191" t="s">
        <v>193</v>
      </c>
      <c r="B52" s="465">
        <v>6182410.11</v>
      </c>
      <c r="C52" s="443">
        <v>0</v>
      </c>
      <c r="D52" s="465">
        <v>250690.77</v>
      </c>
      <c r="E52" s="465">
        <v>744104.31</v>
      </c>
      <c r="F52" s="443">
        <f>SUM(B52:E52)</f>
        <v>7177205.1899999995</v>
      </c>
      <c r="G52" s="444" t="s">
        <v>85</v>
      </c>
      <c r="H52" s="459">
        <f>F52/G52</f>
        <v>7177205.1899999995</v>
      </c>
      <c r="I52" s="465">
        <v>2818988.26</v>
      </c>
      <c r="J52" s="443">
        <v>0</v>
      </c>
      <c r="K52" s="465">
        <v>69725.77</v>
      </c>
      <c r="L52" s="465">
        <v>257641.66</v>
      </c>
      <c r="M52" s="443">
        <f>SUM(I52:L52)</f>
        <v>3146355.69</v>
      </c>
      <c r="N52" s="444" t="s">
        <v>85</v>
      </c>
      <c r="O52" s="445">
        <f>M52/N52</f>
        <v>3146355.69</v>
      </c>
      <c r="P52" s="186">
        <v>-56.16</v>
      </c>
      <c r="Q52" s="186">
        <v>0</v>
      </c>
      <c r="R52" s="186">
        <v>-56.163</v>
      </c>
    </row>
    <row r="53" spans="1:18" ht="21.75" customHeight="1">
      <c r="A53" s="458"/>
      <c r="B53" s="443"/>
      <c r="C53" s="443"/>
      <c r="D53" s="443"/>
      <c r="E53" s="443"/>
      <c r="F53" s="168"/>
      <c r="G53" s="355" t="s">
        <v>898</v>
      </c>
      <c r="H53" s="459"/>
      <c r="I53" s="443"/>
      <c r="J53" s="443"/>
      <c r="K53" s="443"/>
      <c r="L53" s="443"/>
      <c r="M53" s="168"/>
      <c r="N53" s="444" t="s">
        <v>898</v>
      </c>
      <c r="O53" s="445"/>
      <c r="P53" s="186"/>
      <c r="Q53" s="186"/>
      <c r="R53" s="186"/>
    </row>
    <row r="54" spans="1:18" ht="21.75" customHeight="1">
      <c r="A54" s="458" t="s">
        <v>520</v>
      </c>
      <c r="B54" s="465">
        <v>6182410.11</v>
      </c>
      <c r="C54" s="443">
        <v>0</v>
      </c>
      <c r="D54" s="465">
        <v>250690.76</v>
      </c>
      <c r="E54" s="465">
        <v>744104.31</v>
      </c>
      <c r="F54" s="443">
        <f>SUM(B54:E54)</f>
        <v>7177205.18</v>
      </c>
      <c r="G54" s="444" t="s">
        <v>232</v>
      </c>
      <c r="H54" s="459">
        <f>F54/G54</f>
        <v>18403.090205128203</v>
      </c>
      <c r="I54" s="213"/>
      <c r="J54" s="443"/>
      <c r="K54" s="213"/>
      <c r="L54" s="213"/>
      <c r="M54" s="168"/>
      <c r="N54" s="444"/>
      <c r="O54" s="445"/>
      <c r="P54" s="186"/>
      <c r="Q54" s="186"/>
      <c r="R54" s="186"/>
    </row>
    <row r="55" spans="1:18" ht="21.75" customHeight="1">
      <c r="A55" s="458" t="s">
        <v>698</v>
      </c>
      <c r="B55" s="191"/>
      <c r="C55" s="191"/>
      <c r="D55" s="191"/>
      <c r="E55" s="191"/>
      <c r="F55" s="191"/>
      <c r="G55" s="355" t="s">
        <v>57</v>
      </c>
      <c r="H55" s="459"/>
      <c r="I55" s="443"/>
      <c r="J55" s="443"/>
      <c r="K55" s="443"/>
      <c r="L55" s="443"/>
      <c r="M55" s="168"/>
      <c r="N55" s="355"/>
      <c r="O55" s="445"/>
      <c r="P55" s="186"/>
      <c r="Q55" s="186"/>
      <c r="R55" s="186"/>
    </row>
    <row r="56" spans="1:18" ht="21.75" customHeight="1">
      <c r="A56" s="458" t="s">
        <v>521</v>
      </c>
      <c r="B56" s="465">
        <v>3091205.06</v>
      </c>
      <c r="C56" s="443">
        <v>0</v>
      </c>
      <c r="D56" s="465">
        <v>125345.38</v>
      </c>
      <c r="E56" s="465">
        <v>372052.16</v>
      </c>
      <c r="F56" s="443">
        <f>SUM(B56:E56)</f>
        <v>3588602.6</v>
      </c>
      <c r="G56" s="444" t="s">
        <v>33</v>
      </c>
      <c r="H56" s="459">
        <f>F56/G56</f>
        <v>14470.171774193548</v>
      </c>
      <c r="I56" s="443"/>
      <c r="J56" s="443"/>
      <c r="K56" s="443"/>
      <c r="L56" s="443"/>
      <c r="M56" s="168"/>
      <c r="N56" s="444"/>
      <c r="O56" s="445"/>
      <c r="P56" s="186"/>
      <c r="Q56" s="186"/>
      <c r="R56" s="186"/>
    </row>
    <row r="57" spans="1:18" ht="21.75" customHeight="1">
      <c r="A57" s="458" t="s">
        <v>194</v>
      </c>
      <c r="B57" s="191"/>
      <c r="C57" s="191"/>
      <c r="D57" s="191"/>
      <c r="E57" s="191"/>
      <c r="F57" s="191"/>
      <c r="G57" s="355" t="s">
        <v>57</v>
      </c>
      <c r="H57" s="459"/>
      <c r="I57" s="443"/>
      <c r="J57" s="443"/>
      <c r="K57" s="443"/>
      <c r="L57" s="443"/>
      <c r="M57" s="168"/>
      <c r="N57" s="444"/>
      <c r="O57" s="445"/>
      <c r="P57" s="186"/>
      <c r="Q57" s="186"/>
      <c r="R57" s="186"/>
    </row>
    <row r="58" spans="1:18" ht="21.75" customHeight="1">
      <c r="A58" s="458" t="s">
        <v>522</v>
      </c>
      <c r="B58" s="465">
        <v>3091205.05</v>
      </c>
      <c r="C58" s="443">
        <v>0</v>
      </c>
      <c r="D58" s="465">
        <v>125345.38</v>
      </c>
      <c r="E58" s="465">
        <v>372052.16</v>
      </c>
      <c r="F58" s="443">
        <f>SUM(B58:E58)</f>
        <v>3588602.59</v>
      </c>
      <c r="G58" s="355" t="s">
        <v>233</v>
      </c>
      <c r="H58" s="459">
        <f>F58/G58</f>
        <v>7476.255395833333</v>
      </c>
      <c r="I58" s="443"/>
      <c r="J58" s="443"/>
      <c r="K58" s="443"/>
      <c r="L58" s="443"/>
      <c r="M58" s="168"/>
      <c r="N58" s="444"/>
      <c r="O58" s="445"/>
      <c r="P58" s="186"/>
      <c r="Q58" s="186"/>
      <c r="R58" s="186"/>
    </row>
    <row r="59" spans="1:18" ht="21.75" customHeight="1">
      <c r="A59" s="458" t="s">
        <v>16</v>
      </c>
      <c r="B59" s="191"/>
      <c r="C59" s="191"/>
      <c r="D59" s="191"/>
      <c r="E59" s="191"/>
      <c r="F59" s="191"/>
      <c r="G59" s="355" t="s">
        <v>57</v>
      </c>
      <c r="H59" s="459"/>
      <c r="I59" s="443"/>
      <c r="J59" s="443"/>
      <c r="K59" s="443"/>
      <c r="L59" s="443"/>
      <c r="M59" s="168"/>
      <c r="N59" s="444"/>
      <c r="O59" s="445"/>
      <c r="P59" s="186"/>
      <c r="Q59" s="186"/>
      <c r="R59" s="186"/>
    </row>
    <row r="60" spans="1:18" ht="21.75" customHeight="1">
      <c r="A60" s="458" t="s">
        <v>523</v>
      </c>
      <c r="B60" s="465">
        <v>3091205.05</v>
      </c>
      <c r="C60" s="443">
        <v>0</v>
      </c>
      <c r="D60" s="465">
        <v>125345.38</v>
      </c>
      <c r="E60" s="465">
        <v>372052.16</v>
      </c>
      <c r="F60" s="443">
        <f>SUM(B60:E60)</f>
        <v>3588602.59</v>
      </c>
      <c r="G60" s="355" t="s">
        <v>697</v>
      </c>
      <c r="H60" s="459">
        <f>F60/G60</f>
        <v>4430.373567901234</v>
      </c>
      <c r="I60" s="443"/>
      <c r="J60" s="443"/>
      <c r="K60" s="443"/>
      <c r="L60" s="443"/>
      <c r="M60" s="168"/>
      <c r="N60" s="444"/>
      <c r="O60" s="445"/>
      <c r="P60" s="186"/>
      <c r="Q60" s="186"/>
      <c r="R60" s="186"/>
    </row>
    <row r="61" spans="1:18" ht="21.75" customHeight="1">
      <c r="A61" s="458" t="s">
        <v>519</v>
      </c>
      <c r="B61" s="443"/>
      <c r="C61" s="443"/>
      <c r="D61" s="443"/>
      <c r="E61" s="443"/>
      <c r="F61" s="168"/>
      <c r="G61" s="355" t="s">
        <v>57</v>
      </c>
      <c r="H61" s="459"/>
      <c r="I61" s="443"/>
      <c r="J61" s="443"/>
      <c r="K61" s="443"/>
      <c r="L61" s="443"/>
      <c r="M61" s="168"/>
      <c r="N61" s="444"/>
      <c r="O61" s="445"/>
      <c r="P61" s="186"/>
      <c r="Q61" s="186"/>
      <c r="R61" s="186"/>
    </row>
    <row r="62" spans="1:18" ht="21.75" customHeight="1">
      <c r="A62" s="446" t="s">
        <v>524</v>
      </c>
      <c r="B62" s="443"/>
      <c r="C62" s="443"/>
      <c r="D62" s="443"/>
      <c r="E62" s="443"/>
      <c r="F62" s="168"/>
      <c r="G62" s="355"/>
      <c r="H62" s="459"/>
      <c r="I62" s="465">
        <v>2818988.26</v>
      </c>
      <c r="J62" s="443">
        <v>0</v>
      </c>
      <c r="K62" s="465">
        <v>69725.77</v>
      </c>
      <c r="L62" s="465">
        <v>257641.65</v>
      </c>
      <c r="M62" s="443">
        <f>SUM(I62:L62)</f>
        <v>3146355.6799999997</v>
      </c>
      <c r="N62" s="444" t="s">
        <v>118</v>
      </c>
      <c r="O62" s="468">
        <f>M62/N62</f>
        <v>400.75858871481336</v>
      </c>
      <c r="P62" s="186"/>
      <c r="Q62" s="186"/>
      <c r="R62" s="186"/>
    </row>
    <row r="63" spans="1:18" ht="21.75" customHeight="1">
      <c r="A63" s="191" t="s">
        <v>525</v>
      </c>
      <c r="B63" s="443"/>
      <c r="C63" s="443"/>
      <c r="D63" s="443"/>
      <c r="E63" s="443"/>
      <c r="F63" s="168"/>
      <c r="G63" s="355"/>
      <c r="H63" s="459"/>
      <c r="I63" s="443"/>
      <c r="J63" s="443"/>
      <c r="K63" s="443"/>
      <c r="L63" s="443"/>
      <c r="M63" s="168"/>
      <c r="N63" s="355" t="s">
        <v>979</v>
      </c>
      <c r="O63" s="445"/>
      <c r="P63" s="186"/>
      <c r="Q63" s="186"/>
      <c r="R63" s="186"/>
    </row>
    <row r="64" spans="1:18" ht="21.75" customHeight="1">
      <c r="A64" s="458" t="s">
        <v>526</v>
      </c>
      <c r="B64" s="443"/>
      <c r="C64" s="443"/>
      <c r="D64" s="443"/>
      <c r="E64" s="443"/>
      <c r="F64" s="168"/>
      <c r="G64" s="355"/>
      <c r="H64" s="459"/>
      <c r="I64" s="465">
        <v>2818988.26</v>
      </c>
      <c r="J64" s="443">
        <v>0</v>
      </c>
      <c r="K64" s="465">
        <v>69725.77</v>
      </c>
      <c r="L64" s="465">
        <v>257641.65</v>
      </c>
      <c r="M64" s="443">
        <f>SUM(I64:L64)</f>
        <v>3146355.6799999997</v>
      </c>
      <c r="N64" s="444" t="s">
        <v>857</v>
      </c>
      <c r="O64" s="445">
        <f>M64/N64</f>
        <v>314635.56799999997</v>
      </c>
      <c r="P64" s="186"/>
      <c r="Q64" s="186"/>
      <c r="R64" s="186"/>
    </row>
    <row r="65" spans="1:18" ht="21.75" customHeight="1">
      <c r="A65" s="458" t="s">
        <v>527</v>
      </c>
      <c r="B65" s="443"/>
      <c r="C65" s="443"/>
      <c r="D65" s="443"/>
      <c r="E65" s="443"/>
      <c r="F65" s="168"/>
      <c r="G65" s="355"/>
      <c r="H65" s="459"/>
      <c r="I65" s="443"/>
      <c r="J65" s="443"/>
      <c r="K65" s="443"/>
      <c r="L65" s="443"/>
      <c r="M65" s="168"/>
      <c r="N65" s="355" t="s">
        <v>61</v>
      </c>
      <c r="O65" s="445"/>
      <c r="P65" s="186"/>
      <c r="Q65" s="186"/>
      <c r="R65" s="186"/>
    </row>
    <row r="66" spans="1:18" ht="21.75" customHeight="1">
      <c r="A66" s="458" t="s">
        <v>528</v>
      </c>
      <c r="B66" s="443"/>
      <c r="C66" s="443"/>
      <c r="D66" s="443"/>
      <c r="E66" s="443"/>
      <c r="F66" s="168"/>
      <c r="G66" s="355"/>
      <c r="H66" s="459"/>
      <c r="I66" s="465">
        <v>5637976.52</v>
      </c>
      <c r="J66" s="443">
        <v>0</v>
      </c>
      <c r="K66" s="465">
        <v>139451.53</v>
      </c>
      <c r="L66" s="465">
        <v>515283.31</v>
      </c>
      <c r="M66" s="443">
        <f>SUM(I66:L66)</f>
        <v>6292711.359999999</v>
      </c>
      <c r="N66" s="444" t="s">
        <v>983</v>
      </c>
      <c r="O66" s="445">
        <f>M66/N66</f>
        <v>3084.662431372549</v>
      </c>
      <c r="P66" s="186"/>
      <c r="Q66" s="186"/>
      <c r="R66" s="186"/>
    </row>
    <row r="67" spans="1:18" ht="21.75" customHeight="1">
      <c r="A67" s="458"/>
      <c r="B67" s="443"/>
      <c r="C67" s="443"/>
      <c r="D67" s="443"/>
      <c r="E67" s="443"/>
      <c r="F67" s="168"/>
      <c r="G67" s="355"/>
      <c r="H67" s="459"/>
      <c r="I67" s="443"/>
      <c r="J67" s="443"/>
      <c r="K67" s="443"/>
      <c r="L67" s="443"/>
      <c r="M67" s="168"/>
      <c r="N67" s="355" t="s">
        <v>0</v>
      </c>
      <c r="O67" s="445"/>
      <c r="P67" s="186"/>
      <c r="Q67" s="186"/>
      <c r="R67" s="186"/>
    </row>
    <row r="68" spans="1:18" ht="21.75" customHeight="1">
      <c r="A68" s="458" t="s">
        <v>529</v>
      </c>
      <c r="B68" s="443"/>
      <c r="C68" s="443"/>
      <c r="D68" s="443"/>
      <c r="E68" s="443"/>
      <c r="F68" s="168"/>
      <c r="G68" s="355"/>
      <c r="H68" s="459"/>
      <c r="I68" s="465">
        <v>4228482.39</v>
      </c>
      <c r="J68" s="443">
        <v>0</v>
      </c>
      <c r="K68" s="465">
        <v>104588.65</v>
      </c>
      <c r="L68" s="465">
        <v>386462.48</v>
      </c>
      <c r="M68" s="443">
        <f>SUM(I68:L68)</f>
        <v>4719533.52</v>
      </c>
      <c r="N68" s="444" t="s">
        <v>118</v>
      </c>
      <c r="O68" s="445">
        <f>M68/N68</f>
        <v>601.13788307222</v>
      </c>
      <c r="P68" s="186"/>
      <c r="Q68" s="186"/>
      <c r="R68" s="186"/>
    </row>
    <row r="69" spans="1:18" ht="21.75" customHeight="1">
      <c r="A69" s="458" t="s">
        <v>945</v>
      </c>
      <c r="B69" s="443"/>
      <c r="C69" s="443"/>
      <c r="D69" s="443"/>
      <c r="E69" s="443"/>
      <c r="F69" s="168"/>
      <c r="G69" s="355"/>
      <c r="H69" s="459"/>
      <c r="I69" s="443"/>
      <c r="J69" s="443"/>
      <c r="K69" s="443"/>
      <c r="L69" s="443"/>
      <c r="M69" s="168"/>
      <c r="N69" s="355" t="s">
        <v>979</v>
      </c>
      <c r="O69" s="445"/>
      <c r="P69" s="186"/>
      <c r="Q69" s="186"/>
      <c r="R69" s="186"/>
    </row>
    <row r="70" spans="1:18" ht="21.75" customHeight="1">
      <c r="A70" s="461"/>
      <c r="B70" s="462"/>
      <c r="C70" s="462"/>
      <c r="D70" s="462"/>
      <c r="E70" s="462"/>
      <c r="F70" s="172"/>
      <c r="G70" s="307"/>
      <c r="H70" s="467"/>
      <c r="I70" s="462"/>
      <c r="J70" s="462"/>
      <c r="K70" s="462"/>
      <c r="L70" s="462"/>
      <c r="M70" s="172"/>
      <c r="N70" s="307"/>
      <c r="O70" s="455"/>
      <c r="P70" s="360"/>
      <c r="Q70" s="360"/>
      <c r="R70" s="360"/>
    </row>
    <row r="71" spans="1:18" ht="21.75" customHeight="1">
      <c r="A71" s="456" t="s">
        <v>123</v>
      </c>
      <c r="B71" s="213"/>
      <c r="C71" s="213"/>
      <c r="D71" s="213"/>
      <c r="E71" s="213"/>
      <c r="F71" s="213"/>
      <c r="G71" s="457"/>
      <c r="H71" s="169"/>
      <c r="I71" s="213"/>
      <c r="J71" s="187"/>
      <c r="K71" s="187"/>
      <c r="L71" s="187"/>
      <c r="M71" s="213"/>
      <c r="N71" s="457"/>
      <c r="O71" s="169"/>
      <c r="P71" s="186"/>
      <c r="Q71" s="186"/>
      <c r="R71" s="186"/>
    </row>
    <row r="72" spans="1:18" ht="21.75" customHeight="1">
      <c r="A72" s="458" t="s">
        <v>530</v>
      </c>
      <c r="B72" s="168">
        <v>2113599.35</v>
      </c>
      <c r="C72" s="168">
        <v>440010.08</v>
      </c>
      <c r="D72" s="168">
        <v>145319.46</v>
      </c>
      <c r="E72" s="168">
        <v>139788.2</v>
      </c>
      <c r="F72" s="443">
        <f>SUM(B72:E72)</f>
        <v>2838717.0900000003</v>
      </c>
      <c r="G72" s="444" t="s">
        <v>135</v>
      </c>
      <c r="H72" s="459">
        <f>F72/G72</f>
        <v>66016.67651162791</v>
      </c>
      <c r="I72" s="169"/>
      <c r="J72" s="443"/>
      <c r="K72" s="169"/>
      <c r="L72" s="169"/>
      <c r="M72" s="168"/>
      <c r="N72" s="444"/>
      <c r="O72" s="445"/>
      <c r="P72" s="186"/>
      <c r="Q72" s="466"/>
      <c r="R72" s="186"/>
    </row>
    <row r="73" spans="1:18" ht="21.75" customHeight="1">
      <c r="A73" s="458" t="s">
        <v>90</v>
      </c>
      <c r="B73" s="191"/>
      <c r="C73" s="191"/>
      <c r="D73" s="191"/>
      <c r="E73" s="191"/>
      <c r="F73" s="191"/>
      <c r="G73" s="444" t="s">
        <v>120</v>
      </c>
      <c r="H73" s="459"/>
      <c r="I73" s="443"/>
      <c r="J73" s="443"/>
      <c r="K73" s="443"/>
      <c r="L73" s="443"/>
      <c r="M73" s="168"/>
      <c r="N73" s="444"/>
      <c r="O73" s="445"/>
      <c r="P73" s="186"/>
      <c r="Q73" s="466"/>
      <c r="R73" s="186"/>
    </row>
    <row r="74" spans="1:18" ht="21.75" customHeight="1">
      <c r="A74" s="458" t="s">
        <v>531</v>
      </c>
      <c r="B74" s="168">
        <v>2113599.35</v>
      </c>
      <c r="C74" s="168">
        <v>440010.08</v>
      </c>
      <c r="D74" s="168">
        <v>145319.47</v>
      </c>
      <c r="E74" s="168">
        <v>139788.2</v>
      </c>
      <c r="F74" s="443">
        <f>SUM(B74:E74)</f>
        <v>2838717.1000000006</v>
      </c>
      <c r="G74" s="444" t="s">
        <v>798</v>
      </c>
      <c r="H74" s="459">
        <f>F74/G74</f>
        <v>365.1083086816721</v>
      </c>
      <c r="I74" s="169"/>
      <c r="J74" s="443"/>
      <c r="K74" s="169"/>
      <c r="L74" s="169"/>
      <c r="M74" s="168"/>
      <c r="N74" s="444"/>
      <c r="O74" s="445"/>
      <c r="P74" s="186"/>
      <c r="Q74" s="466"/>
      <c r="R74" s="186"/>
    </row>
    <row r="75" spans="1:18" ht="21.75" customHeight="1">
      <c r="A75" s="458" t="s">
        <v>92</v>
      </c>
      <c r="B75" s="443"/>
      <c r="C75" s="443"/>
      <c r="D75" s="443"/>
      <c r="E75" s="443"/>
      <c r="F75" s="168"/>
      <c r="G75" s="444" t="s">
        <v>120</v>
      </c>
      <c r="H75" s="459"/>
      <c r="I75" s="443"/>
      <c r="J75" s="443"/>
      <c r="K75" s="443"/>
      <c r="L75" s="443"/>
      <c r="M75" s="168"/>
      <c r="N75" s="444"/>
      <c r="O75" s="445"/>
      <c r="P75" s="186"/>
      <c r="Q75" s="466"/>
      <c r="R75" s="186"/>
    </row>
    <row r="76" spans="1:18" ht="21.75" customHeight="1">
      <c r="A76" s="461"/>
      <c r="B76" s="462"/>
      <c r="C76" s="462"/>
      <c r="D76" s="462"/>
      <c r="E76" s="462"/>
      <c r="F76" s="172"/>
      <c r="G76" s="463"/>
      <c r="H76" s="467"/>
      <c r="I76" s="462"/>
      <c r="J76" s="462"/>
      <c r="K76" s="462"/>
      <c r="L76" s="462"/>
      <c r="M76" s="172"/>
      <c r="N76" s="463"/>
      <c r="O76" s="455"/>
      <c r="P76" s="360"/>
      <c r="Q76" s="469"/>
      <c r="R76" s="360"/>
    </row>
    <row r="77" spans="1:18" ht="21.75" customHeight="1">
      <c r="A77" s="458" t="s">
        <v>532</v>
      </c>
      <c r="B77" s="168">
        <v>2113599.35</v>
      </c>
      <c r="C77" s="168">
        <v>440010.07</v>
      </c>
      <c r="D77" s="168">
        <v>145319.46</v>
      </c>
      <c r="E77" s="168">
        <v>139788.2</v>
      </c>
      <c r="F77" s="443">
        <f>SUM(B77:E77)</f>
        <v>2838717.08</v>
      </c>
      <c r="G77" s="444" t="s">
        <v>146</v>
      </c>
      <c r="H77" s="459">
        <f>F77/G77</f>
        <v>37351.54052631579</v>
      </c>
      <c r="I77" s="213"/>
      <c r="J77" s="187"/>
      <c r="K77" s="187"/>
      <c r="L77" s="187"/>
      <c r="M77" s="213"/>
      <c r="N77" s="457"/>
      <c r="O77" s="169"/>
      <c r="P77" s="186"/>
      <c r="Q77" s="466"/>
      <c r="R77" s="186"/>
    </row>
    <row r="78" spans="1:18" ht="21.75" customHeight="1">
      <c r="A78" s="458" t="s">
        <v>89</v>
      </c>
      <c r="B78" s="443"/>
      <c r="C78" s="443"/>
      <c r="D78" s="443"/>
      <c r="E78" s="443"/>
      <c r="F78" s="168"/>
      <c r="G78" s="444" t="s">
        <v>799</v>
      </c>
      <c r="H78" s="459"/>
      <c r="I78" s="213"/>
      <c r="J78" s="187"/>
      <c r="K78" s="187"/>
      <c r="L78" s="187"/>
      <c r="M78" s="213"/>
      <c r="N78" s="457"/>
      <c r="O78" s="169"/>
      <c r="P78" s="186"/>
      <c r="Q78" s="466"/>
      <c r="R78" s="186"/>
    </row>
    <row r="79" spans="1:18" ht="21.75" customHeight="1">
      <c r="A79" s="458" t="s">
        <v>533</v>
      </c>
      <c r="B79" s="168">
        <v>2113599.35</v>
      </c>
      <c r="C79" s="168">
        <v>440010.08</v>
      </c>
      <c r="D79" s="168">
        <v>145319.46</v>
      </c>
      <c r="E79" s="168">
        <v>139788.2</v>
      </c>
      <c r="F79" s="443">
        <f>SUM(B79:E79)</f>
        <v>2838717.0900000003</v>
      </c>
      <c r="G79" s="444" t="s">
        <v>85</v>
      </c>
      <c r="H79" s="459">
        <f>F79/G79</f>
        <v>2838717.0900000003</v>
      </c>
      <c r="I79" s="168">
        <v>1727595.06</v>
      </c>
      <c r="J79" s="168">
        <v>335000</v>
      </c>
      <c r="K79" s="168">
        <v>87140.17</v>
      </c>
      <c r="L79" s="168">
        <v>58185.01</v>
      </c>
      <c r="M79" s="443">
        <f>SUM(I79:L79)</f>
        <v>2207920.2399999998</v>
      </c>
      <c r="N79" s="444" t="s">
        <v>87</v>
      </c>
      <c r="O79" s="445">
        <f>M79/N79</f>
        <v>1103960.1199999999</v>
      </c>
      <c r="P79" s="186">
        <v>-22.22</v>
      </c>
      <c r="Q79" s="466">
        <v>100</v>
      </c>
      <c r="R79" s="186">
        <v>-61.11</v>
      </c>
    </row>
    <row r="80" spans="1:18" ht="21.75" customHeight="1">
      <c r="A80" s="458" t="s">
        <v>700</v>
      </c>
      <c r="B80" s="168"/>
      <c r="C80" s="443"/>
      <c r="D80" s="443"/>
      <c r="E80" s="443"/>
      <c r="F80" s="168"/>
      <c r="G80" s="444" t="s">
        <v>120</v>
      </c>
      <c r="H80" s="459"/>
      <c r="I80" s="443"/>
      <c r="J80" s="443"/>
      <c r="K80" s="443"/>
      <c r="L80" s="443"/>
      <c r="M80" s="168"/>
      <c r="N80" s="444" t="s">
        <v>120</v>
      </c>
      <c r="O80" s="445"/>
      <c r="P80" s="186"/>
      <c r="Q80" s="466"/>
      <c r="R80" s="186"/>
    </row>
    <row r="81" spans="1:18" ht="21.75" customHeight="1">
      <c r="A81" s="458" t="s">
        <v>534</v>
      </c>
      <c r="B81" s="168">
        <v>2113599.35</v>
      </c>
      <c r="C81" s="168">
        <v>440010.08</v>
      </c>
      <c r="D81" s="168">
        <v>145319.47</v>
      </c>
      <c r="E81" s="168">
        <v>139788.2</v>
      </c>
      <c r="F81" s="443">
        <f>SUM(B81:E81)</f>
        <v>2838717.1000000006</v>
      </c>
      <c r="G81" s="444" t="s">
        <v>798</v>
      </c>
      <c r="H81" s="459">
        <f>F81/G81</f>
        <v>365.1083086816721</v>
      </c>
      <c r="I81" s="169"/>
      <c r="J81" s="443"/>
      <c r="K81" s="169"/>
      <c r="L81" s="169"/>
      <c r="M81" s="168"/>
      <c r="N81" s="444"/>
      <c r="O81" s="445"/>
      <c r="P81" s="186"/>
      <c r="Q81" s="466"/>
      <c r="R81" s="186"/>
    </row>
    <row r="82" spans="1:18" ht="21.75" customHeight="1">
      <c r="A82" s="458" t="s">
        <v>139</v>
      </c>
      <c r="B82" s="443"/>
      <c r="C82" s="443"/>
      <c r="D82" s="443"/>
      <c r="E82" s="443"/>
      <c r="F82" s="168"/>
      <c r="G82" s="444" t="s">
        <v>120</v>
      </c>
      <c r="H82" s="459"/>
      <c r="I82" s="443"/>
      <c r="J82" s="443"/>
      <c r="K82" s="443"/>
      <c r="L82" s="443"/>
      <c r="M82" s="168"/>
      <c r="N82" s="444"/>
      <c r="O82" s="445"/>
      <c r="P82" s="186"/>
      <c r="Q82" s="466"/>
      <c r="R82" s="186"/>
    </row>
    <row r="83" spans="1:18" ht="21.75" customHeight="1">
      <c r="A83" s="458" t="s">
        <v>535</v>
      </c>
      <c r="B83" s="168">
        <v>2113599.35</v>
      </c>
      <c r="C83" s="168">
        <v>440010.08</v>
      </c>
      <c r="D83" s="168">
        <v>145319.46</v>
      </c>
      <c r="E83" s="168">
        <v>139788.2</v>
      </c>
      <c r="F83" s="443">
        <f>SUM(B83:E83)</f>
        <v>2838717.0900000003</v>
      </c>
      <c r="G83" s="444" t="s">
        <v>857</v>
      </c>
      <c r="H83" s="459">
        <f>F83/G83</f>
        <v>283871.70900000003</v>
      </c>
      <c r="I83" s="169"/>
      <c r="J83" s="443"/>
      <c r="K83" s="169"/>
      <c r="L83" s="169"/>
      <c r="M83" s="168"/>
      <c r="N83" s="444"/>
      <c r="O83" s="445"/>
      <c r="P83" s="186"/>
      <c r="Q83" s="466"/>
      <c r="R83" s="186"/>
    </row>
    <row r="84" spans="1:18" ht="21.75" customHeight="1">
      <c r="A84" s="458" t="s">
        <v>91</v>
      </c>
      <c r="B84" s="168"/>
      <c r="C84" s="443"/>
      <c r="D84" s="443"/>
      <c r="E84" s="443"/>
      <c r="F84" s="168"/>
      <c r="G84" s="444" t="s">
        <v>61</v>
      </c>
      <c r="H84" s="459"/>
      <c r="I84" s="168"/>
      <c r="J84" s="443"/>
      <c r="K84" s="443"/>
      <c r="L84" s="443"/>
      <c r="M84" s="168"/>
      <c r="N84" s="444"/>
      <c r="O84" s="445"/>
      <c r="P84" s="186"/>
      <c r="Q84" s="466"/>
      <c r="R84" s="186"/>
    </row>
    <row r="85" spans="1:18" ht="21.75" customHeight="1">
      <c r="A85" s="458" t="s">
        <v>536</v>
      </c>
      <c r="B85" s="168">
        <v>3170399.03</v>
      </c>
      <c r="C85" s="168">
        <v>660015.11</v>
      </c>
      <c r="D85" s="168">
        <v>217979.2</v>
      </c>
      <c r="E85" s="168">
        <v>209682.29</v>
      </c>
      <c r="F85" s="443">
        <f>SUM(B85:E85)</f>
        <v>4258075.63</v>
      </c>
      <c r="G85" s="444" t="s">
        <v>239</v>
      </c>
      <c r="H85" s="459">
        <f>F85/G85</f>
        <v>786.4934669375692</v>
      </c>
      <c r="I85" s="213"/>
      <c r="J85" s="187"/>
      <c r="K85" s="187"/>
      <c r="L85" s="187"/>
      <c r="M85" s="213"/>
      <c r="N85" s="457"/>
      <c r="O85" s="169"/>
      <c r="P85" s="186"/>
      <c r="Q85" s="466"/>
      <c r="R85" s="186"/>
    </row>
    <row r="86" spans="1:18" ht="21.75" customHeight="1">
      <c r="A86" s="458" t="s">
        <v>79</v>
      </c>
      <c r="B86" s="191"/>
      <c r="C86" s="191"/>
      <c r="D86" s="191"/>
      <c r="E86" s="191"/>
      <c r="F86" s="191"/>
      <c r="G86" s="444" t="s">
        <v>238</v>
      </c>
      <c r="H86" s="459"/>
      <c r="I86" s="213"/>
      <c r="J86" s="187"/>
      <c r="K86" s="187"/>
      <c r="L86" s="187"/>
      <c r="M86" s="213"/>
      <c r="N86" s="457"/>
      <c r="O86" s="169"/>
      <c r="P86" s="186"/>
      <c r="Q86" s="466"/>
      <c r="R86" s="186"/>
    </row>
    <row r="87" spans="1:18" ht="21.75" customHeight="1">
      <c r="A87" s="458" t="s">
        <v>537</v>
      </c>
      <c r="B87" s="168">
        <v>2113599.35</v>
      </c>
      <c r="C87" s="168">
        <v>440010.07</v>
      </c>
      <c r="D87" s="168">
        <v>145319.46</v>
      </c>
      <c r="E87" s="168">
        <v>139788.2</v>
      </c>
      <c r="F87" s="443">
        <f>SUM(B87:E87)</f>
        <v>2838717.08</v>
      </c>
      <c r="G87" s="444" t="s">
        <v>77</v>
      </c>
      <c r="H87" s="459">
        <f>F87/G87</f>
        <v>258065.1890909091</v>
      </c>
      <c r="I87" s="168"/>
      <c r="J87" s="443"/>
      <c r="K87" s="443"/>
      <c r="L87" s="443"/>
      <c r="M87" s="168"/>
      <c r="N87" s="444"/>
      <c r="O87" s="445"/>
      <c r="P87" s="186"/>
      <c r="Q87" s="466"/>
      <c r="R87" s="186"/>
    </row>
    <row r="88" spans="1:18" ht="21.75" customHeight="1">
      <c r="A88" s="458" t="s">
        <v>195</v>
      </c>
      <c r="B88" s="191"/>
      <c r="C88" s="191"/>
      <c r="D88" s="191"/>
      <c r="E88" s="191"/>
      <c r="F88" s="191"/>
      <c r="G88" s="444" t="s">
        <v>238</v>
      </c>
      <c r="H88" s="459"/>
      <c r="I88" s="168"/>
      <c r="J88" s="443"/>
      <c r="K88" s="443"/>
      <c r="L88" s="443"/>
      <c r="M88" s="168"/>
      <c r="N88" s="444"/>
      <c r="O88" s="445"/>
      <c r="P88" s="186"/>
      <c r="Q88" s="466"/>
      <c r="R88" s="186"/>
    </row>
    <row r="89" spans="1:18" ht="21.75" customHeight="1">
      <c r="A89" s="458" t="s">
        <v>538</v>
      </c>
      <c r="B89" s="168">
        <v>3170399.02</v>
      </c>
      <c r="C89" s="168">
        <v>660015.11</v>
      </c>
      <c r="D89" s="168">
        <v>217979.2</v>
      </c>
      <c r="E89" s="168">
        <v>209682.29</v>
      </c>
      <c r="F89" s="443">
        <f>SUM(B89:E89)</f>
        <v>4258075.62</v>
      </c>
      <c r="G89" s="444" t="s">
        <v>237</v>
      </c>
      <c r="H89" s="459">
        <f>F89/G89</f>
        <v>1843.3227792207792</v>
      </c>
      <c r="I89" s="168"/>
      <c r="J89" s="443"/>
      <c r="K89" s="443"/>
      <c r="L89" s="443"/>
      <c r="M89" s="168"/>
      <c r="N89" s="444"/>
      <c r="O89" s="445"/>
      <c r="P89" s="186"/>
      <c r="Q89" s="466"/>
      <c r="R89" s="186"/>
    </row>
    <row r="90" spans="1:18" ht="21.75" customHeight="1">
      <c r="A90" s="458" t="s">
        <v>699</v>
      </c>
      <c r="B90" s="191"/>
      <c r="C90" s="191"/>
      <c r="D90" s="191"/>
      <c r="E90" s="191"/>
      <c r="F90" s="191"/>
      <c r="G90" s="355" t="s">
        <v>238</v>
      </c>
      <c r="H90" s="459"/>
      <c r="I90" s="168"/>
      <c r="J90" s="443"/>
      <c r="K90" s="443"/>
      <c r="L90" s="443"/>
      <c r="M90" s="168"/>
      <c r="N90" s="444"/>
      <c r="O90" s="445"/>
      <c r="P90" s="186"/>
      <c r="Q90" s="466"/>
      <c r="R90" s="186"/>
    </row>
    <row r="91" spans="1:18" ht="21.75" customHeight="1">
      <c r="A91" s="458" t="s">
        <v>539</v>
      </c>
      <c r="B91" s="191"/>
      <c r="C91" s="191"/>
      <c r="D91" s="191"/>
      <c r="E91" s="191"/>
      <c r="F91" s="191"/>
      <c r="G91" s="355"/>
      <c r="H91" s="459"/>
      <c r="I91" s="168">
        <v>3455190.12</v>
      </c>
      <c r="J91" s="168">
        <v>670000</v>
      </c>
      <c r="K91" s="168">
        <v>174280.33</v>
      </c>
      <c r="L91" s="168">
        <v>116370.02</v>
      </c>
      <c r="M91" s="443">
        <f>SUM(I91:L91)</f>
        <v>4415840.47</v>
      </c>
      <c r="N91" s="444" t="s">
        <v>324</v>
      </c>
      <c r="O91" s="445">
        <f>M91/N91</f>
        <v>3532.672376</v>
      </c>
      <c r="P91" s="186"/>
      <c r="Q91" s="466"/>
      <c r="R91" s="186"/>
    </row>
    <row r="92" spans="1:18" ht="21.75" customHeight="1">
      <c r="A92" s="458" t="s">
        <v>325</v>
      </c>
      <c r="B92" s="191"/>
      <c r="C92" s="191"/>
      <c r="D92" s="191"/>
      <c r="E92" s="191"/>
      <c r="F92" s="191"/>
      <c r="G92" s="355"/>
      <c r="H92" s="459"/>
      <c r="I92" s="443"/>
      <c r="J92" s="443"/>
      <c r="K92" s="443"/>
      <c r="L92" s="443"/>
      <c r="M92" s="168"/>
      <c r="N92" s="355" t="s">
        <v>57</v>
      </c>
      <c r="O92" s="445"/>
      <c r="P92" s="186"/>
      <c r="Q92" s="466"/>
      <c r="R92" s="186"/>
    </row>
    <row r="93" spans="1:18" ht="21.75" customHeight="1">
      <c r="A93" s="458" t="s">
        <v>540</v>
      </c>
      <c r="B93" s="191"/>
      <c r="C93" s="191"/>
      <c r="D93" s="191"/>
      <c r="E93" s="191"/>
      <c r="F93" s="191"/>
      <c r="G93" s="355"/>
      <c r="H93" s="459"/>
      <c r="I93" s="168">
        <v>6910380.24</v>
      </c>
      <c r="J93" s="168">
        <v>1340000</v>
      </c>
      <c r="K93" s="168">
        <v>348560.67</v>
      </c>
      <c r="L93" s="168">
        <v>232740.04</v>
      </c>
      <c r="M93" s="443">
        <f>SUM(I93:L93)</f>
        <v>8831680.95</v>
      </c>
      <c r="N93" s="444" t="s">
        <v>118</v>
      </c>
      <c r="O93" s="445">
        <f>M93/N93</f>
        <v>1124.911597248758</v>
      </c>
      <c r="P93" s="186"/>
      <c r="Q93" s="466"/>
      <c r="R93" s="186"/>
    </row>
    <row r="94" spans="1:18" ht="21.75" customHeight="1">
      <c r="A94" s="461" t="s">
        <v>328</v>
      </c>
      <c r="B94" s="359"/>
      <c r="C94" s="359"/>
      <c r="D94" s="359"/>
      <c r="E94" s="359"/>
      <c r="F94" s="359"/>
      <c r="G94" s="307"/>
      <c r="H94" s="467"/>
      <c r="I94" s="462"/>
      <c r="J94" s="462"/>
      <c r="K94" s="462"/>
      <c r="L94" s="462"/>
      <c r="M94" s="172"/>
      <c r="N94" s="463" t="s">
        <v>120</v>
      </c>
      <c r="O94" s="455"/>
      <c r="P94" s="360"/>
      <c r="Q94" s="469"/>
      <c r="R94" s="360"/>
    </row>
    <row r="95" spans="1:18" ht="21.75" customHeight="1">
      <c r="A95" s="458" t="s">
        <v>541</v>
      </c>
      <c r="B95" s="191"/>
      <c r="C95" s="191"/>
      <c r="D95" s="191"/>
      <c r="E95" s="191"/>
      <c r="F95" s="191"/>
      <c r="G95" s="355"/>
      <c r="H95" s="459"/>
      <c r="I95" s="168">
        <v>3455190.12</v>
      </c>
      <c r="J95" s="168">
        <v>670000</v>
      </c>
      <c r="K95" s="168">
        <v>174280.33</v>
      </c>
      <c r="L95" s="168">
        <v>116370.02</v>
      </c>
      <c r="M95" s="443">
        <f>SUM(I95:L95)</f>
        <v>4415840.47</v>
      </c>
      <c r="N95" s="444" t="s">
        <v>118</v>
      </c>
      <c r="O95" s="445">
        <f>M95/N95</f>
        <v>562.4557979875175</v>
      </c>
      <c r="P95" s="186"/>
      <c r="Q95" s="466"/>
      <c r="R95" s="186"/>
    </row>
    <row r="96" spans="1:18" ht="21.75" customHeight="1">
      <c r="A96" s="458" t="s">
        <v>89</v>
      </c>
      <c r="B96" s="191"/>
      <c r="C96" s="191"/>
      <c r="D96" s="191"/>
      <c r="E96" s="191"/>
      <c r="F96" s="191"/>
      <c r="G96" s="355"/>
      <c r="H96" s="459"/>
      <c r="I96" s="443"/>
      <c r="J96" s="443"/>
      <c r="K96" s="443"/>
      <c r="L96" s="443"/>
      <c r="M96" s="168"/>
      <c r="N96" s="444" t="s">
        <v>120</v>
      </c>
      <c r="O96" s="445"/>
      <c r="P96" s="186"/>
      <c r="Q96" s="466"/>
      <c r="R96" s="186"/>
    </row>
    <row r="97" spans="1:18" ht="21.75" customHeight="1">
      <c r="A97" s="458" t="s">
        <v>542</v>
      </c>
      <c r="B97" s="191"/>
      <c r="C97" s="191"/>
      <c r="D97" s="191"/>
      <c r="E97" s="191"/>
      <c r="F97" s="191"/>
      <c r="G97" s="355"/>
      <c r="H97" s="459"/>
      <c r="I97" s="168">
        <v>1727595.06</v>
      </c>
      <c r="J97" s="168">
        <v>335000</v>
      </c>
      <c r="K97" s="168">
        <v>87140.17</v>
      </c>
      <c r="L97" s="168">
        <v>58185.01</v>
      </c>
      <c r="M97" s="443">
        <f>SUM(I97:L97)</f>
        <v>2207920.2399999998</v>
      </c>
      <c r="N97" s="444" t="s">
        <v>330</v>
      </c>
      <c r="O97" s="445">
        <f>M97/N97</f>
        <v>5887.787306666666</v>
      </c>
      <c r="P97" s="186"/>
      <c r="Q97" s="466"/>
      <c r="R97" s="186"/>
    </row>
    <row r="98" spans="1:18" ht="21.75" customHeight="1">
      <c r="A98" s="461" t="s">
        <v>701</v>
      </c>
      <c r="B98" s="359"/>
      <c r="C98" s="359"/>
      <c r="D98" s="359"/>
      <c r="E98" s="359"/>
      <c r="F98" s="359"/>
      <c r="G98" s="307"/>
      <c r="H98" s="467"/>
      <c r="I98" s="462"/>
      <c r="J98" s="462"/>
      <c r="K98" s="462"/>
      <c r="L98" s="462"/>
      <c r="M98" s="172"/>
      <c r="N98" s="463" t="s">
        <v>120</v>
      </c>
      <c r="O98" s="455"/>
      <c r="P98" s="360"/>
      <c r="Q98" s="469"/>
      <c r="R98" s="360"/>
    </row>
    <row r="99" spans="1:18" ht="21.75" customHeight="1">
      <c r="A99" s="456" t="s">
        <v>745</v>
      </c>
      <c r="B99" s="213"/>
      <c r="C99" s="213"/>
      <c r="D99" s="213"/>
      <c r="E99" s="213"/>
      <c r="F99" s="213"/>
      <c r="G99" s="457"/>
      <c r="H99" s="459"/>
      <c r="I99" s="213"/>
      <c r="J99" s="187"/>
      <c r="K99" s="187"/>
      <c r="L99" s="187"/>
      <c r="M99" s="213"/>
      <c r="N99" s="457"/>
      <c r="O99" s="459"/>
      <c r="P99" s="186"/>
      <c r="Q99" s="186"/>
      <c r="R99" s="186"/>
    </row>
    <row r="100" spans="1:18" ht="21.75" customHeight="1">
      <c r="A100" s="458" t="s">
        <v>543</v>
      </c>
      <c r="B100" s="168">
        <v>5656875.25</v>
      </c>
      <c r="C100" s="443">
        <v>0</v>
      </c>
      <c r="D100" s="168">
        <v>287807.81</v>
      </c>
      <c r="E100" s="168">
        <v>141606.37</v>
      </c>
      <c r="F100" s="443">
        <f>SUM(B100:E100)</f>
        <v>6086289.43</v>
      </c>
      <c r="G100" s="355" t="s">
        <v>118</v>
      </c>
      <c r="H100" s="459">
        <f>F100/G100</f>
        <v>775.2247395236275</v>
      </c>
      <c r="I100" s="168">
        <v>5783303.92</v>
      </c>
      <c r="J100" s="443">
        <v>0</v>
      </c>
      <c r="K100" s="168">
        <v>130531.97</v>
      </c>
      <c r="L100" s="168">
        <v>90901.04</v>
      </c>
      <c r="M100" s="443">
        <f>SUM(I100:L100)</f>
        <v>6004736.93</v>
      </c>
      <c r="N100" s="355" t="s">
        <v>118</v>
      </c>
      <c r="O100" s="445">
        <f>M100/N100</f>
        <v>764.8372092727041</v>
      </c>
      <c r="P100" s="186">
        <v>-1.34</v>
      </c>
      <c r="Q100" s="186">
        <v>0</v>
      </c>
      <c r="R100" s="186">
        <v>-1.34</v>
      </c>
    </row>
    <row r="101" spans="1:18" ht="21.75" customHeight="1">
      <c r="A101" s="472"/>
      <c r="B101" s="462"/>
      <c r="C101" s="462"/>
      <c r="D101" s="462"/>
      <c r="E101" s="462"/>
      <c r="F101" s="172"/>
      <c r="G101" s="463" t="s">
        <v>120</v>
      </c>
      <c r="H101" s="467"/>
      <c r="I101" s="462"/>
      <c r="J101" s="462"/>
      <c r="K101" s="462"/>
      <c r="L101" s="462"/>
      <c r="M101" s="172"/>
      <c r="N101" s="463" t="s">
        <v>120</v>
      </c>
      <c r="O101" s="455"/>
      <c r="P101" s="360"/>
      <c r="Q101" s="360"/>
      <c r="R101" s="360"/>
    </row>
    <row r="102" spans="1:18" ht="21.75" customHeight="1">
      <c r="A102" s="458" t="s">
        <v>702</v>
      </c>
      <c r="B102" s="168">
        <v>5656875.26</v>
      </c>
      <c r="C102" s="443">
        <v>0</v>
      </c>
      <c r="D102" s="168">
        <v>287807.8</v>
      </c>
      <c r="E102" s="168">
        <v>141606.37</v>
      </c>
      <c r="F102" s="443">
        <f>SUM(B102:E102)</f>
        <v>6086289.43</v>
      </c>
      <c r="G102" s="444" t="s">
        <v>241</v>
      </c>
      <c r="H102" s="459">
        <f>F102/G102</f>
        <v>10584.851182608696</v>
      </c>
      <c r="I102" s="169"/>
      <c r="J102" s="443"/>
      <c r="K102" s="169"/>
      <c r="L102" s="169"/>
      <c r="M102" s="168"/>
      <c r="N102" s="355"/>
      <c r="O102" s="445"/>
      <c r="P102" s="186"/>
      <c r="Q102" s="186"/>
      <c r="R102" s="186"/>
    </row>
    <row r="103" spans="1:18" ht="21.75" customHeight="1">
      <c r="A103" s="458" t="s">
        <v>703</v>
      </c>
      <c r="B103" s="191"/>
      <c r="C103" s="191"/>
      <c r="D103" s="191"/>
      <c r="E103" s="191"/>
      <c r="F103" s="191"/>
      <c r="G103" s="355" t="s">
        <v>57</v>
      </c>
      <c r="H103" s="459"/>
      <c r="I103" s="443"/>
      <c r="J103" s="443"/>
      <c r="K103" s="443"/>
      <c r="L103" s="443"/>
      <c r="M103" s="168"/>
      <c r="N103" s="355"/>
      <c r="O103" s="445"/>
      <c r="P103" s="186"/>
      <c r="Q103" s="186"/>
      <c r="R103" s="186"/>
    </row>
    <row r="104" spans="1:18" ht="21.75" customHeight="1">
      <c r="A104" s="458" t="s">
        <v>544</v>
      </c>
      <c r="B104" s="168">
        <v>2424375.11</v>
      </c>
      <c r="C104" s="443">
        <v>0</v>
      </c>
      <c r="D104" s="168">
        <v>123346.2</v>
      </c>
      <c r="E104" s="168">
        <v>60688.45</v>
      </c>
      <c r="F104" s="443">
        <f>SUM(B104:E104)</f>
        <v>2608409.7600000002</v>
      </c>
      <c r="G104" s="355" t="s">
        <v>118</v>
      </c>
      <c r="H104" s="459">
        <f>F104/G104</f>
        <v>332.239174627436</v>
      </c>
      <c r="I104" s="443"/>
      <c r="J104" s="443"/>
      <c r="K104" s="443"/>
      <c r="L104" s="443"/>
      <c r="M104" s="168"/>
      <c r="N104" s="444"/>
      <c r="O104" s="445"/>
      <c r="P104" s="186"/>
      <c r="Q104" s="186"/>
      <c r="R104" s="186"/>
    </row>
    <row r="105" spans="1:18" ht="21.75" customHeight="1">
      <c r="A105" s="458" t="s">
        <v>19</v>
      </c>
      <c r="B105" s="443"/>
      <c r="C105" s="443"/>
      <c r="D105" s="443"/>
      <c r="E105" s="443"/>
      <c r="F105" s="168"/>
      <c r="G105" s="444" t="s">
        <v>120</v>
      </c>
      <c r="H105" s="459"/>
      <c r="I105" s="443"/>
      <c r="J105" s="443"/>
      <c r="K105" s="443"/>
      <c r="L105" s="443"/>
      <c r="M105" s="168"/>
      <c r="N105" s="444"/>
      <c r="O105" s="445"/>
      <c r="P105" s="186"/>
      <c r="Q105" s="186"/>
      <c r="R105" s="186"/>
    </row>
    <row r="106" spans="1:18" ht="21.75" customHeight="1">
      <c r="A106" s="458" t="s">
        <v>545</v>
      </c>
      <c r="B106" s="168">
        <v>2424375.11</v>
      </c>
      <c r="C106" s="443">
        <v>0</v>
      </c>
      <c r="D106" s="168">
        <v>123346.2</v>
      </c>
      <c r="E106" s="168">
        <v>60688.45</v>
      </c>
      <c r="F106" s="443">
        <f>SUM(B106:E106)</f>
        <v>2608409.7600000002</v>
      </c>
      <c r="G106" s="355" t="s">
        <v>118</v>
      </c>
      <c r="H106" s="459">
        <f>F106/G106</f>
        <v>332.239174627436</v>
      </c>
      <c r="I106" s="168">
        <v>5783303.92</v>
      </c>
      <c r="J106" s="443">
        <v>0</v>
      </c>
      <c r="K106" s="168">
        <v>130531.97</v>
      </c>
      <c r="L106" s="168">
        <v>90901.03</v>
      </c>
      <c r="M106" s="443">
        <f>SUM(I106:L106)</f>
        <v>6004736.92</v>
      </c>
      <c r="N106" s="355" t="s">
        <v>118</v>
      </c>
      <c r="O106" s="445">
        <f>M106/N106</f>
        <v>764.8372079989811</v>
      </c>
      <c r="P106" s="186">
        <v>130.21</v>
      </c>
      <c r="Q106" s="186">
        <v>0</v>
      </c>
      <c r="R106" s="186">
        <v>130.21</v>
      </c>
    </row>
    <row r="107" spans="1:18" ht="21.75" customHeight="1">
      <c r="A107" s="458" t="s">
        <v>19</v>
      </c>
      <c r="B107" s="443"/>
      <c r="C107" s="443"/>
      <c r="D107" s="443"/>
      <c r="E107" s="443"/>
      <c r="F107" s="168"/>
      <c r="G107" s="444" t="s">
        <v>120</v>
      </c>
      <c r="H107" s="459"/>
      <c r="I107" s="443"/>
      <c r="J107" s="443"/>
      <c r="K107" s="443"/>
      <c r="L107" s="443"/>
      <c r="M107" s="168"/>
      <c r="N107" s="444" t="s">
        <v>120</v>
      </c>
      <c r="O107" s="445"/>
      <c r="P107" s="186"/>
      <c r="Q107" s="186"/>
      <c r="R107" s="186"/>
    </row>
    <row r="108" spans="1:18" ht="21.75" customHeight="1">
      <c r="A108" s="458" t="s">
        <v>546</v>
      </c>
      <c r="B108" s="443"/>
      <c r="C108" s="443"/>
      <c r="D108" s="443"/>
      <c r="E108" s="443"/>
      <c r="F108" s="168"/>
      <c r="G108" s="444"/>
      <c r="H108" s="459"/>
      <c r="I108" s="168">
        <v>5783303.92</v>
      </c>
      <c r="J108" s="443">
        <v>0</v>
      </c>
      <c r="K108" s="168">
        <v>130531.98</v>
      </c>
      <c r="L108" s="168">
        <v>90901.03</v>
      </c>
      <c r="M108" s="443">
        <f>SUM(I108:L108)</f>
        <v>6004736.930000001</v>
      </c>
      <c r="N108" s="444" t="s">
        <v>118</v>
      </c>
      <c r="O108" s="445">
        <f>M108/N108</f>
        <v>764.8372092727042</v>
      </c>
      <c r="P108" s="186"/>
      <c r="Q108" s="186"/>
      <c r="R108" s="186"/>
    </row>
    <row r="109" spans="1:18" ht="21.75" customHeight="1">
      <c r="A109" s="458" t="s">
        <v>547</v>
      </c>
      <c r="B109" s="443"/>
      <c r="C109" s="443"/>
      <c r="D109" s="443"/>
      <c r="E109" s="443"/>
      <c r="F109" s="168"/>
      <c r="G109" s="444"/>
      <c r="H109" s="459"/>
      <c r="I109" s="443"/>
      <c r="J109" s="443"/>
      <c r="K109" s="443"/>
      <c r="L109" s="443"/>
      <c r="M109" s="168"/>
      <c r="N109" s="355" t="s">
        <v>120</v>
      </c>
      <c r="O109" s="445"/>
      <c r="P109" s="186"/>
      <c r="Q109" s="186"/>
      <c r="R109" s="186"/>
    </row>
    <row r="110" spans="1:18" ht="21.75" customHeight="1">
      <c r="A110" s="458" t="s">
        <v>548</v>
      </c>
      <c r="B110" s="443"/>
      <c r="C110" s="443"/>
      <c r="D110" s="443"/>
      <c r="E110" s="443"/>
      <c r="F110" s="168"/>
      <c r="G110" s="444"/>
      <c r="H110" s="459"/>
      <c r="I110" s="168">
        <v>5783303.92</v>
      </c>
      <c r="J110" s="443">
        <v>0</v>
      </c>
      <c r="K110" s="168">
        <v>130531.98</v>
      </c>
      <c r="L110" s="168">
        <v>90901.03</v>
      </c>
      <c r="M110" s="443">
        <f>SUM(I110:L110)</f>
        <v>6004736.930000001</v>
      </c>
      <c r="N110" s="355" t="s">
        <v>118</v>
      </c>
      <c r="O110" s="445">
        <f>M110/N110</f>
        <v>764.8372092727042</v>
      </c>
      <c r="P110" s="186"/>
      <c r="Q110" s="186"/>
      <c r="R110" s="186"/>
    </row>
    <row r="111" spans="1:18" ht="21.75" customHeight="1">
      <c r="A111" s="461" t="s">
        <v>682</v>
      </c>
      <c r="B111" s="462"/>
      <c r="C111" s="462"/>
      <c r="D111" s="462"/>
      <c r="E111" s="462"/>
      <c r="F111" s="172"/>
      <c r="G111" s="463"/>
      <c r="H111" s="467"/>
      <c r="I111" s="462"/>
      <c r="J111" s="462"/>
      <c r="K111" s="462"/>
      <c r="L111" s="462"/>
      <c r="M111" s="172"/>
      <c r="N111" s="307" t="s">
        <v>120</v>
      </c>
      <c r="O111" s="455"/>
      <c r="P111" s="360"/>
      <c r="Q111" s="360"/>
      <c r="R111" s="360"/>
    </row>
    <row r="112" spans="1:18" ht="21.75" customHeight="1">
      <c r="A112" s="456" t="s">
        <v>125</v>
      </c>
      <c r="B112" s="213"/>
      <c r="C112" s="213"/>
      <c r="D112" s="213"/>
      <c r="E112" s="213"/>
      <c r="F112" s="213"/>
      <c r="G112" s="457"/>
      <c r="H112" s="169"/>
      <c r="I112" s="213"/>
      <c r="J112" s="187"/>
      <c r="K112" s="187"/>
      <c r="L112" s="187"/>
      <c r="M112" s="213"/>
      <c r="N112" s="457"/>
      <c r="O112" s="169"/>
      <c r="P112" s="186"/>
      <c r="Q112" s="186"/>
      <c r="R112" s="186"/>
    </row>
    <row r="113" spans="1:18" ht="21.75" customHeight="1">
      <c r="A113" s="458" t="s">
        <v>93</v>
      </c>
      <c r="B113" s="168">
        <v>2873641.92</v>
      </c>
      <c r="C113" s="443">
        <v>0</v>
      </c>
      <c r="D113" s="168">
        <v>196552.33</v>
      </c>
      <c r="E113" s="168">
        <v>64340.34</v>
      </c>
      <c r="F113" s="443">
        <f>SUM(B113:E113)</f>
        <v>3134534.59</v>
      </c>
      <c r="G113" s="444" t="s">
        <v>244</v>
      </c>
      <c r="H113" s="459">
        <f>F113/G113</f>
        <v>1221.5645323460637</v>
      </c>
      <c r="I113" s="168">
        <v>3028471.37</v>
      </c>
      <c r="J113" s="443">
        <v>0</v>
      </c>
      <c r="K113" s="168">
        <v>125281.04</v>
      </c>
      <c r="L113" s="168">
        <v>55113.22</v>
      </c>
      <c r="M113" s="443">
        <f>SUM(I113:L113)</f>
        <v>3208865.6300000004</v>
      </c>
      <c r="N113" s="355" t="s">
        <v>339</v>
      </c>
      <c r="O113" s="445">
        <f>M113/N113</f>
        <v>1195.1082420856612</v>
      </c>
      <c r="P113" s="186">
        <v>2.37</v>
      </c>
      <c r="Q113" s="466">
        <v>4.64</v>
      </c>
      <c r="R113" s="186">
        <v>-2.17</v>
      </c>
    </row>
    <row r="114" spans="1:18" ht="21.75" customHeight="1">
      <c r="A114" s="460"/>
      <c r="B114" s="443"/>
      <c r="C114" s="443"/>
      <c r="D114" s="443"/>
      <c r="E114" s="443"/>
      <c r="F114" s="168"/>
      <c r="G114" s="355" t="s">
        <v>165</v>
      </c>
      <c r="H114" s="459"/>
      <c r="I114" s="443"/>
      <c r="J114" s="443"/>
      <c r="K114" s="443"/>
      <c r="L114" s="443"/>
      <c r="M114" s="168"/>
      <c r="N114" s="355" t="s">
        <v>165</v>
      </c>
      <c r="O114" s="445"/>
      <c r="P114" s="186"/>
      <c r="Q114" s="466"/>
      <c r="R114" s="186"/>
    </row>
    <row r="115" spans="1:18" ht="21.75" customHeight="1">
      <c r="A115" s="458" t="s">
        <v>94</v>
      </c>
      <c r="B115" s="168">
        <v>2155231.45</v>
      </c>
      <c r="C115" s="443">
        <v>0</v>
      </c>
      <c r="D115" s="168">
        <v>147414.25</v>
      </c>
      <c r="E115" s="168">
        <v>48255.26</v>
      </c>
      <c r="F115" s="443">
        <f>SUM(B115:E115)</f>
        <v>2350900.96</v>
      </c>
      <c r="G115" s="444" t="s">
        <v>245</v>
      </c>
      <c r="H115" s="459">
        <f>F115/G115</f>
        <v>6302.683538873995</v>
      </c>
      <c r="I115" s="168">
        <v>3028471.37</v>
      </c>
      <c r="J115" s="443">
        <v>0</v>
      </c>
      <c r="K115" s="168">
        <v>125281.04</v>
      </c>
      <c r="L115" s="168">
        <v>55113.22</v>
      </c>
      <c r="M115" s="443">
        <f>SUM(I115:L115)</f>
        <v>3208865.6300000004</v>
      </c>
      <c r="N115" s="444" t="s">
        <v>340</v>
      </c>
      <c r="O115" s="445">
        <f>M115/N115</f>
        <v>8334.715922077923</v>
      </c>
      <c r="P115" s="186">
        <v>36.5</v>
      </c>
      <c r="Q115" s="466">
        <v>3.22</v>
      </c>
      <c r="R115" s="186">
        <v>32.24</v>
      </c>
    </row>
    <row r="116" spans="1:18" ht="21.75" customHeight="1">
      <c r="A116" s="458"/>
      <c r="B116" s="443"/>
      <c r="C116" s="443"/>
      <c r="D116" s="443"/>
      <c r="E116" s="443"/>
      <c r="F116" s="168"/>
      <c r="G116" s="355" t="s">
        <v>904</v>
      </c>
      <c r="H116" s="459"/>
      <c r="I116" s="443"/>
      <c r="J116" s="443"/>
      <c r="K116" s="443"/>
      <c r="L116" s="443"/>
      <c r="M116" s="168"/>
      <c r="N116" s="355" t="s">
        <v>904</v>
      </c>
      <c r="O116" s="445"/>
      <c r="P116" s="186"/>
      <c r="Q116" s="186"/>
      <c r="R116" s="186"/>
    </row>
    <row r="117" spans="1:18" ht="21.75" customHeight="1">
      <c r="A117" s="461"/>
      <c r="B117" s="462"/>
      <c r="C117" s="462"/>
      <c r="D117" s="462"/>
      <c r="E117" s="462"/>
      <c r="F117" s="172"/>
      <c r="G117" s="307"/>
      <c r="H117" s="467"/>
      <c r="I117" s="462"/>
      <c r="J117" s="462"/>
      <c r="K117" s="462"/>
      <c r="L117" s="462"/>
      <c r="M117" s="172"/>
      <c r="N117" s="307"/>
      <c r="O117" s="455"/>
      <c r="P117" s="360"/>
      <c r="Q117" s="360"/>
      <c r="R117" s="360"/>
    </row>
    <row r="118" spans="1:18" ht="21.75" customHeight="1">
      <c r="A118" s="458" t="s">
        <v>95</v>
      </c>
      <c r="B118" s="168">
        <v>2155231.45</v>
      </c>
      <c r="C118" s="443">
        <v>0</v>
      </c>
      <c r="D118" s="168">
        <v>147414.24</v>
      </c>
      <c r="E118" s="168">
        <v>48255.25</v>
      </c>
      <c r="F118" s="443">
        <f>SUM(B118:E118)</f>
        <v>2350900.9400000004</v>
      </c>
      <c r="G118" s="444" t="s">
        <v>246</v>
      </c>
      <c r="H118" s="459">
        <f>F118/G118</f>
        <v>3589.161740458016</v>
      </c>
      <c r="I118" s="470">
        <v>3028471.38</v>
      </c>
      <c r="J118" s="471">
        <v>0</v>
      </c>
      <c r="K118" s="470">
        <v>125281.03</v>
      </c>
      <c r="L118" s="470">
        <v>55113.21</v>
      </c>
      <c r="M118" s="471">
        <f>SUM(I118:L118)</f>
        <v>3208865.6199999996</v>
      </c>
      <c r="N118" s="488" t="s">
        <v>342</v>
      </c>
      <c r="O118" s="438">
        <f>M118/N118</f>
        <v>4426.021544827586</v>
      </c>
      <c r="P118" s="186">
        <v>36.5</v>
      </c>
      <c r="Q118" s="186">
        <v>10.69</v>
      </c>
      <c r="R118" s="186">
        <v>23.32</v>
      </c>
    </row>
    <row r="119" spans="1:18" ht="21.75" customHeight="1">
      <c r="A119" s="458"/>
      <c r="B119" s="443"/>
      <c r="C119" s="443"/>
      <c r="D119" s="443"/>
      <c r="E119" s="443"/>
      <c r="F119" s="168"/>
      <c r="G119" s="355" t="s">
        <v>165</v>
      </c>
      <c r="H119" s="459"/>
      <c r="I119" s="443"/>
      <c r="J119" s="443"/>
      <c r="K119" s="443"/>
      <c r="L119" s="443"/>
      <c r="M119" s="168"/>
      <c r="N119" s="355" t="s">
        <v>165</v>
      </c>
      <c r="O119" s="445"/>
      <c r="P119" s="186"/>
      <c r="Q119" s="186"/>
      <c r="R119" s="186"/>
    </row>
    <row r="120" spans="1:18" ht="21.75" customHeight="1">
      <c r="A120" s="458" t="s">
        <v>917</v>
      </c>
      <c r="B120" s="168">
        <v>2873641.92</v>
      </c>
      <c r="C120" s="443">
        <v>0</v>
      </c>
      <c r="D120" s="168">
        <v>196552.33</v>
      </c>
      <c r="E120" s="168">
        <v>64340.34</v>
      </c>
      <c r="F120" s="443">
        <f>SUM(B120:E120)</f>
        <v>3134534.59</v>
      </c>
      <c r="G120" s="355" t="s">
        <v>856</v>
      </c>
      <c r="H120" s="459">
        <f>F120/G120</f>
        <v>626906.918</v>
      </c>
      <c r="I120" s="168">
        <v>3028471.37</v>
      </c>
      <c r="J120" s="443">
        <v>0</v>
      </c>
      <c r="K120" s="168">
        <v>125281.04</v>
      </c>
      <c r="L120" s="168">
        <v>55113.22</v>
      </c>
      <c r="M120" s="443">
        <f>SUM(I120:L120)</f>
        <v>3208865.6300000004</v>
      </c>
      <c r="N120" s="355" t="s">
        <v>291</v>
      </c>
      <c r="O120" s="445">
        <f>M120/N120</f>
        <v>534810.9383333334</v>
      </c>
      <c r="P120" s="186">
        <v>2.37</v>
      </c>
      <c r="Q120" s="186">
        <v>20</v>
      </c>
      <c r="R120" s="186">
        <v>14.69</v>
      </c>
    </row>
    <row r="121" spans="1:18" ht="21.75" customHeight="1">
      <c r="A121" s="458" t="s">
        <v>34</v>
      </c>
      <c r="B121" s="191"/>
      <c r="C121" s="191"/>
      <c r="D121" s="191"/>
      <c r="E121" s="191"/>
      <c r="F121" s="191"/>
      <c r="G121" s="444" t="s">
        <v>120</v>
      </c>
      <c r="H121" s="459"/>
      <c r="I121" s="443"/>
      <c r="J121" s="443"/>
      <c r="K121" s="443"/>
      <c r="L121" s="443"/>
      <c r="M121" s="168"/>
      <c r="N121" s="444" t="s">
        <v>120</v>
      </c>
      <c r="O121" s="445"/>
      <c r="P121" s="186"/>
      <c r="Q121" s="186"/>
      <c r="R121" s="186"/>
    </row>
    <row r="122" spans="1:18" ht="21.75" customHeight="1">
      <c r="A122" s="458" t="s">
        <v>196</v>
      </c>
      <c r="B122" s="168">
        <v>2155231.45</v>
      </c>
      <c r="C122" s="443">
        <v>0</v>
      </c>
      <c r="D122" s="168">
        <v>147414.25</v>
      </c>
      <c r="E122" s="168">
        <v>48255.26</v>
      </c>
      <c r="F122" s="443">
        <f>SUM(B122:E122)</f>
        <v>2350900.96</v>
      </c>
      <c r="G122" s="355" t="s">
        <v>86</v>
      </c>
      <c r="H122" s="459">
        <f>F122/G122</f>
        <v>783633.6533333333</v>
      </c>
      <c r="I122" s="169"/>
      <c r="J122" s="443"/>
      <c r="K122" s="169"/>
      <c r="L122" s="169"/>
      <c r="M122" s="168"/>
      <c r="N122" s="355"/>
      <c r="O122" s="445"/>
      <c r="P122" s="186"/>
      <c r="Q122" s="186"/>
      <c r="R122" s="186"/>
    </row>
    <row r="123" spans="1:18" ht="21.75" customHeight="1">
      <c r="A123" s="458" t="s">
        <v>705</v>
      </c>
      <c r="B123" s="191"/>
      <c r="C123" s="191"/>
      <c r="D123" s="191"/>
      <c r="E123" s="191"/>
      <c r="F123" s="191"/>
      <c r="G123" s="355" t="s">
        <v>97</v>
      </c>
      <c r="H123" s="459"/>
      <c r="I123" s="443"/>
      <c r="J123" s="443"/>
      <c r="K123" s="443"/>
      <c r="L123" s="443"/>
      <c r="M123" s="168"/>
      <c r="N123" s="355"/>
      <c r="O123" s="445"/>
      <c r="P123" s="186"/>
      <c r="Q123" s="186"/>
      <c r="R123" s="186"/>
    </row>
    <row r="124" spans="1:18" ht="21.75" customHeight="1">
      <c r="A124" s="458" t="s">
        <v>197</v>
      </c>
      <c r="B124" s="168">
        <v>2155231.45</v>
      </c>
      <c r="C124" s="443">
        <v>0</v>
      </c>
      <c r="D124" s="168">
        <v>147414.25</v>
      </c>
      <c r="E124" s="168">
        <v>48255.26</v>
      </c>
      <c r="F124" s="443">
        <f>SUM(B124:E124)</f>
        <v>2350900.96</v>
      </c>
      <c r="G124" s="355" t="s">
        <v>857</v>
      </c>
      <c r="H124" s="459">
        <f>F124/G124</f>
        <v>235090.096</v>
      </c>
      <c r="I124" s="168">
        <v>3028471.37</v>
      </c>
      <c r="J124" s="443">
        <v>0</v>
      </c>
      <c r="K124" s="168">
        <v>125281.04</v>
      </c>
      <c r="L124" s="168">
        <v>55113.22</v>
      </c>
      <c r="M124" s="443">
        <f>SUM(I124:L124)</f>
        <v>3208865.6300000004</v>
      </c>
      <c r="N124" s="355" t="s">
        <v>907</v>
      </c>
      <c r="O124" s="445">
        <f>M124/N124</f>
        <v>267405.4691666667</v>
      </c>
      <c r="P124" s="186">
        <v>36.5</v>
      </c>
      <c r="Q124" s="186">
        <v>20</v>
      </c>
      <c r="R124" s="186">
        <v>13.75</v>
      </c>
    </row>
    <row r="125" spans="1:18" ht="21.75" customHeight="1">
      <c r="A125" s="460"/>
      <c r="B125" s="191"/>
      <c r="C125" s="191"/>
      <c r="D125" s="191"/>
      <c r="E125" s="191"/>
      <c r="F125" s="191"/>
      <c r="G125" s="444" t="s">
        <v>61</v>
      </c>
      <c r="H125" s="459"/>
      <c r="I125" s="443"/>
      <c r="J125" s="443"/>
      <c r="K125" s="443"/>
      <c r="L125" s="443"/>
      <c r="M125" s="168"/>
      <c r="N125" s="355" t="s">
        <v>61</v>
      </c>
      <c r="O125" s="445"/>
      <c r="P125" s="186"/>
      <c r="Q125" s="186"/>
      <c r="R125" s="186"/>
    </row>
    <row r="126" spans="1:18" ht="21.75" customHeight="1">
      <c r="A126" s="472"/>
      <c r="B126" s="359"/>
      <c r="C126" s="359"/>
      <c r="D126" s="359"/>
      <c r="E126" s="359"/>
      <c r="F126" s="359"/>
      <c r="G126" s="463"/>
      <c r="H126" s="467"/>
      <c r="I126" s="462"/>
      <c r="J126" s="462"/>
      <c r="K126" s="462"/>
      <c r="L126" s="462"/>
      <c r="M126" s="172"/>
      <c r="N126" s="307"/>
      <c r="O126" s="455"/>
      <c r="P126" s="360"/>
      <c r="Q126" s="360"/>
      <c r="R126" s="360"/>
    </row>
    <row r="127" spans="1:18" ht="21.75" customHeight="1">
      <c r="A127" s="456" t="s">
        <v>746</v>
      </c>
      <c r="B127" s="213"/>
      <c r="C127" s="213"/>
      <c r="D127" s="213"/>
      <c r="E127" s="213"/>
      <c r="F127" s="213"/>
      <c r="G127" s="441"/>
      <c r="H127" s="459"/>
      <c r="I127" s="213"/>
      <c r="J127" s="187"/>
      <c r="K127" s="187"/>
      <c r="L127" s="187"/>
      <c r="M127" s="213"/>
      <c r="N127" s="441"/>
      <c r="O127" s="459"/>
      <c r="P127" s="186"/>
      <c r="Q127" s="186"/>
      <c r="R127" s="186"/>
    </row>
    <row r="128" spans="1:18" ht="21.75" customHeight="1">
      <c r="A128" s="460" t="s">
        <v>549</v>
      </c>
      <c r="B128" s="168">
        <v>3555476.48</v>
      </c>
      <c r="C128" s="168">
        <v>135633</v>
      </c>
      <c r="D128" s="168">
        <v>119857.36</v>
      </c>
      <c r="E128" s="168">
        <v>99166.59</v>
      </c>
      <c r="F128" s="443">
        <f>SUM(B128:E128)</f>
        <v>3910133.4299999997</v>
      </c>
      <c r="G128" s="444" t="s">
        <v>118</v>
      </c>
      <c r="H128" s="459">
        <f>F128/G128</f>
        <v>498.042724493695</v>
      </c>
      <c r="I128" s="168">
        <v>4933709.48</v>
      </c>
      <c r="J128" s="168">
        <v>0</v>
      </c>
      <c r="K128" s="168">
        <v>88754.56</v>
      </c>
      <c r="L128" s="168">
        <v>136705.36</v>
      </c>
      <c r="M128" s="443">
        <f>SUM(I128:L128)</f>
        <v>5159169.4</v>
      </c>
      <c r="N128" s="444" t="s">
        <v>118</v>
      </c>
      <c r="O128" s="445">
        <f>M128/N128</f>
        <v>657.1353203413578</v>
      </c>
      <c r="P128" s="186">
        <v>31.94</v>
      </c>
      <c r="Q128" s="186">
        <v>0</v>
      </c>
      <c r="R128" s="186">
        <v>34.95</v>
      </c>
    </row>
    <row r="129" spans="1:18" ht="21.75" customHeight="1">
      <c r="A129" s="458"/>
      <c r="B129" s="191"/>
      <c r="C129" s="191"/>
      <c r="D129" s="191"/>
      <c r="E129" s="191"/>
      <c r="F129" s="191"/>
      <c r="G129" s="355" t="s">
        <v>120</v>
      </c>
      <c r="H129" s="459"/>
      <c r="I129" s="443"/>
      <c r="J129" s="443"/>
      <c r="K129" s="443"/>
      <c r="L129" s="443"/>
      <c r="M129" s="168"/>
      <c r="N129" s="355" t="s">
        <v>120</v>
      </c>
      <c r="O129" s="445"/>
      <c r="P129" s="187"/>
      <c r="Q129" s="186"/>
      <c r="R129" s="186"/>
    </row>
    <row r="130" spans="1:18" ht="21.75" customHeight="1">
      <c r="A130" s="458" t="s">
        <v>343</v>
      </c>
      <c r="B130" s="168">
        <v>3555476.48</v>
      </c>
      <c r="C130" s="168">
        <v>135633</v>
      </c>
      <c r="D130" s="168">
        <v>119857.36</v>
      </c>
      <c r="E130" s="168">
        <v>99166.59</v>
      </c>
      <c r="F130" s="443">
        <f>SUM(B130:E130)</f>
        <v>3910133.4299999997</v>
      </c>
      <c r="G130" s="355" t="s">
        <v>249</v>
      </c>
      <c r="H130" s="459">
        <f>F130/G130</f>
        <v>3716.856872623574</v>
      </c>
      <c r="I130" s="168">
        <v>4933709.48</v>
      </c>
      <c r="J130" s="168">
        <v>0</v>
      </c>
      <c r="K130" s="168">
        <v>88754.57</v>
      </c>
      <c r="L130" s="168">
        <v>136705.36</v>
      </c>
      <c r="M130" s="443">
        <f>SUM(I130:L130)</f>
        <v>5159169.410000001</v>
      </c>
      <c r="N130" s="444" t="s">
        <v>248</v>
      </c>
      <c r="O130" s="445">
        <f>M130/N130</f>
        <v>4486.234269565219</v>
      </c>
      <c r="P130" s="186">
        <v>31.94</v>
      </c>
      <c r="Q130" s="186">
        <v>9.32</v>
      </c>
      <c r="R130" s="186">
        <v>20.7</v>
      </c>
    </row>
    <row r="131" spans="1:18" ht="21.75" customHeight="1">
      <c r="A131" s="458"/>
      <c r="B131" s="191"/>
      <c r="C131" s="191"/>
      <c r="D131" s="191"/>
      <c r="E131" s="191"/>
      <c r="F131" s="191"/>
      <c r="G131" s="355" t="s">
        <v>709</v>
      </c>
      <c r="H131" s="459"/>
      <c r="I131" s="443"/>
      <c r="J131" s="443"/>
      <c r="K131" s="443"/>
      <c r="L131" s="443"/>
      <c r="M131" s="168"/>
      <c r="N131" s="355" t="s">
        <v>709</v>
      </c>
      <c r="O131" s="445"/>
      <c r="P131" s="187"/>
      <c r="Q131" s="186"/>
      <c r="R131" s="186"/>
    </row>
    <row r="132" spans="1:18" ht="21.75" customHeight="1">
      <c r="A132" s="458" t="s">
        <v>550</v>
      </c>
      <c r="B132" s="168">
        <v>3555476.48</v>
      </c>
      <c r="C132" s="168">
        <v>135633</v>
      </c>
      <c r="D132" s="168">
        <v>119857.36</v>
      </c>
      <c r="E132" s="168">
        <v>99166.59</v>
      </c>
      <c r="F132" s="443">
        <f>SUM(B132:E132)</f>
        <v>3910133.4299999997</v>
      </c>
      <c r="G132" s="444" t="s">
        <v>250</v>
      </c>
      <c r="H132" s="459">
        <f>F132/G132</f>
        <v>651.688905</v>
      </c>
      <c r="I132" s="168">
        <v>4933709.48</v>
      </c>
      <c r="J132" s="168">
        <v>0</v>
      </c>
      <c r="K132" s="168">
        <v>88754.56</v>
      </c>
      <c r="L132" s="168">
        <v>136705.36</v>
      </c>
      <c r="M132" s="443">
        <f>SUM(I132:L132)</f>
        <v>5159169.4</v>
      </c>
      <c r="N132" s="444" t="s">
        <v>118</v>
      </c>
      <c r="O132" s="445">
        <f>M132/N132</f>
        <v>657.1353203413578</v>
      </c>
      <c r="P132" s="186">
        <v>31.94</v>
      </c>
      <c r="Q132" s="186">
        <v>30.85</v>
      </c>
      <c r="R132" s="186">
        <v>0.84</v>
      </c>
    </row>
    <row r="133" spans="1:18" ht="21.75" customHeight="1">
      <c r="A133" s="458"/>
      <c r="B133" s="191"/>
      <c r="C133" s="191"/>
      <c r="D133" s="191"/>
      <c r="E133" s="191"/>
      <c r="F133" s="191"/>
      <c r="G133" s="355" t="s">
        <v>904</v>
      </c>
      <c r="H133" s="459"/>
      <c r="I133" s="443"/>
      <c r="J133" s="443"/>
      <c r="K133" s="443"/>
      <c r="L133" s="443"/>
      <c r="M133" s="168"/>
      <c r="N133" s="355" t="s">
        <v>120</v>
      </c>
      <c r="O133" s="445"/>
      <c r="P133" s="187"/>
      <c r="Q133" s="186"/>
      <c r="R133" s="186"/>
    </row>
    <row r="134" spans="1:18" ht="21.75" customHeight="1">
      <c r="A134" s="458" t="s">
        <v>551</v>
      </c>
      <c r="B134" s="168">
        <v>3555476.49</v>
      </c>
      <c r="C134" s="168">
        <v>135633</v>
      </c>
      <c r="D134" s="168">
        <v>119857.35</v>
      </c>
      <c r="E134" s="168">
        <v>99166.59</v>
      </c>
      <c r="F134" s="443">
        <f>SUM(B134:E134)</f>
        <v>3910133.43</v>
      </c>
      <c r="G134" s="444" t="s">
        <v>253</v>
      </c>
      <c r="H134" s="459">
        <f>F134/G134</f>
        <v>1700.0580130434782</v>
      </c>
      <c r="I134" s="169"/>
      <c r="J134" s="443"/>
      <c r="K134" s="169"/>
      <c r="L134" s="169"/>
      <c r="M134" s="168"/>
      <c r="N134" s="355"/>
      <c r="O134" s="445"/>
      <c r="P134" s="186"/>
      <c r="Q134" s="186"/>
      <c r="R134" s="186"/>
    </row>
    <row r="135" spans="1:18" ht="21.75" customHeight="1">
      <c r="A135" s="458" t="s">
        <v>552</v>
      </c>
      <c r="B135" s="443"/>
      <c r="C135" s="443"/>
      <c r="D135" s="443"/>
      <c r="E135" s="443"/>
      <c r="F135" s="168"/>
      <c r="G135" s="355" t="s">
        <v>709</v>
      </c>
      <c r="H135" s="459"/>
      <c r="I135" s="443"/>
      <c r="J135" s="443"/>
      <c r="K135" s="443"/>
      <c r="L135" s="443"/>
      <c r="M135" s="168"/>
      <c r="N135" s="355"/>
      <c r="O135" s="445"/>
      <c r="P135" s="187"/>
      <c r="Q135" s="186"/>
      <c r="R135" s="186"/>
    </row>
    <row r="136" spans="1:18" ht="21.75" customHeight="1">
      <c r="A136" s="458" t="s">
        <v>251</v>
      </c>
      <c r="B136" s="168">
        <v>3555476.48</v>
      </c>
      <c r="C136" s="168">
        <v>135633</v>
      </c>
      <c r="D136" s="168">
        <v>119857.36</v>
      </c>
      <c r="E136" s="168">
        <v>99166.59</v>
      </c>
      <c r="F136" s="443">
        <f>SUM(B136:E136)</f>
        <v>3910133.4299999997</v>
      </c>
      <c r="G136" s="444" t="s">
        <v>252</v>
      </c>
      <c r="H136" s="459">
        <f>F136/G136</f>
        <v>2234.3619599999997</v>
      </c>
      <c r="I136" s="168">
        <v>3289139.65</v>
      </c>
      <c r="J136" s="168">
        <v>0</v>
      </c>
      <c r="K136" s="168">
        <v>59169.71</v>
      </c>
      <c r="L136" s="168">
        <v>91136.91</v>
      </c>
      <c r="M136" s="443">
        <f>SUM(I136:L136)</f>
        <v>3439446.27</v>
      </c>
      <c r="N136" s="444" t="s">
        <v>346</v>
      </c>
      <c r="O136" s="445">
        <f>M136/N136</f>
        <v>1849.1646612903226</v>
      </c>
      <c r="P136" s="186">
        <v>-12.04</v>
      </c>
      <c r="Q136" s="186">
        <v>6.29</v>
      </c>
      <c r="R136" s="186">
        <v>-17.24</v>
      </c>
    </row>
    <row r="137" spans="1:18" ht="21.75" customHeight="1">
      <c r="A137" s="458"/>
      <c r="B137" s="191"/>
      <c r="C137" s="191"/>
      <c r="D137" s="191"/>
      <c r="E137" s="191"/>
      <c r="F137" s="191"/>
      <c r="G137" s="355" t="s">
        <v>904</v>
      </c>
      <c r="H137" s="459"/>
      <c r="I137" s="443"/>
      <c r="J137" s="443"/>
      <c r="K137" s="443"/>
      <c r="L137" s="443"/>
      <c r="M137" s="168"/>
      <c r="N137" s="355" t="s">
        <v>904</v>
      </c>
      <c r="O137" s="445"/>
      <c r="P137" s="187"/>
      <c r="Q137" s="186"/>
      <c r="R137" s="186"/>
    </row>
    <row r="138" spans="1:18" ht="21.75" customHeight="1">
      <c r="A138" s="458" t="s">
        <v>553</v>
      </c>
      <c r="B138" s="168">
        <v>3555476.49</v>
      </c>
      <c r="C138" s="168">
        <v>135633</v>
      </c>
      <c r="D138" s="168">
        <v>119857.35</v>
      </c>
      <c r="E138" s="168">
        <v>99166.6</v>
      </c>
      <c r="F138" s="443">
        <f>SUM(B138:E138)</f>
        <v>3910133.4400000004</v>
      </c>
      <c r="G138" s="355" t="s">
        <v>258</v>
      </c>
      <c r="H138" s="459">
        <f>F138/G138</f>
        <v>35546.66763636364</v>
      </c>
      <c r="I138" s="169"/>
      <c r="J138" s="443"/>
      <c r="K138" s="169"/>
      <c r="L138" s="169"/>
      <c r="M138" s="168"/>
      <c r="N138" s="355"/>
      <c r="O138" s="445"/>
      <c r="P138" s="186"/>
      <c r="Q138" s="186"/>
      <c r="R138" s="186"/>
    </row>
    <row r="139" spans="1:18" ht="21.75" customHeight="1">
      <c r="A139" s="458" t="s">
        <v>554</v>
      </c>
      <c r="B139" s="443"/>
      <c r="C139" s="443"/>
      <c r="D139" s="443"/>
      <c r="E139" s="443"/>
      <c r="F139" s="168"/>
      <c r="G139" s="355" t="s">
        <v>904</v>
      </c>
      <c r="H139" s="459"/>
      <c r="I139" s="443"/>
      <c r="J139" s="443"/>
      <c r="K139" s="443"/>
      <c r="L139" s="443"/>
      <c r="M139" s="168"/>
      <c r="N139" s="355"/>
      <c r="O139" s="445"/>
      <c r="P139" s="187"/>
      <c r="Q139" s="186"/>
      <c r="R139" s="186"/>
    </row>
    <row r="140" spans="1:18" ht="21.75" customHeight="1">
      <c r="A140" s="458" t="s">
        <v>555</v>
      </c>
      <c r="B140" s="168">
        <v>3555476.48</v>
      </c>
      <c r="C140" s="168">
        <v>135633</v>
      </c>
      <c r="D140" s="168">
        <v>119857.36</v>
      </c>
      <c r="E140" s="168">
        <v>99166.59</v>
      </c>
      <c r="F140" s="443">
        <f>SUM(B140:E140)</f>
        <v>3910133.4299999997</v>
      </c>
      <c r="G140" s="444" t="s">
        <v>248</v>
      </c>
      <c r="H140" s="459">
        <f>F140/G140</f>
        <v>3400.1160260869565</v>
      </c>
      <c r="I140" s="443"/>
      <c r="J140" s="443"/>
      <c r="K140" s="443"/>
      <c r="L140" s="443"/>
      <c r="M140" s="168"/>
      <c r="N140" s="355"/>
      <c r="O140" s="445"/>
      <c r="P140" s="187"/>
      <c r="Q140" s="186"/>
      <c r="R140" s="186"/>
    </row>
    <row r="141" spans="1:18" ht="21.75" customHeight="1">
      <c r="A141" s="458" t="s">
        <v>920</v>
      </c>
      <c r="B141" s="191"/>
      <c r="C141" s="191"/>
      <c r="D141" s="191"/>
      <c r="E141" s="191"/>
      <c r="F141" s="191"/>
      <c r="G141" s="355" t="s">
        <v>904</v>
      </c>
      <c r="H141" s="459"/>
      <c r="I141" s="443"/>
      <c r="J141" s="443"/>
      <c r="K141" s="443"/>
      <c r="L141" s="443"/>
      <c r="M141" s="168"/>
      <c r="N141" s="355"/>
      <c r="O141" s="445"/>
      <c r="P141" s="187"/>
      <c r="Q141" s="186"/>
      <c r="R141" s="186"/>
    </row>
    <row r="142" spans="1:18" ht="21.75" customHeight="1">
      <c r="A142" s="458" t="s">
        <v>556</v>
      </c>
      <c r="B142" s="168">
        <v>3555476.49</v>
      </c>
      <c r="C142" s="168">
        <v>135633</v>
      </c>
      <c r="D142" s="168">
        <v>119857.36</v>
      </c>
      <c r="E142" s="168">
        <v>99166.59</v>
      </c>
      <c r="F142" s="443">
        <f>SUM(B142:E142)</f>
        <v>3910133.44</v>
      </c>
      <c r="G142" s="444" t="s">
        <v>710</v>
      </c>
      <c r="H142" s="459">
        <f>F142/G142</f>
        <v>1564.053376</v>
      </c>
      <c r="I142" s="443"/>
      <c r="J142" s="443"/>
      <c r="K142" s="443"/>
      <c r="L142" s="443"/>
      <c r="M142" s="168"/>
      <c r="N142" s="355"/>
      <c r="O142" s="445"/>
      <c r="P142" s="187"/>
      <c r="Q142" s="186"/>
      <c r="R142" s="186"/>
    </row>
    <row r="143" spans="1:18" ht="21.75" customHeight="1">
      <c r="A143" s="458"/>
      <c r="B143" s="443"/>
      <c r="C143" s="443"/>
      <c r="D143" s="443"/>
      <c r="E143" s="443"/>
      <c r="F143" s="168"/>
      <c r="G143" s="355" t="s">
        <v>686</v>
      </c>
      <c r="H143" s="459"/>
      <c r="I143" s="443"/>
      <c r="J143" s="443"/>
      <c r="K143" s="443"/>
      <c r="L143" s="443"/>
      <c r="M143" s="168"/>
      <c r="N143" s="355"/>
      <c r="O143" s="445"/>
      <c r="P143" s="187"/>
      <c r="Q143" s="186"/>
      <c r="R143" s="186"/>
    </row>
    <row r="144" spans="1:18" ht="21.75" customHeight="1">
      <c r="A144" s="458" t="s">
        <v>557</v>
      </c>
      <c r="B144" s="168">
        <v>3555476.49</v>
      </c>
      <c r="C144" s="168">
        <v>135633</v>
      </c>
      <c r="D144" s="168">
        <v>119857.35</v>
      </c>
      <c r="E144" s="168">
        <v>99166.6</v>
      </c>
      <c r="F144" s="443">
        <f>SUM(B144:E144)</f>
        <v>3910133.4400000004</v>
      </c>
      <c r="G144" s="355" t="s">
        <v>44</v>
      </c>
      <c r="H144" s="459">
        <f>F144/G144</f>
        <v>325.8444533333334</v>
      </c>
      <c r="I144" s="443"/>
      <c r="J144" s="443"/>
      <c r="K144" s="443"/>
      <c r="L144" s="443"/>
      <c r="M144" s="168"/>
      <c r="N144" s="355"/>
      <c r="O144" s="445"/>
      <c r="P144" s="187"/>
      <c r="Q144" s="186"/>
      <c r="R144" s="186"/>
    </row>
    <row r="145" spans="1:18" ht="21.75" customHeight="1">
      <c r="A145" s="458" t="s">
        <v>198</v>
      </c>
      <c r="B145" s="443"/>
      <c r="C145" s="443"/>
      <c r="D145" s="443"/>
      <c r="E145" s="443"/>
      <c r="F145" s="168"/>
      <c r="G145" s="355" t="s">
        <v>686</v>
      </c>
      <c r="H145" s="459"/>
      <c r="I145" s="443"/>
      <c r="J145" s="443"/>
      <c r="K145" s="443"/>
      <c r="L145" s="443"/>
      <c r="M145" s="168"/>
      <c r="N145" s="355"/>
      <c r="O145" s="445"/>
      <c r="P145" s="187"/>
      <c r="Q145" s="186"/>
      <c r="R145" s="186"/>
    </row>
    <row r="146" spans="1:18" ht="21.75" customHeight="1">
      <c r="A146" s="458" t="s">
        <v>259</v>
      </c>
      <c r="B146" s="168">
        <v>1777738.24</v>
      </c>
      <c r="C146" s="168">
        <v>67816.5</v>
      </c>
      <c r="D146" s="168">
        <v>59928.67</v>
      </c>
      <c r="E146" s="168">
        <v>49583.3</v>
      </c>
      <c r="F146" s="443">
        <f>SUM(B146:E146)</f>
        <v>1955066.71</v>
      </c>
      <c r="G146" s="355" t="s">
        <v>260</v>
      </c>
      <c r="H146" s="459">
        <f>F146/G146</f>
        <v>2539.0476753246753</v>
      </c>
      <c r="I146" s="168">
        <v>3289139.65</v>
      </c>
      <c r="J146" s="168">
        <v>0</v>
      </c>
      <c r="K146" s="168">
        <v>59169.71</v>
      </c>
      <c r="L146" s="168">
        <v>91136.91</v>
      </c>
      <c r="M146" s="443">
        <f>SUM(I146:L146)</f>
        <v>3439446.27</v>
      </c>
      <c r="N146" s="444" t="s">
        <v>348</v>
      </c>
      <c r="O146" s="445">
        <f>M146/N146</f>
        <v>4409.5465</v>
      </c>
      <c r="P146" s="186">
        <v>75.92</v>
      </c>
      <c r="Q146" s="186">
        <v>1.3</v>
      </c>
      <c r="R146" s="186">
        <v>73.67</v>
      </c>
    </row>
    <row r="147" spans="1:18" ht="21.75" customHeight="1">
      <c r="A147" s="458" t="s">
        <v>199</v>
      </c>
      <c r="B147" s="443"/>
      <c r="C147" s="443"/>
      <c r="D147" s="443"/>
      <c r="E147" s="443"/>
      <c r="F147" s="168"/>
      <c r="G147" s="355" t="s">
        <v>904</v>
      </c>
      <c r="H147" s="459"/>
      <c r="I147" s="443"/>
      <c r="J147" s="443"/>
      <c r="K147" s="443"/>
      <c r="L147" s="443"/>
      <c r="M147" s="168"/>
      <c r="N147" s="355" t="s">
        <v>904</v>
      </c>
      <c r="O147" s="445"/>
      <c r="P147" s="187"/>
      <c r="Q147" s="186"/>
      <c r="R147" s="186"/>
    </row>
    <row r="148" spans="1:18" ht="21.75" customHeight="1">
      <c r="A148" s="458" t="s">
        <v>559</v>
      </c>
      <c r="B148" s="191"/>
      <c r="C148" s="191"/>
      <c r="D148" s="191"/>
      <c r="E148" s="191"/>
      <c r="F148" s="191"/>
      <c r="G148" s="191"/>
      <c r="H148" s="459"/>
      <c r="I148" s="443"/>
      <c r="J148" s="443"/>
      <c r="K148" s="443"/>
      <c r="L148" s="443"/>
      <c r="M148" s="168"/>
      <c r="N148" s="355"/>
      <c r="O148" s="445"/>
      <c r="P148" s="187"/>
      <c r="Q148" s="186"/>
      <c r="R148" s="186"/>
    </row>
    <row r="149" spans="1:18" ht="21.75" customHeight="1">
      <c r="A149" s="458" t="s">
        <v>558</v>
      </c>
      <c r="B149" s="168">
        <v>1777738.24</v>
      </c>
      <c r="C149" s="168">
        <v>67816.5</v>
      </c>
      <c r="D149" s="168">
        <v>59928.67</v>
      </c>
      <c r="E149" s="168">
        <v>49583.3</v>
      </c>
      <c r="F149" s="443">
        <f>SUM(B149:E149)</f>
        <v>1955066.71</v>
      </c>
      <c r="G149" s="355" t="s">
        <v>903</v>
      </c>
      <c r="H149" s="459">
        <f>F149/G149</f>
        <v>3258.4445166666665</v>
      </c>
      <c r="I149" s="443"/>
      <c r="J149" s="443"/>
      <c r="K149" s="443"/>
      <c r="L149" s="443"/>
      <c r="M149" s="168"/>
      <c r="N149" s="355"/>
      <c r="O149" s="445"/>
      <c r="P149" s="187"/>
      <c r="Q149" s="186"/>
      <c r="R149" s="186"/>
    </row>
    <row r="150" spans="1:18" ht="21.75" customHeight="1">
      <c r="A150" s="458" t="s">
        <v>200</v>
      </c>
      <c r="B150" s="443"/>
      <c r="C150" s="443"/>
      <c r="D150" s="443"/>
      <c r="E150" s="443"/>
      <c r="F150" s="168"/>
      <c r="G150" s="355" t="s">
        <v>904</v>
      </c>
      <c r="H150" s="459"/>
      <c r="I150" s="443"/>
      <c r="J150" s="443"/>
      <c r="K150" s="443"/>
      <c r="L150" s="443"/>
      <c r="M150" s="168"/>
      <c r="N150" s="355"/>
      <c r="O150" s="445"/>
      <c r="P150" s="187"/>
      <c r="Q150" s="186"/>
      <c r="R150" s="186"/>
    </row>
    <row r="151" spans="1:18" ht="21.75" customHeight="1">
      <c r="A151" s="461"/>
      <c r="B151" s="462"/>
      <c r="C151" s="462"/>
      <c r="D151" s="462"/>
      <c r="E151" s="462"/>
      <c r="F151" s="172"/>
      <c r="G151" s="307"/>
      <c r="H151" s="467"/>
      <c r="I151" s="462"/>
      <c r="J151" s="462"/>
      <c r="K151" s="462"/>
      <c r="L151" s="462"/>
      <c r="M151" s="172"/>
      <c r="N151" s="307"/>
      <c r="O151" s="455"/>
      <c r="P151" s="357"/>
      <c r="Q151" s="360"/>
      <c r="R151" s="360"/>
    </row>
    <row r="152" spans="1:18" ht="21.75" customHeight="1">
      <c r="A152" s="458" t="s">
        <v>560</v>
      </c>
      <c r="B152" s="443"/>
      <c r="C152" s="443"/>
      <c r="D152" s="443"/>
      <c r="E152" s="443"/>
      <c r="F152" s="168"/>
      <c r="G152" s="355"/>
      <c r="H152" s="459"/>
      <c r="I152" s="168">
        <v>8222849.13</v>
      </c>
      <c r="J152" s="168">
        <v>0</v>
      </c>
      <c r="K152" s="168">
        <v>147924.27</v>
      </c>
      <c r="L152" s="168">
        <v>227842.28</v>
      </c>
      <c r="M152" s="443">
        <f>SUM(I152:L152)</f>
        <v>8598615.68</v>
      </c>
      <c r="N152" s="444" t="s">
        <v>118</v>
      </c>
      <c r="O152" s="445">
        <f>M152/N152</f>
        <v>1095.2255356005603</v>
      </c>
      <c r="P152" s="187"/>
      <c r="Q152" s="186"/>
      <c r="R152" s="186"/>
    </row>
    <row r="153" spans="1:18" ht="21.75" customHeight="1">
      <c r="A153" s="458" t="s">
        <v>948</v>
      </c>
      <c r="B153" s="443"/>
      <c r="C153" s="443"/>
      <c r="D153" s="443"/>
      <c r="E153" s="443"/>
      <c r="F153" s="168"/>
      <c r="G153" s="355"/>
      <c r="H153" s="459"/>
      <c r="I153" s="443"/>
      <c r="J153" s="443"/>
      <c r="K153" s="443"/>
      <c r="L153" s="443"/>
      <c r="M153" s="168"/>
      <c r="N153" s="355" t="s">
        <v>120</v>
      </c>
      <c r="O153" s="445"/>
      <c r="P153" s="187"/>
      <c r="Q153" s="186"/>
      <c r="R153" s="186"/>
    </row>
    <row r="154" spans="1:256" ht="21.75" customHeight="1">
      <c r="A154" s="458" t="s">
        <v>561</v>
      </c>
      <c r="B154" s="458"/>
      <c r="C154" s="458"/>
      <c r="D154" s="458"/>
      <c r="E154" s="458"/>
      <c r="F154" s="458"/>
      <c r="G154" s="458"/>
      <c r="H154" s="458"/>
      <c r="I154" s="168">
        <v>3289139.66</v>
      </c>
      <c r="J154" s="168">
        <v>0</v>
      </c>
      <c r="K154" s="168">
        <v>59169.71</v>
      </c>
      <c r="L154" s="168">
        <v>91136.91</v>
      </c>
      <c r="M154" s="443">
        <f>SUM(I154:L154)</f>
        <v>3439446.2800000003</v>
      </c>
      <c r="N154" s="355" t="s">
        <v>908</v>
      </c>
      <c r="O154" s="445">
        <f>M154/N154</f>
        <v>343.944628</v>
      </c>
      <c r="P154" s="458"/>
      <c r="Q154" s="458"/>
      <c r="R154" s="458"/>
      <c r="S154" s="473"/>
      <c r="T154" s="473"/>
      <c r="U154" s="473"/>
      <c r="V154" s="473"/>
      <c r="W154" s="473"/>
      <c r="X154" s="473"/>
      <c r="Y154" s="473"/>
      <c r="Z154" s="473"/>
      <c r="AA154" s="473"/>
      <c r="AB154" s="473"/>
      <c r="AC154" s="473"/>
      <c r="AD154" s="473"/>
      <c r="AE154" s="473"/>
      <c r="AF154" s="473"/>
      <c r="AG154" s="473"/>
      <c r="AH154" s="473"/>
      <c r="AI154" s="473"/>
      <c r="AJ154" s="473"/>
      <c r="AK154" s="473"/>
      <c r="AL154" s="473"/>
      <c r="AM154" s="473"/>
      <c r="AN154" s="473"/>
      <c r="AO154" s="473"/>
      <c r="AP154" s="473"/>
      <c r="AQ154" s="473"/>
      <c r="AR154" s="473"/>
      <c r="AS154" s="473"/>
      <c r="AT154" s="473"/>
      <c r="AU154" s="473"/>
      <c r="AV154" s="473"/>
      <c r="AW154" s="473"/>
      <c r="AX154" s="473"/>
      <c r="AY154" s="473"/>
      <c r="AZ154" s="473"/>
      <c r="BA154" s="473"/>
      <c r="BB154" s="473"/>
      <c r="BC154" s="473"/>
      <c r="BD154" s="473"/>
      <c r="BE154" s="473"/>
      <c r="BF154" s="473"/>
      <c r="BG154" s="473"/>
      <c r="BH154" s="473"/>
      <c r="BI154" s="473"/>
      <c r="BJ154" s="473"/>
      <c r="BK154" s="473"/>
      <c r="BL154" s="473"/>
      <c r="BM154" s="473"/>
      <c r="BN154" s="473"/>
      <c r="BO154" s="473"/>
      <c r="BP154" s="473"/>
      <c r="BQ154" s="473"/>
      <c r="BR154" s="473"/>
      <c r="BS154" s="473"/>
      <c r="BT154" s="473"/>
      <c r="BU154" s="473"/>
      <c r="BV154" s="473"/>
      <c r="BW154" s="473"/>
      <c r="BX154" s="473"/>
      <c r="BY154" s="473"/>
      <c r="BZ154" s="473"/>
      <c r="CA154" s="473"/>
      <c r="CB154" s="473"/>
      <c r="CC154" s="473"/>
      <c r="CD154" s="473"/>
      <c r="CE154" s="473"/>
      <c r="CF154" s="473"/>
      <c r="CG154" s="473"/>
      <c r="CH154" s="473"/>
      <c r="CI154" s="473"/>
      <c r="CJ154" s="473"/>
      <c r="CK154" s="473"/>
      <c r="CL154" s="473"/>
      <c r="CM154" s="473"/>
      <c r="CN154" s="473"/>
      <c r="CO154" s="473"/>
      <c r="CP154" s="473"/>
      <c r="CQ154" s="473"/>
      <c r="CR154" s="473"/>
      <c r="CS154" s="473"/>
      <c r="CT154" s="473"/>
      <c r="CU154" s="473"/>
      <c r="CV154" s="473"/>
      <c r="CW154" s="473"/>
      <c r="CX154" s="473"/>
      <c r="CY154" s="473"/>
      <c r="CZ154" s="473"/>
      <c r="DA154" s="473"/>
      <c r="DB154" s="473"/>
      <c r="DC154" s="473"/>
      <c r="DD154" s="473"/>
      <c r="DE154" s="473"/>
      <c r="DF154" s="473"/>
      <c r="DG154" s="473"/>
      <c r="DH154" s="473"/>
      <c r="DI154" s="473"/>
      <c r="DJ154" s="473"/>
      <c r="DK154" s="473"/>
      <c r="DL154" s="473"/>
      <c r="DM154" s="473"/>
      <c r="DN154" s="473"/>
      <c r="DO154" s="473"/>
      <c r="DP154" s="473"/>
      <c r="DQ154" s="473"/>
      <c r="DR154" s="473"/>
      <c r="DS154" s="473"/>
      <c r="DT154" s="473"/>
      <c r="DU154" s="473"/>
      <c r="DV154" s="473"/>
      <c r="DW154" s="473"/>
      <c r="DX154" s="473"/>
      <c r="DY154" s="473"/>
      <c r="DZ154" s="473"/>
      <c r="EA154" s="473"/>
      <c r="EB154" s="473"/>
      <c r="EC154" s="473"/>
      <c r="ED154" s="473"/>
      <c r="EE154" s="473"/>
      <c r="EF154" s="473"/>
      <c r="EG154" s="473"/>
      <c r="EH154" s="473"/>
      <c r="EI154" s="473"/>
      <c r="EJ154" s="473"/>
      <c r="EK154" s="473"/>
      <c r="EL154" s="473"/>
      <c r="EM154" s="473"/>
      <c r="EN154" s="473"/>
      <c r="EO154" s="473"/>
      <c r="EP154" s="473"/>
      <c r="EQ154" s="473"/>
      <c r="ER154" s="473"/>
      <c r="ES154" s="473"/>
      <c r="ET154" s="473"/>
      <c r="EU154" s="473"/>
      <c r="EV154" s="473"/>
      <c r="EW154" s="473"/>
      <c r="EX154" s="473"/>
      <c r="EY154" s="473"/>
      <c r="EZ154" s="473"/>
      <c r="FA154" s="473"/>
      <c r="FB154" s="473"/>
      <c r="FC154" s="473"/>
      <c r="FD154" s="473"/>
      <c r="FE154" s="473"/>
      <c r="FF154" s="473"/>
      <c r="FG154" s="473"/>
      <c r="FH154" s="473"/>
      <c r="FI154" s="473"/>
      <c r="FJ154" s="473"/>
      <c r="FK154" s="473"/>
      <c r="FL154" s="473"/>
      <c r="FM154" s="473"/>
      <c r="FN154" s="473"/>
      <c r="FO154" s="473"/>
      <c r="FP154" s="473"/>
      <c r="FQ154" s="473"/>
      <c r="FR154" s="473"/>
      <c r="FS154" s="473"/>
      <c r="FT154" s="473"/>
      <c r="FU154" s="473"/>
      <c r="FV154" s="473"/>
      <c r="FW154" s="473"/>
      <c r="FX154" s="473"/>
      <c r="FY154" s="473"/>
      <c r="FZ154" s="473"/>
      <c r="GA154" s="473"/>
      <c r="GB154" s="473"/>
      <c r="GC154" s="473"/>
      <c r="GD154" s="473"/>
      <c r="GE154" s="473"/>
      <c r="GF154" s="473"/>
      <c r="GG154" s="473"/>
      <c r="GH154" s="473"/>
      <c r="GI154" s="473"/>
      <c r="GJ154" s="473"/>
      <c r="GK154" s="473"/>
      <c r="GL154" s="473"/>
      <c r="GM154" s="473"/>
      <c r="GN154" s="473"/>
      <c r="GO154" s="473"/>
      <c r="GP154" s="473"/>
      <c r="GQ154" s="473"/>
      <c r="GR154" s="473"/>
      <c r="GS154" s="473"/>
      <c r="GT154" s="473"/>
      <c r="GU154" s="473"/>
      <c r="GV154" s="473"/>
      <c r="GW154" s="473"/>
      <c r="GX154" s="473"/>
      <c r="GY154" s="473"/>
      <c r="GZ154" s="473"/>
      <c r="HA154" s="473"/>
      <c r="HB154" s="473"/>
      <c r="HC154" s="473"/>
      <c r="HD154" s="473"/>
      <c r="HE154" s="473"/>
      <c r="HF154" s="473"/>
      <c r="HG154" s="473"/>
      <c r="HH154" s="473"/>
      <c r="HI154" s="473"/>
      <c r="HJ154" s="473"/>
      <c r="HK154" s="473"/>
      <c r="HL154" s="473"/>
      <c r="HM154" s="473"/>
      <c r="HN154" s="473"/>
      <c r="HO154" s="473"/>
      <c r="HP154" s="473"/>
      <c r="HQ154" s="473"/>
      <c r="HR154" s="473"/>
      <c r="HS154" s="473"/>
      <c r="HT154" s="473"/>
      <c r="HU154" s="473"/>
      <c r="HV154" s="473"/>
      <c r="HW154" s="473"/>
      <c r="HX154" s="473"/>
      <c r="HY154" s="473"/>
      <c r="HZ154" s="473"/>
      <c r="IA154" s="473"/>
      <c r="IB154" s="473"/>
      <c r="IC154" s="473"/>
      <c r="ID154" s="473"/>
      <c r="IE154" s="473"/>
      <c r="IF154" s="473"/>
      <c r="IG154" s="473"/>
      <c r="IH154" s="473"/>
      <c r="II154" s="473"/>
      <c r="IJ154" s="473"/>
      <c r="IK154" s="473"/>
      <c r="IL154" s="473"/>
      <c r="IM154" s="473"/>
      <c r="IN154" s="473"/>
      <c r="IO154" s="473"/>
      <c r="IP154" s="473"/>
      <c r="IQ154" s="473"/>
      <c r="IR154" s="473"/>
      <c r="IS154" s="473"/>
      <c r="IT154" s="473"/>
      <c r="IU154" s="473"/>
      <c r="IV154" s="473"/>
    </row>
    <row r="155" spans="1:256" ht="21.75" customHeight="1">
      <c r="A155" s="461" t="s">
        <v>552</v>
      </c>
      <c r="B155" s="461"/>
      <c r="C155" s="461"/>
      <c r="D155" s="461"/>
      <c r="E155" s="461"/>
      <c r="F155" s="461"/>
      <c r="G155" s="461"/>
      <c r="H155" s="461"/>
      <c r="I155" s="462"/>
      <c r="J155" s="462"/>
      <c r="K155" s="462"/>
      <c r="L155" s="462"/>
      <c r="M155" s="172"/>
      <c r="N155" s="307" t="s">
        <v>684</v>
      </c>
      <c r="O155" s="455"/>
      <c r="P155" s="461"/>
      <c r="Q155" s="461"/>
      <c r="R155" s="461"/>
      <c r="S155" s="473"/>
      <c r="T155" s="473"/>
      <c r="U155" s="473"/>
      <c r="V155" s="473"/>
      <c r="W155" s="473"/>
      <c r="X155" s="473"/>
      <c r="Y155" s="473"/>
      <c r="Z155" s="473"/>
      <c r="AA155" s="473"/>
      <c r="AB155" s="473"/>
      <c r="AC155" s="473"/>
      <c r="AD155" s="473"/>
      <c r="AE155" s="473"/>
      <c r="AF155" s="473"/>
      <c r="AG155" s="473"/>
      <c r="AH155" s="473"/>
      <c r="AI155" s="473"/>
      <c r="AJ155" s="473"/>
      <c r="AK155" s="473"/>
      <c r="AL155" s="473"/>
      <c r="AM155" s="473"/>
      <c r="AN155" s="473"/>
      <c r="AO155" s="473"/>
      <c r="AP155" s="473"/>
      <c r="AQ155" s="473"/>
      <c r="AR155" s="473"/>
      <c r="AS155" s="473"/>
      <c r="AT155" s="473"/>
      <c r="AU155" s="473"/>
      <c r="AV155" s="473"/>
      <c r="AW155" s="473"/>
      <c r="AX155" s="473"/>
      <c r="AY155" s="473"/>
      <c r="AZ155" s="473"/>
      <c r="BA155" s="473"/>
      <c r="BB155" s="473"/>
      <c r="BC155" s="473"/>
      <c r="BD155" s="473"/>
      <c r="BE155" s="473"/>
      <c r="BF155" s="473"/>
      <c r="BG155" s="473"/>
      <c r="BH155" s="473"/>
      <c r="BI155" s="473"/>
      <c r="BJ155" s="473"/>
      <c r="BK155" s="473"/>
      <c r="BL155" s="473"/>
      <c r="BM155" s="473"/>
      <c r="BN155" s="473"/>
      <c r="BO155" s="473"/>
      <c r="BP155" s="473"/>
      <c r="BQ155" s="473"/>
      <c r="BR155" s="473"/>
      <c r="BS155" s="473"/>
      <c r="BT155" s="473"/>
      <c r="BU155" s="473"/>
      <c r="BV155" s="473"/>
      <c r="BW155" s="473"/>
      <c r="BX155" s="473"/>
      <c r="BY155" s="473"/>
      <c r="BZ155" s="473"/>
      <c r="CA155" s="473"/>
      <c r="CB155" s="473"/>
      <c r="CC155" s="473"/>
      <c r="CD155" s="473"/>
      <c r="CE155" s="473"/>
      <c r="CF155" s="473"/>
      <c r="CG155" s="473"/>
      <c r="CH155" s="473"/>
      <c r="CI155" s="473"/>
      <c r="CJ155" s="473"/>
      <c r="CK155" s="473"/>
      <c r="CL155" s="473"/>
      <c r="CM155" s="473"/>
      <c r="CN155" s="473"/>
      <c r="CO155" s="473"/>
      <c r="CP155" s="473"/>
      <c r="CQ155" s="473"/>
      <c r="CR155" s="473"/>
      <c r="CS155" s="473"/>
      <c r="CT155" s="473"/>
      <c r="CU155" s="473"/>
      <c r="CV155" s="473"/>
      <c r="CW155" s="473"/>
      <c r="CX155" s="473"/>
      <c r="CY155" s="473"/>
      <c r="CZ155" s="473"/>
      <c r="DA155" s="473"/>
      <c r="DB155" s="473"/>
      <c r="DC155" s="473"/>
      <c r="DD155" s="473"/>
      <c r="DE155" s="473"/>
      <c r="DF155" s="473"/>
      <c r="DG155" s="473"/>
      <c r="DH155" s="473"/>
      <c r="DI155" s="473"/>
      <c r="DJ155" s="473"/>
      <c r="DK155" s="473"/>
      <c r="DL155" s="473"/>
      <c r="DM155" s="473"/>
      <c r="DN155" s="473"/>
      <c r="DO155" s="473"/>
      <c r="DP155" s="473"/>
      <c r="DQ155" s="473"/>
      <c r="DR155" s="473"/>
      <c r="DS155" s="473"/>
      <c r="DT155" s="473"/>
      <c r="DU155" s="473"/>
      <c r="DV155" s="473"/>
      <c r="DW155" s="473"/>
      <c r="DX155" s="473"/>
      <c r="DY155" s="473"/>
      <c r="DZ155" s="473"/>
      <c r="EA155" s="473"/>
      <c r="EB155" s="473"/>
      <c r="EC155" s="473"/>
      <c r="ED155" s="473"/>
      <c r="EE155" s="473"/>
      <c r="EF155" s="473"/>
      <c r="EG155" s="473"/>
      <c r="EH155" s="473"/>
      <c r="EI155" s="473"/>
      <c r="EJ155" s="473"/>
      <c r="EK155" s="473"/>
      <c r="EL155" s="473"/>
      <c r="EM155" s="473"/>
      <c r="EN155" s="473"/>
      <c r="EO155" s="473"/>
      <c r="EP155" s="473"/>
      <c r="EQ155" s="473"/>
      <c r="ER155" s="473"/>
      <c r="ES155" s="473"/>
      <c r="ET155" s="473"/>
      <c r="EU155" s="473"/>
      <c r="EV155" s="473"/>
      <c r="EW155" s="473"/>
      <c r="EX155" s="473"/>
      <c r="EY155" s="473"/>
      <c r="EZ155" s="473"/>
      <c r="FA155" s="473"/>
      <c r="FB155" s="473"/>
      <c r="FC155" s="473"/>
      <c r="FD155" s="473"/>
      <c r="FE155" s="473"/>
      <c r="FF155" s="473"/>
      <c r="FG155" s="473"/>
      <c r="FH155" s="473"/>
      <c r="FI155" s="473"/>
      <c r="FJ155" s="473"/>
      <c r="FK155" s="473"/>
      <c r="FL155" s="473"/>
      <c r="FM155" s="473"/>
      <c r="FN155" s="473"/>
      <c r="FO155" s="473"/>
      <c r="FP155" s="473"/>
      <c r="FQ155" s="473"/>
      <c r="FR155" s="473"/>
      <c r="FS155" s="473"/>
      <c r="FT155" s="473"/>
      <c r="FU155" s="473"/>
      <c r="FV155" s="473"/>
      <c r="FW155" s="473"/>
      <c r="FX155" s="473"/>
      <c r="FY155" s="473"/>
      <c r="FZ155" s="473"/>
      <c r="GA155" s="473"/>
      <c r="GB155" s="473"/>
      <c r="GC155" s="473"/>
      <c r="GD155" s="473"/>
      <c r="GE155" s="473"/>
      <c r="GF155" s="473"/>
      <c r="GG155" s="473"/>
      <c r="GH155" s="473"/>
      <c r="GI155" s="473"/>
      <c r="GJ155" s="473"/>
      <c r="GK155" s="473"/>
      <c r="GL155" s="473"/>
      <c r="GM155" s="473"/>
      <c r="GN155" s="473"/>
      <c r="GO155" s="473"/>
      <c r="GP155" s="473"/>
      <c r="GQ155" s="473"/>
      <c r="GR155" s="473"/>
      <c r="GS155" s="473"/>
      <c r="GT155" s="473"/>
      <c r="GU155" s="473"/>
      <c r="GV155" s="473"/>
      <c r="GW155" s="473"/>
      <c r="GX155" s="473"/>
      <c r="GY155" s="473"/>
      <c r="GZ155" s="473"/>
      <c r="HA155" s="473"/>
      <c r="HB155" s="473"/>
      <c r="HC155" s="473"/>
      <c r="HD155" s="473"/>
      <c r="HE155" s="473"/>
      <c r="HF155" s="473"/>
      <c r="HG155" s="473"/>
      <c r="HH155" s="473"/>
      <c r="HI155" s="473"/>
      <c r="HJ155" s="473"/>
      <c r="HK155" s="473"/>
      <c r="HL155" s="473"/>
      <c r="HM155" s="473"/>
      <c r="HN155" s="473"/>
      <c r="HO155" s="473"/>
      <c r="HP155" s="473"/>
      <c r="HQ155" s="473"/>
      <c r="HR155" s="473"/>
      <c r="HS155" s="473"/>
      <c r="HT155" s="473"/>
      <c r="HU155" s="473"/>
      <c r="HV155" s="473"/>
      <c r="HW155" s="473"/>
      <c r="HX155" s="473"/>
      <c r="HY155" s="473"/>
      <c r="HZ155" s="473"/>
      <c r="IA155" s="473"/>
      <c r="IB155" s="473"/>
      <c r="IC155" s="473"/>
      <c r="ID155" s="473"/>
      <c r="IE155" s="473"/>
      <c r="IF155" s="473"/>
      <c r="IG155" s="473"/>
      <c r="IH155" s="473"/>
      <c r="II155" s="473"/>
      <c r="IJ155" s="473"/>
      <c r="IK155" s="473"/>
      <c r="IL155" s="473"/>
      <c r="IM155" s="473"/>
      <c r="IN155" s="473"/>
      <c r="IO155" s="473"/>
      <c r="IP155" s="473"/>
      <c r="IQ155" s="473"/>
      <c r="IR155" s="473"/>
      <c r="IS155" s="473"/>
      <c r="IT155" s="473"/>
      <c r="IU155" s="473"/>
      <c r="IV155" s="473"/>
    </row>
    <row r="156" spans="1:18" ht="21.75" customHeight="1">
      <c r="A156" s="456" t="s">
        <v>747</v>
      </c>
      <c r="B156" s="474"/>
      <c r="C156" s="474"/>
      <c r="D156" s="474"/>
      <c r="E156" s="474"/>
      <c r="F156" s="474"/>
      <c r="G156" s="474"/>
      <c r="H156" s="474"/>
      <c r="I156" s="213"/>
      <c r="J156" s="187"/>
      <c r="K156" s="187"/>
      <c r="L156" s="187"/>
      <c r="M156" s="213"/>
      <c r="N156" s="457"/>
      <c r="O156" s="169"/>
      <c r="P156" s="191"/>
      <c r="Q156" s="186"/>
      <c r="R156" s="186"/>
    </row>
    <row r="157" spans="1:18" ht="21.75" customHeight="1">
      <c r="A157" s="191" t="s">
        <v>852</v>
      </c>
      <c r="B157" s="168">
        <v>4847669.85</v>
      </c>
      <c r="C157" s="443">
        <v>0</v>
      </c>
      <c r="D157" s="474">
        <v>331855.45</v>
      </c>
      <c r="E157" s="474">
        <v>214908.06</v>
      </c>
      <c r="F157" s="443">
        <f>SUM(B157:E157)</f>
        <v>5394433.359999999</v>
      </c>
      <c r="G157" s="444" t="s">
        <v>262</v>
      </c>
      <c r="H157" s="459">
        <f>F157/G157</f>
        <v>10353.99877159309</v>
      </c>
      <c r="I157" s="168">
        <v>4850218.39</v>
      </c>
      <c r="J157" s="443">
        <v>0</v>
      </c>
      <c r="K157" s="168">
        <v>249625.65</v>
      </c>
      <c r="L157" s="168">
        <v>198564.83</v>
      </c>
      <c r="M157" s="443">
        <f>SUM(I157:L157)</f>
        <v>5298408.87</v>
      </c>
      <c r="N157" s="444" t="s">
        <v>356</v>
      </c>
      <c r="O157" s="445">
        <f>M157/N157</f>
        <v>3669.2582202216067</v>
      </c>
      <c r="P157" s="475">
        <v>-1.78</v>
      </c>
      <c r="Q157" s="186">
        <v>177.16</v>
      </c>
      <c r="R157" s="475">
        <v>-64.56</v>
      </c>
    </row>
    <row r="158" spans="1:18" ht="21.75" customHeight="1">
      <c r="A158" s="191" t="s">
        <v>853</v>
      </c>
      <c r="B158" s="191"/>
      <c r="C158" s="191"/>
      <c r="D158" s="191"/>
      <c r="E158" s="191"/>
      <c r="F158" s="191"/>
      <c r="G158" s="444" t="s">
        <v>56</v>
      </c>
      <c r="H158" s="459"/>
      <c r="I158" s="443"/>
      <c r="J158" s="443"/>
      <c r="K158" s="443"/>
      <c r="L158" s="443"/>
      <c r="M158" s="168"/>
      <c r="N158" s="444" t="s">
        <v>56</v>
      </c>
      <c r="O158" s="445"/>
      <c r="P158" s="186"/>
      <c r="Q158" s="186"/>
      <c r="R158" s="186"/>
    </row>
    <row r="159" spans="1:18" ht="21.75" customHeight="1">
      <c r="A159" s="191" t="s">
        <v>761</v>
      </c>
      <c r="B159" s="168">
        <v>4847669.84</v>
      </c>
      <c r="C159" s="443">
        <v>0</v>
      </c>
      <c r="D159" s="474">
        <v>331855.44</v>
      </c>
      <c r="E159" s="474">
        <v>214908.05</v>
      </c>
      <c r="F159" s="443">
        <f>SUM(B159:E159)</f>
        <v>5394433.33</v>
      </c>
      <c r="G159" s="444" t="s">
        <v>264</v>
      </c>
      <c r="H159" s="459">
        <f>F159/G159</f>
        <v>4778.063179805137</v>
      </c>
      <c r="I159" s="168">
        <v>4850218.38</v>
      </c>
      <c r="J159" s="443">
        <v>0</v>
      </c>
      <c r="K159" s="168">
        <v>249625.65</v>
      </c>
      <c r="L159" s="168">
        <v>198564.83</v>
      </c>
      <c r="M159" s="443">
        <f>SUM(I159:L159)</f>
        <v>5298408.86</v>
      </c>
      <c r="N159" s="444" t="s">
        <v>358</v>
      </c>
      <c r="O159" s="445">
        <f>M159/N159</f>
        <v>4136.150554254489</v>
      </c>
      <c r="P159" s="475">
        <v>-1.78</v>
      </c>
      <c r="Q159" s="186">
        <v>13.46</v>
      </c>
      <c r="R159" s="475">
        <v>-13.43</v>
      </c>
    </row>
    <row r="160" spans="1:18" ht="21.75" customHeight="1">
      <c r="A160" s="191" t="s">
        <v>854</v>
      </c>
      <c r="B160" s="443"/>
      <c r="C160" s="443"/>
      <c r="D160" s="443"/>
      <c r="E160" s="443"/>
      <c r="F160" s="168"/>
      <c r="G160" s="444" t="s">
        <v>56</v>
      </c>
      <c r="H160" s="459"/>
      <c r="I160" s="443"/>
      <c r="J160" s="443"/>
      <c r="K160" s="443"/>
      <c r="L160" s="443"/>
      <c r="M160" s="168"/>
      <c r="N160" s="444" t="s">
        <v>56</v>
      </c>
      <c r="O160" s="445"/>
      <c r="P160" s="186"/>
      <c r="Q160" s="186"/>
      <c r="R160" s="186"/>
    </row>
    <row r="161" spans="1:18" ht="21.75" customHeight="1">
      <c r="A161" s="458" t="s">
        <v>762</v>
      </c>
      <c r="B161" s="168">
        <v>3231779.9</v>
      </c>
      <c r="C161" s="443">
        <v>0</v>
      </c>
      <c r="D161" s="474">
        <v>221236.96</v>
      </c>
      <c r="E161" s="474">
        <v>143272.04</v>
      </c>
      <c r="F161" s="443">
        <f>SUM(B161:E161)</f>
        <v>3596288.9</v>
      </c>
      <c r="G161" s="444" t="s">
        <v>261</v>
      </c>
      <c r="H161" s="459">
        <f>F161/G161</f>
        <v>272.4254904931445</v>
      </c>
      <c r="I161" s="168">
        <v>3233478.92</v>
      </c>
      <c r="J161" s="443">
        <v>0</v>
      </c>
      <c r="K161" s="168">
        <v>166417.1</v>
      </c>
      <c r="L161" s="168">
        <v>132376.56</v>
      </c>
      <c r="M161" s="443">
        <f>SUM(I161:L161)</f>
        <v>3532272.58</v>
      </c>
      <c r="N161" s="444" t="s">
        <v>354</v>
      </c>
      <c r="O161" s="445">
        <f>M161/N161</f>
        <v>518.9939141933588</v>
      </c>
      <c r="P161" s="475">
        <v>-1.78</v>
      </c>
      <c r="Q161" s="186">
        <v>-48.44</v>
      </c>
      <c r="R161" s="475">
        <v>90.5</v>
      </c>
    </row>
    <row r="162" spans="1:18" ht="21.75" customHeight="1">
      <c r="A162" s="458" t="s">
        <v>756</v>
      </c>
      <c r="B162" s="191"/>
      <c r="C162" s="191"/>
      <c r="D162" s="191"/>
      <c r="E162" s="191"/>
      <c r="F162" s="191"/>
      <c r="G162" s="444" t="s">
        <v>56</v>
      </c>
      <c r="H162" s="459"/>
      <c r="I162" s="443"/>
      <c r="J162" s="443"/>
      <c r="K162" s="443"/>
      <c r="L162" s="443"/>
      <c r="M162" s="168"/>
      <c r="N162" s="444" t="s">
        <v>56</v>
      </c>
      <c r="O162" s="445"/>
      <c r="P162" s="186"/>
      <c r="Q162" s="186"/>
      <c r="R162" s="186"/>
    </row>
    <row r="163" spans="1:18" ht="21.75" customHeight="1">
      <c r="A163" s="458" t="s">
        <v>763</v>
      </c>
      <c r="B163" s="168">
        <v>4847669.85</v>
      </c>
      <c r="C163" s="443">
        <v>0</v>
      </c>
      <c r="D163" s="474">
        <v>331855.45</v>
      </c>
      <c r="E163" s="474">
        <v>214908.06</v>
      </c>
      <c r="F163" s="443">
        <f>SUM(B163:E163)</f>
        <v>5394433.359999999</v>
      </c>
      <c r="G163" s="444" t="s">
        <v>263</v>
      </c>
      <c r="H163" s="459">
        <f aca="true" t="shared" si="0" ref="H163:H169">F163/G163</f>
        <v>48164.583571428564</v>
      </c>
      <c r="I163" s="168">
        <v>4850218.39</v>
      </c>
      <c r="J163" s="443">
        <v>0</v>
      </c>
      <c r="K163" s="168">
        <v>249625.65</v>
      </c>
      <c r="L163" s="168">
        <v>198564.83</v>
      </c>
      <c r="M163" s="443">
        <f>SUM(I163:L163)</f>
        <v>5298408.87</v>
      </c>
      <c r="N163" s="444" t="s">
        <v>357</v>
      </c>
      <c r="O163" s="445">
        <f>M163/N163</f>
        <v>44901.77008474577</v>
      </c>
      <c r="P163" s="475">
        <v>-1.78</v>
      </c>
      <c r="Q163" s="186">
        <v>5.36</v>
      </c>
      <c r="R163" s="475">
        <v>-6.77</v>
      </c>
    </row>
    <row r="164" spans="1:18" ht="21.75" customHeight="1">
      <c r="A164" s="458"/>
      <c r="B164" s="191"/>
      <c r="C164" s="191"/>
      <c r="D164" s="191"/>
      <c r="E164" s="191"/>
      <c r="F164" s="191"/>
      <c r="G164" s="444" t="s">
        <v>56</v>
      </c>
      <c r="H164" s="459"/>
      <c r="I164" s="443"/>
      <c r="J164" s="443"/>
      <c r="K164" s="443"/>
      <c r="L164" s="443"/>
      <c r="M164" s="168"/>
      <c r="N164" s="444" t="s">
        <v>56</v>
      </c>
      <c r="O164" s="445"/>
      <c r="P164" s="475"/>
      <c r="Q164" s="186"/>
      <c r="R164" s="475"/>
    </row>
    <row r="165" spans="1:18" ht="21.75" customHeight="1">
      <c r="A165" s="458" t="s">
        <v>201</v>
      </c>
      <c r="B165" s="168">
        <v>4847669.84</v>
      </c>
      <c r="C165" s="443">
        <v>0</v>
      </c>
      <c r="D165" s="474">
        <v>331855.44</v>
      </c>
      <c r="E165" s="474">
        <v>214908.05</v>
      </c>
      <c r="F165" s="443">
        <f>SUM(B165:E165)</f>
        <v>5394433.33</v>
      </c>
      <c r="G165" s="444" t="s">
        <v>85</v>
      </c>
      <c r="H165" s="459">
        <f t="shared" si="0"/>
        <v>5394433.33</v>
      </c>
      <c r="I165" s="168">
        <v>4850218.38</v>
      </c>
      <c r="J165" s="443">
        <v>0</v>
      </c>
      <c r="K165" s="168">
        <v>249625.66</v>
      </c>
      <c r="L165" s="168">
        <v>198564.84</v>
      </c>
      <c r="M165" s="443">
        <f>SUM(I165:L165)</f>
        <v>5298408.88</v>
      </c>
      <c r="N165" s="444" t="s">
        <v>85</v>
      </c>
      <c r="O165" s="445">
        <f>M165/N165</f>
        <v>5298408.88</v>
      </c>
      <c r="P165" s="186"/>
      <c r="Q165" s="186"/>
      <c r="R165" s="186"/>
    </row>
    <row r="166" spans="1:18" ht="21.75" customHeight="1">
      <c r="A166" s="458" t="s">
        <v>202</v>
      </c>
      <c r="B166" s="443"/>
      <c r="C166" s="443"/>
      <c r="D166" s="443"/>
      <c r="E166" s="443"/>
      <c r="F166" s="168"/>
      <c r="G166" s="444" t="s">
        <v>56</v>
      </c>
      <c r="H166" s="459"/>
      <c r="I166" s="443"/>
      <c r="J166" s="443"/>
      <c r="K166" s="443"/>
      <c r="L166" s="443"/>
      <c r="M166" s="168"/>
      <c r="N166" s="444" t="s">
        <v>56</v>
      </c>
      <c r="O166" s="445"/>
      <c r="P166" s="186"/>
      <c r="Q166" s="186"/>
      <c r="R166" s="186"/>
    </row>
    <row r="167" spans="1:18" ht="21.75" customHeight="1">
      <c r="A167" s="458" t="s">
        <v>918</v>
      </c>
      <c r="B167" s="168">
        <v>4847669.84</v>
      </c>
      <c r="C167" s="443">
        <v>0</v>
      </c>
      <c r="D167" s="474">
        <v>331855.44</v>
      </c>
      <c r="E167" s="474">
        <v>214908.05</v>
      </c>
      <c r="F167" s="443">
        <f>SUM(B167:E167)</f>
        <v>5394433.33</v>
      </c>
      <c r="G167" s="444" t="s">
        <v>265</v>
      </c>
      <c r="H167" s="459">
        <f t="shared" si="0"/>
        <v>256877.7776190476</v>
      </c>
      <c r="I167" s="168">
        <v>4850218.38</v>
      </c>
      <c r="J167" s="443">
        <v>0</v>
      </c>
      <c r="K167" s="168">
        <v>249625.65</v>
      </c>
      <c r="L167" s="168">
        <v>198564.84</v>
      </c>
      <c r="M167" s="443">
        <f>SUM(I167:L167)</f>
        <v>5298408.87</v>
      </c>
      <c r="N167" s="444" t="s">
        <v>136</v>
      </c>
      <c r="O167" s="445">
        <f>M167/N167</f>
        <v>407569.9130769231</v>
      </c>
      <c r="P167" s="186">
        <v>-1.78</v>
      </c>
      <c r="Q167" s="186">
        <v>-38.1</v>
      </c>
      <c r="R167" s="186">
        <v>58.66</v>
      </c>
    </row>
    <row r="168" spans="1:18" ht="21.75" customHeight="1">
      <c r="A168" s="458" t="s">
        <v>910</v>
      </c>
      <c r="B168" s="443"/>
      <c r="C168" s="443"/>
      <c r="D168" s="443"/>
      <c r="E168" s="443"/>
      <c r="F168" s="168"/>
      <c r="G168" s="444" t="s">
        <v>56</v>
      </c>
      <c r="H168" s="459"/>
      <c r="I168" s="443"/>
      <c r="J168" s="443"/>
      <c r="K168" s="443"/>
      <c r="L168" s="443"/>
      <c r="M168" s="168"/>
      <c r="N168" s="444" t="s">
        <v>56</v>
      </c>
      <c r="O168" s="445"/>
      <c r="P168" s="186"/>
      <c r="Q168" s="186"/>
      <c r="R168" s="186"/>
    </row>
    <row r="169" spans="1:18" ht="21.75" customHeight="1">
      <c r="A169" s="458" t="s">
        <v>130</v>
      </c>
      <c r="B169" s="168">
        <v>4847669.84</v>
      </c>
      <c r="C169" s="443">
        <v>0</v>
      </c>
      <c r="D169" s="474">
        <v>331855.44</v>
      </c>
      <c r="E169" s="474">
        <v>214908.05</v>
      </c>
      <c r="F169" s="443">
        <f>SUM(B169:E169)</f>
        <v>5394433.33</v>
      </c>
      <c r="G169" s="444" t="s">
        <v>85</v>
      </c>
      <c r="H169" s="459">
        <f t="shared" si="0"/>
        <v>5394433.33</v>
      </c>
      <c r="I169" s="168">
        <v>4850218.38</v>
      </c>
      <c r="J169" s="443">
        <v>0</v>
      </c>
      <c r="K169" s="168">
        <v>249625.65</v>
      </c>
      <c r="L169" s="168">
        <v>198564.84</v>
      </c>
      <c r="M169" s="443">
        <f>SUM(I169:L169)</f>
        <v>5298408.87</v>
      </c>
      <c r="N169" s="444" t="s">
        <v>85</v>
      </c>
      <c r="O169" s="445">
        <f>M169/N169</f>
        <v>5298408.87</v>
      </c>
      <c r="P169" s="186">
        <v>-1.78</v>
      </c>
      <c r="Q169" s="186">
        <v>0</v>
      </c>
      <c r="R169" s="186">
        <v>-1.78</v>
      </c>
    </row>
    <row r="170" spans="1:18" ht="21.75" customHeight="1">
      <c r="A170" s="461"/>
      <c r="B170" s="462"/>
      <c r="C170" s="462"/>
      <c r="D170" s="462"/>
      <c r="E170" s="462"/>
      <c r="F170" s="172"/>
      <c r="G170" s="463" t="s">
        <v>56</v>
      </c>
      <c r="H170" s="467"/>
      <c r="I170" s="462"/>
      <c r="J170" s="462"/>
      <c r="K170" s="462"/>
      <c r="L170" s="462"/>
      <c r="M170" s="172"/>
      <c r="N170" s="463" t="s">
        <v>56</v>
      </c>
      <c r="O170" s="455"/>
      <c r="P170" s="360"/>
      <c r="Q170" s="360"/>
      <c r="R170" s="360"/>
    </row>
    <row r="171" spans="1:18" ht="21.75" customHeight="1">
      <c r="A171" s="456" t="s">
        <v>126</v>
      </c>
      <c r="B171" s="213"/>
      <c r="C171" s="213"/>
      <c r="D171" s="213"/>
      <c r="E171" s="213"/>
      <c r="F171" s="213"/>
      <c r="G171" s="457"/>
      <c r="H171" s="459"/>
      <c r="I171" s="213"/>
      <c r="J171" s="187"/>
      <c r="K171" s="187"/>
      <c r="L171" s="187"/>
      <c r="M171" s="213"/>
      <c r="N171" s="457"/>
      <c r="O171" s="459"/>
      <c r="P171" s="186"/>
      <c r="Q171" s="186"/>
      <c r="R171" s="186"/>
    </row>
    <row r="172" spans="1:18" ht="21.75" customHeight="1">
      <c r="A172" s="458" t="s">
        <v>712</v>
      </c>
      <c r="B172" s="168">
        <v>21383201.39</v>
      </c>
      <c r="C172" s="443">
        <v>0</v>
      </c>
      <c r="D172" s="168">
        <v>1987462.34</v>
      </c>
      <c r="E172" s="168">
        <v>794483.87</v>
      </c>
      <c r="F172" s="443">
        <f>SUM(B172:E172)</f>
        <v>24165147.6</v>
      </c>
      <c r="G172" s="444" t="s">
        <v>266</v>
      </c>
      <c r="H172" s="459">
        <f>F172/G172</f>
        <v>1819.1168021680219</v>
      </c>
      <c r="I172" s="168">
        <v>25816439.35</v>
      </c>
      <c r="J172" s="443">
        <v>0</v>
      </c>
      <c r="K172" s="168">
        <v>868870.66</v>
      </c>
      <c r="L172" s="168">
        <v>693093.4</v>
      </c>
      <c r="M172" s="443">
        <f>SUM(I172:L172)</f>
        <v>27378403.41</v>
      </c>
      <c r="N172" s="444" t="s">
        <v>361</v>
      </c>
      <c r="O172" s="445">
        <f>M172/N172</f>
        <v>1353.2896747565617</v>
      </c>
      <c r="P172" s="186">
        <v>13.3</v>
      </c>
      <c r="Q172" s="186">
        <v>52.3</v>
      </c>
      <c r="R172" s="186">
        <v>-25.61</v>
      </c>
    </row>
    <row r="173" spans="1:18" ht="21.75" customHeight="1">
      <c r="A173" s="458"/>
      <c r="B173" s="191"/>
      <c r="C173" s="191"/>
      <c r="D173" s="191"/>
      <c r="E173" s="191"/>
      <c r="F173" s="191"/>
      <c r="G173" s="355" t="s">
        <v>57</v>
      </c>
      <c r="H173" s="459"/>
      <c r="I173" s="443"/>
      <c r="J173" s="443"/>
      <c r="K173" s="443"/>
      <c r="L173" s="443"/>
      <c r="M173" s="168"/>
      <c r="N173" s="355" t="s">
        <v>57</v>
      </c>
      <c r="O173" s="445"/>
      <c r="P173" s="186"/>
      <c r="Q173" s="186"/>
      <c r="R173" s="186"/>
    </row>
    <row r="174" spans="1:18" ht="21.75" customHeight="1">
      <c r="A174" s="458" t="s">
        <v>713</v>
      </c>
      <c r="B174" s="168">
        <v>2375911.26</v>
      </c>
      <c r="C174" s="443">
        <v>0</v>
      </c>
      <c r="D174" s="168">
        <v>220829.15</v>
      </c>
      <c r="E174" s="168">
        <v>88275.98</v>
      </c>
      <c r="F174" s="443">
        <f>SUM(B174:E174)</f>
        <v>2685016.3899999997</v>
      </c>
      <c r="G174" s="355" t="s">
        <v>267</v>
      </c>
      <c r="H174" s="459">
        <f>F174/G174</f>
        <v>1819.1167953929537</v>
      </c>
      <c r="I174" s="168">
        <v>2868493.26</v>
      </c>
      <c r="J174" s="443">
        <v>0</v>
      </c>
      <c r="K174" s="168">
        <v>96541.18</v>
      </c>
      <c r="L174" s="168">
        <v>77010.38</v>
      </c>
      <c r="M174" s="443">
        <f>SUM(I174:L174)</f>
        <v>3042044.82</v>
      </c>
      <c r="N174" s="355" t="s">
        <v>362</v>
      </c>
      <c r="O174" s="445">
        <f>M174/N174</f>
        <v>2022.6361835106381</v>
      </c>
      <c r="P174" s="186">
        <v>13.3</v>
      </c>
      <c r="Q174" s="186">
        <v>1.9</v>
      </c>
      <c r="R174" s="186">
        <v>11.19</v>
      </c>
    </row>
    <row r="175" spans="1:18" ht="21.75" customHeight="1">
      <c r="A175" s="191"/>
      <c r="B175" s="443"/>
      <c r="C175" s="443"/>
      <c r="D175" s="443"/>
      <c r="E175" s="443"/>
      <c r="F175" s="168"/>
      <c r="G175" s="355" t="s">
        <v>57</v>
      </c>
      <c r="H175" s="191"/>
      <c r="I175" s="443"/>
      <c r="J175" s="443"/>
      <c r="K175" s="443"/>
      <c r="L175" s="443"/>
      <c r="M175" s="168"/>
      <c r="N175" s="355" t="s">
        <v>57</v>
      </c>
      <c r="O175" s="445"/>
      <c r="P175" s="186"/>
      <c r="Q175" s="186"/>
      <c r="R175" s="186"/>
    </row>
    <row r="176" spans="1:18" ht="21.75" customHeight="1">
      <c r="A176" s="359"/>
      <c r="B176" s="462"/>
      <c r="C176" s="462"/>
      <c r="D176" s="462"/>
      <c r="E176" s="462"/>
      <c r="F176" s="172"/>
      <c r="G176" s="307"/>
      <c r="H176" s="359"/>
      <c r="I176" s="462"/>
      <c r="J176" s="462"/>
      <c r="K176" s="462"/>
      <c r="L176" s="462"/>
      <c r="M176" s="172"/>
      <c r="N176" s="307"/>
      <c r="O176" s="455"/>
      <c r="P176" s="360"/>
      <c r="Q176" s="360"/>
      <c r="R176" s="360"/>
    </row>
    <row r="177" spans="1:18" ht="21.75" customHeight="1">
      <c r="A177" s="456" t="s">
        <v>127</v>
      </c>
      <c r="B177" s="213"/>
      <c r="C177" s="213"/>
      <c r="D177" s="213"/>
      <c r="E177" s="213"/>
      <c r="F177" s="213"/>
      <c r="G177" s="457"/>
      <c r="H177" s="169"/>
      <c r="I177" s="213"/>
      <c r="J177" s="187"/>
      <c r="K177" s="187"/>
      <c r="L177" s="187"/>
      <c r="M177" s="213"/>
      <c r="N177" s="457"/>
      <c r="O177" s="169"/>
      <c r="P177" s="186"/>
      <c r="Q177" s="186"/>
      <c r="R177" s="186"/>
    </row>
    <row r="178" spans="1:18" ht="21.75" customHeight="1">
      <c r="A178" s="191" t="s">
        <v>562</v>
      </c>
      <c r="B178" s="168">
        <v>3716192.48</v>
      </c>
      <c r="C178" s="443">
        <v>0</v>
      </c>
      <c r="D178" s="168">
        <v>203100.25</v>
      </c>
      <c r="E178" s="168">
        <v>56770.07</v>
      </c>
      <c r="F178" s="443">
        <f>SUM(B178:E178)</f>
        <v>3976062.8</v>
      </c>
      <c r="G178" s="444" t="s">
        <v>268</v>
      </c>
      <c r="H178" s="459">
        <f aca="true" t="shared" si="1" ref="H178:H196">F178/G178</f>
        <v>363.8417642752562</v>
      </c>
      <c r="I178" s="168">
        <v>3205043.97</v>
      </c>
      <c r="J178" s="443">
        <v>0</v>
      </c>
      <c r="K178" s="168">
        <v>128189.03</v>
      </c>
      <c r="L178" s="168">
        <v>48592.42</v>
      </c>
      <c r="M178" s="443">
        <f>SUM(I178:L178)</f>
        <v>3381825.42</v>
      </c>
      <c r="N178" s="444" t="s">
        <v>363</v>
      </c>
      <c r="O178" s="445">
        <f>M178/N178</f>
        <v>305.8261367335865</v>
      </c>
      <c r="P178" s="186">
        <v>-14.95</v>
      </c>
      <c r="Q178" s="186">
        <v>1.19</v>
      </c>
      <c r="R178" s="475">
        <v>-15.94</v>
      </c>
    </row>
    <row r="179" spans="1:18" ht="21.75" customHeight="1">
      <c r="A179" s="191"/>
      <c r="B179" s="191"/>
      <c r="C179" s="191"/>
      <c r="D179" s="191"/>
      <c r="E179" s="191"/>
      <c r="F179" s="191"/>
      <c r="G179" s="444" t="s">
        <v>685</v>
      </c>
      <c r="H179" s="459"/>
      <c r="I179" s="443"/>
      <c r="J179" s="443"/>
      <c r="K179" s="443"/>
      <c r="L179" s="443"/>
      <c r="M179" s="168"/>
      <c r="N179" s="444" t="s">
        <v>685</v>
      </c>
      <c r="O179" s="445"/>
      <c r="P179" s="186"/>
      <c r="Q179" s="186"/>
      <c r="R179" s="186"/>
    </row>
    <row r="180" spans="1:18" ht="21.75" customHeight="1">
      <c r="A180" s="476" t="s">
        <v>147</v>
      </c>
      <c r="B180" s="168">
        <v>1486476.99</v>
      </c>
      <c r="C180" s="443">
        <v>0</v>
      </c>
      <c r="D180" s="168">
        <v>81240.09</v>
      </c>
      <c r="E180" s="168">
        <v>22708.03</v>
      </c>
      <c r="F180" s="443">
        <f>SUM(B180:E180)</f>
        <v>1590425.11</v>
      </c>
      <c r="G180" s="444" t="s">
        <v>714</v>
      </c>
      <c r="H180" s="459">
        <f t="shared" si="1"/>
        <v>202.52452693238254</v>
      </c>
      <c r="I180" s="168">
        <v>1282017.59</v>
      </c>
      <c r="J180" s="443">
        <v>0</v>
      </c>
      <c r="K180" s="168">
        <v>51275.61</v>
      </c>
      <c r="L180" s="168">
        <v>19436.97</v>
      </c>
      <c r="M180" s="443">
        <f>SUM(I180:L180)</f>
        <v>1352730.1700000002</v>
      </c>
      <c r="N180" s="444" t="s">
        <v>714</v>
      </c>
      <c r="O180" s="445">
        <f>M180/N180</f>
        <v>172.25648414618618</v>
      </c>
      <c r="P180" s="475">
        <v>-14.95</v>
      </c>
      <c r="Q180" s="466">
        <v>0</v>
      </c>
      <c r="R180" s="475">
        <v>-14.94</v>
      </c>
    </row>
    <row r="181" spans="1:18" ht="21.75" customHeight="1">
      <c r="A181" s="476"/>
      <c r="B181" s="443"/>
      <c r="C181" s="443"/>
      <c r="D181" s="443"/>
      <c r="E181" s="443"/>
      <c r="F181" s="168"/>
      <c r="G181" s="444" t="s">
        <v>60</v>
      </c>
      <c r="H181" s="459"/>
      <c r="I181" s="443"/>
      <c r="J181" s="443"/>
      <c r="K181" s="443"/>
      <c r="L181" s="443"/>
      <c r="M181" s="168"/>
      <c r="N181" s="444" t="s">
        <v>60</v>
      </c>
      <c r="O181" s="445"/>
      <c r="P181" s="475"/>
      <c r="Q181" s="466"/>
      <c r="R181" s="475"/>
    </row>
    <row r="182" spans="1:18" ht="21.75" customHeight="1">
      <c r="A182" s="191" t="s">
        <v>919</v>
      </c>
      <c r="B182" s="168">
        <v>4464936.44</v>
      </c>
      <c r="C182" s="443">
        <v>0</v>
      </c>
      <c r="D182" s="168">
        <v>244021.19</v>
      </c>
      <c r="E182" s="168">
        <v>68208.18</v>
      </c>
      <c r="F182" s="443">
        <f>SUM(B182:E182)</f>
        <v>4777165.8100000005</v>
      </c>
      <c r="G182" s="444" t="s">
        <v>269</v>
      </c>
      <c r="H182" s="459">
        <f t="shared" si="1"/>
        <v>616.726802220501</v>
      </c>
      <c r="I182" s="168">
        <v>3846052.77</v>
      </c>
      <c r="J182" s="443">
        <v>0</v>
      </c>
      <c r="K182" s="168">
        <v>153826.84</v>
      </c>
      <c r="L182" s="168">
        <v>58310.9</v>
      </c>
      <c r="M182" s="443">
        <f>SUM(I182:L182)</f>
        <v>4058190.51</v>
      </c>
      <c r="N182" s="444" t="s">
        <v>364</v>
      </c>
      <c r="O182" s="445">
        <f>M182/N182</f>
        <v>509.566864640884</v>
      </c>
      <c r="P182" s="475">
        <v>-15.05</v>
      </c>
      <c r="Q182" s="186">
        <v>2.81</v>
      </c>
      <c r="R182" s="186">
        <v>-17.38</v>
      </c>
    </row>
    <row r="183" spans="1:18" ht="21.75" customHeight="1">
      <c r="A183" s="191"/>
      <c r="B183" s="191"/>
      <c r="C183" s="191"/>
      <c r="D183" s="191"/>
      <c r="E183" s="191"/>
      <c r="F183" s="191"/>
      <c r="G183" s="444" t="s">
        <v>685</v>
      </c>
      <c r="H183" s="459"/>
      <c r="I183" s="443"/>
      <c r="J183" s="443"/>
      <c r="K183" s="443"/>
      <c r="L183" s="443"/>
      <c r="M183" s="168"/>
      <c r="N183" s="444" t="s">
        <v>685</v>
      </c>
      <c r="O183" s="445"/>
      <c r="P183" s="475"/>
      <c r="Q183" s="186"/>
      <c r="R183" s="186"/>
    </row>
    <row r="184" spans="1:18" ht="21.75" customHeight="1">
      <c r="A184" s="191" t="s">
        <v>203</v>
      </c>
      <c r="B184" s="168">
        <v>9673111.38</v>
      </c>
      <c r="C184" s="443">
        <v>0</v>
      </c>
      <c r="D184" s="168">
        <v>528662.42</v>
      </c>
      <c r="E184" s="168">
        <v>147770.38</v>
      </c>
      <c r="F184" s="443">
        <f>SUM(B184:E184)</f>
        <v>10349544.180000002</v>
      </c>
      <c r="G184" s="444" t="s">
        <v>270</v>
      </c>
      <c r="H184" s="459">
        <f t="shared" si="1"/>
        <v>34846.95010101011</v>
      </c>
      <c r="I184" s="168">
        <v>7692105.53</v>
      </c>
      <c r="J184" s="443">
        <v>0</v>
      </c>
      <c r="K184" s="168">
        <v>307653.69</v>
      </c>
      <c r="L184" s="168">
        <v>116621.81</v>
      </c>
      <c r="M184" s="443">
        <f>SUM(I184:L184)</f>
        <v>8116381.03</v>
      </c>
      <c r="N184" s="444" t="s">
        <v>366</v>
      </c>
      <c r="O184" s="445">
        <f>M184/N184</f>
        <v>23801.703900293254</v>
      </c>
      <c r="P184" s="186">
        <v>-21.58</v>
      </c>
      <c r="Q184" s="186">
        <v>14.81</v>
      </c>
      <c r="R184" s="186">
        <v>-31.7</v>
      </c>
    </row>
    <row r="185" spans="1:18" ht="21.75" customHeight="1">
      <c r="A185" s="476" t="s">
        <v>148</v>
      </c>
      <c r="B185" s="191"/>
      <c r="C185" s="191"/>
      <c r="D185" s="191"/>
      <c r="E185" s="191"/>
      <c r="F185" s="191"/>
      <c r="G185" s="444" t="s">
        <v>685</v>
      </c>
      <c r="H185" s="459"/>
      <c r="I185" s="443"/>
      <c r="J185" s="443"/>
      <c r="K185" s="443"/>
      <c r="L185" s="443"/>
      <c r="M185" s="168"/>
      <c r="N185" s="444" t="s">
        <v>685</v>
      </c>
      <c r="O185" s="445"/>
      <c r="P185" s="186"/>
      <c r="Q185" s="186"/>
      <c r="R185" s="186"/>
    </row>
    <row r="186" spans="1:18" ht="21.75" customHeight="1">
      <c r="A186" s="191" t="s">
        <v>204</v>
      </c>
      <c r="B186" s="168">
        <v>5208174.95</v>
      </c>
      <c r="C186" s="443">
        <v>0</v>
      </c>
      <c r="D186" s="168">
        <v>284641.24</v>
      </c>
      <c r="E186" s="168">
        <v>79562.19</v>
      </c>
      <c r="F186" s="443">
        <f>SUM(B186:E186)</f>
        <v>5572378.380000001</v>
      </c>
      <c r="G186" s="444" t="s">
        <v>164</v>
      </c>
      <c r="H186" s="459">
        <f t="shared" si="1"/>
        <v>154788.28833333336</v>
      </c>
      <c r="I186" s="168">
        <v>4482382.66</v>
      </c>
      <c r="J186" s="443">
        <v>0</v>
      </c>
      <c r="K186" s="168">
        <v>179277.51</v>
      </c>
      <c r="L186" s="168">
        <v>67958.45</v>
      </c>
      <c r="M186" s="443">
        <f>SUM(I186:L186)</f>
        <v>4729618.62</v>
      </c>
      <c r="N186" s="444" t="s">
        <v>164</v>
      </c>
      <c r="O186" s="445">
        <f>M186/N186</f>
        <v>131378.295</v>
      </c>
      <c r="P186" s="186">
        <v>-15.12</v>
      </c>
      <c r="Q186" s="186">
        <v>0</v>
      </c>
      <c r="R186" s="186">
        <v>-15.12</v>
      </c>
    </row>
    <row r="187" spans="1:18" ht="21.75" customHeight="1">
      <c r="A187" s="191" t="s">
        <v>36</v>
      </c>
      <c r="B187" s="443"/>
      <c r="C187" s="443"/>
      <c r="D187" s="443"/>
      <c r="E187" s="443"/>
      <c r="F187" s="168"/>
      <c r="G187" s="444" t="s">
        <v>61</v>
      </c>
      <c r="H187" s="459"/>
      <c r="I187" s="443"/>
      <c r="J187" s="443"/>
      <c r="K187" s="443"/>
      <c r="L187" s="443"/>
      <c r="M187" s="168"/>
      <c r="N187" s="444" t="s">
        <v>61</v>
      </c>
      <c r="O187" s="445"/>
      <c r="P187" s="186"/>
      <c r="Q187" s="186"/>
      <c r="R187" s="186"/>
    </row>
    <row r="188" spans="1:18" ht="21.75" customHeight="1">
      <c r="A188" s="191" t="s">
        <v>205</v>
      </c>
      <c r="B188" s="168">
        <v>5951413.43</v>
      </c>
      <c r="C188" s="443">
        <v>0</v>
      </c>
      <c r="D188" s="168">
        <v>325261.29</v>
      </c>
      <c r="E188" s="168">
        <v>90916.2</v>
      </c>
      <c r="F188" s="443">
        <f>SUM(B188:E188)</f>
        <v>6367590.92</v>
      </c>
      <c r="G188" s="444" t="s">
        <v>274</v>
      </c>
      <c r="H188" s="459">
        <f t="shared" si="1"/>
        <v>229.76080392581366</v>
      </c>
      <c r="I188" s="168">
        <v>5128070.35</v>
      </c>
      <c r="J188" s="443">
        <v>0</v>
      </c>
      <c r="K188" s="168">
        <v>205102.46</v>
      </c>
      <c r="L188" s="168">
        <v>77747.87</v>
      </c>
      <c r="M188" s="443">
        <f>I188+J188+K188+L188</f>
        <v>5410920.68</v>
      </c>
      <c r="N188" s="444" t="s">
        <v>370</v>
      </c>
      <c r="O188" s="445">
        <f>M188/N188</f>
        <v>318.28945176470586</v>
      </c>
      <c r="P188" s="186">
        <v>-15.02</v>
      </c>
      <c r="Q188" s="186">
        <v>-38.66</v>
      </c>
      <c r="R188" s="186">
        <v>38.53</v>
      </c>
    </row>
    <row r="189" spans="1:18" ht="21.75" customHeight="1">
      <c r="A189" s="191" t="s">
        <v>149</v>
      </c>
      <c r="B189" s="443"/>
      <c r="C189" s="443"/>
      <c r="D189" s="443"/>
      <c r="E189" s="443"/>
      <c r="F189" s="168"/>
      <c r="G189" s="444" t="s">
        <v>45</v>
      </c>
      <c r="H189" s="459"/>
      <c r="I189" s="443"/>
      <c r="J189" s="443"/>
      <c r="K189" s="443"/>
      <c r="L189" s="443"/>
      <c r="M189" s="168"/>
      <c r="N189" s="444" t="s">
        <v>45</v>
      </c>
      <c r="O189" s="445"/>
      <c r="P189" s="186"/>
      <c r="Q189" s="186"/>
      <c r="R189" s="186"/>
    </row>
    <row r="190" spans="1:18" ht="21.75" customHeight="1">
      <c r="A190" s="476" t="s">
        <v>206</v>
      </c>
      <c r="B190" s="168">
        <v>3721697.95</v>
      </c>
      <c r="C190" s="443">
        <v>0</v>
      </c>
      <c r="D190" s="168">
        <v>203401.14</v>
      </c>
      <c r="E190" s="168">
        <v>56854.17</v>
      </c>
      <c r="F190" s="443">
        <f>SUM(B190:E190)</f>
        <v>3981953.2600000002</v>
      </c>
      <c r="G190" s="444" t="s">
        <v>271</v>
      </c>
      <c r="H190" s="459">
        <f t="shared" si="1"/>
        <v>1023.6383701799487</v>
      </c>
      <c r="I190" s="168">
        <v>3205043.97</v>
      </c>
      <c r="J190" s="443">
        <v>0</v>
      </c>
      <c r="K190" s="168">
        <v>128189.04</v>
      </c>
      <c r="L190" s="168">
        <v>48592.42</v>
      </c>
      <c r="M190" s="443">
        <f>SUM(I190:L190)</f>
        <v>3381825.43</v>
      </c>
      <c r="N190" s="444" t="s">
        <v>367</v>
      </c>
      <c r="O190" s="445">
        <f>M190/N190</f>
        <v>88.88780502549545</v>
      </c>
      <c r="P190" s="186">
        <v>-15.07</v>
      </c>
      <c r="Q190" s="186">
        <v>878.05</v>
      </c>
      <c r="R190" s="186">
        <v>-91.32</v>
      </c>
    </row>
    <row r="191" spans="1:18" ht="21.75" customHeight="1">
      <c r="A191" s="476" t="s">
        <v>134</v>
      </c>
      <c r="B191" s="191"/>
      <c r="C191" s="191"/>
      <c r="D191" s="191"/>
      <c r="E191" s="191"/>
      <c r="F191" s="191"/>
      <c r="G191" s="444" t="s">
        <v>685</v>
      </c>
      <c r="H191" s="459"/>
      <c r="I191" s="443"/>
      <c r="J191" s="443"/>
      <c r="K191" s="443"/>
      <c r="L191" s="443"/>
      <c r="M191" s="168"/>
      <c r="N191" s="444" t="s">
        <v>685</v>
      </c>
      <c r="O191" s="445"/>
      <c r="P191" s="186"/>
      <c r="Q191" s="186"/>
      <c r="R191" s="186"/>
    </row>
    <row r="192" spans="1:18" ht="21.75" customHeight="1">
      <c r="A192" s="191" t="s">
        <v>207</v>
      </c>
      <c r="B192" s="168">
        <v>5951413.43</v>
      </c>
      <c r="C192" s="443">
        <v>0</v>
      </c>
      <c r="D192" s="168">
        <v>325261.29</v>
      </c>
      <c r="E192" s="168">
        <v>90916.21</v>
      </c>
      <c r="F192" s="443">
        <f>SUM(B192:E192)</f>
        <v>6367590.93</v>
      </c>
      <c r="G192" s="444" t="s">
        <v>272</v>
      </c>
      <c r="H192" s="459">
        <f t="shared" si="1"/>
        <v>373.55338085181273</v>
      </c>
      <c r="I192" s="168">
        <v>5128070.35</v>
      </c>
      <c r="J192" s="443">
        <v>0</v>
      </c>
      <c r="K192" s="168">
        <v>205102.46</v>
      </c>
      <c r="L192" s="168">
        <v>77747.87</v>
      </c>
      <c r="M192" s="443">
        <f>SUM(I192:L192)</f>
        <v>5410920.68</v>
      </c>
      <c r="N192" s="444" t="s">
        <v>368</v>
      </c>
      <c r="O192" s="445">
        <f>M192/N192</f>
        <v>326.6083587855375</v>
      </c>
      <c r="P192" s="186">
        <v>-15.02</v>
      </c>
      <c r="Q192" s="186">
        <v>-2.81</v>
      </c>
      <c r="R192" s="186">
        <v>-12.57</v>
      </c>
    </row>
    <row r="193" spans="1:18" ht="21.75" customHeight="1">
      <c r="A193" s="191" t="s">
        <v>112</v>
      </c>
      <c r="B193" s="191"/>
      <c r="C193" s="191"/>
      <c r="D193" s="191"/>
      <c r="E193" s="191"/>
      <c r="F193" s="191"/>
      <c r="G193" s="355" t="s">
        <v>61</v>
      </c>
      <c r="H193" s="459"/>
      <c r="I193" s="443"/>
      <c r="J193" s="443"/>
      <c r="K193" s="443"/>
      <c r="L193" s="443"/>
      <c r="M193" s="168"/>
      <c r="N193" s="355" t="s">
        <v>61</v>
      </c>
      <c r="O193" s="445"/>
      <c r="P193" s="186"/>
      <c r="Q193" s="186"/>
      <c r="R193" s="186"/>
    </row>
    <row r="194" spans="1:18" ht="21.75" customHeight="1">
      <c r="A194" s="458" t="s">
        <v>208</v>
      </c>
      <c r="B194" s="168">
        <v>8929872.88</v>
      </c>
      <c r="C194" s="443">
        <v>0</v>
      </c>
      <c r="D194" s="168">
        <v>488042.37</v>
      </c>
      <c r="E194" s="168">
        <v>136416.36</v>
      </c>
      <c r="F194" s="443">
        <f>SUM(B194:E194)</f>
        <v>9554331.61</v>
      </c>
      <c r="G194" s="444" t="s">
        <v>273</v>
      </c>
      <c r="H194" s="459">
        <f t="shared" si="1"/>
        <v>357.0111206187878</v>
      </c>
      <c r="I194" s="168">
        <v>7692105.53</v>
      </c>
      <c r="J194" s="443">
        <v>0</v>
      </c>
      <c r="K194" s="168">
        <v>307653.69</v>
      </c>
      <c r="L194" s="168">
        <v>116621.81</v>
      </c>
      <c r="M194" s="443">
        <f>SUM(I194:L194)</f>
        <v>8116381.03</v>
      </c>
      <c r="N194" s="444" t="s">
        <v>369</v>
      </c>
      <c r="O194" s="445">
        <f>M194/N194</f>
        <v>301.2538426991315</v>
      </c>
      <c r="P194" s="186">
        <v>-15.05</v>
      </c>
      <c r="Q194" s="186">
        <v>0.67</v>
      </c>
      <c r="R194" s="186">
        <v>-15.62</v>
      </c>
    </row>
    <row r="195" spans="1:18" ht="21.75" customHeight="1">
      <c r="A195" s="458"/>
      <c r="B195" s="443"/>
      <c r="C195" s="443"/>
      <c r="D195" s="443"/>
      <c r="E195" s="443"/>
      <c r="F195" s="168"/>
      <c r="G195" s="444" t="s">
        <v>61</v>
      </c>
      <c r="H195" s="459"/>
      <c r="I195" s="443"/>
      <c r="J195" s="443"/>
      <c r="K195" s="443"/>
      <c r="L195" s="443"/>
      <c r="M195" s="168"/>
      <c r="N195" s="444" t="s">
        <v>685</v>
      </c>
      <c r="O195" s="445"/>
      <c r="P195" s="186"/>
      <c r="Q195" s="186"/>
      <c r="R195" s="186"/>
    </row>
    <row r="196" spans="1:18" ht="21.75" customHeight="1">
      <c r="A196" s="458" t="s">
        <v>209</v>
      </c>
      <c r="B196" s="168">
        <v>5951413.43</v>
      </c>
      <c r="C196" s="443">
        <v>0</v>
      </c>
      <c r="D196" s="168">
        <v>325261.29</v>
      </c>
      <c r="E196" s="168">
        <v>90916.21</v>
      </c>
      <c r="F196" s="443">
        <f>SUM(B196:E196)</f>
        <v>6367590.93</v>
      </c>
      <c r="G196" s="444" t="s">
        <v>714</v>
      </c>
      <c r="H196" s="459">
        <f t="shared" si="1"/>
        <v>810.848201961034</v>
      </c>
      <c r="I196" s="168">
        <v>5128070.35</v>
      </c>
      <c r="J196" s="443">
        <v>0</v>
      </c>
      <c r="K196" s="168">
        <v>205102.46</v>
      </c>
      <c r="L196" s="168">
        <v>77747.87</v>
      </c>
      <c r="M196" s="443">
        <f>SUM(I196:L196)</f>
        <v>5410920.68</v>
      </c>
      <c r="N196" s="444" t="s">
        <v>714</v>
      </c>
      <c r="O196" s="445">
        <f>M196/N196</f>
        <v>689.0259365847446</v>
      </c>
      <c r="P196" s="186">
        <v>-15.02</v>
      </c>
      <c r="Q196" s="186">
        <v>0</v>
      </c>
      <c r="R196" s="186">
        <v>-15.02</v>
      </c>
    </row>
    <row r="197" spans="1:18" ht="21.75" customHeight="1">
      <c r="A197" s="461" t="s">
        <v>779</v>
      </c>
      <c r="B197" s="462"/>
      <c r="C197" s="462"/>
      <c r="D197" s="462"/>
      <c r="E197" s="462"/>
      <c r="F197" s="172"/>
      <c r="G197" s="463" t="s">
        <v>60</v>
      </c>
      <c r="H197" s="467"/>
      <c r="I197" s="462"/>
      <c r="J197" s="462"/>
      <c r="K197" s="462"/>
      <c r="L197" s="462"/>
      <c r="M197" s="172"/>
      <c r="N197" s="463" t="s">
        <v>60</v>
      </c>
      <c r="O197" s="455"/>
      <c r="P197" s="360"/>
      <c r="Q197" s="360"/>
      <c r="R197" s="360"/>
    </row>
    <row r="198" spans="1:18" ht="21.75" customHeight="1">
      <c r="A198" s="477" t="s">
        <v>128</v>
      </c>
      <c r="B198" s="213"/>
      <c r="C198" s="213"/>
      <c r="D198" s="213"/>
      <c r="E198" s="213"/>
      <c r="F198" s="213"/>
      <c r="G198" s="457"/>
      <c r="H198" s="459"/>
      <c r="I198" s="213"/>
      <c r="J198" s="187"/>
      <c r="K198" s="187"/>
      <c r="L198" s="187"/>
      <c r="M198" s="213"/>
      <c r="N198" s="457"/>
      <c r="O198" s="459"/>
      <c r="P198" s="186"/>
      <c r="Q198" s="186"/>
      <c r="R198" s="186"/>
    </row>
    <row r="199" spans="1:18" ht="21.75" customHeight="1">
      <c r="A199" s="191" t="s">
        <v>150</v>
      </c>
      <c r="B199" s="168">
        <v>56894209.27</v>
      </c>
      <c r="C199" s="168">
        <v>254744.41</v>
      </c>
      <c r="D199" s="168">
        <v>5498159.12</v>
      </c>
      <c r="E199" s="168">
        <v>1014475.84</v>
      </c>
      <c r="F199" s="443">
        <f>SUM(B199:E199)</f>
        <v>63661588.64</v>
      </c>
      <c r="G199" s="444" t="s">
        <v>288</v>
      </c>
      <c r="H199" s="459">
        <f aca="true" t="shared" si="2" ref="H199:H224">F199/G199</f>
        <v>1464.6632610146094</v>
      </c>
      <c r="I199" s="168">
        <v>68625666.69</v>
      </c>
      <c r="J199" s="168">
        <v>234906.14</v>
      </c>
      <c r="K199" s="168">
        <v>3417270.63</v>
      </c>
      <c r="L199" s="168">
        <v>1368583.94</v>
      </c>
      <c r="M199" s="443">
        <f>SUM(I199:L199)</f>
        <v>73646427.39999999</v>
      </c>
      <c r="N199" s="444" t="s">
        <v>395</v>
      </c>
      <c r="O199" s="445">
        <f>M199/N199</f>
        <v>1603.9032907202125</v>
      </c>
      <c r="P199" s="186">
        <v>15.68</v>
      </c>
      <c r="Q199" s="186">
        <v>5.64</v>
      </c>
      <c r="R199" s="475">
        <v>9.51</v>
      </c>
    </row>
    <row r="200" spans="1:18" ht="21.75" customHeight="1">
      <c r="A200" s="191" t="s">
        <v>116</v>
      </c>
      <c r="B200" s="191"/>
      <c r="C200" s="191"/>
      <c r="D200" s="191"/>
      <c r="E200" s="191"/>
      <c r="F200" s="191"/>
      <c r="G200" s="355" t="s">
        <v>786</v>
      </c>
      <c r="H200" s="459"/>
      <c r="I200" s="443"/>
      <c r="J200" s="443"/>
      <c r="K200" s="443"/>
      <c r="L200" s="443"/>
      <c r="M200" s="168"/>
      <c r="N200" s="355" t="s">
        <v>786</v>
      </c>
      <c r="O200" s="445"/>
      <c r="P200" s="186"/>
      <c r="Q200" s="186"/>
      <c r="R200" s="186"/>
    </row>
    <row r="201" spans="1:18" ht="21.75" customHeight="1">
      <c r="A201" s="359"/>
      <c r="B201" s="359"/>
      <c r="C201" s="359"/>
      <c r="D201" s="359"/>
      <c r="E201" s="359"/>
      <c r="F201" s="359"/>
      <c r="G201" s="307"/>
      <c r="H201" s="467"/>
      <c r="I201" s="462"/>
      <c r="J201" s="462"/>
      <c r="K201" s="462"/>
      <c r="L201" s="462"/>
      <c r="M201" s="172"/>
      <c r="N201" s="307"/>
      <c r="O201" s="455"/>
      <c r="P201" s="360"/>
      <c r="Q201" s="360"/>
      <c r="R201" s="360"/>
    </row>
    <row r="202" spans="1:18" ht="21.75" customHeight="1">
      <c r="A202" s="191" t="s">
        <v>151</v>
      </c>
      <c r="B202" s="168">
        <v>56894209.27</v>
      </c>
      <c r="C202" s="168">
        <v>254744.41</v>
      </c>
      <c r="D202" s="168">
        <v>5498159.12</v>
      </c>
      <c r="E202" s="168">
        <v>1014475.84</v>
      </c>
      <c r="F202" s="443">
        <f>SUM(B202:E202)</f>
        <v>63661588.64</v>
      </c>
      <c r="G202" s="444" t="s">
        <v>299</v>
      </c>
      <c r="H202" s="459">
        <f t="shared" si="2"/>
        <v>14003.869036515618</v>
      </c>
      <c r="I202" s="168">
        <v>68625666.69</v>
      </c>
      <c r="J202" s="168">
        <v>234906.14</v>
      </c>
      <c r="K202" s="168">
        <v>3417270.63</v>
      </c>
      <c r="L202" s="168">
        <v>1368583.94</v>
      </c>
      <c r="M202" s="443">
        <f>SUM(I202:L202)</f>
        <v>73646427.39999999</v>
      </c>
      <c r="N202" s="444" t="s">
        <v>411</v>
      </c>
      <c r="O202" s="445">
        <f>M202/N202</f>
        <v>15909.792050118815</v>
      </c>
      <c r="P202" s="475">
        <v>15.68</v>
      </c>
      <c r="Q202" s="475">
        <v>1.83</v>
      </c>
      <c r="R202" s="186">
        <v>13.61</v>
      </c>
    </row>
    <row r="203" spans="1:18" ht="21.75" customHeight="1">
      <c r="A203" s="191" t="s">
        <v>767</v>
      </c>
      <c r="B203" s="443"/>
      <c r="C203" s="443"/>
      <c r="D203" s="443"/>
      <c r="E203" s="443"/>
      <c r="F203" s="168"/>
      <c r="G203" s="444" t="s">
        <v>61</v>
      </c>
      <c r="H203" s="459"/>
      <c r="I203" s="443"/>
      <c r="J203" s="443"/>
      <c r="K203" s="443"/>
      <c r="L203" s="443"/>
      <c r="M203" s="168"/>
      <c r="N203" s="468" t="s">
        <v>61</v>
      </c>
      <c r="O203" s="445"/>
      <c r="P203" s="186"/>
      <c r="Q203" s="186"/>
      <c r="R203" s="186"/>
    </row>
    <row r="204" spans="1:18" ht="21.75" customHeight="1">
      <c r="A204" s="191" t="s">
        <v>152</v>
      </c>
      <c r="B204" s="168">
        <v>56894209.27</v>
      </c>
      <c r="C204" s="168">
        <v>254744.41</v>
      </c>
      <c r="D204" s="168">
        <v>5498159.12</v>
      </c>
      <c r="E204" s="168">
        <v>1014475.84</v>
      </c>
      <c r="F204" s="443">
        <f>SUM(B204:E204)</f>
        <v>63661588.64</v>
      </c>
      <c r="G204" s="444" t="s">
        <v>300</v>
      </c>
      <c r="H204" s="459">
        <f t="shared" si="2"/>
        <v>11293.522909348945</v>
      </c>
      <c r="I204" s="168">
        <v>68625666.69</v>
      </c>
      <c r="J204" s="168">
        <v>234906.14</v>
      </c>
      <c r="K204" s="168">
        <v>3417270.63</v>
      </c>
      <c r="L204" s="168">
        <v>1368583.94</v>
      </c>
      <c r="M204" s="443">
        <f>SUM(I204:L204)</f>
        <v>73646427.39999999</v>
      </c>
      <c r="N204" s="444" t="s">
        <v>417</v>
      </c>
      <c r="O204" s="445">
        <f>M204/N204</f>
        <v>11775.891813239525</v>
      </c>
      <c r="P204" s="475">
        <v>15.68</v>
      </c>
      <c r="Q204" s="475">
        <v>10.95</v>
      </c>
      <c r="R204" s="475">
        <v>4.27</v>
      </c>
    </row>
    <row r="205" spans="1:18" ht="21.75" customHeight="1">
      <c r="A205" s="191" t="s">
        <v>840</v>
      </c>
      <c r="B205" s="191"/>
      <c r="C205" s="191"/>
      <c r="D205" s="191"/>
      <c r="E205" s="191"/>
      <c r="F205" s="191"/>
      <c r="G205" s="444" t="s">
        <v>61</v>
      </c>
      <c r="H205" s="459"/>
      <c r="I205" s="443"/>
      <c r="J205" s="443"/>
      <c r="K205" s="443"/>
      <c r="L205" s="443"/>
      <c r="M205" s="168"/>
      <c r="N205" s="444" t="s">
        <v>61</v>
      </c>
      <c r="O205" s="445"/>
      <c r="P205" s="186"/>
      <c r="Q205" s="186"/>
      <c r="R205" s="186"/>
    </row>
    <row r="206" spans="1:18" ht="21.75" customHeight="1">
      <c r="A206" s="191" t="s">
        <v>153</v>
      </c>
      <c r="B206" s="168">
        <v>42670656.95</v>
      </c>
      <c r="C206" s="168">
        <v>191058.3</v>
      </c>
      <c r="D206" s="168">
        <v>4123619.34</v>
      </c>
      <c r="E206" s="168">
        <v>760856.88</v>
      </c>
      <c r="F206" s="443">
        <f>SUM(B206:E206)</f>
        <v>47746191.470000006</v>
      </c>
      <c r="G206" s="444" t="s">
        <v>293</v>
      </c>
      <c r="H206" s="459">
        <f t="shared" si="2"/>
        <v>1283.1548366030638</v>
      </c>
      <c r="I206" s="168">
        <v>51469250.02</v>
      </c>
      <c r="J206" s="168">
        <v>176179.6</v>
      </c>
      <c r="K206" s="168">
        <v>2562952.97</v>
      </c>
      <c r="L206" s="168">
        <v>1026437.96</v>
      </c>
      <c r="M206" s="443">
        <f>SUM(I206:L206)</f>
        <v>55234820.550000004</v>
      </c>
      <c r="N206" s="355" t="s">
        <v>398</v>
      </c>
      <c r="O206" s="445">
        <f>M206/N206</f>
        <v>1377.7361639769526</v>
      </c>
      <c r="P206" s="186">
        <v>15.68</v>
      </c>
      <c r="Q206" s="475">
        <v>7.74</v>
      </c>
      <c r="R206" s="186">
        <v>7.37</v>
      </c>
    </row>
    <row r="207" spans="1:18" ht="21.75" customHeight="1">
      <c r="A207" s="191" t="s">
        <v>113</v>
      </c>
      <c r="B207" s="191"/>
      <c r="C207" s="191"/>
      <c r="D207" s="191"/>
      <c r="E207" s="191"/>
      <c r="F207" s="191"/>
      <c r="G207" s="444" t="s">
        <v>685</v>
      </c>
      <c r="H207" s="459"/>
      <c r="I207" s="443"/>
      <c r="J207" s="443"/>
      <c r="K207" s="443"/>
      <c r="L207" s="443"/>
      <c r="M207" s="168"/>
      <c r="N207" s="444" t="s">
        <v>685</v>
      </c>
      <c r="O207" s="445"/>
      <c r="P207" s="186"/>
      <c r="Q207" s="186"/>
      <c r="R207" s="186"/>
    </row>
    <row r="208" spans="1:18" ht="21.75" customHeight="1">
      <c r="A208" s="191" t="s">
        <v>154</v>
      </c>
      <c r="B208" s="168">
        <v>56894209.27</v>
      </c>
      <c r="C208" s="168">
        <v>254744.41</v>
      </c>
      <c r="D208" s="168">
        <v>5498159.12</v>
      </c>
      <c r="E208" s="168">
        <v>1014475.84</v>
      </c>
      <c r="F208" s="443">
        <f>SUM(B208:E208)</f>
        <v>63661588.64</v>
      </c>
      <c r="G208" s="444" t="s">
        <v>294</v>
      </c>
      <c r="H208" s="459">
        <f t="shared" si="2"/>
        <v>1191.3168277255886</v>
      </c>
      <c r="I208" s="168">
        <v>68625666.69</v>
      </c>
      <c r="J208" s="168">
        <v>234906.14</v>
      </c>
      <c r="K208" s="168">
        <v>3417270.63</v>
      </c>
      <c r="L208" s="168">
        <v>1368583.94</v>
      </c>
      <c r="M208" s="443">
        <f>SUM(I208:L208)</f>
        <v>73646427.39999999</v>
      </c>
      <c r="N208" s="355" t="s">
        <v>400</v>
      </c>
      <c r="O208" s="445">
        <f>M208/N208</f>
        <v>1418.4870163138733</v>
      </c>
      <c r="P208" s="466">
        <v>15.68</v>
      </c>
      <c r="Q208" s="475">
        <v>-2.84</v>
      </c>
      <c r="R208" s="475">
        <v>19.07</v>
      </c>
    </row>
    <row r="209" spans="1:18" ht="21.75" customHeight="1">
      <c r="A209" s="191" t="s">
        <v>157</v>
      </c>
      <c r="B209" s="191"/>
      <c r="C209" s="191"/>
      <c r="D209" s="191"/>
      <c r="E209" s="191"/>
      <c r="F209" s="191"/>
      <c r="G209" s="444" t="s">
        <v>685</v>
      </c>
      <c r="H209" s="459"/>
      <c r="I209" s="443"/>
      <c r="J209" s="443"/>
      <c r="K209" s="443"/>
      <c r="L209" s="443"/>
      <c r="M209" s="168"/>
      <c r="N209" s="444" t="s">
        <v>685</v>
      </c>
      <c r="O209" s="445"/>
      <c r="P209" s="478"/>
      <c r="Q209" s="186"/>
      <c r="R209" s="186"/>
    </row>
    <row r="210" spans="1:18" ht="21.75" customHeight="1">
      <c r="A210" s="191" t="s">
        <v>155</v>
      </c>
      <c r="B210" s="168">
        <v>28447104.63</v>
      </c>
      <c r="C210" s="168">
        <v>127372.2</v>
      </c>
      <c r="D210" s="168">
        <v>2749079.56</v>
      </c>
      <c r="E210" s="168">
        <v>507237.92</v>
      </c>
      <c r="F210" s="443">
        <f>SUM(B210:E210)</f>
        <v>31830794.31</v>
      </c>
      <c r="G210" s="444" t="s">
        <v>310</v>
      </c>
      <c r="H210" s="459">
        <f t="shared" si="2"/>
        <v>6223.029190615835</v>
      </c>
      <c r="I210" s="187"/>
      <c r="J210" s="187"/>
      <c r="K210" s="187"/>
      <c r="L210" s="187"/>
      <c r="M210" s="168"/>
      <c r="N210" s="444"/>
      <c r="O210" s="445"/>
      <c r="P210" s="466"/>
      <c r="Q210" s="186"/>
      <c r="R210" s="186"/>
    </row>
    <row r="211" spans="1:18" ht="21.75" customHeight="1">
      <c r="A211" s="191" t="s">
        <v>117</v>
      </c>
      <c r="B211" s="443"/>
      <c r="C211" s="443"/>
      <c r="D211" s="443"/>
      <c r="E211" s="443"/>
      <c r="F211" s="168"/>
      <c r="G211" s="444" t="s">
        <v>685</v>
      </c>
      <c r="H211" s="459"/>
      <c r="I211" s="443"/>
      <c r="J211" s="443"/>
      <c r="K211" s="443"/>
      <c r="L211" s="443"/>
      <c r="M211" s="168"/>
      <c r="N211" s="444"/>
      <c r="O211" s="445"/>
      <c r="P211" s="466"/>
      <c r="Q211" s="186"/>
      <c r="R211" s="186"/>
    </row>
    <row r="212" spans="1:18" ht="21.75" customHeight="1">
      <c r="A212" s="191" t="s">
        <v>156</v>
      </c>
      <c r="B212" s="168">
        <v>28447104.63</v>
      </c>
      <c r="C212" s="168">
        <v>127372.2</v>
      </c>
      <c r="D212" s="168">
        <v>2749079.56</v>
      </c>
      <c r="E212" s="168">
        <v>507237.92</v>
      </c>
      <c r="F212" s="443">
        <f>SUM(B212:E212)</f>
        <v>31830794.31</v>
      </c>
      <c r="G212" s="444" t="s">
        <v>311</v>
      </c>
      <c r="H212" s="459">
        <f t="shared" si="2"/>
        <v>12641.300361397934</v>
      </c>
      <c r="I212" s="187"/>
      <c r="J212" s="187"/>
      <c r="K212" s="187"/>
      <c r="L212" s="187"/>
      <c r="M212" s="168"/>
      <c r="N212" s="444"/>
      <c r="O212" s="445"/>
      <c r="P212" s="466"/>
      <c r="Q212" s="186"/>
      <c r="R212" s="186"/>
    </row>
    <row r="213" spans="1:18" ht="21.75" customHeight="1">
      <c r="A213" s="191" t="s">
        <v>765</v>
      </c>
      <c r="B213" s="443"/>
      <c r="C213" s="443"/>
      <c r="D213" s="443"/>
      <c r="E213" s="443"/>
      <c r="F213" s="168"/>
      <c r="G213" s="444" t="s">
        <v>685</v>
      </c>
      <c r="H213" s="459"/>
      <c r="I213" s="443"/>
      <c r="J213" s="443"/>
      <c r="K213" s="443"/>
      <c r="L213" s="443"/>
      <c r="M213" s="168"/>
      <c r="N213" s="444"/>
      <c r="O213" s="445"/>
      <c r="P213" s="466"/>
      <c r="Q213" s="186"/>
      <c r="R213" s="186"/>
    </row>
    <row r="214" spans="1:18" ht="21.75" customHeight="1">
      <c r="A214" s="191" t="s">
        <v>210</v>
      </c>
      <c r="B214" s="168">
        <v>56894209.27</v>
      </c>
      <c r="C214" s="168">
        <v>254744.41</v>
      </c>
      <c r="D214" s="168">
        <v>5498159.12</v>
      </c>
      <c r="E214" s="168">
        <v>1014475.84</v>
      </c>
      <c r="F214" s="443">
        <f>SUM(B214:E214)</f>
        <v>63661588.64</v>
      </c>
      <c r="G214" s="355" t="s">
        <v>290</v>
      </c>
      <c r="H214" s="459">
        <f t="shared" si="2"/>
        <v>10400.52093448783</v>
      </c>
      <c r="I214" s="168">
        <v>68625666.69</v>
      </c>
      <c r="J214" s="168">
        <v>234906.14</v>
      </c>
      <c r="K214" s="168">
        <v>3417270.63</v>
      </c>
      <c r="L214" s="168">
        <v>1368583.94</v>
      </c>
      <c r="M214" s="443">
        <f>SUM(I214:L214)</f>
        <v>73646427.39999999</v>
      </c>
      <c r="N214" s="444" t="s">
        <v>396</v>
      </c>
      <c r="O214" s="445">
        <f>M214/N214</f>
        <v>10645.624082104654</v>
      </c>
      <c r="P214" s="186">
        <v>15.68</v>
      </c>
      <c r="Q214" s="186">
        <v>13.02</v>
      </c>
      <c r="R214" s="186">
        <v>2.36</v>
      </c>
    </row>
    <row r="215" spans="1:18" ht="21.75" customHeight="1">
      <c r="A215" s="191"/>
      <c r="B215" s="191"/>
      <c r="C215" s="191"/>
      <c r="D215" s="191"/>
      <c r="E215" s="191"/>
      <c r="F215" s="191"/>
      <c r="G215" s="444" t="s">
        <v>685</v>
      </c>
      <c r="H215" s="459"/>
      <c r="I215" s="443"/>
      <c r="J215" s="443"/>
      <c r="K215" s="443"/>
      <c r="L215" s="443"/>
      <c r="M215" s="168"/>
      <c r="N215" s="444" t="s">
        <v>685</v>
      </c>
      <c r="O215" s="445"/>
      <c r="P215" s="186"/>
      <c r="Q215" s="186"/>
      <c r="R215" s="186"/>
    </row>
    <row r="216" spans="1:18" ht="21.75" customHeight="1">
      <c r="A216" s="458" t="s">
        <v>211</v>
      </c>
      <c r="B216" s="168">
        <v>28447104.63</v>
      </c>
      <c r="C216" s="168">
        <v>127372.2</v>
      </c>
      <c r="D216" s="168">
        <v>2749079.56</v>
      </c>
      <c r="E216" s="168">
        <v>507237.92</v>
      </c>
      <c r="F216" s="443">
        <f>SUM(B216:E216)</f>
        <v>31830794.31</v>
      </c>
      <c r="G216" s="444" t="s">
        <v>307</v>
      </c>
      <c r="H216" s="459">
        <f t="shared" si="2"/>
        <v>10446.601348867738</v>
      </c>
      <c r="I216" s="169"/>
      <c r="J216" s="169"/>
      <c r="K216" s="169"/>
      <c r="L216" s="169"/>
      <c r="M216" s="168"/>
      <c r="N216" s="444"/>
      <c r="O216" s="445"/>
      <c r="P216" s="186"/>
      <c r="Q216" s="186"/>
      <c r="R216" s="186"/>
    </row>
    <row r="217" spans="1:18" ht="21.75" customHeight="1">
      <c r="A217" s="458" t="s">
        <v>107</v>
      </c>
      <c r="B217" s="191"/>
      <c r="C217" s="191"/>
      <c r="D217" s="191"/>
      <c r="E217" s="191"/>
      <c r="F217" s="191"/>
      <c r="G217" s="444" t="s">
        <v>685</v>
      </c>
      <c r="H217" s="459"/>
      <c r="I217" s="443"/>
      <c r="J217" s="443"/>
      <c r="K217" s="443"/>
      <c r="L217" s="443"/>
      <c r="M217" s="168"/>
      <c r="N217" s="444"/>
      <c r="O217" s="445"/>
      <c r="P217" s="186"/>
      <c r="Q217" s="186"/>
      <c r="R217" s="186"/>
    </row>
    <row r="218" spans="1:18" ht="21.75" customHeight="1">
      <c r="A218" s="458" t="s">
        <v>212</v>
      </c>
      <c r="B218" s="168">
        <v>56894209.27</v>
      </c>
      <c r="C218" s="168">
        <v>254744.41</v>
      </c>
      <c r="D218" s="168">
        <v>5498159.12</v>
      </c>
      <c r="E218" s="168">
        <v>1014475.84</v>
      </c>
      <c r="F218" s="443">
        <f>SUM(B218:E218)</f>
        <v>63661588.64</v>
      </c>
      <c r="G218" s="444" t="s">
        <v>280</v>
      </c>
      <c r="H218" s="459">
        <f t="shared" si="2"/>
        <v>797.1648965689958</v>
      </c>
      <c r="I218" s="168">
        <v>68625666.69</v>
      </c>
      <c r="J218" s="168">
        <v>234906.14</v>
      </c>
      <c r="K218" s="168">
        <v>3417270.63</v>
      </c>
      <c r="L218" s="168">
        <v>1368583.95</v>
      </c>
      <c r="M218" s="443">
        <f>SUM(I218:L218)</f>
        <v>73646427.41</v>
      </c>
      <c r="N218" s="444" t="s">
        <v>385</v>
      </c>
      <c r="O218" s="445">
        <f>M218/N218</f>
        <v>896.7383127351541</v>
      </c>
      <c r="P218" s="186">
        <v>15.68</v>
      </c>
      <c r="Q218" s="186">
        <v>2.84</v>
      </c>
      <c r="R218" s="186">
        <v>12.49</v>
      </c>
    </row>
    <row r="219" spans="1:18" ht="21.75" customHeight="1">
      <c r="A219" s="458" t="s">
        <v>768</v>
      </c>
      <c r="B219" s="191"/>
      <c r="C219" s="191"/>
      <c r="D219" s="191"/>
      <c r="E219" s="191"/>
      <c r="F219" s="191"/>
      <c r="G219" s="355" t="s">
        <v>57</v>
      </c>
      <c r="H219" s="459"/>
      <c r="I219" s="443"/>
      <c r="J219" s="443"/>
      <c r="K219" s="443"/>
      <c r="L219" s="443"/>
      <c r="M219" s="168"/>
      <c r="N219" s="355" t="s">
        <v>57</v>
      </c>
      <c r="O219" s="445"/>
      <c r="P219" s="186"/>
      <c r="Q219" s="186"/>
      <c r="R219" s="186"/>
    </row>
    <row r="220" spans="1:18" ht="21.75" customHeight="1">
      <c r="A220" s="191" t="s">
        <v>563</v>
      </c>
      <c r="B220" s="168">
        <v>28447104.63</v>
      </c>
      <c r="C220" s="168">
        <v>127372.2</v>
      </c>
      <c r="D220" s="168">
        <v>2749079.56</v>
      </c>
      <c r="E220" s="168">
        <v>507237.91</v>
      </c>
      <c r="F220" s="443">
        <f>SUM(B220:E220)</f>
        <v>31830794.299999997</v>
      </c>
      <c r="G220" s="444" t="s">
        <v>282</v>
      </c>
      <c r="H220" s="459">
        <f t="shared" si="2"/>
        <v>2583.668368506493</v>
      </c>
      <c r="I220" s="169"/>
      <c r="J220" s="169"/>
      <c r="K220" s="169"/>
      <c r="L220" s="169"/>
      <c r="M220" s="168"/>
      <c r="N220" s="444"/>
      <c r="O220" s="445"/>
      <c r="P220" s="186"/>
      <c r="Q220" s="186"/>
      <c r="R220" s="186"/>
    </row>
    <row r="221" spans="1:18" ht="21.75" customHeight="1">
      <c r="A221" s="458"/>
      <c r="B221" s="191"/>
      <c r="C221" s="191"/>
      <c r="D221" s="191"/>
      <c r="E221" s="191"/>
      <c r="F221" s="191"/>
      <c r="G221" s="444" t="s">
        <v>685</v>
      </c>
      <c r="H221" s="459"/>
      <c r="I221" s="443"/>
      <c r="J221" s="443"/>
      <c r="K221" s="443"/>
      <c r="L221" s="443"/>
      <c r="M221" s="168"/>
      <c r="N221" s="444"/>
      <c r="O221" s="445"/>
      <c r="P221" s="186"/>
      <c r="Q221" s="186"/>
      <c r="R221" s="186"/>
    </row>
    <row r="222" spans="1:18" ht="21.75" customHeight="1">
      <c r="A222" s="458" t="s">
        <v>213</v>
      </c>
      <c r="B222" s="168">
        <v>56894209.27</v>
      </c>
      <c r="C222" s="168">
        <v>254744.41</v>
      </c>
      <c r="D222" s="168">
        <v>5498159.12</v>
      </c>
      <c r="E222" s="168">
        <v>1014475.84</v>
      </c>
      <c r="F222" s="443">
        <f>SUM(B222:E222)</f>
        <v>63661588.64</v>
      </c>
      <c r="G222" s="444" t="s">
        <v>287</v>
      </c>
      <c r="H222" s="459">
        <f t="shared" si="2"/>
        <v>40317.662216592784</v>
      </c>
      <c r="I222" s="168">
        <v>68625666.69</v>
      </c>
      <c r="J222" s="168">
        <v>234906.14</v>
      </c>
      <c r="K222" s="168">
        <v>3417270.63</v>
      </c>
      <c r="L222" s="168">
        <v>1368583.94</v>
      </c>
      <c r="M222" s="443">
        <f>SUM(I222:L222)</f>
        <v>73646427.39999999</v>
      </c>
      <c r="N222" s="444" t="s">
        <v>394</v>
      </c>
      <c r="O222" s="445">
        <f>M222/N222</f>
        <v>42594.810526315785</v>
      </c>
      <c r="P222" s="186">
        <v>15.68</v>
      </c>
      <c r="Q222" s="186">
        <v>9.5</v>
      </c>
      <c r="R222" s="186">
        <v>5.65</v>
      </c>
    </row>
    <row r="223" spans="1:18" ht="21.75" customHeight="1">
      <c r="A223" s="458"/>
      <c r="B223" s="191"/>
      <c r="C223" s="191"/>
      <c r="D223" s="191"/>
      <c r="E223" s="191"/>
      <c r="F223" s="191"/>
      <c r="G223" s="444" t="s">
        <v>61</v>
      </c>
      <c r="H223" s="459"/>
      <c r="I223" s="443"/>
      <c r="J223" s="443"/>
      <c r="K223" s="443"/>
      <c r="L223" s="443"/>
      <c r="M223" s="168"/>
      <c r="N223" s="444" t="s">
        <v>61</v>
      </c>
      <c r="O223" s="445"/>
      <c r="P223" s="186"/>
      <c r="Q223" s="186"/>
      <c r="R223" s="186"/>
    </row>
    <row r="224" spans="1:18" ht="21.75" customHeight="1">
      <c r="A224" s="458" t="s">
        <v>214</v>
      </c>
      <c r="B224" s="168">
        <v>56894209.27</v>
      </c>
      <c r="C224" s="168">
        <v>254744.41</v>
      </c>
      <c r="D224" s="168">
        <v>5498159.12</v>
      </c>
      <c r="E224" s="168">
        <v>1014475.84</v>
      </c>
      <c r="F224" s="443">
        <f>SUM(B224:E224)</f>
        <v>63661588.64</v>
      </c>
      <c r="G224" s="355" t="s">
        <v>292</v>
      </c>
      <c r="H224" s="459">
        <f t="shared" si="2"/>
        <v>19180.95469719795</v>
      </c>
      <c r="I224" s="169"/>
      <c r="J224" s="169"/>
      <c r="K224" s="169"/>
      <c r="L224" s="169"/>
      <c r="M224" s="168"/>
      <c r="N224" s="355"/>
      <c r="O224" s="445"/>
      <c r="P224" s="186"/>
      <c r="Q224" s="186"/>
      <c r="R224" s="186"/>
    </row>
    <row r="225" spans="1:18" ht="21.75" customHeight="1">
      <c r="A225" s="458" t="s">
        <v>131</v>
      </c>
      <c r="B225" s="191"/>
      <c r="C225" s="191"/>
      <c r="D225" s="191"/>
      <c r="E225" s="191"/>
      <c r="F225" s="191"/>
      <c r="G225" s="444" t="s">
        <v>61</v>
      </c>
      <c r="H225" s="459"/>
      <c r="I225" s="443"/>
      <c r="J225" s="443"/>
      <c r="K225" s="443"/>
      <c r="L225" s="443"/>
      <c r="M225" s="168"/>
      <c r="N225" s="444"/>
      <c r="O225" s="445"/>
      <c r="P225" s="186"/>
      <c r="Q225" s="186"/>
      <c r="R225" s="186"/>
    </row>
    <row r="226" spans="1:18" ht="21.75" customHeight="1">
      <c r="A226" s="461"/>
      <c r="B226" s="359"/>
      <c r="C226" s="359"/>
      <c r="D226" s="359"/>
      <c r="E226" s="359"/>
      <c r="F226" s="359"/>
      <c r="G226" s="463"/>
      <c r="H226" s="467"/>
      <c r="I226" s="462"/>
      <c r="J226" s="462"/>
      <c r="K226" s="462"/>
      <c r="L226" s="462"/>
      <c r="M226" s="172"/>
      <c r="N226" s="463"/>
      <c r="O226" s="455"/>
      <c r="P226" s="360"/>
      <c r="Q226" s="360"/>
      <c r="R226" s="360"/>
    </row>
    <row r="227" spans="1:18" ht="21.75" customHeight="1">
      <c r="A227" s="458" t="s">
        <v>564</v>
      </c>
      <c r="B227" s="168">
        <v>28447104.63</v>
      </c>
      <c r="C227" s="168">
        <v>127372.2</v>
      </c>
      <c r="D227" s="168">
        <v>2749079.56</v>
      </c>
      <c r="E227" s="168">
        <v>507237.91</v>
      </c>
      <c r="F227" s="443">
        <f>SUM(B227:E227)</f>
        <v>31830794.299999997</v>
      </c>
      <c r="G227" s="444" t="s">
        <v>277</v>
      </c>
      <c r="H227" s="459">
        <f>F227/G227</f>
        <v>15812.61515151515</v>
      </c>
      <c r="I227" s="169"/>
      <c r="J227" s="169"/>
      <c r="K227" s="169"/>
      <c r="L227" s="169"/>
      <c r="M227" s="168"/>
      <c r="N227" s="444"/>
      <c r="O227" s="445"/>
      <c r="P227" s="186"/>
      <c r="Q227" s="186"/>
      <c r="R227" s="186"/>
    </row>
    <row r="228" spans="1:18" ht="21.75" customHeight="1">
      <c r="A228" s="458"/>
      <c r="B228" s="191"/>
      <c r="C228" s="191"/>
      <c r="D228" s="191"/>
      <c r="E228" s="191"/>
      <c r="F228" s="191"/>
      <c r="G228" s="444" t="s">
        <v>61</v>
      </c>
      <c r="H228" s="459"/>
      <c r="I228" s="443"/>
      <c r="J228" s="443"/>
      <c r="K228" s="443"/>
      <c r="L228" s="443"/>
      <c r="M228" s="168"/>
      <c r="N228" s="444"/>
      <c r="O228" s="445"/>
      <c r="P228" s="186"/>
      <c r="Q228" s="186"/>
      <c r="R228" s="186"/>
    </row>
    <row r="229" spans="1:18" ht="21.75" customHeight="1">
      <c r="A229" s="458" t="s">
        <v>566</v>
      </c>
      <c r="B229" s="168">
        <v>56894209.27</v>
      </c>
      <c r="C229" s="168">
        <v>254744.41</v>
      </c>
      <c r="D229" s="168">
        <v>5498159.12</v>
      </c>
      <c r="E229" s="168">
        <v>1014475.84</v>
      </c>
      <c r="F229" s="443">
        <f>SUM(B229:E229)</f>
        <v>63661588.64</v>
      </c>
      <c r="G229" s="444" t="s">
        <v>281</v>
      </c>
      <c r="H229" s="459">
        <f>F229/G229</f>
        <v>2806.3296733524357</v>
      </c>
      <c r="I229" s="169"/>
      <c r="J229" s="169"/>
      <c r="K229" s="169"/>
      <c r="L229" s="169"/>
      <c r="M229" s="168"/>
      <c r="N229" s="444"/>
      <c r="O229" s="445"/>
      <c r="P229" s="186"/>
      <c r="Q229" s="186"/>
      <c r="R229" s="186"/>
    </row>
    <row r="230" spans="1:18" ht="21.75" customHeight="1">
      <c r="A230" s="458" t="s">
        <v>565</v>
      </c>
      <c r="B230" s="191"/>
      <c r="C230" s="191"/>
      <c r="D230" s="191"/>
      <c r="E230" s="191"/>
      <c r="F230" s="191"/>
      <c r="G230" s="355" t="s">
        <v>57</v>
      </c>
      <c r="H230" s="459"/>
      <c r="I230" s="443"/>
      <c r="J230" s="443"/>
      <c r="K230" s="443"/>
      <c r="L230" s="443"/>
      <c r="M230" s="168"/>
      <c r="N230" s="355"/>
      <c r="O230" s="445"/>
      <c r="P230" s="186"/>
      <c r="Q230" s="186"/>
      <c r="R230" s="186"/>
    </row>
    <row r="231" spans="1:18" ht="21.75" customHeight="1">
      <c r="A231" s="191" t="s">
        <v>567</v>
      </c>
      <c r="B231" s="168">
        <v>56894209.27</v>
      </c>
      <c r="C231" s="168">
        <v>254744.41</v>
      </c>
      <c r="D231" s="168">
        <v>5498159.12</v>
      </c>
      <c r="E231" s="168">
        <v>1014475.84</v>
      </c>
      <c r="F231" s="443">
        <f>SUM(B231:E231)</f>
        <v>63661588.64</v>
      </c>
      <c r="G231" s="444" t="s">
        <v>283</v>
      </c>
      <c r="H231" s="459">
        <f>F231/G231</f>
        <v>1756.9087523113012</v>
      </c>
      <c r="I231" s="169"/>
      <c r="J231" s="169"/>
      <c r="K231" s="169"/>
      <c r="L231" s="169"/>
      <c r="M231" s="168"/>
      <c r="N231" s="444"/>
      <c r="O231" s="445"/>
      <c r="P231" s="186"/>
      <c r="Q231" s="186"/>
      <c r="R231" s="186"/>
    </row>
    <row r="232" spans="1:18" ht="21.75" customHeight="1">
      <c r="A232" s="458" t="s">
        <v>933</v>
      </c>
      <c r="B232" s="191"/>
      <c r="C232" s="191"/>
      <c r="D232" s="191"/>
      <c r="E232" s="191"/>
      <c r="F232" s="191"/>
      <c r="G232" s="355" t="s">
        <v>57</v>
      </c>
      <c r="H232" s="459"/>
      <c r="I232" s="443"/>
      <c r="J232" s="443"/>
      <c r="K232" s="443"/>
      <c r="L232" s="443"/>
      <c r="M232" s="168"/>
      <c r="N232" s="355"/>
      <c r="O232" s="445"/>
      <c r="P232" s="186"/>
      <c r="Q232" s="186"/>
      <c r="R232" s="186"/>
    </row>
    <row r="233" spans="1:18" ht="21.75" customHeight="1">
      <c r="A233" s="458" t="s">
        <v>569</v>
      </c>
      <c r="B233" s="168">
        <v>42670656.95</v>
      </c>
      <c r="C233" s="168">
        <v>191058.3</v>
      </c>
      <c r="D233" s="168">
        <v>4123619.34</v>
      </c>
      <c r="E233" s="168">
        <v>760856.88</v>
      </c>
      <c r="F233" s="443">
        <f>SUM(B233:E233)</f>
        <v>47746191.470000006</v>
      </c>
      <c r="G233" s="444" t="s">
        <v>295</v>
      </c>
      <c r="H233" s="459">
        <f>F233/G233</f>
        <v>1851.273369392424</v>
      </c>
      <c r="I233" s="169"/>
      <c r="J233" s="169"/>
      <c r="K233" s="169"/>
      <c r="L233" s="169"/>
      <c r="M233" s="168"/>
      <c r="N233" s="444"/>
      <c r="O233" s="445"/>
      <c r="P233" s="186"/>
      <c r="Q233" s="186"/>
      <c r="R233" s="186"/>
    </row>
    <row r="234" spans="1:18" ht="21.75" customHeight="1">
      <c r="A234" s="458" t="s">
        <v>568</v>
      </c>
      <c r="B234" s="191"/>
      <c r="C234" s="191"/>
      <c r="D234" s="191"/>
      <c r="E234" s="191"/>
      <c r="F234" s="191"/>
      <c r="G234" s="444" t="s">
        <v>61</v>
      </c>
      <c r="H234" s="459"/>
      <c r="I234" s="443"/>
      <c r="J234" s="443"/>
      <c r="K234" s="443"/>
      <c r="L234" s="443"/>
      <c r="M234" s="168"/>
      <c r="N234" s="444"/>
      <c r="O234" s="445"/>
      <c r="P234" s="186"/>
      <c r="Q234" s="186"/>
      <c r="R234" s="186"/>
    </row>
    <row r="235" spans="1:18" ht="21.75" customHeight="1">
      <c r="A235" s="458" t="s">
        <v>570</v>
      </c>
      <c r="B235" s="168">
        <v>28447104.63</v>
      </c>
      <c r="C235" s="168">
        <v>127372.2</v>
      </c>
      <c r="D235" s="168">
        <v>2749079.56</v>
      </c>
      <c r="E235" s="168">
        <v>507237.91</v>
      </c>
      <c r="F235" s="443">
        <f>SUM(B235:E235)</f>
        <v>31830794.299999997</v>
      </c>
      <c r="G235" s="444" t="s">
        <v>297</v>
      </c>
      <c r="H235" s="459">
        <f>F235/G235</f>
        <v>26547.78507089241</v>
      </c>
      <c r="I235" s="168">
        <v>34312833.35</v>
      </c>
      <c r="J235" s="168">
        <v>117453.07</v>
      </c>
      <c r="K235" s="168">
        <v>1708635.32</v>
      </c>
      <c r="L235" s="168">
        <v>684291.97</v>
      </c>
      <c r="M235" s="443">
        <f>SUM(I235:L235)</f>
        <v>36823213.71</v>
      </c>
      <c r="N235" s="444" t="s">
        <v>407</v>
      </c>
      <c r="O235" s="445">
        <f>M235/N235</f>
        <v>13822.52766891892</v>
      </c>
      <c r="P235" s="186">
        <v>15.68</v>
      </c>
      <c r="Q235" s="186">
        <v>122.19</v>
      </c>
      <c r="R235" s="186">
        <v>-47.93</v>
      </c>
    </row>
    <row r="236" spans="1:18" ht="21.75" customHeight="1">
      <c r="A236" s="458" t="s">
        <v>170</v>
      </c>
      <c r="B236" s="443"/>
      <c r="C236" s="443"/>
      <c r="D236" s="443"/>
      <c r="E236" s="443"/>
      <c r="F236" s="168"/>
      <c r="G236" s="468" t="s">
        <v>61</v>
      </c>
      <c r="H236" s="459"/>
      <c r="I236" s="443"/>
      <c r="J236" s="443"/>
      <c r="K236" s="443"/>
      <c r="L236" s="443"/>
      <c r="M236" s="168"/>
      <c r="N236" s="444" t="s">
        <v>61</v>
      </c>
      <c r="O236" s="445"/>
      <c r="P236" s="186"/>
      <c r="Q236" s="186"/>
      <c r="R236" s="186"/>
    </row>
    <row r="237" spans="1:18" ht="21.75" customHeight="1">
      <c r="A237" s="191" t="s">
        <v>571</v>
      </c>
      <c r="B237" s="168">
        <v>42670656.95</v>
      </c>
      <c r="C237" s="168">
        <v>191058.31</v>
      </c>
      <c r="D237" s="168">
        <v>4123619.34</v>
      </c>
      <c r="E237" s="168">
        <v>760856.88</v>
      </c>
      <c r="F237" s="443">
        <f>SUM(B237:E237)</f>
        <v>47746191.48000001</v>
      </c>
      <c r="G237" s="444" t="s">
        <v>301</v>
      </c>
      <c r="H237" s="459">
        <f>F237/G237</f>
        <v>5167.896036367573</v>
      </c>
      <c r="I237" s="169"/>
      <c r="J237" s="169"/>
      <c r="K237" s="169"/>
      <c r="L237" s="169"/>
      <c r="M237" s="168"/>
      <c r="N237" s="444"/>
      <c r="O237" s="445"/>
      <c r="P237" s="186"/>
      <c r="Q237" s="186"/>
      <c r="R237" s="186"/>
    </row>
    <row r="238" spans="1:18" ht="21.75" customHeight="1">
      <c r="A238" s="191"/>
      <c r="B238" s="191"/>
      <c r="C238" s="191"/>
      <c r="D238" s="191"/>
      <c r="E238" s="191"/>
      <c r="F238" s="191"/>
      <c r="G238" s="444" t="s">
        <v>61</v>
      </c>
      <c r="H238" s="459"/>
      <c r="I238" s="443"/>
      <c r="J238" s="443"/>
      <c r="K238" s="443"/>
      <c r="L238" s="443"/>
      <c r="M238" s="168"/>
      <c r="N238" s="444"/>
      <c r="O238" s="445"/>
      <c r="P238" s="186"/>
      <c r="Q238" s="186"/>
      <c r="R238" s="186"/>
    </row>
    <row r="239" spans="1:18" ht="21.75" customHeight="1">
      <c r="A239" s="458" t="s">
        <v>584</v>
      </c>
      <c r="B239" s="168">
        <v>28447104.63</v>
      </c>
      <c r="C239" s="168">
        <v>127372.2</v>
      </c>
      <c r="D239" s="168">
        <v>2749079.56</v>
      </c>
      <c r="E239" s="168">
        <v>507237.92</v>
      </c>
      <c r="F239" s="443">
        <f>SUM(B239:E239)</f>
        <v>31830794.31</v>
      </c>
      <c r="G239" s="444" t="s">
        <v>303</v>
      </c>
      <c r="H239" s="459">
        <f>F239/G239</f>
        <v>15150.306668253212</v>
      </c>
      <c r="I239" s="169"/>
      <c r="J239" s="169"/>
      <c r="K239" s="169"/>
      <c r="L239" s="169"/>
      <c r="M239" s="168"/>
      <c r="N239" s="444"/>
      <c r="O239" s="445"/>
      <c r="P239" s="186"/>
      <c r="Q239" s="186"/>
      <c r="R239" s="186"/>
    </row>
    <row r="240" spans="1:18" ht="21.75" customHeight="1">
      <c r="A240" s="458" t="s">
        <v>585</v>
      </c>
      <c r="B240" s="191"/>
      <c r="C240" s="191"/>
      <c r="D240" s="191"/>
      <c r="E240" s="191"/>
      <c r="F240" s="191"/>
      <c r="G240" s="444" t="s">
        <v>61</v>
      </c>
      <c r="H240" s="459"/>
      <c r="I240" s="443"/>
      <c r="J240" s="443"/>
      <c r="K240" s="443"/>
      <c r="L240" s="443"/>
      <c r="M240" s="168"/>
      <c r="N240" s="444"/>
      <c r="O240" s="445"/>
      <c r="P240" s="186"/>
      <c r="Q240" s="186"/>
      <c r="R240" s="186"/>
    </row>
    <row r="241" spans="1:18" ht="21.75" customHeight="1">
      <c r="A241" s="458" t="s">
        <v>586</v>
      </c>
      <c r="B241" s="168">
        <v>28447104.63</v>
      </c>
      <c r="C241" s="168">
        <v>127372.2</v>
      </c>
      <c r="D241" s="168">
        <v>2749079.56</v>
      </c>
      <c r="E241" s="168">
        <v>507237.92</v>
      </c>
      <c r="F241" s="443">
        <f>SUM(B241:E241)</f>
        <v>31830794.31</v>
      </c>
      <c r="G241" s="444" t="s">
        <v>312</v>
      </c>
      <c r="H241" s="459">
        <f>F241/G241</f>
        <v>18388.673778162913</v>
      </c>
      <c r="I241" s="187"/>
      <c r="J241" s="187"/>
      <c r="K241" s="187"/>
      <c r="L241" s="187"/>
      <c r="M241" s="168"/>
      <c r="N241" s="479"/>
      <c r="O241" s="445"/>
      <c r="P241" s="186"/>
      <c r="Q241" s="186"/>
      <c r="R241" s="186"/>
    </row>
    <row r="242" spans="1:18" ht="21.75" customHeight="1">
      <c r="A242" s="458" t="s">
        <v>587</v>
      </c>
      <c r="B242" s="443"/>
      <c r="C242" s="443"/>
      <c r="D242" s="443"/>
      <c r="E242" s="443"/>
      <c r="F242" s="168"/>
      <c r="G242" s="444" t="s">
        <v>685</v>
      </c>
      <c r="H242" s="459"/>
      <c r="I242" s="443"/>
      <c r="J242" s="443"/>
      <c r="K242" s="443"/>
      <c r="L242" s="443"/>
      <c r="M242" s="168"/>
      <c r="N242" s="444"/>
      <c r="O242" s="445"/>
      <c r="P242" s="187"/>
      <c r="Q242" s="186"/>
      <c r="R242" s="186"/>
    </row>
    <row r="243" spans="1:18" ht="21.75" customHeight="1">
      <c r="A243" s="458" t="s">
        <v>588</v>
      </c>
      <c r="B243" s="168">
        <v>42670656.95</v>
      </c>
      <c r="C243" s="168">
        <v>191058.3</v>
      </c>
      <c r="D243" s="168">
        <v>4123619.35</v>
      </c>
      <c r="E243" s="168">
        <v>760856.88</v>
      </c>
      <c r="F243" s="443">
        <f>SUM(B243:E243)</f>
        <v>47746191.480000004</v>
      </c>
      <c r="G243" s="444" t="s">
        <v>313</v>
      </c>
      <c r="H243" s="459">
        <f>F243/G243</f>
        <v>55518.82730232559</v>
      </c>
      <c r="I243" s="187"/>
      <c r="J243" s="187"/>
      <c r="K243" s="187"/>
      <c r="L243" s="187"/>
      <c r="M243" s="168"/>
      <c r="N243" s="444"/>
      <c r="O243" s="445"/>
      <c r="P243" s="186"/>
      <c r="Q243" s="186"/>
      <c r="R243" s="186"/>
    </row>
    <row r="244" spans="1:18" ht="21.75" customHeight="1">
      <c r="A244" s="458" t="s">
        <v>36</v>
      </c>
      <c r="B244" s="191"/>
      <c r="C244" s="191"/>
      <c r="D244" s="191"/>
      <c r="E244" s="191"/>
      <c r="F244" s="191"/>
      <c r="G244" s="444" t="s">
        <v>685</v>
      </c>
      <c r="H244" s="459"/>
      <c r="I244" s="443"/>
      <c r="J244" s="443"/>
      <c r="K244" s="443"/>
      <c r="L244" s="443"/>
      <c r="M244" s="168"/>
      <c r="N244" s="444"/>
      <c r="O244" s="445"/>
      <c r="P244" s="187"/>
      <c r="Q244" s="186"/>
      <c r="R244" s="186"/>
    </row>
    <row r="245" spans="1:18" ht="21.75" customHeight="1">
      <c r="A245" s="458" t="s">
        <v>590</v>
      </c>
      <c r="B245" s="168">
        <v>28447104.62</v>
      </c>
      <c r="C245" s="168">
        <v>127372.2</v>
      </c>
      <c r="D245" s="168">
        <v>2749079.56</v>
      </c>
      <c r="E245" s="168">
        <v>507237.92</v>
      </c>
      <c r="F245" s="443">
        <f>SUM(B245:E245)</f>
        <v>31830794.3</v>
      </c>
      <c r="G245" s="444" t="s">
        <v>314</v>
      </c>
      <c r="H245" s="459">
        <f aca="true" t="shared" si="3" ref="H245:H266">F245/G245</f>
        <v>13351.843246644296</v>
      </c>
      <c r="I245" s="187"/>
      <c r="J245" s="187"/>
      <c r="K245" s="187"/>
      <c r="L245" s="187"/>
      <c r="M245" s="168"/>
      <c r="N245" s="444"/>
      <c r="O245" s="445"/>
      <c r="P245" s="186"/>
      <c r="Q245" s="186"/>
      <c r="R245" s="186"/>
    </row>
    <row r="246" spans="1:18" ht="21.75" customHeight="1">
      <c r="A246" s="458" t="s">
        <v>589</v>
      </c>
      <c r="B246" s="443"/>
      <c r="C246" s="443"/>
      <c r="D246" s="443"/>
      <c r="E246" s="443"/>
      <c r="F246" s="168"/>
      <c r="G246" s="444" t="s">
        <v>685</v>
      </c>
      <c r="H246" s="459"/>
      <c r="I246" s="443"/>
      <c r="J246" s="443"/>
      <c r="K246" s="443"/>
      <c r="L246" s="443"/>
      <c r="M246" s="168"/>
      <c r="N246" s="444"/>
      <c r="O246" s="445"/>
      <c r="P246" s="187"/>
      <c r="Q246" s="186"/>
      <c r="R246" s="186"/>
    </row>
    <row r="247" spans="1:18" ht="21.75" customHeight="1">
      <c r="A247" s="458" t="s">
        <v>572</v>
      </c>
      <c r="B247" s="168">
        <v>42670656.95</v>
      </c>
      <c r="C247" s="168">
        <v>191058.3</v>
      </c>
      <c r="D247" s="168">
        <v>4123619.34</v>
      </c>
      <c r="E247" s="168">
        <v>760856.88</v>
      </c>
      <c r="F247" s="443">
        <f>SUM(B247:E247)</f>
        <v>47746191.470000006</v>
      </c>
      <c r="G247" s="444" t="s">
        <v>275</v>
      </c>
      <c r="H247" s="459">
        <f t="shared" si="3"/>
        <v>20240.013340398476</v>
      </c>
      <c r="I247" s="168"/>
      <c r="J247" s="168"/>
      <c r="K247" s="168"/>
      <c r="L247" s="168"/>
      <c r="M247" s="443"/>
      <c r="N247" s="444"/>
      <c r="O247" s="445"/>
      <c r="P247" s="186"/>
      <c r="Q247" s="186"/>
      <c r="R247" s="186"/>
    </row>
    <row r="248" spans="1:18" ht="21.75" customHeight="1">
      <c r="A248" s="458"/>
      <c r="B248" s="191"/>
      <c r="C248" s="191"/>
      <c r="D248" s="191"/>
      <c r="E248" s="191"/>
      <c r="F248" s="191"/>
      <c r="G248" s="444" t="s">
        <v>61</v>
      </c>
      <c r="H248" s="459"/>
      <c r="I248" s="443"/>
      <c r="J248" s="443"/>
      <c r="K248" s="443"/>
      <c r="L248" s="443"/>
      <c r="M248" s="168"/>
      <c r="N248" s="444"/>
      <c r="O248" s="445"/>
      <c r="P248" s="187"/>
      <c r="Q248" s="186"/>
      <c r="R248" s="186"/>
    </row>
    <row r="249" spans="1:18" ht="21.75" customHeight="1">
      <c r="A249" s="458" t="s">
        <v>573</v>
      </c>
      <c r="B249" s="168">
        <v>28447104.63</v>
      </c>
      <c r="C249" s="168">
        <v>127372.2</v>
      </c>
      <c r="D249" s="168">
        <v>2749079.56</v>
      </c>
      <c r="E249" s="168">
        <v>507237.91</v>
      </c>
      <c r="F249" s="443">
        <f>SUM(B249:E249)</f>
        <v>31830794.299999997</v>
      </c>
      <c r="G249" s="444" t="s">
        <v>276</v>
      </c>
      <c r="H249" s="459">
        <f t="shared" si="3"/>
        <v>38396.61556091676</v>
      </c>
      <c r="I249" s="443"/>
      <c r="J249" s="443"/>
      <c r="K249" s="443"/>
      <c r="L249" s="443"/>
      <c r="M249" s="168"/>
      <c r="N249" s="444"/>
      <c r="O249" s="445"/>
      <c r="P249" s="187"/>
      <c r="Q249" s="186"/>
      <c r="R249" s="186"/>
    </row>
    <row r="250" spans="1:18" ht="21.75" customHeight="1">
      <c r="A250" s="458" t="s">
        <v>215</v>
      </c>
      <c r="B250" s="191"/>
      <c r="C250" s="191"/>
      <c r="D250" s="191"/>
      <c r="E250" s="191"/>
      <c r="F250" s="191"/>
      <c r="G250" s="444" t="s">
        <v>685</v>
      </c>
      <c r="H250" s="459"/>
      <c r="I250" s="443"/>
      <c r="J250" s="443"/>
      <c r="K250" s="443"/>
      <c r="L250" s="443"/>
      <c r="M250" s="168"/>
      <c r="N250" s="444"/>
      <c r="O250" s="445"/>
      <c r="P250" s="187"/>
      <c r="Q250" s="186"/>
      <c r="R250" s="186"/>
    </row>
    <row r="251" spans="1:18" ht="21.75" customHeight="1">
      <c r="A251" s="461"/>
      <c r="B251" s="359"/>
      <c r="C251" s="359"/>
      <c r="D251" s="359"/>
      <c r="E251" s="359"/>
      <c r="F251" s="359"/>
      <c r="G251" s="463"/>
      <c r="H251" s="467"/>
      <c r="I251" s="462"/>
      <c r="J251" s="462"/>
      <c r="K251" s="462"/>
      <c r="L251" s="462"/>
      <c r="M251" s="172"/>
      <c r="N251" s="463"/>
      <c r="O251" s="455"/>
      <c r="P251" s="357"/>
      <c r="Q251" s="360"/>
      <c r="R251" s="360"/>
    </row>
    <row r="252" spans="1:18" ht="21.75" customHeight="1">
      <c r="A252" s="458" t="s">
        <v>574</v>
      </c>
      <c r="B252" s="168">
        <v>28447104.63</v>
      </c>
      <c r="C252" s="168">
        <v>127372.2</v>
      </c>
      <c r="D252" s="168">
        <v>2749079.56</v>
      </c>
      <c r="E252" s="168">
        <v>507237.91</v>
      </c>
      <c r="F252" s="443">
        <f>SUM(B252:E252)</f>
        <v>31830794.299999997</v>
      </c>
      <c r="G252" s="444" t="s">
        <v>279</v>
      </c>
      <c r="H252" s="459">
        <f t="shared" si="3"/>
        <v>19969.130677540776</v>
      </c>
      <c r="I252" s="443"/>
      <c r="J252" s="443"/>
      <c r="K252" s="443"/>
      <c r="L252" s="443"/>
      <c r="M252" s="168"/>
      <c r="N252" s="444"/>
      <c r="O252" s="445"/>
      <c r="P252" s="187"/>
      <c r="Q252" s="186"/>
      <c r="R252" s="186"/>
    </row>
    <row r="253" spans="1:18" ht="21.75" customHeight="1">
      <c r="A253" s="458" t="s">
        <v>216</v>
      </c>
      <c r="B253" s="191"/>
      <c r="C253" s="191"/>
      <c r="D253" s="191"/>
      <c r="E253" s="191"/>
      <c r="F253" s="191"/>
      <c r="G253" s="444" t="s">
        <v>685</v>
      </c>
      <c r="H253" s="459"/>
      <c r="I253" s="443"/>
      <c r="J253" s="443"/>
      <c r="K253" s="443"/>
      <c r="L253" s="443"/>
      <c r="M253" s="168"/>
      <c r="N253" s="444"/>
      <c r="O253" s="445"/>
      <c r="P253" s="187"/>
      <c r="Q253" s="186"/>
      <c r="R253" s="186"/>
    </row>
    <row r="254" spans="1:18" ht="21.75" customHeight="1">
      <c r="A254" s="458" t="s">
        <v>575</v>
      </c>
      <c r="B254" s="168">
        <v>42670656.95</v>
      </c>
      <c r="C254" s="168">
        <v>191058.3</v>
      </c>
      <c r="D254" s="168">
        <v>4123619.34</v>
      </c>
      <c r="E254" s="168">
        <v>760856.88</v>
      </c>
      <c r="F254" s="443">
        <f>SUM(B254:E254)</f>
        <v>47746191.470000006</v>
      </c>
      <c r="G254" s="444" t="s">
        <v>285</v>
      </c>
      <c r="H254" s="459">
        <f t="shared" si="3"/>
        <v>18864.55609245358</v>
      </c>
      <c r="I254" s="443"/>
      <c r="J254" s="443"/>
      <c r="K254" s="443"/>
      <c r="L254" s="443"/>
      <c r="M254" s="168"/>
      <c r="N254" s="444"/>
      <c r="O254" s="445"/>
      <c r="P254" s="187"/>
      <c r="Q254" s="186"/>
      <c r="R254" s="186"/>
    </row>
    <row r="255" spans="1:18" ht="21.75" customHeight="1">
      <c r="A255" s="458" t="s">
        <v>284</v>
      </c>
      <c r="B255" s="191"/>
      <c r="C255" s="191"/>
      <c r="D255" s="191"/>
      <c r="E255" s="191"/>
      <c r="F255" s="191"/>
      <c r="G255" s="444" t="s">
        <v>61</v>
      </c>
      <c r="H255" s="459"/>
      <c r="I255" s="443"/>
      <c r="J255" s="443"/>
      <c r="K255" s="443"/>
      <c r="L255" s="443"/>
      <c r="M255" s="168"/>
      <c r="N255" s="444"/>
      <c r="O255" s="445"/>
      <c r="P255" s="187"/>
      <c r="Q255" s="186"/>
      <c r="R255" s="186"/>
    </row>
    <row r="256" spans="1:18" ht="21.75" customHeight="1">
      <c r="A256" s="458" t="s">
        <v>576</v>
      </c>
      <c r="B256" s="168">
        <v>42670656.95</v>
      </c>
      <c r="C256" s="168">
        <v>191058.3</v>
      </c>
      <c r="D256" s="168">
        <v>4123619.34</v>
      </c>
      <c r="E256" s="168">
        <v>760856.88</v>
      </c>
      <c r="F256" s="443">
        <f>SUM(B256:E256)</f>
        <v>47746191.470000006</v>
      </c>
      <c r="G256" s="444" t="s">
        <v>296</v>
      </c>
      <c r="H256" s="459">
        <f t="shared" si="3"/>
        <v>3092.369913860104</v>
      </c>
      <c r="I256" s="443"/>
      <c r="J256" s="443"/>
      <c r="K256" s="443"/>
      <c r="L256" s="443"/>
      <c r="M256" s="168"/>
      <c r="N256" s="444"/>
      <c r="O256" s="445"/>
      <c r="P256" s="187"/>
      <c r="Q256" s="186"/>
      <c r="R256" s="186"/>
    </row>
    <row r="257" spans="1:18" ht="21.75" customHeight="1">
      <c r="A257" s="458" t="s">
        <v>217</v>
      </c>
      <c r="B257" s="443"/>
      <c r="C257" s="443"/>
      <c r="D257" s="443"/>
      <c r="E257" s="443"/>
      <c r="F257" s="168"/>
      <c r="G257" s="444" t="s">
        <v>685</v>
      </c>
      <c r="H257" s="459"/>
      <c r="I257" s="443"/>
      <c r="J257" s="443"/>
      <c r="K257" s="443"/>
      <c r="L257" s="443"/>
      <c r="M257" s="168"/>
      <c r="N257" s="444"/>
      <c r="O257" s="445"/>
      <c r="P257" s="187"/>
      <c r="Q257" s="186"/>
      <c r="R257" s="186"/>
    </row>
    <row r="258" spans="1:18" ht="21.75" customHeight="1">
      <c r="A258" s="458" t="s">
        <v>577</v>
      </c>
      <c r="B258" s="168">
        <v>42670656.95</v>
      </c>
      <c r="C258" s="168">
        <v>191058.3</v>
      </c>
      <c r="D258" s="168">
        <v>4123619.34</v>
      </c>
      <c r="E258" s="168">
        <v>760856.88</v>
      </c>
      <c r="F258" s="443">
        <f>SUM(B258:E258)</f>
        <v>47746191.470000006</v>
      </c>
      <c r="G258" s="444" t="s">
        <v>298</v>
      </c>
      <c r="H258" s="459">
        <f t="shared" si="3"/>
        <v>6000.5267651124805</v>
      </c>
      <c r="I258" s="443"/>
      <c r="J258" s="443"/>
      <c r="K258" s="443"/>
      <c r="L258" s="443"/>
      <c r="M258" s="168"/>
      <c r="N258" s="444"/>
      <c r="O258" s="445"/>
      <c r="P258" s="187"/>
      <c r="Q258" s="186"/>
      <c r="R258" s="186"/>
    </row>
    <row r="259" spans="1:18" ht="21.75" customHeight="1">
      <c r="A259" s="458" t="s">
        <v>218</v>
      </c>
      <c r="B259" s="191"/>
      <c r="C259" s="191"/>
      <c r="D259" s="191"/>
      <c r="E259" s="191"/>
      <c r="F259" s="191"/>
      <c r="G259" s="468" t="s">
        <v>61</v>
      </c>
      <c r="H259" s="459"/>
      <c r="I259" s="443"/>
      <c r="J259" s="443"/>
      <c r="K259" s="443"/>
      <c r="L259" s="443"/>
      <c r="M259" s="168"/>
      <c r="N259" s="444"/>
      <c r="O259" s="445"/>
      <c r="P259" s="187"/>
      <c r="Q259" s="186"/>
      <c r="R259" s="186"/>
    </row>
    <row r="260" spans="1:18" ht="21.75" customHeight="1">
      <c r="A260" s="458" t="s">
        <v>578</v>
      </c>
      <c r="B260" s="168">
        <v>28447104.63</v>
      </c>
      <c r="C260" s="168">
        <v>127372.2</v>
      </c>
      <c r="D260" s="168">
        <v>2749079.56</v>
      </c>
      <c r="E260" s="168">
        <v>507237.91</v>
      </c>
      <c r="F260" s="443">
        <f>SUM(B260:E260)</f>
        <v>31830794.299999997</v>
      </c>
      <c r="G260" s="444" t="s">
        <v>302</v>
      </c>
      <c r="H260" s="459">
        <f t="shared" si="3"/>
        <v>9863.896591261233</v>
      </c>
      <c r="I260" s="168">
        <v>34312833.35</v>
      </c>
      <c r="J260" s="168">
        <v>117453.07</v>
      </c>
      <c r="K260" s="168">
        <v>1708635.32</v>
      </c>
      <c r="L260" s="168">
        <v>684291.97</v>
      </c>
      <c r="M260" s="443">
        <f>SUM(I260:L260)</f>
        <v>36823213.71</v>
      </c>
      <c r="N260" s="444" t="s">
        <v>420</v>
      </c>
      <c r="O260" s="445">
        <f>M260/N260</f>
        <v>9564.471093506494</v>
      </c>
      <c r="P260" s="186">
        <v>15.68</v>
      </c>
      <c r="Q260" s="186">
        <v>19.31</v>
      </c>
      <c r="R260" s="186">
        <v>-3.04</v>
      </c>
    </row>
    <row r="261" spans="1:18" ht="21.75" customHeight="1">
      <c r="A261" s="458" t="s">
        <v>219</v>
      </c>
      <c r="B261" s="191"/>
      <c r="C261" s="191"/>
      <c r="D261" s="191"/>
      <c r="E261" s="191"/>
      <c r="F261" s="191"/>
      <c r="G261" s="444" t="s">
        <v>61</v>
      </c>
      <c r="H261" s="459"/>
      <c r="I261" s="443"/>
      <c r="J261" s="443"/>
      <c r="K261" s="443"/>
      <c r="L261" s="443"/>
      <c r="M261" s="168"/>
      <c r="N261" s="444" t="s">
        <v>61</v>
      </c>
      <c r="O261" s="445"/>
      <c r="P261" s="187"/>
      <c r="Q261" s="186"/>
      <c r="R261" s="186"/>
    </row>
    <row r="262" spans="1:18" ht="21.75" customHeight="1">
      <c r="A262" s="458" t="s">
        <v>579</v>
      </c>
      <c r="B262" s="168">
        <v>42670656.95</v>
      </c>
      <c r="C262" s="168">
        <v>191058.3</v>
      </c>
      <c r="D262" s="168">
        <v>4123619.34</v>
      </c>
      <c r="E262" s="168">
        <v>760856.88</v>
      </c>
      <c r="F262" s="443">
        <f>SUM(B262:E262)</f>
        <v>47746191.470000006</v>
      </c>
      <c r="G262" s="444" t="s">
        <v>305</v>
      </c>
      <c r="H262" s="459">
        <f t="shared" si="3"/>
        <v>10816.989458541007</v>
      </c>
      <c r="I262" s="168">
        <v>51469250.02</v>
      </c>
      <c r="J262" s="168">
        <v>176179.6</v>
      </c>
      <c r="K262" s="168">
        <v>2562952.97</v>
      </c>
      <c r="L262" s="168">
        <v>1026437.96</v>
      </c>
      <c r="M262" s="443">
        <f>SUM(I262:L262)</f>
        <v>55234820.550000004</v>
      </c>
      <c r="N262" s="444" t="s">
        <v>422</v>
      </c>
      <c r="O262" s="445">
        <f>M262/N262</f>
        <v>14177.315336242302</v>
      </c>
      <c r="P262" s="186">
        <v>15.68</v>
      </c>
      <c r="Q262" s="186">
        <v>-11.74</v>
      </c>
      <c r="R262" s="186">
        <v>31.07</v>
      </c>
    </row>
    <row r="263" spans="1:18" ht="21.75" customHeight="1">
      <c r="A263" s="458" t="s">
        <v>304</v>
      </c>
      <c r="B263" s="443"/>
      <c r="C263" s="443"/>
      <c r="D263" s="443"/>
      <c r="E263" s="443"/>
      <c r="F263" s="168"/>
      <c r="G263" s="444" t="s">
        <v>61</v>
      </c>
      <c r="H263" s="459"/>
      <c r="I263" s="443"/>
      <c r="J263" s="443"/>
      <c r="K263" s="443"/>
      <c r="L263" s="443"/>
      <c r="M263" s="168"/>
      <c r="N263" s="444" t="s">
        <v>61</v>
      </c>
      <c r="O263" s="445"/>
      <c r="P263" s="187"/>
      <c r="Q263" s="186"/>
      <c r="R263" s="186"/>
    </row>
    <row r="264" spans="1:18" ht="21.75" customHeight="1">
      <c r="A264" s="458" t="s">
        <v>580</v>
      </c>
      <c r="B264" s="168">
        <v>28447104.63</v>
      </c>
      <c r="C264" s="168">
        <v>127372.2</v>
      </c>
      <c r="D264" s="168">
        <v>2749079.56</v>
      </c>
      <c r="E264" s="168">
        <v>507237.92</v>
      </c>
      <c r="F264" s="443">
        <f>SUM(B264:E264)</f>
        <v>31830794.31</v>
      </c>
      <c r="G264" s="444" t="s">
        <v>306</v>
      </c>
      <c r="H264" s="459">
        <f t="shared" si="3"/>
        <v>6099.021711055758</v>
      </c>
      <c r="I264" s="443"/>
      <c r="J264" s="443"/>
      <c r="K264" s="443"/>
      <c r="L264" s="443"/>
      <c r="M264" s="168"/>
      <c r="N264" s="444"/>
      <c r="O264" s="445"/>
      <c r="P264" s="187"/>
      <c r="Q264" s="186"/>
      <c r="R264" s="186"/>
    </row>
    <row r="265" spans="1:18" ht="21.75" customHeight="1">
      <c r="A265" s="458"/>
      <c r="B265" s="443"/>
      <c r="C265" s="443"/>
      <c r="D265" s="443"/>
      <c r="E265" s="443"/>
      <c r="F265" s="168"/>
      <c r="G265" s="444" t="s">
        <v>685</v>
      </c>
      <c r="H265" s="459"/>
      <c r="I265" s="443"/>
      <c r="J265" s="443"/>
      <c r="K265" s="443"/>
      <c r="L265" s="443"/>
      <c r="M265" s="168"/>
      <c r="N265" s="444"/>
      <c r="O265" s="445"/>
      <c r="P265" s="187"/>
      <c r="Q265" s="186"/>
      <c r="R265" s="186"/>
    </row>
    <row r="266" spans="1:18" ht="21.75" customHeight="1">
      <c r="A266" s="458" t="s">
        <v>581</v>
      </c>
      <c r="B266" s="168">
        <v>28447104.63</v>
      </c>
      <c r="C266" s="168">
        <v>127372.2</v>
      </c>
      <c r="D266" s="168">
        <v>2749079.56</v>
      </c>
      <c r="E266" s="168">
        <v>507237.92</v>
      </c>
      <c r="F266" s="443">
        <f>SUM(B266:E266)</f>
        <v>31830794.31</v>
      </c>
      <c r="G266" s="444" t="s">
        <v>308</v>
      </c>
      <c r="H266" s="459">
        <f t="shared" si="3"/>
        <v>7356.319461520684</v>
      </c>
      <c r="I266" s="443"/>
      <c r="J266" s="443"/>
      <c r="K266" s="443"/>
      <c r="L266" s="443"/>
      <c r="M266" s="168"/>
      <c r="N266" s="444"/>
      <c r="O266" s="445"/>
      <c r="P266" s="187"/>
      <c r="Q266" s="186"/>
      <c r="R266" s="186"/>
    </row>
    <row r="267" spans="1:18" ht="21.75" customHeight="1">
      <c r="A267" s="458" t="s">
        <v>21</v>
      </c>
      <c r="B267" s="443"/>
      <c r="C267" s="443"/>
      <c r="D267" s="443"/>
      <c r="E267" s="443"/>
      <c r="F267" s="168"/>
      <c r="G267" s="444" t="s">
        <v>61</v>
      </c>
      <c r="H267" s="459"/>
      <c r="I267" s="443"/>
      <c r="J267" s="443"/>
      <c r="K267" s="443"/>
      <c r="L267" s="443"/>
      <c r="M267" s="168"/>
      <c r="N267" s="444"/>
      <c r="O267" s="445"/>
      <c r="P267" s="187"/>
      <c r="Q267" s="186"/>
      <c r="R267" s="186"/>
    </row>
    <row r="268" spans="1:18" ht="21.75" customHeight="1">
      <c r="A268" s="458" t="s">
        <v>582</v>
      </c>
      <c r="B268" s="168">
        <v>42670656.95</v>
      </c>
      <c r="C268" s="168">
        <v>191058.3</v>
      </c>
      <c r="D268" s="168">
        <v>4123619.35</v>
      </c>
      <c r="E268" s="168">
        <v>760856.88</v>
      </c>
      <c r="F268" s="443">
        <f>SUM(B268:E268)</f>
        <v>47746191.480000004</v>
      </c>
      <c r="G268" s="444" t="s">
        <v>309</v>
      </c>
      <c r="H268" s="459">
        <f>F268/G268</f>
        <v>52641.88696802647</v>
      </c>
      <c r="I268" s="168">
        <v>34312833.34</v>
      </c>
      <c r="J268" s="168">
        <v>117453.07</v>
      </c>
      <c r="K268" s="168">
        <v>1708635.31</v>
      </c>
      <c r="L268" s="168">
        <v>684291.97</v>
      </c>
      <c r="M268" s="443">
        <f>SUM(I268:L268)</f>
        <v>36823213.690000005</v>
      </c>
      <c r="N268" s="479">
        <v>1678</v>
      </c>
      <c r="O268" s="445">
        <f>M268/N268</f>
        <v>21944.70422526818</v>
      </c>
      <c r="P268" s="186">
        <v>-22.88</v>
      </c>
      <c r="Q268" s="186">
        <v>85.01</v>
      </c>
      <c r="R268" s="186">
        <v>-58.31</v>
      </c>
    </row>
    <row r="269" spans="1:18" ht="21.75" customHeight="1">
      <c r="A269" s="458"/>
      <c r="B269" s="191"/>
      <c r="C269" s="191"/>
      <c r="D269" s="191"/>
      <c r="E269" s="191"/>
      <c r="F269" s="191"/>
      <c r="G269" s="444" t="s">
        <v>685</v>
      </c>
      <c r="H269" s="459"/>
      <c r="I269" s="443"/>
      <c r="J269" s="443"/>
      <c r="K269" s="443"/>
      <c r="L269" s="443"/>
      <c r="M269" s="168"/>
      <c r="N269" s="444" t="s">
        <v>685</v>
      </c>
      <c r="O269" s="445"/>
      <c r="P269" s="187"/>
      <c r="Q269" s="186"/>
      <c r="R269" s="186"/>
    </row>
    <row r="270" spans="1:18" ht="21.75" customHeight="1">
      <c r="A270" s="458" t="s">
        <v>583</v>
      </c>
      <c r="B270" s="168">
        <v>28447104.63</v>
      </c>
      <c r="C270" s="168">
        <v>127372.2</v>
      </c>
      <c r="D270" s="168">
        <v>2749079.56</v>
      </c>
      <c r="E270" s="168">
        <v>507237.92</v>
      </c>
      <c r="F270" s="443">
        <f>SUM(B270:E270)</f>
        <v>31830794.31</v>
      </c>
      <c r="G270" s="479">
        <v>2205</v>
      </c>
      <c r="H270" s="459">
        <f>F270/G270</f>
        <v>14435.73438095238</v>
      </c>
      <c r="I270" s="168">
        <v>34312833.35</v>
      </c>
      <c r="J270" s="168">
        <v>117453.07</v>
      </c>
      <c r="K270" s="168">
        <v>1708635.31</v>
      </c>
      <c r="L270" s="168">
        <v>684291.97</v>
      </c>
      <c r="M270" s="443">
        <f>SUM(I270:L270)</f>
        <v>36823213.7</v>
      </c>
      <c r="N270" s="444" t="s">
        <v>448</v>
      </c>
      <c r="O270" s="445">
        <f>M270/N270</f>
        <v>14272.563449612404</v>
      </c>
      <c r="P270" s="186">
        <v>21.97</v>
      </c>
      <c r="Q270" s="186">
        <v>17.01</v>
      </c>
      <c r="R270" s="186">
        <v>-1.13</v>
      </c>
    </row>
    <row r="271" spans="1:18" ht="21.75" customHeight="1">
      <c r="A271" s="458" t="s">
        <v>220</v>
      </c>
      <c r="B271" s="191"/>
      <c r="C271" s="191"/>
      <c r="D271" s="191"/>
      <c r="E271" s="191"/>
      <c r="F271" s="191"/>
      <c r="G271" s="444" t="s">
        <v>685</v>
      </c>
      <c r="H271" s="459"/>
      <c r="I271" s="443"/>
      <c r="J271" s="443"/>
      <c r="K271" s="443"/>
      <c r="L271" s="443"/>
      <c r="M271" s="168"/>
      <c r="N271" s="444" t="s">
        <v>685</v>
      </c>
      <c r="O271" s="445"/>
      <c r="P271" s="187"/>
      <c r="Q271" s="186"/>
      <c r="R271" s="186"/>
    </row>
    <row r="272" spans="1:18" ht="21.75" customHeight="1">
      <c r="A272" s="458" t="s">
        <v>591</v>
      </c>
      <c r="B272" s="191"/>
      <c r="C272" s="191"/>
      <c r="D272" s="191"/>
      <c r="E272" s="191"/>
      <c r="F272" s="191"/>
      <c r="G272" s="444"/>
      <c r="H272" s="459"/>
      <c r="I272" s="443">
        <v>51469250.02</v>
      </c>
      <c r="J272" s="443">
        <v>176179.6</v>
      </c>
      <c r="K272" s="443">
        <v>2562952.97</v>
      </c>
      <c r="L272" s="443">
        <v>1026437.96</v>
      </c>
      <c r="M272" s="168">
        <f>SUM(I272:L272)</f>
        <v>55234820.550000004</v>
      </c>
      <c r="N272" s="444" t="s">
        <v>371</v>
      </c>
      <c r="O272" s="445">
        <f>M272/N272</f>
        <v>19832.969676840217</v>
      </c>
      <c r="P272" s="187"/>
      <c r="Q272" s="186"/>
      <c r="R272" s="186"/>
    </row>
    <row r="273" spans="1:18" ht="21.75" customHeight="1">
      <c r="A273" s="458"/>
      <c r="B273" s="191"/>
      <c r="C273" s="191"/>
      <c r="D273" s="191"/>
      <c r="E273" s="191"/>
      <c r="F273" s="191"/>
      <c r="G273" s="444"/>
      <c r="H273" s="459"/>
      <c r="I273" s="443"/>
      <c r="J273" s="443"/>
      <c r="K273" s="443"/>
      <c r="L273" s="443"/>
      <c r="M273" s="168"/>
      <c r="N273" s="444" t="s">
        <v>685</v>
      </c>
      <c r="O273" s="445"/>
      <c r="P273" s="187"/>
      <c r="Q273" s="186"/>
      <c r="R273" s="186"/>
    </row>
    <row r="274" spans="1:18" ht="21.75" customHeight="1">
      <c r="A274" s="191" t="s">
        <v>592</v>
      </c>
      <c r="B274" s="191"/>
      <c r="C274" s="191"/>
      <c r="D274" s="191"/>
      <c r="E274" s="191"/>
      <c r="F274" s="191"/>
      <c r="G274" s="444"/>
      <c r="H274" s="459"/>
      <c r="I274" s="168">
        <v>51469250.02</v>
      </c>
      <c r="J274" s="168">
        <v>176179.6</v>
      </c>
      <c r="K274" s="168">
        <v>2562952.97</v>
      </c>
      <c r="L274" s="168">
        <v>1026437.96</v>
      </c>
      <c r="M274" s="443">
        <f>SUM(I274:L274)</f>
        <v>55234820.550000004</v>
      </c>
      <c r="N274" s="444" t="s">
        <v>373</v>
      </c>
      <c r="O274" s="445">
        <f>M274/N274</f>
        <v>116283.83273684212</v>
      </c>
      <c r="P274" s="187"/>
      <c r="Q274" s="186"/>
      <c r="R274" s="186"/>
    </row>
    <row r="275" spans="1:18" ht="21.75" customHeight="1">
      <c r="A275" s="191" t="s">
        <v>10</v>
      </c>
      <c r="B275" s="191"/>
      <c r="C275" s="191"/>
      <c r="D275" s="191"/>
      <c r="E275" s="191"/>
      <c r="F275" s="191"/>
      <c r="G275" s="444"/>
      <c r="H275" s="459"/>
      <c r="I275" s="443"/>
      <c r="J275" s="443"/>
      <c r="K275" s="443"/>
      <c r="L275" s="443"/>
      <c r="M275" s="168"/>
      <c r="N275" s="444" t="s">
        <v>685</v>
      </c>
      <c r="O275" s="445"/>
      <c r="P275" s="187"/>
      <c r="Q275" s="186"/>
      <c r="R275" s="186"/>
    </row>
    <row r="276" spans="1:18" ht="21.75" customHeight="1">
      <c r="A276" s="359"/>
      <c r="B276" s="359"/>
      <c r="C276" s="359"/>
      <c r="D276" s="359"/>
      <c r="E276" s="359"/>
      <c r="F276" s="359"/>
      <c r="G276" s="463"/>
      <c r="H276" s="467"/>
      <c r="I276" s="462"/>
      <c r="J276" s="462"/>
      <c r="K276" s="462"/>
      <c r="L276" s="462"/>
      <c r="M276" s="172"/>
      <c r="N276" s="463"/>
      <c r="O276" s="455"/>
      <c r="P276" s="357"/>
      <c r="Q276" s="360"/>
      <c r="R276" s="360"/>
    </row>
    <row r="277" spans="1:18" ht="21.75" customHeight="1">
      <c r="A277" s="458" t="s">
        <v>593</v>
      </c>
      <c r="B277" s="191"/>
      <c r="C277" s="191"/>
      <c r="D277" s="191"/>
      <c r="E277" s="191"/>
      <c r="F277" s="191"/>
      <c r="G277" s="444"/>
      <c r="H277" s="459"/>
      <c r="I277" s="168">
        <v>51469250.02</v>
      </c>
      <c r="J277" s="168">
        <v>176179.6</v>
      </c>
      <c r="K277" s="168">
        <v>2562952.97</v>
      </c>
      <c r="L277" s="168">
        <v>1026437.96</v>
      </c>
      <c r="M277" s="443">
        <f>SUM(I277:L277)</f>
        <v>55234820.550000004</v>
      </c>
      <c r="N277" s="444" t="s">
        <v>376</v>
      </c>
      <c r="O277" s="445">
        <f>M277/N277</f>
        <v>46415.815588235295</v>
      </c>
      <c r="P277" s="187"/>
      <c r="Q277" s="186"/>
      <c r="R277" s="186"/>
    </row>
    <row r="278" spans="1:18" ht="21.75" customHeight="1">
      <c r="A278" s="458" t="s">
        <v>594</v>
      </c>
      <c r="B278" s="191"/>
      <c r="C278" s="191"/>
      <c r="D278" s="191"/>
      <c r="E278" s="191"/>
      <c r="F278" s="191"/>
      <c r="G278" s="444"/>
      <c r="H278" s="459"/>
      <c r="I278" s="443"/>
      <c r="J278" s="443"/>
      <c r="K278" s="443"/>
      <c r="L278" s="443"/>
      <c r="M278" s="168"/>
      <c r="N278" s="444" t="s">
        <v>685</v>
      </c>
      <c r="O278" s="445"/>
      <c r="P278" s="187"/>
      <c r="Q278" s="186"/>
      <c r="R278" s="186"/>
    </row>
    <row r="279" spans="1:18" ht="21.75" customHeight="1">
      <c r="A279" s="458" t="s">
        <v>595</v>
      </c>
      <c r="B279" s="191"/>
      <c r="C279" s="191"/>
      <c r="D279" s="191"/>
      <c r="E279" s="191"/>
      <c r="F279" s="191"/>
      <c r="G279" s="444"/>
      <c r="H279" s="459"/>
      <c r="I279" s="168">
        <v>51469250.02</v>
      </c>
      <c r="J279" s="168">
        <v>176179.6</v>
      </c>
      <c r="K279" s="168">
        <v>2562952.97</v>
      </c>
      <c r="L279" s="168">
        <v>1026437.96</v>
      </c>
      <c r="M279" s="443">
        <f>SUM(I279:L279)</f>
        <v>55234820.550000004</v>
      </c>
      <c r="N279" s="444" t="s">
        <v>379</v>
      </c>
      <c r="O279" s="445">
        <f>M279/N279</f>
        <v>110691.02314629259</v>
      </c>
      <c r="P279" s="187"/>
      <c r="Q279" s="186"/>
      <c r="R279" s="186"/>
    </row>
    <row r="280" spans="1:18" ht="21.75" customHeight="1">
      <c r="A280" s="458" t="s">
        <v>596</v>
      </c>
      <c r="B280" s="191"/>
      <c r="C280" s="191"/>
      <c r="D280" s="191"/>
      <c r="E280" s="191"/>
      <c r="F280" s="191"/>
      <c r="G280" s="444"/>
      <c r="H280" s="459"/>
      <c r="I280" s="443"/>
      <c r="J280" s="443"/>
      <c r="K280" s="443"/>
      <c r="L280" s="443"/>
      <c r="M280" s="168"/>
      <c r="N280" s="444" t="s">
        <v>685</v>
      </c>
      <c r="O280" s="445"/>
      <c r="P280" s="187"/>
      <c r="Q280" s="186"/>
      <c r="R280" s="186"/>
    </row>
    <row r="281" spans="1:18" ht="21.75" customHeight="1">
      <c r="A281" s="458" t="s">
        <v>597</v>
      </c>
      <c r="B281" s="191"/>
      <c r="C281" s="191"/>
      <c r="D281" s="191"/>
      <c r="E281" s="191"/>
      <c r="F281" s="191"/>
      <c r="G281" s="444"/>
      <c r="H281" s="459"/>
      <c r="I281" s="168">
        <v>51469250.02</v>
      </c>
      <c r="J281" s="168">
        <v>176179.6</v>
      </c>
      <c r="K281" s="168">
        <v>2562952.97</v>
      </c>
      <c r="L281" s="168">
        <v>1026437.96</v>
      </c>
      <c r="M281" s="443">
        <f>SUM(I281:L281)</f>
        <v>55234820.550000004</v>
      </c>
      <c r="N281" s="444" t="s">
        <v>382</v>
      </c>
      <c r="O281" s="445">
        <f>M281/N281</f>
        <v>26078.763243626065</v>
      </c>
      <c r="P281" s="187"/>
      <c r="Q281" s="186"/>
      <c r="R281" s="186"/>
    </row>
    <row r="282" spans="1:18" ht="21.75" customHeight="1">
      <c r="A282" s="458" t="s">
        <v>278</v>
      </c>
      <c r="B282" s="191"/>
      <c r="C282" s="191"/>
      <c r="D282" s="191"/>
      <c r="E282" s="191"/>
      <c r="F282" s="191"/>
      <c r="G282" s="444"/>
      <c r="H282" s="459"/>
      <c r="I282" s="443"/>
      <c r="J282" s="443"/>
      <c r="K282" s="443"/>
      <c r="L282" s="443"/>
      <c r="M282" s="168"/>
      <c r="N282" s="444" t="s">
        <v>685</v>
      </c>
      <c r="O282" s="445"/>
      <c r="P282" s="187"/>
      <c r="Q282" s="186"/>
      <c r="R282" s="186"/>
    </row>
    <row r="283" spans="1:18" ht="21.75" customHeight="1">
      <c r="A283" s="458" t="s">
        <v>598</v>
      </c>
      <c r="B283" s="191"/>
      <c r="C283" s="191"/>
      <c r="D283" s="191"/>
      <c r="E283" s="191"/>
      <c r="F283" s="191"/>
      <c r="G283" s="444"/>
      <c r="H283" s="459"/>
      <c r="I283" s="168">
        <v>34312833.35</v>
      </c>
      <c r="J283" s="168">
        <v>117453.07</v>
      </c>
      <c r="K283" s="168">
        <v>1708635.32</v>
      </c>
      <c r="L283" s="168">
        <v>684291.97</v>
      </c>
      <c r="M283" s="443">
        <f>SUM(I283:L283)</f>
        <v>36823213.71</v>
      </c>
      <c r="N283" s="444" t="s">
        <v>388</v>
      </c>
      <c r="O283" s="445">
        <f>M283/N283</f>
        <v>9446.694127757824</v>
      </c>
      <c r="P283" s="187"/>
      <c r="Q283" s="186"/>
      <c r="R283" s="186"/>
    </row>
    <row r="284" spans="1:18" ht="21.75" customHeight="1">
      <c r="A284" s="458" t="s">
        <v>11</v>
      </c>
      <c r="B284" s="191"/>
      <c r="C284" s="191"/>
      <c r="D284" s="191"/>
      <c r="E284" s="191"/>
      <c r="F284" s="191"/>
      <c r="G284" s="444"/>
      <c r="H284" s="459"/>
      <c r="I284" s="443"/>
      <c r="J284" s="443"/>
      <c r="K284" s="443"/>
      <c r="L284" s="443"/>
      <c r="M284" s="168"/>
      <c r="N284" s="355" t="s">
        <v>57</v>
      </c>
      <c r="O284" s="445"/>
      <c r="P284" s="187"/>
      <c r="Q284" s="186"/>
      <c r="R284" s="186"/>
    </row>
    <row r="285" spans="1:18" ht="21.75" customHeight="1">
      <c r="A285" s="446" t="s">
        <v>599</v>
      </c>
      <c r="B285" s="191"/>
      <c r="C285" s="191"/>
      <c r="D285" s="191"/>
      <c r="E285" s="191"/>
      <c r="F285" s="191"/>
      <c r="G285" s="444"/>
      <c r="H285" s="459"/>
      <c r="I285" s="168">
        <v>68625666.69</v>
      </c>
      <c r="J285" s="168">
        <v>234906.14</v>
      </c>
      <c r="K285" s="168">
        <v>3417270.63</v>
      </c>
      <c r="L285" s="168">
        <v>1368583.95</v>
      </c>
      <c r="M285" s="443">
        <f>SUM(I285:L285)</f>
        <v>73646427.41</v>
      </c>
      <c r="N285" s="444" t="s">
        <v>391</v>
      </c>
      <c r="O285" s="445">
        <f>M285/N285</f>
        <v>2506.5151252467494</v>
      </c>
      <c r="P285" s="187"/>
      <c r="Q285" s="186"/>
      <c r="R285" s="186"/>
    </row>
    <row r="286" spans="1:18" ht="21.75" customHeight="1">
      <c r="A286" s="458" t="s">
        <v>36</v>
      </c>
      <c r="B286" s="191"/>
      <c r="C286" s="191"/>
      <c r="D286" s="191"/>
      <c r="E286" s="191"/>
      <c r="F286" s="191"/>
      <c r="G286" s="444"/>
      <c r="H286" s="459"/>
      <c r="I286" s="443"/>
      <c r="J286" s="443"/>
      <c r="K286" s="443"/>
      <c r="L286" s="443"/>
      <c r="M286" s="168"/>
      <c r="N286" s="444" t="s">
        <v>685</v>
      </c>
      <c r="O286" s="445"/>
      <c r="P286" s="187"/>
      <c r="Q286" s="186"/>
      <c r="R286" s="186"/>
    </row>
    <row r="287" spans="1:18" ht="21.75" customHeight="1">
      <c r="A287" s="458" t="s">
        <v>600</v>
      </c>
      <c r="B287" s="191"/>
      <c r="C287" s="191"/>
      <c r="D287" s="191"/>
      <c r="E287" s="191"/>
      <c r="F287" s="191"/>
      <c r="G287" s="444"/>
      <c r="H287" s="459"/>
      <c r="I287" s="168">
        <v>34312833.35</v>
      </c>
      <c r="J287" s="168">
        <v>117453.07</v>
      </c>
      <c r="K287" s="168">
        <v>1708635.32</v>
      </c>
      <c r="L287" s="168">
        <v>684291.97</v>
      </c>
      <c r="M287" s="443">
        <f>SUM(I287:L287)</f>
        <v>36823213.71</v>
      </c>
      <c r="N287" s="444" t="s">
        <v>934</v>
      </c>
      <c r="O287" s="445">
        <f>M287/N287</f>
        <v>171270.76144186046</v>
      </c>
      <c r="P287" s="187"/>
      <c r="Q287" s="186"/>
      <c r="R287" s="186"/>
    </row>
    <row r="288" spans="1:18" ht="21.75" customHeight="1">
      <c r="A288" s="458"/>
      <c r="B288" s="191"/>
      <c r="C288" s="191"/>
      <c r="D288" s="191"/>
      <c r="E288" s="191"/>
      <c r="F288" s="191"/>
      <c r="G288" s="444"/>
      <c r="H288" s="459"/>
      <c r="I288" s="443"/>
      <c r="J288" s="443"/>
      <c r="K288" s="443"/>
      <c r="L288" s="443"/>
      <c r="M288" s="168"/>
      <c r="N288" s="444" t="s">
        <v>685</v>
      </c>
      <c r="O288" s="445"/>
      <c r="P288" s="187"/>
      <c r="Q288" s="186"/>
      <c r="R288" s="186"/>
    </row>
    <row r="289" spans="1:18" ht="21.75" customHeight="1">
      <c r="A289" s="458" t="s">
        <v>601</v>
      </c>
      <c r="B289" s="191"/>
      <c r="C289" s="191"/>
      <c r="D289" s="191"/>
      <c r="E289" s="191"/>
      <c r="F289" s="191"/>
      <c r="G289" s="444"/>
      <c r="H289" s="459"/>
      <c r="I289" s="168">
        <v>34312833.35</v>
      </c>
      <c r="J289" s="168">
        <v>117453.07</v>
      </c>
      <c r="K289" s="168">
        <v>1708635.32</v>
      </c>
      <c r="L289" s="168">
        <v>684291.97</v>
      </c>
      <c r="M289" s="443">
        <f>SUM(I289:L289)</f>
        <v>36823213.71</v>
      </c>
      <c r="N289" s="444" t="s">
        <v>402</v>
      </c>
      <c r="O289" s="445">
        <f>M289/N289</f>
        <v>30482.792806291392</v>
      </c>
      <c r="P289" s="187"/>
      <c r="Q289" s="186"/>
      <c r="R289" s="186"/>
    </row>
    <row r="290" spans="1:18" ht="21.75" customHeight="1">
      <c r="A290" s="458" t="s">
        <v>602</v>
      </c>
      <c r="B290" s="191"/>
      <c r="C290" s="191"/>
      <c r="D290" s="191"/>
      <c r="E290" s="191"/>
      <c r="F290" s="191"/>
      <c r="G290" s="444"/>
      <c r="H290" s="459"/>
      <c r="I290" s="443"/>
      <c r="J290" s="443"/>
      <c r="K290" s="443"/>
      <c r="L290" s="443"/>
      <c r="M290" s="168"/>
      <c r="N290" s="444" t="s">
        <v>61</v>
      </c>
      <c r="O290" s="445"/>
      <c r="P290" s="187"/>
      <c r="Q290" s="186"/>
      <c r="R290" s="186"/>
    </row>
    <row r="291" spans="1:18" ht="21.75" customHeight="1">
      <c r="A291" s="458" t="s">
        <v>603</v>
      </c>
      <c r="B291" s="191"/>
      <c r="C291" s="191"/>
      <c r="D291" s="191"/>
      <c r="E291" s="191"/>
      <c r="F291" s="191"/>
      <c r="G291" s="444"/>
      <c r="H291" s="459"/>
      <c r="I291" s="168">
        <v>34312833.35</v>
      </c>
      <c r="J291" s="168">
        <v>117453.07</v>
      </c>
      <c r="K291" s="168">
        <v>1708635.32</v>
      </c>
      <c r="L291" s="168">
        <v>684291.97</v>
      </c>
      <c r="M291" s="443">
        <f>SUM(I291:L291)</f>
        <v>36823213.71</v>
      </c>
      <c r="N291" s="444" t="s">
        <v>405</v>
      </c>
      <c r="O291" s="445">
        <f>M291/N291</f>
        <v>25678.670648535564</v>
      </c>
      <c r="P291" s="187"/>
      <c r="Q291" s="186"/>
      <c r="R291" s="186"/>
    </row>
    <row r="292" spans="1:18" ht="21.75" customHeight="1">
      <c r="A292" s="458"/>
      <c r="B292" s="191"/>
      <c r="C292" s="191"/>
      <c r="D292" s="191"/>
      <c r="E292" s="191"/>
      <c r="F292" s="191"/>
      <c r="G292" s="444"/>
      <c r="H292" s="459"/>
      <c r="I292" s="443"/>
      <c r="J292" s="443"/>
      <c r="K292" s="443"/>
      <c r="L292" s="443"/>
      <c r="M292" s="168"/>
      <c r="N292" s="444" t="s">
        <v>685</v>
      </c>
      <c r="O292" s="445"/>
      <c r="P292" s="187"/>
      <c r="Q292" s="186"/>
      <c r="R292" s="186"/>
    </row>
    <row r="293" spans="1:18" ht="21.75" customHeight="1">
      <c r="A293" s="458" t="s">
        <v>604</v>
      </c>
      <c r="B293" s="191"/>
      <c r="C293" s="191"/>
      <c r="D293" s="191"/>
      <c r="E293" s="191"/>
      <c r="F293" s="191"/>
      <c r="G293" s="444"/>
      <c r="H293" s="459"/>
      <c r="I293" s="168">
        <v>51469250.02</v>
      </c>
      <c r="J293" s="168">
        <v>176179.6</v>
      </c>
      <c r="K293" s="168">
        <v>2562952.97</v>
      </c>
      <c r="L293" s="168">
        <v>1026437.96</v>
      </c>
      <c r="M293" s="443">
        <f>SUM(I293:L293)</f>
        <v>55234820.550000004</v>
      </c>
      <c r="N293" s="444" t="s">
        <v>410</v>
      </c>
      <c r="O293" s="445">
        <f>M293/N293</f>
        <v>7055.1565397879685</v>
      </c>
      <c r="P293" s="187"/>
      <c r="Q293" s="186"/>
      <c r="R293" s="186"/>
    </row>
    <row r="294" spans="1:18" ht="21.75" customHeight="1">
      <c r="A294" s="458" t="s">
        <v>605</v>
      </c>
      <c r="B294" s="191"/>
      <c r="C294" s="191"/>
      <c r="D294" s="191"/>
      <c r="E294" s="191"/>
      <c r="F294" s="191"/>
      <c r="G294" s="444"/>
      <c r="H294" s="459"/>
      <c r="I294" s="443"/>
      <c r="J294" s="443"/>
      <c r="K294" s="443"/>
      <c r="L294" s="443"/>
      <c r="M294" s="168"/>
      <c r="N294" s="444" t="s">
        <v>685</v>
      </c>
      <c r="O294" s="445"/>
      <c r="P294" s="187"/>
      <c r="Q294" s="186"/>
      <c r="R294" s="186"/>
    </row>
    <row r="295" spans="1:18" ht="21.75" customHeight="1">
      <c r="A295" s="458" t="s">
        <v>606</v>
      </c>
      <c r="B295" s="191"/>
      <c r="C295" s="191"/>
      <c r="D295" s="191"/>
      <c r="E295" s="191"/>
      <c r="F295" s="191"/>
      <c r="G295" s="444"/>
      <c r="H295" s="459"/>
      <c r="I295" s="168">
        <v>51469250.02</v>
      </c>
      <c r="J295" s="168">
        <v>176179.6</v>
      </c>
      <c r="K295" s="168">
        <v>2562952.97</v>
      </c>
      <c r="L295" s="168">
        <v>1026437.96</v>
      </c>
      <c r="M295" s="443">
        <f>SUM(I295:L295)</f>
        <v>55234820.550000004</v>
      </c>
      <c r="N295" s="444" t="s">
        <v>413</v>
      </c>
      <c r="O295" s="445">
        <f>M295/N295</f>
        <v>20556.315798288055</v>
      </c>
      <c r="P295" s="187"/>
      <c r="Q295" s="186"/>
      <c r="R295" s="186"/>
    </row>
    <row r="296" spans="1:18" ht="21.75" customHeight="1">
      <c r="A296" s="458"/>
      <c r="B296" s="191"/>
      <c r="C296" s="191"/>
      <c r="D296" s="191"/>
      <c r="E296" s="191"/>
      <c r="F296" s="191"/>
      <c r="G296" s="444"/>
      <c r="H296" s="459"/>
      <c r="I296" s="443"/>
      <c r="J296" s="443"/>
      <c r="K296" s="443"/>
      <c r="L296" s="443"/>
      <c r="M296" s="168"/>
      <c r="N296" s="444" t="s">
        <v>61</v>
      </c>
      <c r="O296" s="445"/>
      <c r="P296" s="187"/>
      <c r="Q296" s="186"/>
      <c r="R296" s="186"/>
    </row>
    <row r="297" spans="1:18" ht="21.75" customHeight="1">
      <c r="A297" s="191" t="s">
        <v>607</v>
      </c>
      <c r="B297" s="191"/>
      <c r="C297" s="191"/>
      <c r="D297" s="191"/>
      <c r="E297" s="191"/>
      <c r="F297" s="191"/>
      <c r="G297" s="444"/>
      <c r="H297" s="459"/>
      <c r="I297" s="168">
        <v>51469250.02</v>
      </c>
      <c r="J297" s="168">
        <v>176179.6</v>
      </c>
      <c r="K297" s="168">
        <v>2562952.97</v>
      </c>
      <c r="L297" s="168">
        <v>1026437.96</v>
      </c>
      <c r="M297" s="443">
        <f>SUM(I297:L297)</f>
        <v>55234820.550000004</v>
      </c>
      <c r="N297" s="444" t="s">
        <v>118</v>
      </c>
      <c r="O297" s="445">
        <f>M297/N297</f>
        <v>7035.386645013375</v>
      </c>
      <c r="P297" s="187"/>
      <c r="Q297" s="186"/>
      <c r="R297" s="186"/>
    </row>
    <row r="298" spans="1:18" ht="21.75" customHeight="1">
      <c r="A298" s="191" t="s">
        <v>608</v>
      </c>
      <c r="B298" s="191"/>
      <c r="C298" s="191"/>
      <c r="D298" s="191"/>
      <c r="E298" s="191"/>
      <c r="F298" s="191"/>
      <c r="G298" s="444"/>
      <c r="H298" s="459"/>
      <c r="I298" s="443"/>
      <c r="J298" s="443"/>
      <c r="K298" s="443"/>
      <c r="L298" s="443"/>
      <c r="M298" s="168"/>
      <c r="N298" s="444" t="s">
        <v>61</v>
      </c>
      <c r="O298" s="445"/>
      <c r="P298" s="187"/>
      <c r="Q298" s="186"/>
      <c r="R298" s="186"/>
    </row>
    <row r="299" spans="1:18" ht="21.75" customHeight="1">
      <c r="A299" s="458" t="s">
        <v>609</v>
      </c>
      <c r="B299" s="191"/>
      <c r="C299" s="191"/>
      <c r="D299" s="191"/>
      <c r="E299" s="191"/>
      <c r="F299" s="191"/>
      <c r="G299" s="444"/>
      <c r="H299" s="459"/>
      <c r="I299" s="168">
        <v>51469250.02</v>
      </c>
      <c r="J299" s="168">
        <v>176179.6</v>
      </c>
      <c r="K299" s="168">
        <v>2562952.97</v>
      </c>
      <c r="L299" s="168">
        <v>1026437.96</v>
      </c>
      <c r="M299" s="443">
        <f>SUM(I299:L299)</f>
        <v>55234820.550000004</v>
      </c>
      <c r="N299" s="444" t="s">
        <v>425</v>
      </c>
      <c r="O299" s="445">
        <f>M299/N299</f>
        <v>22590.92865030675</v>
      </c>
      <c r="P299" s="187"/>
      <c r="Q299" s="186"/>
      <c r="R299" s="186"/>
    </row>
    <row r="300" spans="1:18" ht="21.75" customHeight="1">
      <c r="A300" s="458" t="s">
        <v>610</v>
      </c>
      <c r="B300" s="191"/>
      <c r="C300" s="191"/>
      <c r="D300" s="191"/>
      <c r="E300" s="191"/>
      <c r="F300" s="191"/>
      <c r="G300" s="444"/>
      <c r="H300" s="459"/>
      <c r="I300" s="443"/>
      <c r="J300" s="443"/>
      <c r="K300" s="443"/>
      <c r="L300" s="443"/>
      <c r="M300" s="168"/>
      <c r="N300" s="444" t="s">
        <v>61</v>
      </c>
      <c r="O300" s="445"/>
      <c r="P300" s="187"/>
      <c r="Q300" s="186"/>
      <c r="R300" s="186"/>
    </row>
    <row r="301" spans="1:18" ht="21.75" customHeight="1">
      <c r="A301" s="461"/>
      <c r="B301" s="359"/>
      <c r="C301" s="359"/>
      <c r="D301" s="359"/>
      <c r="E301" s="359"/>
      <c r="F301" s="359"/>
      <c r="G301" s="463"/>
      <c r="H301" s="467"/>
      <c r="I301" s="462"/>
      <c r="J301" s="462"/>
      <c r="K301" s="462"/>
      <c r="L301" s="462"/>
      <c r="M301" s="172"/>
      <c r="N301" s="463"/>
      <c r="O301" s="455"/>
      <c r="P301" s="357"/>
      <c r="Q301" s="360"/>
      <c r="R301" s="360"/>
    </row>
    <row r="302" spans="1:18" ht="21.75" customHeight="1">
      <c r="A302" s="458" t="s">
        <v>611</v>
      </c>
      <c r="B302" s="191"/>
      <c r="C302" s="191"/>
      <c r="D302" s="191"/>
      <c r="E302" s="191"/>
      <c r="F302" s="191"/>
      <c r="G302" s="444"/>
      <c r="H302" s="459"/>
      <c r="I302" s="168">
        <v>51469250.02</v>
      </c>
      <c r="J302" s="168">
        <v>176179.6</v>
      </c>
      <c r="K302" s="168">
        <v>2562952.97</v>
      </c>
      <c r="L302" s="168">
        <v>1026437.96</v>
      </c>
      <c r="M302" s="443">
        <f>SUM(I302:L302)</f>
        <v>55234820.550000004</v>
      </c>
      <c r="N302" s="444" t="s">
        <v>429</v>
      </c>
      <c r="O302" s="445">
        <f>M302/N302</f>
        <v>28648.765845435686</v>
      </c>
      <c r="P302" s="187"/>
      <c r="Q302" s="186"/>
      <c r="R302" s="186"/>
    </row>
    <row r="303" spans="1:18" ht="21.75" customHeight="1">
      <c r="A303" s="458" t="s">
        <v>612</v>
      </c>
      <c r="B303" s="191"/>
      <c r="C303" s="191"/>
      <c r="D303" s="191"/>
      <c r="E303" s="191"/>
      <c r="F303" s="191"/>
      <c r="G303" s="444"/>
      <c r="H303" s="459"/>
      <c r="I303" s="443"/>
      <c r="J303" s="443"/>
      <c r="K303" s="443"/>
      <c r="L303" s="443"/>
      <c r="M303" s="168"/>
      <c r="N303" s="444" t="s">
        <v>685</v>
      </c>
      <c r="O303" s="445"/>
      <c r="P303" s="187"/>
      <c r="Q303" s="186"/>
      <c r="R303" s="186"/>
    </row>
    <row r="304" spans="1:18" ht="21.75" customHeight="1">
      <c r="A304" s="458" t="s">
        <v>613</v>
      </c>
      <c r="B304" s="191"/>
      <c r="C304" s="191"/>
      <c r="D304" s="191"/>
      <c r="E304" s="191"/>
      <c r="F304" s="191"/>
      <c r="G304" s="444"/>
      <c r="H304" s="459"/>
      <c r="I304" s="168">
        <v>34312833.35</v>
      </c>
      <c r="J304" s="168">
        <v>117453.07</v>
      </c>
      <c r="K304" s="168">
        <v>1708635.32</v>
      </c>
      <c r="L304" s="168">
        <v>684291.97</v>
      </c>
      <c r="M304" s="443">
        <f>SUM(I304:L304)</f>
        <v>36823213.71</v>
      </c>
      <c r="N304" s="444" t="s">
        <v>433</v>
      </c>
      <c r="O304" s="445">
        <f>M304/N304</f>
        <v>12377.550826890756</v>
      </c>
      <c r="P304" s="187"/>
      <c r="Q304" s="186"/>
      <c r="R304" s="186"/>
    </row>
    <row r="305" spans="1:18" ht="21.75" customHeight="1">
      <c r="A305" s="458" t="s">
        <v>12</v>
      </c>
      <c r="B305" s="191"/>
      <c r="C305" s="191"/>
      <c r="D305" s="191"/>
      <c r="E305" s="191"/>
      <c r="F305" s="191"/>
      <c r="G305" s="444"/>
      <c r="H305" s="459"/>
      <c r="I305" s="443"/>
      <c r="J305" s="443"/>
      <c r="K305" s="443"/>
      <c r="L305" s="443"/>
      <c r="M305" s="168"/>
      <c r="N305" s="444" t="s">
        <v>685</v>
      </c>
      <c r="O305" s="445"/>
      <c r="P305" s="187"/>
      <c r="Q305" s="186"/>
      <c r="R305" s="186"/>
    </row>
    <row r="306" spans="1:18" ht="21.75" customHeight="1">
      <c r="A306" s="458" t="s">
        <v>614</v>
      </c>
      <c r="B306" s="191"/>
      <c r="C306" s="191"/>
      <c r="D306" s="191"/>
      <c r="E306" s="191"/>
      <c r="F306" s="191"/>
      <c r="G306" s="444"/>
      <c r="H306" s="459"/>
      <c r="I306" s="168">
        <v>51469250.02</v>
      </c>
      <c r="J306" s="168">
        <v>176179.6</v>
      </c>
      <c r="K306" s="168">
        <v>2562952.97</v>
      </c>
      <c r="L306" s="168">
        <v>1026437.96</v>
      </c>
      <c r="M306" s="443">
        <f>SUM(I306:L306)</f>
        <v>55234820.550000004</v>
      </c>
      <c r="N306" s="444" t="s">
        <v>436</v>
      </c>
      <c r="O306" s="445">
        <f>M306/N306</f>
        <v>34826.49467213115</v>
      </c>
      <c r="P306" s="187"/>
      <c r="Q306" s="186"/>
      <c r="R306" s="186"/>
    </row>
    <row r="307" spans="1:18" ht="21.75" customHeight="1">
      <c r="A307" s="458" t="s">
        <v>769</v>
      </c>
      <c r="B307" s="191"/>
      <c r="C307" s="191"/>
      <c r="D307" s="191"/>
      <c r="E307" s="191"/>
      <c r="F307" s="191"/>
      <c r="G307" s="444"/>
      <c r="H307" s="459"/>
      <c r="I307" s="443"/>
      <c r="J307" s="443"/>
      <c r="K307" s="443"/>
      <c r="L307" s="443"/>
      <c r="M307" s="168"/>
      <c r="N307" s="444" t="s">
        <v>61</v>
      </c>
      <c r="O307" s="445"/>
      <c r="P307" s="187"/>
      <c r="Q307" s="186"/>
      <c r="R307" s="186"/>
    </row>
    <row r="308" spans="1:18" ht="21.75" customHeight="1">
      <c r="A308" s="458" t="s">
        <v>615</v>
      </c>
      <c r="B308" s="191"/>
      <c r="C308" s="191"/>
      <c r="D308" s="191"/>
      <c r="E308" s="191"/>
      <c r="F308" s="191"/>
      <c r="G308" s="444"/>
      <c r="H308" s="459"/>
      <c r="I308" s="168">
        <v>34312833.35</v>
      </c>
      <c r="J308" s="168">
        <v>117453.07</v>
      </c>
      <c r="K308" s="168">
        <v>1708635.32</v>
      </c>
      <c r="L308" s="168">
        <v>684291.97</v>
      </c>
      <c r="M308" s="443">
        <f>SUM(I308:L308)</f>
        <v>36823213.71</v>
      </c>
      <c r="N308" s="444" t="s">
        <v>439</v>
      </c>
      <c r="O308" s="445">
        <f>M308/N308</f>
        <v>10891.219671694766</v>
      </c>
      <c r="P308" s="187"/>
      <c r="Q308" s="186"/>
      <c r="R308" s="186"/>
    </row>
    <row r="309" spans="1:18" ht="21.75" customHeight="1">
      <c r="A309" s="458" t="s">
        <v>13</v>
      </c>
      <c r="B309" s="191"/>
      <c r="C309" s="191"/>
      <c r="D309" s="191"/>
      <c r="E309" s="191"/>
      <c r="F309" s="191"/>
      <c r="G309" s="444"/>
      <c r="H309" s="459"/>
      <c r="I309" s="443"/>
      <c r="J309" s="443"/>
      <c r="K309" s="443"/>
      <c r="L309" s="443"/>
      <c r="M309" s="168"/>
      <c r="N309" s="444" t="s">
        <v>685</v>
      </c>
      <c r="O309" s="445"/>
      <c r="P309" s="187"/>
      <c r="Q309" s="186"/>
      <c r="R309" s="186"/>
    </row>
    <row r="310" spans="1:18" ht="21.75" customHeight="1">
      <c r="A310" s="458" t="s">
        <v>616</v>
      </c>
      <c r="B310" s="191"/>
      <c r="C310" s="191"/>
      <c r="D310" s="191"/>
      <c r="E310" s="191"/>
      <c r="F310" s="191"/>
      <c r="G310" s="444"/>
      <c r="H310" s="459"/>
      <c r="I310" s="168">
        <v>34312833.35</v>
      </c>
      <c r="J310" s="168">
        <v>117453.07</v>
      </c>
      <c r="K310" s="168">
        <v>1708635.32</v>
      </c>
      <c r="L310" s="168">
        <v>684291.97</v>
      </c>
      <c r="M310" s="443">
        <f>SUM(I310:L310)</f>
        <v>36823213.71</v>
      </c>
      <c r="N310" s="444" t="s">
        <v>442</v>
      </c>
      <c r="O310" s="445">
        <f>M310/N310</f>
        <v>30558.683576763488</v>
      </c>
      <c r="P310" s="187"/>
      <c r="Q310" s="186"/>
      <c r="R310" s="186"/>
    </row>
    <row r="311" spans="1:18" ht="21.75" customHeight="1">
      <c r="A311" s="458" t="s">
        <v>617</v>
      </c>
      <c r="B311" s="191"/>
      <c r="C311" s="191"/>
      <c r="D311" s="191"/>
      <c r="E311" s="191"/>
      <c r="F311" s="191"/>
      <c r="G311" s="444"/>
      <c r="H311" s="459"/>
      <c r="I311" s="443"/>
      <c r="J311" s="443"/>
      <c r="K311" s="443"/>
      <c r="L311" s="443"/>
      <c r="M311" s="168"/>
      <c r="N311" s="444" t="s">
        <v>61</v>
      </c>
      <c r="O311" s="445"/>
      <c r="P311" s="187"/>
      <c r="Q311" s="186"/>
      <c r="R311" s="186"/>
    </row>
    <row r="312" spans="1:18" ht="21.75" customHeight="1">
      <c r="A312" s="458" t="s">
        <v>618</v>
      </c>
      <c r="B312" s="191"/>
      <c r="C312" s="191"/>
      <c r="D312" s="191"/>
      <c r="E312" s="191"/>
      <c r="F312" s="191"/>
      <c r="G312" s="444"/>
      <c r="H312" s="459"/>
      <c r="I312" s="168">
        <v>34312833.35</v>
      </c>
      <c r="J312" s="168">
        <v>117453.07</v>
      </c>
      <c r="K312" s="168">
        <v>1708635.32</v>
      </c>
      <c r="L312" s="168">
        <v>684291.97</v>
      </c>
      <c r="M312" s="443">
        <f>SUM(I312:L312)</f>
        <v>36823213.71</v>
      </c>
      <c r="N312" s="444" t="s">
        <v>445</v>
      </c>
      <c r="O312" s="445">
        <f>M312/N312</f>
        <v>54311.5246460177</v>
      </c>
      <c r="P312" s="187"/>
      <c r="Q312" s="186"/>
      <c r="R312" s="186"/>
    </row>
    <row r="313" spans="1:18" ht="21.75" customHeight="1">
      <c r="A313" s="458"/>
      <c r="B313" s="191"/>
      <c r="C313" s="191"/>
      <c r="D313" s="191"/>
      <c r="E313" s="191"/>
      <c r="F313" s="191"/>
      <c r="G313" s="444"/>
      <c r="H313" s="459"/>
      <c r="I313" s="443"/>
      <c r="J313" s="443"/>
      <c r="K313" s="443"/>
      <c r="L313" s="443"/>
      <c r="M313" s="168"/>
      <c r="N313" s="444" t="s">
        <v>61</v>
      </c>
      <c r="O313" s="445"/>
      <c r="P313" s="187"/>
      <c r="Q313" s="186"/>
      <c r="R313" s="186"/>
    </row>
    <row r="314" spans="1:18" ht="21.75" customHeight="1">
      <c r="A314" s="458" t="s">
        <v>619</v>
      </c>
      <c r="B314" s="191"/>
      <c r="C314" s="191"/>
      <c r="D314" s="191"/>
      <c r="E314" s="191"/>
      <c r="F314" s="191"/>
      <c r="G314" s="444"/>
      <c r="H314" s="459"/>
      <c r="I314" s="168">
        <v>34312833.34</v>
      </c>
      <c r="J314" s="168">
        <v>117453.07</v>
      </c>
      <c r="K314" s="168">
        <v>1708635.31</v>
      </c>
      <c r="L314" s="168">
        <v>684291.97</v>
      </c>
      <c r="M314" s="443">
        <f>SUM(I314:L314)</f>
        <v>36823213.690000005</v>
      </c>
      <c r="N314" s="444" t="s">
        <v>452</v>
      </c>
      <c r="O314" s="445">
        <f>M314/N314</f>
        <v>63379.02528399313</v>
      </c>
      <c r="P314" s="187"/>
      <c r="Q314" s="186"/>
      <c r="R314" s="186"/>
    </row>
    <row r="315" spans="1:18" ht="21.75" customHeight="1">
      <c r="A315" s="458"/>
      <c r="B315" s="191"/>
      <c r="C315" s="191"/>
      <c r="D315" s="191"/>
      <c r="E315" s="191"/>
      <c r="F315" s="191"/>
      <c r="G315" s="444"/>
      <c r="H315" s="459"/>
      <c r="I315" s="443"/>
      <c r="J315" s="443"/>
      <c r="K315" s="443"/>
      <c r="L315" s="443"/>
      <c r="M315" s="168"/>
      <c r="N315" s="444" t="s">
        <v>685</v>
      </c>
      <c r="O315" s="445"/>
      <c r="P315" s="187"/>
      <c r="Q315" s="186"/>
      <c r="R315" s="186"/>
    </row>
    <row r="316" spans="1:18" ht="21.75" customHeight="1">
      <c r="A316" s="458" t="s">
        <v>620</v>
      </c>
      <c r="B316" s="191"/>
      <c r="C316" s="191"/>
      <c r="D316" s="191"/>
      <c r="E316" s="191"/>
      <c r="F316" s="191"/>
      <c r="G316" s="444"/>
      <c r="H316" s="459"/>
      <c r="I316" s="168">
        <v>51469250.02</v>
      </c>
      <c r="J316" s="168">
        <v>176179.6</v>
      </c>
      <c r="K316" s="168">
        <v>2562952.97</v>
      </c>
      <c r="L316" s="168">
        <v>1026437.96</v>
      </c>
      <c r="M316" s="443">
        <f>SUM(I316:L316)</f>
        <v>55234820.550000004</v>
      </c>
      <c r="N316" s="444" t="s">
        <v>455</v>
      </c>
      <c r="O316" s="445">
        <f>M316/N316</f>
        <v>30823.0025390625</v>
      </c>
      <c r="P316" s="187"/>
      <c r="Q316" s="186"/>
      <c r="R316" s="186"/>
    </row>
    <row r="317" spans="1:18" ht="21.75" customHeight="1">
      <c r="A317" s="458" t="s">
        <v>621</v>
      </c>
      <c r="B317" s="191"/>
      <c r="C317" s="191"/>
      <c r="D317" s="191"/>
      <c r="E317" s="191"/>
      <c r="F317" s="191"/>
      <c r="G317" s="444"/>
      <c r="H317" s="459"/>
      <c r="I317" s="443"/>
      <c r="J317" s="443"/>
      <c r="K317" s="443"/>
      <c r="L317" s="443"/>
      <c r="M317" s="168"/>
      <c r="N317" s="444" t="s">
        <v>61</v>
      </c>
      <c r="O317" s="445"/>
      <c r="P317" s="187"/>
      <c r="Q317" s="186"/>
      <c r="R317" s="186"/>
    </row>
    <row r="318" spans="1:18" ht="21.75" customHeight="1">
      <c r="A318" s="458"/>
      <c r="B318" s="486"/>
      <c r="C318" s="486"/>
      <c r="D318" s="486"/>
      <c r="E318" s="486"/>
      <c r="F318" s="486"/>
      <c r="G318" s="444"/>
      <c r="H318" s="459"/>
      <c r="I318" s="443"/>
      <c r="J318" s="443"/>
      <c r="K318" s="443"/>
      <c r="L318" s="443"/>
      <c r="M318" s="168"/>
      <c r="N318" s="444"/>
      <c r="O318" s="445"/>
      <c r="P318" s="187"/>
      <c r="Q318" s="186"/>
      <c r="R318" s="186"/>
    </row>
    <row r="319" spans="1:18" ht="21.75" customHeight="1">
      <c r="A319" s="430" t="s">
        <v>690</v>
      </c>
      <c r="B319" s="432"/>
      <c r="C319" s="432"/>
      <c r="D319" s="432"/>
      <c r="E319" s="432"/>
      <c r="F319" s="432"/>
      <c r="G319" s="480"/>
      <c r="H319" s="481"/>
      <c r="I319" s="432"/>
      <c r="J319" s="208"/>
      <c r="K319" s="208"/>
      <c r="L319" s="208"/>
      <c r="M319" s="432"/>
      <c r="N319" s="480"/>
      <c r="O319" s="481"/>
      <c r="P319" s="362"/>
      <c r="Q319" s="362"/>
      <c r="R319" s="362"/>
    </row>
    <row r="320" spans="1:18" ht="21.75" customHeight="1">
      <c r="A320" s="482" t="s">
        <v>129</v>
      </c>
      <c r="B320" s="213"/>
      <c r="C320" s="213"/>
      <c r="D320" s="213"/>
      <c r="E320" s="213"/>
      <c r="F320" s="213"/>
      <c r="G320" s="457"/>
      <c r="H320" s="169"/>
      <c r="I320" s="213"/>
      <c r="J320" s="187"/>
      <c r="K320" s="187"/>
      <c r="L320" s="187"/>
      <c r="M320" s="213"/>
      <c r="N320" s="457"/>
      <c r="O320" s="169"/>
      <c r="P320" s="186"/>
      <c r="Q320" s="186"/>
      <c r="R320" s="186"/>
    </row>
    <row r="321" spans="1:18" ht="21.75" customHeight="1">
      <c r="A321" s="446" t="s">
        <v>622</v>
      </c>
      <c r="B321" s="168">
        <v>21840469.29</v>
      </c>
      <c r="C321" s="169">
        <v>0</v>
      </c>
      <c r="D321" s="168">
        <v>669502.48</v>
      </c>
      <c r="E321" s="168">
        <v>818824.17</v>
      </c>
      <c r="F321" s="443">
        <f>SUM(B321:E321)</f>
        <v>23328795.94</v>
      </c>
      <c r="G321" s="355" t="s">
        <v>315</v>
      </c>
      <c r="H321" s="459">
        <f>F321/G321</f>
        <v>207.44821032225937</v>
      </c>
      <c r="I321" s="168">
        <v>16386717.47</v>
      </c>
      <c r="J321" s="169">
        <v>0</v>
      </c>
      <c r="K321" s="168">
        <v>457517.31</v>
      </c>
      <c r="L321" s="168">
        <v>747963.57</v>
      </c>
      <c r="M321" s="443">
        <f>SUM(I321:L321)</f>
        <v>17592198.35</v>
      </c>
      <c r="N321" s="355" t="s">
        <v>457</v>
      </c>
      <c r="O321" s="445">
        <f>M321/N321</f>
        <v>175.56733747829387</v>
      </c>
      <c r="P321" s="186">
        <v>-24.59</v>
      </c>
      <c r="Q321" s="186">
        <v>-10.9</v>
      </c>
      <c r="R321" s="186">
        <v>-15.37</v>
      </c>
    </row>
    <row r="322" spans="1:18" ht="21.75" customHeight="1">
      <c r="A322" s="446"/>
      <c r="B322" s="191"/>
      <c r="C322" s="191"/>
      <c r="D322" s="191"/>
      <c r="E322" s="191"/>
      <c r="F322" s="191"/>
      <c r="G322" s="355" t="s">
        <v>28</v>
      </c>
      <c r="H322" s="459"/>
      <c r="I322" s="443"/>
      <c r="J322" s="443"/>
      <c r="K322" s="443"/>
      <c r="L322" s="443"/>
      <c r="M322" s="168"/>
      <c r="N322" s="355" t="s">
        <v>458</v>
      </c>
      <c r="O322" s="445"/>
      <c r="P322" s="186"/>
      <c r="Q322" s="186"/>
      <c r="R322" s="186"/>
    </row>
    <row r="323" spans="1:18" ht="21.75" customHeight="1">
      <c r="A323" s="446" t="s">
        <v>29</v>
      </c>
      <c r="B323" s="168">
        <v>2730058.66</v>
      </c>
      <c r="C323" s="169">
        <v>0</v>
      </c>
      <c r="D323" s="168">
        <v>83687.81</v>
      </c>
      <c r="E323" s="168">
        <v>102353.02</v>
      </c>
      <c r="F323" s="443">
        <f>SUM(B323:E323)</f>
        <v>2916099.49</v>
      </c>
      <c r="G323" s="444" t="s">
        <v>907</v>
      </c>
      <c r="H323" s="459">
        <f>F323/G323</f>
        <v>243008.29083333336</v>
      </c>
      <c r="I323" s="169"/>
      <c r="J323" s="169"/>
      <c r="K323" s="169"/>
      <c r="L323" s="169"/>
      <c r="M323" s="168"/>
      <c r="N323" s="444"/>
      <c r="O323" s="445"/>
      <c r="P323" s="186"/>
      <c r="Q323" s="186"/>
      <c r="R323" s="186"/>
    </row>
    <row r="324" spans="1:18" ht="21.75" customHeight="1">
      <c r="A324" s="446"/>
      <c r="B324" s="448"/>
      <c r="C324" s="448"/>
      <c r="D324" s="448"/>
      <c r="E324" s="448"/>
      <c r="F324" s="168"/>
      <c r="G324" s="355" t="s">
        <v>878</v>
      </c>
      <c r="H324" s="459"/>
      <c r="I324" s="448"/>
      <c r="J324" s="448"/>
      <c r="K324" s="448"/>
      <c r="L324" s="448"/>
      <c r="M324" s="168"/>
      <c r="N324" s="355"/>
      <c r="O324" s="445"/>
      <c r="P324" s="186"/>
      <c r="Q324" s="186"/>
      <c r="R324" s="186"/>
    </row>
    <row r="325" spans="1:18" ht="21.75" customHeight="1">
      <c r="A325" s="446" t="s">
        <v>879</v>
      </c>
      <c r="B325" s="168">
        <v>30030645.28</v>
      </c>
      <c r="C325" s="169">
        <v>0</v>
      </c>
      <c r="D325" s="168">
        <v>920565.92</v>
      </c>
      <c r="E325" s="168">
        <v>1125883.24</v>
      </c>
      <c r="F325" s="443">
        <f>SUM(B325:E325)</f>
        <v>32077094.44</v>
      </c>
      <c r="G325" s="444" t="s">
        <v>316</v>
      </c>
      <c r="H325" s="459">
        <f>F325/G325</f>
        <v>4386.311286749624</v>
      </c>
      <c r="I325" s="169"/>
      <c r="J325" s="169"/>
      <c r="K325" s="169"/>
      <c r="L325" s="169"/>
      <c r="M325" s="168"/>
      <c r="N325" s="444"/>
      <c r="O325" s="445"/>
      <c r="P325" s="186"/>
      <c r="Q325" s="186"/>
      <c r="R325" s="186"/>
    </row>
    <row r="326" spans="1:18" ht="21.75" customHeight="1">
      <c r="A326" s="449"/>
      <c r="B326" s="454"/>
      <c r="C326" s="454"/>
      <c r="D326" s="454"/>
      <c r="E326" s="454"/>
      <c r="F326" s="172"/>
      <c r="G326" s="307" t="s">
        <v>880</v>
      </c>
      <c r="H326" s="467"/>
      <c r="I326" s="454"/>
      <c r="J326" s="454"/>
      <c r="K326" s="454"/>
      <c r="L326" s="454"/>
      <c r="M326" s="172"/>
      <c r="N326" s="307"/>
      <c r="O326" s="455"/>
      <c r="P326" s="360"/>
      <c r="Q326" s="360"/>
      <c r="R326" s="360"/>
    </row>
    <row r="327" spans="1:18" ht="21.75" customHeight="1">
      <c r="A327" s="446" t="s">
        <v>623</v>
      </c>
      <c r="B327" s="448"/>
      <c r="C327" s="448"/>
      <c r="D327" s="448"/>
      <c r="E327" s="448"/>
      <c r="F327" s="168"/>
      <c r="G327" s="355"/>
      <c r="H327" s="459"/>
      <c r="I327" s="168">
        <v>2048339.68</v>
      </c>
      <c r="J327" s="169">
        <v>0</v>
      </c>
      <c r="K327" s="168">
        <v>57189.66</v>
      </c>
      <c r="L327" s="168">
        <v>93495.45</v>
      </c>
      <c r="M327" s="443">
        <f>SUM(I327:L327)</f>
        <v>2199024.79</v>
      </c>
      <c r="N327" s="444" t="s">
        <v>907</v>
      </c>
      <c r="O327" s="445">
        <f>M327/N327</f>
        <v>183252.06583333333</v>
      </c>
      <c r="P327" s="186"/>
      <c r="Q327" s="186"/>
      <c r="R327" s="186"/>
    </row>
    <row r="328" spans="1:18" ht="21.75" customHeight="1">
      <c r="A328" s="446"/>
      <c r="B328" s="448"/>
      <c r="C328" s="448"/>
      <c r="D328" s="448"/>
      <c r="E328" s="448"/>
      <c r="F328" s="168"/>
      <c r="G328" s="355"/>
      <c r="H328" s="459"/>
      <c r="I328" s="448"/>
      <c r="J328" s="448"/>
      <c r="K328" s="448"/>
      <c r="L328" s="448"/>
      <c r="M328" s="168"/>
      <c r="N328" s="355" t="s">
        <v>459</v>
      </c>
      <c r="O328" s="445"/>
      <c r="P328" s="186"/>
      <c r="Q328" s="186"/>
      <c r="R328" s="186"/>
    </row>
    <row r="329" spans="1:18" ht="21.75" customHeight="1">
      <c r="A329" s="446" t="s">
        <v>624</v>
      </c>
      <c r="B329" s="448"/>
      <c r="C329" s="448"/>
      <c r="D329" s="448"/>
      <c r="E329" s="448"/>
      <c r="F329" s="168"/>
      <c r="G329" s="355"/>
      <c r="H329" s="459"/>
      <c r="I329" s="168">
        <v>22531736.51</v>
      </c>
      <c r="J329" s="169">
        <v>0</v>
      </c>
      <c r="K329" s="168">
        <v>629086.31</v>
      </c>
      <c r="L329" s="168">
        <v>1028449.9</v>
      </c>
      <c r="M329" s="443">
        <f>SUM(I329:L329)</f>
        <v>24189272.72</v>
      </c>
      <c r="N329" s="444" t="s">
        <v>460</v>
      </c>
      <c r="O329" s="445">
        <f>M329/N329</f>
        <v>575935.0647619048</v>
      </c>
      <c r="P329" s="186"/>
      <c r="Q329" s="186"/>
      <c r="R329" s="186"/>
    </row>
    <row r="330" spans="1:18" ht="21.75" customHeight="1">
      <c r="A330" s="449"/>
      <c r="B330" s="454"/>
      <c r="C330" s="454"/>
      <c r="D330" s="454"/>
      <c r="E330" s="454"/>
      <c r="F330" s="454"/>
      <c r="G330" s="307"/>
      <c r="H330" s="467"/>
      <c r="I330" s="454"/>
      <c r="J330" s="454"/>
      <c r="K330" s="454"/>
      <c r="L330" s="454"/>
      <c r="M330" s="172"/>
      <c r="N330" s="307" t="s">
        <v>459</v>
      </c>
      <c r="O330" s="455"/>
      <c r="P330" s="360"/>
      <c r="Q330" s="360"/>
      <c r="R330" s="360"/>
    </row>
    <row r="331" spans="1:18" ht="21.75" customHeight="1">
      <c r="A331" s="482" t="s">
        <v>881</v>
      </c>
      <c r="B331" s="213"/>
      <c r="C331" s="213"/>
      <c r="D331" s="213"/>
      <c r="E331" s="213"/>
      <c r="F331" s="213"/>
      <c r="G331" s="457"/>
      <c r="H331" s="169"/>
      <c r="I331" s="213"/>
      <c r="J331" s="187"/>
      <c r="K331" s="187"/>
      <c r="L331" s="187"/>
      <c r="M331" s="213"/>
      <c r="N331" s="457"/>
      <c r="O331" s="169"/>
      <c r="P331" s="186"/>
      <c r="Q331" s="186"/>
      <c r="R331" s="186"/>
    </row>
    <row r="332" spans="1:18" ht="21.75" customHeight="1">
      <c r="A332" s="191" t="s">
        <v>626</v>
      </c>
      <c r="B332" s="168">
        <v>13899258.97</v>
      </c>
      <c r="C332" s="213">
        <v>0</v>
      </c>
      <c r="D332" s="168">
        <v>871770.07</v>
      </c>
      <c r="E332" s="168">
        <v>295059.61</v>
      </c>
      <c r="F332" s="443">
        <f>SUM(B332:E332)</f>
        <v>15066088.65</v>
      </c>
      <c r="G332" s="444" t="s">
        <v>317</v>
      </c>
      <c r="H332" s="459">
        <f>F332/G332</f>
        <v>4355.619731136167</v>
      </c>
      <c r="I332" s="168">
        <v>13729654.33</v>
      </c>
      <c r="J332" s="168">
        <v>4078167.33</v>
      </c>
      <c r="K332" s="168">
        <v>417463.88</v>
      </c>
      <c r="L332" s="168">
        <v>231129.12</v>
      </c>
      <c r="M332" s="443">
        <f>SUM(I332:L332)</f>
        <v>18456414.66</v>
      </c>
      <c r="N332" s="444" t="s">
        <v>461</v>
      </c>
      <c r="O332" s="445">
        <f>M332/N332</f>
        <v>5450.801730655641</v>
      </c>
      <c r="P332" s="186">
        <v>22.5</v>
      </c>
      <c r="Q332" s="186">
        <v>-2.11</v>
      </c>
      <c r="R332" s="186">
        <v>25.14</v>
      </c>
    </row>
    <row r="333" spans="1:18" ht="21.75" customHeight="1">
      <c r="A333" s="191"/>
      <c r="B333" s="191"/>
      <c r="C333" s="191"/>
      <c r="D333" s="191"/>
      <c r="E333" s="191"/>
      <c r="F333" s="191"/>
      <c r="G333" s="444" t="s">
        <v>858</v>
      </c>
      <c r="H333" s="459"/>
      <c r="I333" s="443"/>
      <c r="J333" s="443"/>
      <c r="K333" s="443"/>
      <c r="L333" s="443"/>
      <c r="M333" s="168"/>
      <c r="N333" s="444" t="s">
        <v>858</v>
      </c>
      <c r="O333" s="445"/>
      <c r="P333" s="186"/>
      <c r="Q333" s="186"/>
      <c r="R333" s="186"/>
    </row>
    <row r="334" spans="1:18" ht="21.75" customHeight="1">
      <c r="A334" s="191" t="s">
        <v>625</v>
      </c>
      <c r="B334" s="168">
        <v>9266172.65</v>
      </c>
      <c r="C334" s="213">
        <v>0</v>
      </c>
      <c r="D334" s="168">
        <v>581180.04</v>
      </c>
      <c r="E334" s="168">
        <v>196706.41</v>
      </c>
      <c r="F334" s="443">
        <f>SUM(B334:E334)</f>
        <v>10044059.100000001</v>
      </c>
      <c r="G334" s="444" t="s">
        <v>318</v>
      </c>
      <c r="H334" s="459">
        <f>F334/G334</f>
        <v>300.540368043088</v>
      </c>
      <c r="I334" s="168">
        <v>10983723.46</v>
      </c>
      <c r="J334" s="168">
        <v>3262533.87</v>
      </c>
      <c r="K334" s="168">
        <v>333971.1</v>
      </c>
      <c r="L334" s="168">
        <v>184903.3</v>
      </c>
      <c r="M334" s="443">
        <f>SUM(I334:L334)</f>
        <v>14765131.730000002</v>
      </c>
      <c r="N334" s="444" t="s">
        <v>462</v>
      </c>
      <c r="O334" s="445">
        <f>M334/N334</f>
        <v>274.6337021743579</v>
      </c>
      <c r="P334" s="186">
        <v>47</v>
      </c>
      <c r="Q334" s="186">
        <v>60.87</v>
      </c>
      <c r="R334" s="186">
        <v>-8.62</v>
      </c>
    </row>
    <row r="335" spans="1:18" ht="21.75" customHeight="1">
      <c r="A335" s="191"/>
      <c r="B335" s="443"/>
      <c r="C335" s="443"/>
      <c r="D335" s="443"/>
      <c r="E335" s="443"/>
      <c r="F335" s="168"/>
      <c r="G335" s="355" t="s">
        <v>884</v>
      </c>
      <c r="H335" s="459"/>
      <c r="I335" s="213"/>
      <c r="J335" s="213"/>
      <c r="K335" s="213"/>
      <c r="L335" s="213"/>
      <c r="M335" s="168"/>
      <c r="N335" s="355" t="s">
        <v>884</v>
      </c>
      <c r="O335" s="445"/>
      <c r="P335" s="186"/>
      <c r="Q335" s="186"/>
      <c r="R335" s="186"/>
    </row>
    <row r="336" spans="1:18" ht="21.75" customHeight="1">
      <c r="A336" s="191" t="s">
        <v>463</v>
      </c>
      <c r="B336" s="443"/>
      <c r="C336" s="443"/>
      <c r="D336" s="443"/>
      <c r="E336" s="443"/>
      <c r="F336" s="168"/>
      <c r="G336" s="355"/>
      <c r="H336" s="459"/>
      <c r="I336" s="168">
        <v>2745930.86</v>
      </c>
      <c r="J336" s="168">
        <v>815633.47</v>
      </c>
      <c r="K336" s="168">
        <v>83492.78</v>
      </c>
      <c r="L336" s="168">
        <v>46225.82</v>
      </c>
      <c r="M336" s="443">
        <f>SUM(I336:L336)</f>
        <v>3691282.9299999997</v>
      </c>
      <c r="N336" s="355" t="s">
        <v>86</v>
      </c>
      <c r="O336" s="445">
        <f>M336/N336</f>
        <v>1230427.6433333333</v>
      </c>
      <c r="P336" s="186"/>
      <c r="Q336" s="186"/>
      <c r="R336" s="186"/>
    </row>
    <row r="337" spans="1:18" ht="21.75" customHeight="1">
      <c r="A337" s="359"/>
      <c r="B337" s="462"/>
      <c r="C337" s="462"/>
      <c r="D337" s="462"/>
      <c r="E337" s="462"/>
      <c r="F337" s="462"/>
      <c r="G337" s="307"/>
      <c r="H337" s="467"/>
      <c r="I337" s="462"/>
      <c r="J337" s="462"/>
      <c r="K337" s="462"/>
      <c r="L337" s="462"/>
      <c r="M337" s="172"/>
      <c r="N337" s="307" t="s">
        <v>459</v>
      </c>
      <c r="O337" s="455"/>
      <c r="P337" s="360"/>
      <c r="Q337" s="360"/>
      <c r="R337" s="360"/>
    </row>
    <row r="338" spans="1:18" ht="21.75" customHeight="1">
      <c r="A338" s="482" t="s">
        <v>885</v>
      </c>
      <c r="B338" s="213"/>
      <c r="C338" s="213"/>
      <c r="D338" s="213"/>
      <c r="E338" s="213"/>
      <c r="F338" s="213"/>
      <c r="G338" s="457"/>
      <c r="H338" s="169"/>
      <c r="I338" s="213"/>
      <c r="J338" s="187"/>
      <c r="K338" s="187"/>
      <c r="L338" s="187"/>
      <c r="M338" s="213"/>
      <c r="N338" s="457"/>
      <c r="O338" s="169"/>
      <c r="P338" s="186"/>
      <c r="Q338" s="186"/>
      <c r="R338" s="186"/>
    </row>
    <row r="339" spans="1:18" ht="21.75" customHeight="1">
      <c r="A339" s="191" t="s">
        <v>691</v>
      </c>
      <c r="B339" s="168">
        <v>7140277.58</v>
      </c>
      <c r="C339" s="443">
        <v>0</v>
      </c>
      <c r="D339" s="168">
        <v>586139.92</v>
      </c>
      <c r="E339" s="168">
        <v>1079221.04</v>
      </c>
      <c r="F339" s="443">
        <f>SUM(B339:E339)</f>
        <v>8805638.54</v>
      </c>
      <c r="G339" s="444" t="s">
        <v>319</v>
      </c>
      <c r="H339" s="459">
        <f>F339/G339</f>
        <v>785.5864519582477</v>
      </c>
      <c r="I339" s="168">
        <v>7478073.58</v>
      </c>
      <c r="J339" s="443">
        <v>0</v>
      </c>
      <c r="K339" s="168">
        <v>389273.27</v>
      </c>
      <c r="L339" s="168">
        <v>1141052.7</v>
      </c>
      <c r="M339" s="443">
        <f>SUM(I339:L339)</f>
        <v>9008399.549999999</v>
      </c>
      <c r="N339" s="483">
        <v>13870</v>
      </c>
      <c r="O339" s="445">
        <f>M339/N339</f>
        <v>649.4880713770727</v>
      </c>
      <c r="P339" s="186">
        <v>2.3</v>
      </c>
      <c r="Q339" s="186">
        <v>23.74</v>
      </c>
      <c r="R339" s="186">
        <v>-17.32</v>
      </c>
    </row>
    <row r="340" spans="1:18" ht="21.75" customHeight="1">
      <c r="A340" s="191"/>
      <c r="B340" s="191"/>
      <c r="C340" s="191"/>
      <c r="D340" s="191"/>
      <c r="E340" s="191"/>
      <c r="F340" s="191"/>
      <c r="G340" s="355" t="s">
        <v>886</v>
      </c>
      <c r="H340" s="459"/>
      <c r="I340" s="443"/>
      <c r="J340" s="443"/>
      <c r="K340" s="443"/>
      <c r="L340" s="443"/>
      <c r="M340" s="443"/>
      <c r="N340" s="355" t="s">
        <v>886</v>
      </c>
      <c r="O340" s="445"/>
      <c r="P340" s="186"/>
      <c r="Q340" s="186"/>
      <c r="R340" s="186"/>
    </row>
    <row r="341" spans="1:18" ht="21.75" customHeight="1">
      <c r="A341" s="191" t="s">
        <v>138</v>
      </c>
      <c r="B341" s="168">
        <v>5553549.23</v>
      </c>
      <c r="C341" s="443">
        <v>0</v>
      </c>
      <c r="D341" s="168">
        <v>455886.61</v>
      </c>
      <c r="E341" s="168">
        <v>839394.14</v>
      </c>
      <c r="F341" s="443">
        <f>SUM(B341:E341)</f>
        <v>6848829.98</v>
      </c>
      <c r="G341" s="483">
        <v>2985</v>
      </c>
      <c r="H341" s="459">
        <f>F341/G341</f>
        <v>2294.4154036850923</v>
      </c>
      <c r="I341" s="168">
        <v>5816279.45</v>
      </c>
      <c r="J341" s="443">
        <v>0</v>
      </c>
      <c r="K341" s="168">
        <v>302768.1</v>
      </c>
      <c r="L341" s="168">
        <v>887485.44</v>
      </c>
      <c r="M341" s="443">
        <f>SUM(I341:L341)</f>
        <v>7006532.99</v>
      </c>
      <c r="N341" s="444" t="s">
        <v>465</v>
      </c>
      <c r="O341" s="445">
        <f>M341/N341</f>
        <v>2331.6249550748753</v>
      </c>
      <c r="P341" s="186">
        <v>2.3</v>
      </c>
      <c r="Q341" s="186">
        <v>0.67</v>
      </c>
      <c r="R341" s="186">
        <v>1.62</v>
      </c>
    </row>
    <row r="342" spans="1:18" ht="21.75" customHeight="1">
      <c r="A342" s="191"/>
      <c r="B342" s="191"/>
      <c r="C342" s="191"/>
      <c r="D342" s="191"/>
      <c r="E342" s="191"/>
      <c r="F342" s="191"/>
      <c r="G342" s="355" t="s">
        <v>887</v>
      </c>
      <c r="H342" s="459"/>
      <c r="I342" s="443"/>
      <c r="J342" s="443"/>
      <c r="K342" s="443"/>
      <c r="L342" s="443"/>
      <c r="M342" s="168"/>
      <c r="N342" s="355" t="s">
        <v>887</v>
      </c>
      <c r="O342" s="445"/>
      <c r="P342" s="186"/>
      <c r="Q342" s="186"/>
      <c r="R342" s="186"/>
    </row>
    <row r="343" spans="1:18" ht="21.75" customHeight="1">
      <c r="A343" s="446" t="s">
        <v>895</v>
      </c>
      <c r="B343" s="168">
        <v>1586728.35</v>
      </c>
      <c r="C343" s="443">
        <v>0</v>
      </c>
      <c r="D343" s="168">
        <v>130253.32</v>
      </c>
      <c r="E343" s="168">
        <v>239826.9</v>
      </c>
      <c r="F343" s="443">
        <f>SUM(B343:E343)</f>
        <v>1956808.57</v>
      </c>
      <c r="G343" s="444" t="s">
        <v>320</v>
      </c>
      <c r="H343" s="459">
        <f>F343/G343</f>
        <v>9882.871565656566</v>
      </c>
      <c r="I343" s="168">
        <v>1661794.13</v>
      </c>
      <c r="J343" s="443">
        <v>0</v>
      </c>
      <c r="K343" s="168">
        <v>86505.17</v>
      </c>
      <c r="L343" s="168">
        <v>253567.27</v>
      </c>
      <c r="M343" s="443">
        <f>SUM(I343:L343)</f>
        <v>2001866.5699999998</v>
      </c>
      <c r="N343" s="444" t="s">
        <v>467</v>
      </c>
      <c r="O343" s="445">
        <f>M343/N343</f>
        <v>10536.139842105262</v>
      </c>
      <c r="P343" s="186">
        <v>2.3</v>
      </c>
      <c r="Q343" s="186">
        <v>-4.04</v>
      </c>
      <c r="R343" s="186">
        <v>6.61</v>
      </c>
    </row>
    <row r="344" spans="1:18" ht="21.75" customHeight="1">
      <c r="A344" s="446"/>
      <c r="B344" s="448"/>
      <c r="C344" s="448"/>
      <c r="D344" s="448"/>
      <c r="E344" s="448"/>
      <c r="F344" s="168"/>
      <c r="G344" s="355" t="s">
        <v>896</v>
      </c>
      <c r="H344" s="459"/>
      <c r="I344" s="448"/>
      <c r="J344" s="448"/>
      <c r="K344" s="448"/>
      <c r="L344" s="448"/>
      <c r="M344" s="168"/>
      <c r="N344" s="355" t="s">
        <v>896</v>
      </c>
      <c r="O344" s="445"/>
      <c r="P344" s="186"/>
      <c r="Q344" s="186"/>
      <c r="R344" s="186"/>
    </row>
    <row r="345" spans="1:18" ht="21.75" customHeight="1">
      <c r="A345" s="446" t="s">
        <v>897</v>
      </c>
      <c r="B345" s="168">
        <v>793364.18</v>
      </c>
      <c r="C345" s="443">
        <v>0</v>
      </c>
      <c r="D345" s="168">
        <v>65126.65</v>
      </c>
      <c r="E345" s="168">
        <v>119913.44</v>
      </c>
      <c r="F345" s="443">
        <f>SUM(B345:E345)</f>
        <v>978404.27</v>
      </c>
      <c r="G345" s="444" t="s">
        <v>162</v>
      </c>
      <c r="H345" s="459">
        <f>F345/G345</f>
        <v>978404.27</v>
      </c>
      <c r="I345" s="168">
        <v>830897.06</v>
      </c>
      <c r="J345" s="443">
        <v>0</v>
      </c>
      <c r="K345" s="168">
        <v>43252.59</v>
      </c>
      <c r="L345" s="168">
        <v>126783.63</v>
      </c>
      <c r="M345" s="443">
        <f>SUM(I345:L345)</f>
        <v>1000933.28</v>
      </c>
      <c r="N345" s="444" t="s">
        <v>85</v>
      </c>
      <c r="O345" s="445">
        <f>M345/N345</f>
        <v>1000933.28</v>
      </c>
      <c r="P345" s="186">
        <v>2.3</v>
      </c>
      <c r="Q345" s="466">
        <v>0</v>
      </c>
      <c r="R345" s="186">
        <v>2.3</v>
      </c>
    </row>
    <row r="346" spans="1:18" ht="21.75" customHeight="1">
      <c r="A346" s="446"/>
      <c r="B346" s="168"/>
      <c r="C346" s="168"/>
      <c r="D346" s="168"/>
      <c r="E346" s="168"/>
      <c r="F346" s="168"/>
      <c r="G346" s="444" t="s">
        <v>898</v>
      </c>
      <c r="H346" s="459"/>
      <c r="I346" s="168"/>
      <c r="J346" s="168"/>
      <c r="K346" s="168"/>
      <c r="L346" s="168"/>
      <c r="M346" s="168"/>
      <c r="N346" s="444" t="s">
        <v>898</v>
      </c>
      <c r="O346" s="445"/>
      <c r="P346" s="186"/>
      <c r="Q346" s="466"/>
      <c r="R346" s="186"/>
    </row>
    <row r="347" spans="1:18" ht="21.75" customHeight="1">
      <c r="A347" s="191" t="s">
        <v>841</v>
      </c>
      <c r="B347" s="168">
        <v>793364.18</v>
      </c>
      <c r="C347" s="443">
        <v>0</v>
      </c>
      <c r="D347" s="168">
        <v>65126.66</v>
      </c>
      <c r="E347" s="168">
        <v>119913.45</v>
      </c>
      <c r="F347" s="443">
        <f>SUM(B347:E347)</f>
        <v>978404.29</v>
      </c>
      <c r="G347" s="484">
        <v>5193786</v>
      </c>
      <c r="H347" s="459">
        <f>F347/G347</f>
        <v>0.1883797849969175</v>
      </c>
      <c r="I347" s="168">
        <v>830897.06</v>
      </c>
      <c r="J347" s="443">
        <v>0</v>
      </c>
      <c r="K347" s="168">
        <v>43252.59</v>
      </c>
      <c r="L347" s="168">
        <v>126783.63</v>
      </c>
      <c r="M347" s="443">
        <f>SUM(I347:L347)</f>
        <v>1000933.28</v>
      </c>
      <c r="N347" s="484">
        <v>6106354</v>
      </c>
      <c r="O347" s="445">
        <f>M347/N347</f>
        <v>0.16391668088682707</v>
      </c>
      <c r="P347" s="186">
        <v>2.3</v>
      </c>
      <c r="Q347" s="186">
        <v>17.57</v>
      </c>
      <c r="R347" s="186">
        <v>-15.79</v>
      </c>
    </row>
    <row r="348" spans="1:18" ht="21.75" customHeight="1">
      <c r="A348" s="359"/>
      <c r="B348" s="462"/>
      <c r="C348" s="462"/>
      <c r="D348" s="462"/>
      <c r="E348" s="462"/>
      <c r="F348" s="172"/>
      <c r="G348" s="307" t="s">
        <v>889</v>
      </c>
      <c r="H348" s="467"/>
      <c r="I348" s="462"/>
      <c r="J348" s="462"/>
      <c r="K348" s="462"/>
      <c r="L348" s="462"/>
      <c r="M348" s="172"/>
      <c r="N348" s="307" t="s">
        <v>889</v>
      </c>
      <c r="O348" s="455"/>
      <c r="P348" s="360"/>
      <c r="Q348" s="360"/>
      <c r="R348" s="360"/>
    </row>
    <row r="349" spans="1:18" ht="21.75" customHeight="1">
      <c r="A349" s="482" t="s">
        <v>794</v>
      </c>
      <c r="B349" s="213"/>
      <c r="C349" s="213"/>
      <c r="D349" s="213"/>
      <c r="E349" s="213"/>
      <c r="F349" s="213"/>
      <c r="G349" s="457"/>
      <c r="H349" s="169"/>
      <c r="I349" s="213"/>
      <c r="J349" s="187"/>
      <c r="K349" s="187"/>
      <c r="L349" s="187"/>
      <c r="M349" s="213"/>
      <c r="N349" s="457"/>
      <c r="O349" s="169"/>
      <c r="P349" s="186"/>
      <c r="Q349" s="186"/>
      <c r="R349" s="186"/>
    </row>
    <row r="350" spans="1:18" ht="21.75" customHeight="1">
      <c r="A350" s="191" t="s">
        <v>627</v>
      </c>
      <c r="B350" s="213">
        <v>19226007.65</v>
      </c>
      <c r="C350" s="443">
        <v>0</v>
      </c>
      <c r="D350" s="213">
        <v>1088539.63</v>
      </c>
      <c r="E350" s="213">
        <v>580720.39</v>
      </c>
      <c r="F350" s="443">
        <f>SUM(B350:E350)</f>
        <v>20895267.669999998</v>
      </c>
      <c r="G350" s="355" t="s">
        <v>321</v>
      </c>
      <c r="H350" s="459">
        <f>F350/G350</f>
        <v>10934.206002093144</v>
      </c>
      <c r="I350" s="213"/>
      <c r="J350" s="443"/>
      <c r="K350" s="213"/>
      <c r="L350" s="213"/>
      <c r="M350" s="168"/>
      <c r="N350" s="355"/>
      <c r="O350" s="445"/>
      <c r="P350" s="186"/>
      <c r="Q350" s="466"/>
      <c r="R350" s="186"/>
    </row>
    <row r="351" spans="1:18" ht="21.75" customHeight="1">
      <c r="A351" s="359"/>
      <c r="B351" s="485"/>
      <c r="C351" s="485"/>
      <c r="D351" s="485"/>
      <c r="E351" s="485"/>
      <c r="F351" s="172"/>
      <c r="G351" s="307" t="s">
        <v>759</v>
      </c>
      <c r="H351" s="467"/>
      <c r="I351" s="485"/>
      <c r="J351" s="485"/>
      <c r="K351" s="485"/>
      <c r="L351" s="485"/>
      <c r="M351" s="172"/>
      <c r="N351" s="307"/>
      <c r="O351" s="455"/>
      <c r="P351" s="360"/>
      <c r="Q351" s="360"/>
      <c r="R351" s="360"/>
    </row>
    <row r="352" spans="1:18" ht="21.75" customHeight="1">
      <c r="A352" s="191" t="s">
        <v>628</v>
      </c>
      <c r="B352" s="464"/>
      <c r="C352" s="464"/>
      <c r="D352" s="464"/>
      <c r="E352" s="464"/>
      <c r="F352" s="168"/>
      <c r="G352" s="355"/>
      <c r="H352" s="459"/>
      <c r="I352" s="213">
        <v>19692877.24</v>
      </c>
      <c r="J352" s="443">
        <v>0</v>
      </c>
      <c r="K352" s="213">
        <v>662289.56</v>
      </c>
      <c r="L352" s="213">
        <v>506271.15</v>
      </c>
      <c r="M352" s="443">
        <f>SUM(I352:L352)</f>
        <v>20861437.949999996</v>
      </c>
      <c r="N352" s="355" t="s">
        <v>468</v>
      </c>
      <c r="O352" s="445">
        <f>M352/N352</f>
        <v>14337.75804123711</v>
      </c>
      <c r="P352" s="186"/>
      <c r="Q352" s="186"/>
      <c r="R352" s="186"/>
    </row>
    <row r="353" spans="1:18" ht="21.75" customHeight="1">
      <c r="A353" s="359"/>
      <c r="B353" s="485"/>
      <c r="C353" s="485"/>
      <c r="D353" s="485"/>
      <c r="E353" s="485"/>
      <c r="F353" s="172"/>
      <c r="G353" s="307"/>
      <c r="H353" s="467"/>
      <c r="I353" s="485"/>
      <c r="J353" s="485"/>
      <c r="K353" s="485"/>
      <c r="L353" s="485"/>
      <c r="M353" s="172"/>
      <c r="N353" s="307" t="s">
        <v>0</v>
      </c>
      <c r="O353" s="455"/>
      <c r="P353" s="360"/>
      <c r="Q353" s="360"/>
      <c r="R353" s="360"/>
    </row>
    <row r="354" spans="1:18" ht="21.75" customHeight="1">
      <c r="A354" s="456" t="s">
        <v>900</v>
      </c>
      <c r="B354" s="213"/>
      <c r="C354" s="213"/>
      <c r="D354" s="213"/>
      <c r="E354" s="213"/>
      <c r="F354" s="213"/>
      <c r="G354" s="457"/>
      <c r="H354" s="169"/>
      <c r="I354" s="213"/>
      <c r="J354" s="187"/>
      <c r="K354" s="187"/>
      <c r="L354" s="187"/>
      <c r="M354" s="213"/>
      <c r="N354" s="457"/>
      <c r="O354" s="169"/>
      <c r="P354" s="186"/>
      <c r="Q354" s="186"/>
      <c r="R354" s="186"/>
    </row>
    <row r="355" spans="1:18" ht="21.75" customHeight="1">
      <c r="A355" s="191" t="s">
        <v>108</v>
      </c>
      <c r="B355" s="168">
        <v>269674.16</v>
      </c>
      <c r="C355" s="443">
        <v>0</v>
      </c>
      <c r="D355" s="168">
        <v>24583.57</v>
      </c>
      <c r="E355" s="168">
        <v>21153.52</v>
      </c>
      <c r="F355" s="443">
        <f>SUM(B355:E355)</f>
        <v>315411.25</v>
      </c>
      <c r="G355" s="444" t="s">
        <v>85</v>
      </c>
      <c r="H355" s="459">
        <f>F355/G355</f>
        <v>315411.25</v>
      </c>
      <c r="I355" s="168">
        <v>282349.37</v>
      </c>
      <c r="J355" s="443">
        <v>0</v>
      </c>
      <c r="K355" s="168">
        <v>11586.01</v>
      </c>
      <c r="L355" s="168">
        <v>20076.36</v>
      </c>
      <c r="M355" s="443">
        <f>SUM(I355:L355)</f>
        <v>314011.74</v>
      </c>
      <c r="N355" s="444" t="s">
        <v>85</v>
      </c>
      <c r="O355" s="445">
        <f>M355/N355</f>
        <v>314011.74</v>
      </c>
      <c r="P355" s="186">
        <v>-0.44</v>
      </c>
      <c r="Q355" s="466">
        <v>0</v>
      </c>
      <c r="R355" s="186">
        <v>-0.44</v>
      </c>
    </row>
    <row r="356" spans="1:18" ht="21.75" customHeight="1">
      <c r="A356" s="476" t="s">
        <v>109</v>
      </c>
      <c r="B356" s="191"/>
      <c r="C356" s="191"/>
      <c r="D356" s="191"/>
      <c r="E356" s="191"/>
      <c r="F356" s="191"/>
      <c r="G356" s="355" t="s">
        <v>891</v>
      </c>
      <c r="H356" s="459"/>
      <c r="I356" s="191"/>
      <c r="J356" s="191"/>
      <c r="K356" s="191"/>
      <c r="L356" s="191"/>
      <c r="M356" s="168"/>
      <c r="N356" s="355" t="s">
        <v>891</v>
      </c>
      <c r="O356" s="445"/>
      <c r="P356" s="186"/>
      <c r="Q356" s="186"/>
      <c r="R356" s="186"/>
    </row>
    <row r="357" spans="1:18" ht="22.5" customHeight="1">
      <c r="A357" s="191" t="s">
        <v>632</v>
      </c>
      <c r="B357" s="168"/>
      <c r="C357" s="443"/>
      <c r="D357" s="168"/>
      <c r="E357" s="168"/>
      <c r="F357" s="443"/>
      <c r="G357" s="355"/>
      <c r="H357" s="459"/>
      <c r="I357" s="169">
        <v>282349.37</v>
      </c>
      <c r="J357" s="443">
        <v>0</v>
      </c>
      <c r="K357" s="169">
        <v>11586</v>
      </c>
      <c r="L357" s="169">
        <v>20076.36</v>
      </c>
      <c r="M357" s="168">
        <f>SUM(I357:L357)</f>
        <v>314011.73</v>
      </c>
      <c r="N357" s="355" t="s">
        <v>159</v>
      </c>
      <c r="O357" s="445">
        <f>M357/N357</f>
        <v>62.80234599999999</v>
      </c>
      <c r="P357" s="186"/>
      <c r="Q357" s="186"/>
      <c r="R357" s="186"/>
    </row>
    <row r="358" spans="1:18" ht="22.5" customHeight="1">
      <c r="A358" s="191" t="s">
        <v>633</v>
      </c>
      <c r="B358" s="191"/>
      <c r="C358" s="191"/>
      <c r="D358" s="191"/>
      <c r="E358" s="191"/>
      <c r="F358" s="191"/>
      <c r="G358" s="444"/>
      <c r="H358" s="459"/>
      <c r="I358" s="191"/>
      <c r="J358" s="191"/>
      <c r="K358" s="191"/>
      <c r="L358" s="191"/>
      <c r="M358" s="168"/>
      <c r="N358" s="444" t="s">
        <v>476</v>
      </c>
      <c r="O358" s="445"/>
      <c r="P358" s="186"/>
      <c r="Q358" s="186"/>
      <c r="R358" s="186"/>
    </row>
    <row r="359" spans="1:18" ht="22.5" customHeight="1">
      <c r="A359" s="191" t="s">
        <v>221</v>
      </c>
      <c r="B359" s="168">
        <v>269674.17</v>
      </c>
      <c r="C359" s="443">
        <v>0</v>
      </c>
      <c r="D359" s="168">
        <v>24583.57</v>
      </c>
      <c r="E359" s="168">
        <v>21153.52</v>
      </c>
      <c r="F359" s="443">
        <f>SUM(B359:E359)</f>
        <v>315411.26</v>
      </c>
      <c r="G359" s="444" t="s">
        <v>87</v>
      </c>
      <c r="H359" s="459">
        <f>F359/G359</f>
        <v>157705.63</v>
      </c>
      <c r="I359" s="168">
        <v>282349.37</v>
      </c>
      <c r="J359" s="443">
        <v>0</v>
      </c>
      <c r="K359" s="168">
        <v>11586</v>
      </c>
      <c r="L359" s="168">
        <v>20076.36</v>
      </c>
      <c r="M359" s="443">
        <f>SUM(I359:L359)</f>
        <v>314011.73</v>
      </c>
      <c r="N359" s="355" t="s">
        <v>85</v>
      </c>
      <c r="O359" s="445">
        <f>M359/N359</f>
        <v>314011.73</v>
      </c>
      <c r="P359" s="186">
        <v>-0.44</v>
      </c>
      <c r="Q359" s="186">
        <v>-50</v>
      </c>
      <c r="R359" s="186">
        <v>99.11</v>
      </c>
    </row>
    <row r="360" spans="1:18" ht="22.5" customHeight="1">
      <c r="A360" s="191" t="s">
        <v>630</v>
      </c>
      <c r="B360" s="191"/>
      <c r="C360" s="191"/>
      <c r="D360" s="191"/>
      <c r="E360" s="191"/>
      <c r="F360" s="191"/>
      <c r="G360" s="444" t="s">
        <v>61</v>
      </c>
      <c r="H360" s="459"/>
      <c r="I360" s="191"/>
      <c r="J360" s="191"/>
      <c r="K360" s="191"/>
      <c r="L360" s="191"/>
      <c r="M360" s="168"/>
      <c r="N360" s="444" t="s">
        <v>61</v>
      </c>
      <c r="O360" s="445"/>
      <c r="P360" s="186"/>
      <c r="Q360" s="186"/>
      <c r="R360" s="186"/>
    </row>
    <row r="361" spans="1:18" ht="22.5" customHeight="1">
      <c r="A361" s="191" t="s">
        <v>222</v>
      </c>
      <c r="B361" s="168">
        <v>269674.17</v>
      </c>
      <c r="C361" s="443">
        <v>0</v>
      </c>
      <c r="D361" s="168">
        <v>24583.57</v>
      </c>
      <c r="E361" s="168">
        <v>21153.52</v>
      </c>
      <c r="F361" s="443">
        <f>SUM(B361:E361)</f>
        <v>315411.26</v>
      </c>
      <c r="G361" s="444" t="s">
        <v>86</v>
      </c>
      <c r="H361" s="459">
        <f>F361/G361</f>
        <v>105137.08666666667</v>
      </c>
      <c r="I361" s="168">
        <v>282349.37</v>
      </c>
      <c r="J361" s="443">
        <v>0</v>
      </c>
      <c r="K361" s="168">
        <v>11586</v>
      </c>
      <c r="L361" s="168">
        <v>20076.36</v>
      </c>
      <c r="M361" s="443">
        <f>SUM(I361:L361)</f>
        <v>314011.73</v>
      </c>
      <c r="N361" s="444" t="s">
        <v>86</v>
      </c>
      <c r="O361" s="445">
        <f>M361/N361</f>
        <v>104670.57666666666</v>
      </c>
      <c r="P361" s="186">
        <v>-0.44</v>
      </c>
      <c r="Q361" s="186">
        <v>0</v>
      </c>
      <c r="R361" s="186">
        <v>-0.44</v>
      </c>
    </row>
    <row r="362" spans="1:18" ht="22.5" customHeight="1">
      <c r="A362" s="476" t="s">
        <v>631</v>
      </c>
      <c r="B362" s="443"/>
      <c r="C362" s="443"/>
      <c r="D362" s="443"/>
      <c r="E362" s="443"/>
      <c r="F362" s="168"/>
      <c r="G362" s="444" t="s">
        <v>61</v>
      </c>
      <c r="H362" s="191"/>
      <c r="I362" s="191"/>
      <c r="J362" s="191"/>
      <c r="K362" s="191"/>
      <c r="L362" s="191"/>
      <c r="M362" s="168"/>
      <c r="N362" s="444" t="s">
        <v>61</v>
      </c>
      <c r="O362" s="445"/>
      <c r="P362" s="186"/>
      <c r="Q362" s="186"/>
      <c r="R362" s="186"/>
    </row>
    <row r="363" spans="1:18" ht="22.5" customHeight="1">
      <c r="A363" s="191" t="s">
        <v>223</v>
      </c>
      <c r="B363" s="168">
        <v>269674.17</v>
      </c>
      <c r="C363" s="443">
        <v>0</v>
      </c>
      <c r="D363" s="168">
        <v>24583.58</v>
      </c>
      <c r="E363" s="168">
        <v>21153.52</v>
      </c>
      <c r="F363" s="443">
        <f>SUM(B363:E363)</f>
        <v>315411.27</v>
      </c>
      <c r="G363" s="444" t="s">
        <v>940</v>
      </c>
      <c r="H363" s="459">
        <f>F363/G363</f>
        <v>3428.3833695652174</v>
      </c>
      <c r="I363" s="168"/>
      <c r="J363" s="443"/>
      <c r="K363" s="168"/>
      <c r="L363" s="168"/>
      <c r="M363" s="443"/>
      <c r="N363" s="444"/>
      <c r="O363" s="445"/>
      <c r="P363" s="186"/>
      <c r="Q363" s="186"/>
      <c r="R363" s="186"/>
    </row>
    <row r="364" spans="1:18" ht="22.5" customHeight="1">
      <c r="A364" s="476" t="s">
        <v>22</v>
      </c>
      <c r="B364" s="443"/>
      <c r="C364" s="443"/>
      <c r="D364" s="443"/>
      <c r="E364" s="443"/>
      <c r="F364" s="168"/>
      <c r="G364" s="355" t="s">
        <v>665</v>
      </c>
      <c r="H364" s="459"/>
      <c r="I364" s="443"/>
      <c r="J364" s="443"/>
      <c r="K364" s="443"/>
      <c r="L364" s="443"/>
      <c r="M364" s="168"/>
      <c r="N364" s="444"/>
      <c r="O364" s="445"/>
      <c r="P364" s="186"/>
      <c r="Q364" s="186"/>
      <c r="R364" s="186"/>
    </row>
    <row r="365" spans="1:18" ht="22.5" customHeight="1">
      <c r="A365" s="476" t="s">
        <v>634</v>
      </c>
      <c r="B365" s="168">
        <v>269674.17</v>
      </c>
      <c r="C365" s="443">
        <v>0</v>
      </c>
      <c r="D365" s="168">
        <v>24583.58</v>
      </c>
      <c r="E365" s="168">
        <v>21153.52</v>
      </c>
      <c r="F365" s="443">
        <f>SUM(B365:E365)</f>
        <v>315411.27</v>
      </c>
      <c r="G365" s="444" t="s">
        <v>85</v>
      </c>
      <c r="H365" s="459">
        <f>F365/G365</f>
        <v>315411.27</v>
      </c>
      <c r="I365" s="168">
        <v>282349.37</v>
      </c>
      <c r="J365" s="443">
        <v>0</v>
      </c>
      <c r="K365" s="168">
        <v>11586</v>
      </c>
      <c r="L365" s="168">
        <v>20076.36</v>
      </c>
      <c r="M365" s="443">
        <f>SUM(I365:L365)</f>
        <v>314011.73</v>
      </c>
      <c r="N365" s="444" t="s">
        <v>85</v>
      </c>
      <c r="O365" s="445">
        <f>M365/N365</f>
        <v>314011.73</v>
      </c>
      <c r="P365" s="186">
        <v>-0.44</v>
      </c>
      <c r="Q365" s="186">
        <v>0</v>
      </c>
      <c r="R365" s="186">
        <v>-0.44</v>
      </c>
    </row>
    <row r="366" spans="1:18" ht="22.5" customHeight="1">
      <c r="A366" s="476"/>
      <c r="B366" s="443"/>
      <c r="C366" s="443"/>
      <c r="D366" s="443"/>
      <c r="E366" s="443"/>
      <c r="F366" s="168"/>
      <c r="G366" s="444" t="s">
        <v>936</v>
      </c>
      <c r="H366" s="459"/>
      <c r="I366" s="443"/>
      <c r="J366" s="443"/>
      <c r="K366" s="443"/>
      <c r="L366" s="443"/>
      <c r="M366" s="168"/>
      <c r="N366" s="444" t="s">
        <v>936</v>
      </c>
      <c r="O366" s="445"/>
      <c r="P366" s="186"/>
      <c r="Q366" s="186"/>
      <c r="R366" s="186"/>
    </row>
    <row r="367" spans="1:18" ht="22.5" customHeight="1">
      <c r="A367" s="476" t="s">
        <v>635</v>
      </c>
      <c r="B367" s="168">
        <v>269674.17</v>
      </c>
      <c r="C367" s="443">
        <v>0</v>
      </c>
      <c r="D367" s="168">
        <v>24583.57</v>
      </c>
      <c r="E367" s="168">
        <v>21153.52</v>
      </c>
      <c r="F367" s="443">
        <f>SUM(B367:E367)</f>
        <v>315411.26</v>
      </c>
      <c r="G367" s="355" t="s">
        <v>77</v>
      </c>
      <c r="H367" s="459">
        <f>F367/G367</f>
        <v>28673.75090909091</v>
      </c>
      <c r="I367" s="168">
        <v>423524.06</v>
      </c>
      <c r="J367" s="443">
        <v>0</v>
      </c>
      <c r="K367" s="168">
        <v>17379</v>
      </c>
      <c r="L367" s="168">
        <v>30114.55</v>
      </c>
      <c r="M367" s="443">
        <f>SUM(I367:L367)</f>
        <v>471017.61</v>
      </c>
      <c r="N367" s="355" t="s">
        <v>77</v>
      </c>
      <c r="O367" s="445">
        <f>M367/N367</f>
        <v>42819.78272727272</v>
      </c>
      <c r="P367" s="186">
        <v>32.21</v>
      </c>
      <c r="Q367" s="186">
        <v>0</v>
      </c>
      <c r="R367" s="186">
        <v>49.33</v>
      </c>
    </row>
    <row r="368" spans="1:18" ht="22.5" customHeight="1">
      <c r="A368" s="476" t="s">
        <v>629</v>
      </c>
      <c r="B368" s="191"/>
      <c r="C368" s="191"/>
      <c r="D368" s="191"/>
      <c r="E368" s="191"/>
      <c r="F368" s="191"/>
      <c r="G368" s="444" t="s">
        <v>61</v>
      </c>
      <c r="H368" s="459"/>
      <c r="I368" s="191"/>
      <c r="J368" s="191"/>
      <c r="K368" s="191"/>
      <c r="L368" s="191"/>
      <c r="M368" s="168"/>
      <c r="N368" s="444" t="s">
        <v>61</v>
      </c>
      <c r="O368" s="445"/>
      <c r="P368" s="186"/>
      <c r="Q368" s="186"/>
      <c r="R368" s="186"/>
    </row>
    <row r="369" spans="1:18" ht="22.5" customHeight="1">
      <c r="A369" s="476" t="s">
        <v>636</v>
      </c>
      <c r="B369" s="168">
        <v>269674.17</v>
      </c>
      <c r="C369" s="443">
        <v>0</v>
      </c>
      <c r="D369" s="168">
        <v>24583.58</v>
      </c>
      <c r="E369" s="168">
        <v>21153.52</v>
      </c>
      <c r="F369" s="443">
        <f>SUM(B369:E369)</f>
        <v>315411.27</v>
      </c>
      <c r="G369" s="444" t="s">
        <v>169</v>
      </c>
      <c r="H369" s="459">
        <f>F369/G369</f>
        <v>10513.709</v>
      </c>
      <c r="I369" s="443"/>
      <c r="J369" s="443"/>
      <c r="K369" s="443"/>
      <c r="L369" s="443"/>
      <c r="M369" s="168"/>
      <c r="N369" s="444"/>
      <c r="O369" s="445"/>
      <c r="P369" s="186"/>
      <c r="Q369" s="186"/>
      <c r="R369" s="186"/>
    </row>
    <row r="370" spans="1:18" ht="22.5" customHeight="1">
      <c r="A370" s="476" t="s">
        <v>224</v>
      </c>
      <c r="B370" s="443"/>
      <c r="C370" s="443"/>
      <c r="D370" s="443"/>
      <c r="E370" s="443"/>
      <c r="F370" s="168"/>
      <c r="G370" s="444" t="s">
        <v>787</v>
      </c>
      <c r="H370" s="459"/>
      <c r="I370" s="443"/>
      <c r="J370" s="443"/>
      <c r="K370" s="443"/>
      <c r="L370" s="443"/>
      <c r="M370" s="168"/>
      <c r="N370" s="444"/>
      <c r="O370" s="445"/>
      <c r="P370" s="186"/>
      <c r="Q370" s="186"/>
      <c r="R370" s="186"/>
    </row>
    <row r="371" spans="1:18" ht="22.5" customHeight="1">
      <c r="A371" s="476" t="s">
        <v>225</v>
      </c>
      <c r="B371" s="443"/>
      <c r="C371" s="443"/>
      <c r="D371" s="443"/>
      <c r="E371" s="443"/>
      <c r="F371" s="168"/>
      <c r="G371" s="444"/>
      <c r="H371" s="459"/>
      <c r="I371" s="443"/>
      <c r="J371" s="443"/>
      <c r="K371" s="443"/>
      <c r="L371" s="443"/>
      <c r="M371" s="168"/>
      <c r="N371" s="444"/>
      <c r="O371" s="445"/>
      <c r="P371" s="186"/>
      <c r="Q371" s="186"/>
      <c r="R371" s="186"/>
    </row>
    <row r="372" spans="1:18" ht="22.5" customHeight="1">
      <c r="A372" s="476" t="s">
        <v>666</v>
      </c>
      <c r="B372" s="168">
        <v>269674.17</v>
      </c>
      <c r="C372" s="443"/>
      <c r="D372" s="168">
        <v>24583.58</v>
      </c>
      <c r="E372" s="168">
        <v>21153.53</v>
      </c>
      <c r="F372" s="443">
        <f>SUM(B372:E372)</f>
        <v>315411.28</v>
      </c>
      <c r="G372" s="444" t="s">
        <v>667</v>
      </c>
      <c r="H372" s="459">
        <f>F372/G372</f>
        <v>39.78948908792734</v>
      </c>
      <c r="I372" s="443"/>
      <c r="J372" s="443"/>
      <c r="K372" s="443"/>
      <c r="L372" s="443"/>
      <c r="M372" s="168"/>
      <c r="N372" s="444"/>
      <c r="O372" s="445"/>
      <c r="P372" s="186"/>
      <c r="Q372" s="186"/>
      <c r="R372" s="186"/>
    </row>
    <row r="373" spans="1:18" ht="22.5" customHeight="1">
      <c r="A373" s="476" t="s">
        <v>226</v>
      </c>
      <c r="B373" s="443"/>
      <c r="C373" s="443"/>
      <c r="D373" s="443"/>
      <c r="E373" s="443"/>
      <c r="F373" s="168"/>
      <c r="G373" s="355" t="s">
        <v>665</v>
      </c>
      <c r="H373" s="459"/>
      <c r="I373" s="443"/>
      <c r="J373" s="443"/>
      <c r="K373" s="443"/>
      <c r="L373" s="443"/>
      <c r="M373" s="168"/>
      <c r="N373" s="444"/>
      <c r="O373" s="445"/>
      <c r="P373" s="186"/>
      <c r="Q373" s="186"/>
      <c r="R373" s="186"/>
    </row>
    <row r="374" spans="1:18" ht="22.5" customHeight="1">
      <c r="A374" s="476" t="s">
        <v>227</v>
      </c>
      <c r="B374" s="191"/>
      <c r="C374" s="191"/>
      <c r="D374" s="191"/>
      <c r="E374" s="191"/>
      <c r="F374" s="191"/>
      <c r="G374" s="191"/>
      <c r="H374" s="191"/>
      <c r="I374" s="443"/>
      <c r="J374" s="443"/>
      <c r="K374" s="443"/>
      <c r="L374" s="443"/>
      <c r="M374" s="168"/>
      <c r="N374" s="444"/>
      <c r="O374" s="445"/>
      <c r="P374" s="186"/>
      <c r="Q374" s="186"/>
      <c r="R374" s="186"/>
    </row>
    <row r="375" spans="1:18" ht="22.5" customHeight="1">
      <c r="A375" s="490"/>
      <c r="B375" s="359"/>
      <c r="C375" s="359"/>
      <c r="D375" s="359"/>
      <c r="E375" s="359"/>
      <c r="F375" s="359"/>
      <c r="G375" s="359"/>
      <c r="H375" s="359"/>
      <c r="I375" s="462"/>
      <c r="J375" s="462"/>
      <c r="K375" s="462"/>
      <c r="L375" s="462"/>
      <c r="M375" s="172"/>
      <c r="N375" s="463"/>
      <c r="O375" s="455"/>
      <c r="P375" s="360"/>
      <c r="Q375" s="360"/>
      <c r="R375" s="360"/>
    </row>
    <row r="376" spans="1:18" ht="22.5" customHeight="1">
      <c r="A376" s="489" t="s">
        <v>637</v>
      </c>
      <c r="B376" s="191"/>
      <c r="C376" s="191"/>
      <c r="D376" s="191"/>
      <c r="E376" s="191"/>
      <c r="F376" s="191"/>
      <c r="G376" s="191"/>
      <c r="H376" s="191"/>
      <c r="I376" s="168">
        <v>282349.37</v>
      </c>
      <c r="J376" s="443">
        <v>0</v>
      </c>
      <c r="K376" s="168">
        <v>11586</v>
      </c>
      <c r="L376" s="168">
        <v>20076.36</v>
      </c>
      <c r="M376" s="443">
        <f>SUM(I376:L376)</f>
        <v>314011.73</v>
      </c>
      <c r="N376" s="444" t="s">
        <v>87</v>
      </c>
      <c r="O376" s="445">
        <f>M376/N376</f>
        <v>157005.865</v>
      </c>
      <c r="P376" s="186"/>
      <c r="Q376" s="186"/>
      <c r="R376" s="186"/>
    </row>
    <row r="377" spans="1:18" ht="22.5" customHeight="1">
      <c r="A377" s="476" t="s">
        <v>638</v>
      </c>
      <c r="B377" s="191"/>
      <c r="C377" s="191"/>
      <c r="D377" s="191"/>
      <c r="E377" s="191"/>
      <c r="F377" s="191"/>
      <c r="G377" s="191"/>
      <c r="H377" s="191"/>
      <c r="I377" s="443"/>
      <c r="J377" s="443"/>
      <c r="K377" s="443"/>
      <c r="L377" s="443"/>
      <c r="M377" s="168"/>
      <c r="N377" s="444" t="s">
        <v>61</v>
      </c>
      <c r="O377" s="445"/>
      <c r="P377" s="186"/>
      <c r="Q377" s="186"/>
      <c r="R377" s="186"/>
    </row>
    <row r="378" spans="1:18" ht="22.5" customHeight="1">
      <c r="A378" s="476" t="s">
        <v>639</v>
      </c>
      <c r="B378" s="191"/>
      <c r="C378" s="191"/>
      <c r="D378" s="191"/>
      <c r="E378" s="191"/>
      <c r="F378" s="191"/>
      <c r="G378" s="191"/>
      <c r="H378" s="191"/>
      <c r="I378" s="443"/>
      <c r="J378" s="443"/>
      <c r="K378" s="443"/>
      <c r="L378" s="443"/>
      <c r="M378" s="168"/>
      <c r="N378" s="444"/>
      <c r="O378" s="445"/>
      <c r="P378" s="186"/>
      <c r="Q378" s="186"/>
      <c r="R378" s="186"/>
    </row>
    <row r="379" spans="1:18" ht="22.5" customHeight="1">
      <c r="A379" s="476" t="s">
        <v>640</v>
      </c>
      <c r="B379" s="191"/>
      <c r="C379" s="191"/>
      <c r="D379" s="191"/>
      <c r="E379" s="191"/>
      <c r="F379" s="191"/>
      <c r="G379" s="191"/>
      <c r="H379" s="191"/>
      <c r="I379" s="168">
        <v>423524.05</v>
      </c>
      <c r="J379" s="443">
        <v>0</v>
      </c>
      <c r="K379" s="168">
        <v>17379</v>
      </c>
      <c r="L379" s="168">
        <v>30114.55</v>
      </c>
      <c r="M379" s="443">
        <f>SUM(I379:L379)</f>
        <v>471017.6</v>
      </c>
      <c r="N379" s="444" t="s">
        <v>482</v>
      </c>
      <c r="O379" s="445">
        <f>M379/N379</f>
        <v>188.936060970718</v>
      </c>
      <c r="P379" s="186"/>
      <c r="Q379" s="186"/>
      <c r="R379" s="186"/>
    </row>
    <row r="380" spans="1:18" ht="22.5" customHeight="1">
      <c r="A380" s="476"/>
      <c r="B380" s="191"/>
      <c r="C380" s="191"/>
      <c r="D380" s="191"/>
      <c r="E380" s="191"/>
      <c r="F380" s="191"/>
      <c r="G380" s="191"/>
      <c r="H380" s="191"/>
      <c r="I380" s="443"/>
      <c r="J380" s="443"/>
      <c r="K380" s="443"/>
      <c r="L380" s="443"/>
      <c r="M380" s="168"/>
      <c r="N380" s="444" t="s">
        <v>483</v>
      </c>
      <c r="O380" s="445"/>
      <c r="P380" s="186"/>
      <c r="Q380" s="186"/>
      <c r="R380" s="186"/>
    </row>
    <row r="381" spans="1:18" ht="22.5" customHeight="1">
      <c r="A381" s="476" t="s">
        <v>641</v>
      </c>
      <c r="B381" s="191"/>
      <c r="C381" s="191"/>
      <c r="D381" s="191"/>
      <c r="E381" s="191"/>
      <c r="F381" s="191"/>
      <c r="G381" s="191"/>
      <c r="H381" s="191"/>
      <c r="I381" s="168">
        <v>282349.37</v>
      </c>
      <c r="J381" s="443">
        <v>0</v>
      </c>
      <c r="K381" s="168">
        <v>11586</v>
      </c>
      <c r="L381" s="168">
        <v>20076.36</v>
      </c>
      <c r="M381" s="443">
        <f>SUM(I381:L381)</f>
        <v>314011.73</v>
      </c>
      <c r="N381" s="444" t="s">
        <v>485</v>
      </c>
      <c r="O381" s="445">
        <f>M381/N381</f>
        <v>13083.822083333333</v>
      </c>
      <c r="P381" s="186"/>
      <c r="Q381" s="186"/>
      <c r="R381" s="186"/>
    </row>
    <row r="382" spans="1:18" ht="22.5" customHeight="1">
      <c r="A382" s="476" t="s">
        <v>642</v>
      </c>
      <c r="B382" s="486"/>
      <c r="C382" s="486"/>
      <c r="D382" s="486"/>
      <c r="E382" s="486"/>
      <c r="F382" s="486"/>
      <c r="G382" s="191"/>
      <c r="H382" s="191"/>
      <c r="I382" s="169"/>
      <c r="J382" s="443"/>
      <c r="K382" s="169"/>
      <c r="L382" s="169"/>
      <c r="M382" s="168"/>
      <c r="N382" s="444" t="s">
        <v>61</v>
      </c>
      <c r="O382" s="445"/>
      <c r="P382" s="186"/>
      <c r="Q382" s="186"/>
      <c r="R382" s="186"/>
    </row>
    <row r="383" spans="1:18" ht="22.5" customHeight="1">
      <c r="A383" s="143" t="s">
        <v>643</v>
      </c>
      <c r="B383" s="168">
        <v>539348.33</v>
      </c>
      <c r="C383" s="145">
        <v>0</v>
      </c>
      <c r="D383" s="168">
        <v>49167.15</v>
      </c>
      <c r="E383" s="168">
        <v>42307.05</v>
      </c>
      <c r="F383" s="145">
        <f>SUM(B383:E383)</f>
        <v>630822.53</v>
      </c>
      <c r="G383" s="159" t="s">
        <v>85</v>
      </c>
      <c r="H383" s="155">
        <f>F383/G383</f>
        <v>630822.53</v>
      </c>
      <c r="I383" s="169"/>
      <c r="J383" s="443"/>
      <c r="K383" s="169"/>
      <c r="L383" s="169"/>
      <c r="M383" s="168"/>
      <c r="N383" s="444"/>
      <c r="O383" s="445"/>
      <c r="P383" s="186"/>
      <c r="Q383" s="186"/>
      <c r="R383" s="186"/>
    </row>
    <row r="384" spans="1:18" ht="22.5" customHeight="1">
      <c r="A384" s="148" t="s">
        <v>935</v>
      </c>
      <c r="B384" s="493"/>
      <c r="C384" s="148"/>
      <c r="D384" s="148"/>
      <c r="E384" s="148"/>
      <c r="F384" s="148"/>
      <c r="G384" s="157" t="s">
        <v>936</v>
      </c>
      <c r="H384" s="161"/>
      <c r="I384" s="170"/>
      <c r="J384" s="462"/>
      <c r="K384" s="170"/>
      <c r="L384" s="170"/>
      <c r="M384" s="172"/>
      <c r="N384" s="463"/>
      <c r="O384" s="455"/>
      <c r="P384" s="360"/>
      <c r="Q384" s="360"/>
      <c r="R384" s="360"/>
    </row>
    <row r="385" spans="1:18" ht="21.75" customHeight="1">
      <c r="A385" s="456" t="s">
        <v>901</v>
      </c>
      <c r="B385" s="213"/>
      <c r="C385" s="213"/>
      <c r="D385" s="213"/>
      <c r="E385" s="213"/>
      <c r="F385" s="213"/>
      <c r="G385" s="457"/>
      <c r="H385" s="169"/>
      <c r="I385" s="213"/>
      <c r="J385" s="187"/>
      <c r="K385" s="187"/>
      <c r="L385" s="187"/>
      <c r="M385" s="213"/>
      <c r="N385" s="457"/>
      <c r="O385" s="169"/>
      <c r="P385" s="186"/>
      <c r="Q385" s="186"/>
      <c r="R385" s="186"/>
    </row>
    <row r="386" spans="1:18" ht="21.75" customHeight="1">
      <c r="A386" s="191" t="s">
        <v>158</v>
      </c>
      <c r="B386" s="213">
        <v>3079615.11</v>
      </c>
      <c r="C386" s="443"/>
      <c r="D386" s="213">
        <v>243946.88</v>
      </c>
      <c r="E386" s="213">
        <v>64231.49</v>
      </c>
      <c r="F386" s="443">
        <f>SUM(B386:E386)</f>
        <v>3387793.48</v>
      </c>
      <c r="G386" s="444" t="s">
        <v>760</v>
      </c>
      <c r="H386" s="459">
        <f>F386/G386</f>
        <v>2352.634361111111</v>
      </c>
      <c r="I386" s="213">
        <v>3420887.43</v>
      </c>
      <c r="J386" s="443">
        <v>0</v>
      </c>
      <c r="K386" s="213">
        <v>157634.5</v>
      </c>
      <c r="L386" s="213">
        <v>78316.8</v>
      </c>
      <c r="M386" s="443">
        <f>SUM(I386:L386)</f>
        <v>3656838.73</v>
      </c>
      <c r="N386" s="444" t="s">
        <v>489</v>
      </c>
      <c r="O386" s="445">
        <f>M386/N386</f>
        <v>3265.0345803571427</v>
      </c>
      <c r="P386" s="186">
        <v>7.94</v>
      </c>
      <c r="Q386" s="466">
        <v>-22.22</v>
      </c>
      <c r="R386" s="186">
        <v>38.78</v>
      </c>
    </row>
    <row r="387" spans="1:18" ht="21.75" customHeight="1">
      <c r="A387" s="359"/>
      <c r="B387" s="462"/>
      <c r="C387" s="462"/>
      <c r="D387" s="462"/>
      <c r="E387" s="462"/>
      <c r="F387" s="172"/>
      <c r="G387" s="307" t="s">
        <v>902</v>
      </c>
      <c r="H387" s="467"/>
      <c r="I387" s="462"/>
      <c r="J387" s="462"/>
      <c r="K387" s="462"/>
      <c r="L387" s="462"/>
      <c r="M387" s="172"/>
      <c r="N387" s="307" t="s">
        <v>902</v>
      </c>
      <c r="O387" s="455"/>
      <c r="P387" s="360"/>
      <c r="Q387" s="360"/>
      <c r="R387" s="360"/>
    </row>
    <row r="388" spans="1:18" ht="21.75" customHeight="1">
      <c r="A388" s="456" t="s">
        <v>121</v>
      </c>
      <c r="B388" s="213"/>
      <c r="C388" s="213"/>
      <c r="D388" s="213"/>
      <c r="E388" s="213"/>
      <c r="F388" s="213"/>
      <c r="G388" s="457"/>
      <c r="H388" s="459"/>
      <c r="I388" s="213"/>
      <c r="J388" s="187"/>
      <c r="K388" s="187"/>
      <c r="L388" s="187"/>
      <c r="M388" s="213"/>
      <c r="N388" s="457"/>
      <c r="O388" s="459"/>
      <c r="P388" s="186"/>
      <c r="Q388" s="186"/>
      <c r="R388" s="186"/>
    </row>
    <row r="389" spans="1:18" ht="21.75" customHeight="1">
      <c r="A389" s="191" t="s">
        <v>892</v>
      </c>
      <c r="B389" s="213">
        <v>1174802.43</v>
      </c>
      <c r="C389" s="443"/>
      <c r="D389" s="213">
        <v>21263</v>
      </c>
      <c r="E389" s="213">
        <v>188222.57</v>
      </c>
      <c r="F389" s="443">
        <f>SUM(B389:E389)</f>
        <v>1384288</v>
      </c>
      <c r="G389" s="444" t="s">
        <v>668</v>
      </c>
      <c r="H389" s="459">
        <f>F389/G389</f>
        <v>764.8</v>
      </c>
      <c r="I389" s="168">
        <v>1246280.24</v>
      </c>
      <c r="J389" s="443">
        <v>0</v>
      </c>
      <c r="K389" s="168">
        <v>12923.14</v>
      </c>
      <c r="L389" s="168">
        <v>261746.74</v>
      </c>
      <c r="M389" s="443">
        <f>SUM(I389:L389)</f>
        <v>1520950.1199999999</v>
      </c>
      <c r="N389" s="444" t="s">
        <v>963</v>
      </c>
      <c r="O389" s="445">
        <f>M389/N389</f>
        <v>1219.6873456295107</v>
      </c>
      <c r="P389" s="186">
        <v>9.87</v>
      </c>
      <c r="Q389" s="186">
        <v>-31.1</v>
      </c>
      <c r="R389" s="186">
        <v>59.48</v>
      </c>
    </row>
    <row r="390" spans="1:18" ht="21.75" customHeight="1">
      <c r="A390" s="191"/>
      <c r="B390" s="191"/>
      <c r="C390" s="191"/>
      <c r="D390" s="191"/>
      <c r="E390" s="191"/>
      <c r="F390" s="191"/>
      <c r="G390" s="355" t="s">
        <v>106</v>
      </c>
      <c r="H390" s="459"/>
      <c r="I390" s="191"/>
      <c r="J390" s="191"/>
      <c r="K390" s="191"/>
      <c r="L390" s="191"/>
      <c r="M390" s="486"/>
      <c r="N390" s="355" t="s">
        <v>106</v>
      </c>
      <c r="O390" s="445"/>
      <c r="P390" s="186"/>
      <c r="Q390" s="186"/>
      <c r="R390" s="186"/>
    </row>
    <row r="391" spans="1:18" ht="21.75" customHeight="1">
      <c r="A391" s="474" t="s">
        <v>140</v>
      </c>
      <c r="B391" s="213">
        <v>783201.62</v>
      </c>
      <c r="C391" s="443"/>
      <c r="D391" s="213">
        <v>14175.34</v>
      </c>
      <c r="E391" s="213">
        <v>125481.72</v>
      </c>
      <c r="F391" s="443">
        <f>SUM(B391:E391)</f>
        <v>922858.6799999999</v>
      </c>
      <c r="G391" s="355" t="s">
        <v>85</v>
      </c>
      <c r="H391" s="459">
        <f>F391/G391</f>
        <v>922858.6799999999</v>
      </c>
      <c r="I391" s="168">
        <v>830853.49</v>
      </c>
      <c r="J391" s="443">
        <v>0</v>
      </c>
      <c r="K391" s="168">
        <v>8615.42</v>
      </c>
      <c r="L391" s="168">
        <v>174497.83</v>
      </c>
      <c r="M391" s="443">
        <f>SUM(I391:L391)</f>
        <v>1013966.74</v>
      </c>
      <c r="N391" s="355" t="s">
        <v>85</v>
      </c>
      <c r="O391" s="445">
        <f>M391/N391</f>
        <v>1013966.74</v>
      </c>
      <c r="P391" s="186">
        <v>9.87</v>
      </c>
      <c r="Q391" s="186">
        <v>0</v>
      </c>
      <c r="R391" s="186">
        <v>9.87</v>
      </c>
    </row>
    <row r="392" spans="1:18" ht="21.75" customHeight="1">
      <c r="A392" s="359" t="s">
        <v>893</v>
      </c>
      <c r="B392" s="462"/>
      <c r="C392" s="462"/>
      <c r="D392" s="462"/>
      <c r="E392" s="462"/>
      <c r="F392" s="172"/>
      <c r="G392" s="307" t="s">
        <v>906</v>
      </c>
      <c r="H392" s="467"/>
      <c r="I392" s="462"/>
      <c r="J392" s="462"/>
      <c r="K392" s="462"/>
      <c r="L392" s="462"/>
      <c r="M392" s="172"/>
      <c r="N392" s="307" t="s">
        <v>906</v>
      </c>
      <c r="O392" s="455"/>
      <c r="P392" s="360"/>
      <c r="Q392" s="360"/>
      <c r="R392" s="360"/>
    </row>
    <row r="393" spans="1:18" ht="21.75" customHeight="1">
      <c r="A393" s="487" t="s">
        <v>122</v>
      </c>
      <c r="B393" s="213"/>
      <c r="C393" s="213"/>
      <c r="D393" s="213"/>
      <c r="E393" s="213"/>
      <c r="F393" s="213"/>
      <c r="G393" s="441"/>
      <c r="H393" s="459"/>
      <c r="I393" s="213"/>
      <c r="J393" s="187"/>
      <c r="K393" s="187"/>
      <c r="L393" s="187"/>
      <c r="M393" s="213"/>
      <c r="N393" s="441"/>
      <c r="O393" s="459"/>
      <c r="P393" s="186"/>
      <c r="Q393" s="186"/>
      <c r="R393" s="186"/>
    </row>
    <row r="394" spans="1:18" ht="21.75" customHeight="1">
      <c r="A394" s="191" t="s">
        <v>894</v>
      </c>
      <c r="B394" s="213">
        <v>1545602.53</v>
      </c>
      <c r="C394" s="443"/>
      <c r="D394" s="213">
        <v>62672.69</v>
      </c>
      <c r="E394" s="213">
        <v>186026.08</v>
      </c>
      <c r="F394" s="443">
        <f>SUM(B394:E394)</f>
        <v>1794301.3</v>
      </c>
      <c r="G394" s="444" t="s">
        <v>85</v>
      </c>
      <c r="H394" s="459">
        <f>F394/G394</f>
        <v>1794301.3</v>
      </c>
      <c r="I394" s="213">
        <v>1409494.13</v>
      </c>
      <c r="J394" s="443">
        <v>0</v>
      </c>
      <c r="K394" s="213">
        <v>34862.88</v>
      </c>
      <c r="L394" s="213">
        <v>128820.83</v>
      </c>
      <c r="M394" s="443">
        <f>SUM(I394:L394)</f>
        <v>1573177.8399999999</v>
      </c>
      <c r="N394" s="444" t="s">
        <v>85</v>
      </c>
      <c r="O394" s="445">
        <f>M394/N394</f>
        <v>1573177.8399999999</v>
      </c>
      <c r="P394" s="186">
        <v>-12.32</v>
      </c>
      <c r="Q394" s="466">
        <v>0</v>
      </c>
      <c r="R394" s="186">
        <v>-12.32</v>
      </c>
    </row>
    <row r="395" spans="1:18" ht="21.75" customHeight="1">
      <c r="A395" s="359" t="s">
        <v>893</v>
      </c>
      <c r="B395" s="462"/>
      <c r="C395" s="462"/>
      <c r="D395" s="462"/>
      <c r="E395" s="462"/>
      <c r="F395" s="172"/>
      <c r="G395" s="463" t="s">
        <v>891</v>
      </c>
      <c r="H395" s="467"/>
      <c r="I395" s="462"/>
      <c r="J395" s="462"/>
      <c r="K395" s="462"/>
      <c r="L395" s="462"/>
      <c r="M395" s="172"/>
      <c r="N395" s="463" t="s">
        <v>891</v>
      </c>
      <c r="O395" s="455"/>
      <c r="P395" s="360"/>
      <c r="Q395" s="360"/>
      <c r="R395" s="360"/>
    </row>
    <row r="396" spans="1:13" ht="35.25" customHeight="1" thickBot="1">
      <c r="A396" s="491" t="s">
        <v>755</v>
      </c>
      <c r="B396" s="492">
        <f>SUM(B8:B394)</f>
        <v>1876188541.5700018</v>
      </c>
      <c r="C396" s="492">
        <f>SUM(C8:C394)</f>
        <v>15728840.87</v>
      </c>
      <c r="D396" s="492">
        <f>SUM(D8:D394)</f>
        <v>161380468.20000002</v>
      </c>
      <c r="E396" s="492">
        <f>SUM(E8:E394)</f>
        <v>49050482.870000035</v>
      </c>
      <c r="F396" s="492">
        <f>SUM(F8:F394)</f>
        <v>2102348333.5099998</v>
      </c>
      <c r="I396" s="492">
        <f>SUM(I8:I395)</f>
        <v>2159233195.1299977</v>
      </c>
      <c r="J396" s="492">
        <f>SUM(J8:J395)</f>
        <v>17378988.099999998</v>
      </c>
      <c r="K396" s="492">
        <f>SUM(K8:K395)</f>
        <v>100112507.76999995</v>
      </c>
      <c r="L396" s="492">
        <f>SUM(L8:L395)</f>
        <v>57608694.58</v>
      </c>
      <c r="M396" s="492">
        <f>SUM(M8:M395)</f>
        <v>2334333385.5799994</v>
      </c>
    </row>
    <row r="397" ht="16.5" thickTop="1"/>
    <row r="399" spans="10:12" ht="15.75">
      <c r="J399" s="421"/>
      <c r="K399" s="421"/>
      <c r="L399" s="421"/>
    </row>
  </sheetData>
  <mergeCells count="17">
    <mergeCell ref="B4:B5"/>
    <mergeCell ref="H4:H5"/>
    <mergeCell ref="P6:R6"/>
    <mergeCell ref="C4:C5"/>
    <mergeCell ref="D4:D5"/>
    <mergeCell ref="E4:E5"/>
    <mergeCell ref="F4:F5"/>
    <mergeCell ref="I3:O3"/>
    <mergeCell ref="B3:H3"/>
    <mergeCell ref="P3:R3"/>
    <mergeCell ref="A4:A5"/>
    <mergeCell ref="I4:I5"/>
    <mergeCell ref="J4:J5"/>
    <mergeCell ref="K4:K5"/>
    <mergeCell ref="L4:L5"/>
    <mergeCell ref="M4:M5"/>
    <mergeCell ref="O4:O5"/>
  </mergeCells>
  <printOptions/>
  <pageMargins left="0.33" right="0.28" top="0.34" bottom="0.17" header="0.34" footer="0.17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U84"/>
  <sheetViews>
    <sheetView workbookViewId="0" topLeftCell="A1">
      <pane xSplit="2" ySplit="5" topLeftCell="N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U52" sqref="U52"/>
    </sheetView>
  </sheetViews>
  <sheetFormatPr defaultColWidth="9.140625" defaultRowHeight="12.75"/>
  <cols>
    <col min="1" max="1" width="38.421875" style="4" customWidth="1"/>
    <col min="2" max="2" width="16.57421875" style="24" hidden="1" customWidth="1"/>
    <col min="3" max="7" width="14.00390625" style="24" customWidth="1"/>
    <col min="8" max="8" width="11.8515625" style="24" customWidth="1"/>
    <col min="9" max="9" width="14.00390625" style="24" customWidth="1"/>
    <col min="10" max="10" width="11.7109375" style="24" bestFit="1" customWidth="1"/>
    <col min="11" max="15" width="14.00390625" style="24" customWidth="1"/>
    <col min="16" max="16" width="11.8515625" style="24" customWidth="1"/>
    <col min="17" max="17" width="14.00390625" style="24" customWidth="1"/>
    <col min="18" max="18" width="11.7109375" style="24" bestFit="1" customWidth="1"/>
    <col min="19" max="19" width="12.7109375" style="214" customWidth="1"/>
    <col min="20" max="20" width="13.140625" style="215" customWidth="1"/>
    <col min="21" max="21" width="12.421875" style="214" customWidth="1"/>
    <col min="22" max="16384" width="9.140625" style="2" customWidth="1"/>
  </cols>
  <sheetData>
    <row r="1" ht="18.75">
      <c r="A1" s="9" t="s">
        <v>924</v>
      </c>
    </row>
    <row r="2" ht="23.25" customHeight="1">
      <c r="A2" s="9" t="s">
        <v>926</v>
      </c>
    </row>
    <row r="3" spans="1:21" s="135" customFormat="1" ht="23.25" customHeight="1">
      <c r="A3" s="216"/>
      <c r="B3" s="217"/>
      <c r="C3" s="556" t="s">
        <v>186</v>
      </c>
      <c r="D3" s="556"/>
      <c r="E3" s="556"/>
      <c r="F3" s="556"/>
      <c r="G3" s="556"/>
      <c r="H3" s="556"/>
      <c r="I3" s="556"/>
      <c r="J3" s="556"/>
      <c r="K3" s="556" t="s">
        <v>953</v>
      </c>
      <c r="L3" s="556"/>
      <c r="M3" s="556"/>
      <c r="N3" s="556"/>
      <c r="O3" s="556"/>
      <c r="P3" s="556"/>
      <c r="Q3" s="556"/>
      <c r="R3" s="556"/>
      <c r="S3" s="218"/>
      <c r="T3" s="219"/>
      <c r="U3" s="220"/>
    </row>
    <row r="4" spans="1:21" s="135" customFormat="1" ht="21" customHeight="1">
      <c r="A4" s="560" t="s">
        <v>777</v>
      </c>
      <c r="B4" s="221" t="s">
        <v>40</v>
      </c>
      <c r="C4" s="557" t="s">
        <v>99</v>
      </c>
      <c r="D4" s="557" t="s">
        <v>100</v>
      </c>
      <c r="E4" s="557" t="s">
        <v>101</v>
      </c>
      <c r="F4" s="557" t="s">
        <v>729</v>
      </c>
      <c r="G4" s="557" t="s">
        <v>40</v>
      </c>
      <c r="H4" s="557" t="s">
        <v>166</v>
      </c>
      <c r="I4" s="557" t="s">
        <v>859</v>
      </c>
      <c r="J4" s="557" t="s">
        <v>41</v>
      </c>
      <c r="K4" s="557" t="s">
        <v>99</v>
      </c>
      <c r="L4" s="557" t="s">
        <v>100</v>
      </c>
      <c r="M4" s="557" t="s">
        <v>101</v>
      </c>
      <c r="N4" s="557" t="s">
        <v>729</v>
      </c>
      <c r="O4" s="557" t="s">
        <v>40</v>
      </c>
      <c r="P4" s="557" t="s">
        <v>166</v>
      </c>
      <c r="Q4" s="557" t="s">
        <v>859</v>
      </c>
      <c r="R4" s="557" t="s">
        <v>41</v>
      </c>
      <c r="S4" s="166" t="s">
        <v>40</v>
      </c>
      <c r="T4" s="166" t="s">
        <v>859</v>
      </c>
      <c r="U4" s="166" t="s">
        <v>41</v>
      </c>
    </row>
    <row r="5" spans="1:21" s="135" customFormat="1" ht="17.25" customHeight="1">
      <c r="A5" s="561"/>
      <c r="B5" s="177" t="s">
        <v>872</v>
      </c>
      <c r="C5" s="558"/>
      <c r="D5" s="558"/>
      <c r="E5" s="558"/>
      <c r="F5" s="558"/>
      <c r="G5" s="558"/>
      <c r="H5" s="559"/>
      <c r="I5" s="558"/>
      <c r="J5" s="558"/>
      <c r="K5" s="558"/>
      <c r="L5" s="558"/>
      <c r="M5" s="558"/>
      <c r="N5" s="558"/>
      <c r="O5" s="558"/>
      <c r="P5" s="559"/>
      <c r="Q5" s="558"/>
      <c r="R5" s="558"/>
      <c r="S5" s="164" t="s">
        <v>871</v>
      </c>
      <c r="T5" s="164" t="s">
        <v>871</v>
      </c>
      <c r="U5" s="164" t="s">
        <v>871</v>
      </c>
    </row>
    <row r="6" spans="1:21" s="135" customFormat="1" ht="15.75">
      <c r="A6" s="222" t="s">
        <v>796</v>
      </c>
      <c r="B6" s="16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41"/>
      <c r="T6" s="141"/>
      <c r="U6" s="141"/>
    </row>
    <row r="7" spans="1:21" s="135" customFormat="1" ht="15.75">
      <c r="A7" s="154" t="s">
        <v>646</v>
      </c>
      <c r="B7" s="143"/>
      <c r="C7" s="153">
        <v>16865213.39</v>
      </c>
      <c r="D7" s="153">
        <v>0</v>
      </c>
      <c r="E7" s="153">
        <v>1160661.55</v>
      </c>
      <c r="F7" s="153">
        <v>448271.12</v>
      </c>
      <c r="G7" s="153">
        <f>SUM(C7:F7)</f>
        <v>18474146.060000002</v>
      </c>
      <c r="H7" s="146" t="s">
        <v>903</v>
      </c>
      <c r="I7" s="159" t="s">
        <v>120</v>
      </c>
      <c r="J7" s="153">
        <f>G7/H7</f>
        <v>30790.243433333337</v>
      </c>
      <c r="K7" s="153"/>
      <c r="L7" s="153"/>
      <c r="M7" s="153"/>
      <c r="N7" s="153"/>
      <c r="O7" s="153"/>
      <c r="P7" s="146"/>
      <c r="Q7" s="159"/>
      <c r="R7" s="153"/>
      <c r="S7" s="186"/>
      <c r="T7" s="186"/>
      <c r="U7" s="147"/>
    </row>
    <row r="8" spans="1:21" s="135" customFormat="1" ht="15.75">
      <c r="A8" s="154"/>
      <c r="B8" s="143"/>
      <c r="C8" s="153"/>
      <c r="D8" s="153"/>
      <c r="E8" s="153"/>
      <c r="F8" s="153"/>
      <c r="G8" s="153"/>
      <c r="H8" s="171"/>
      <c r="I8" s="159"/>
      <c r="J8" s="153"/>
      <c r="K8" s="153"/>
      <c r="L8" s="153"/>
      <c r="M8" s="153"/>
      <c r="N8" s="153"/>
      <c r="O8" s="153"/>
      <c r="P8" s="171"/>
      <c r="Q8" s="159"/>
      <c r="R8" s="153"/>
      <c r="S8" s="186"/>
      <c r="T8" s="186"/>
      <c r="U8" s="147"/>
    </row>
    <row r="9" spans="1:21" s="135" customFormat="1" ht="15.75">
      <c r="A9" s="154" t="s">
        <v>647</v>
      </c>
      <c r="B9" s="143"/>
      <c r="C9" s="153"/>
      <c r="D9" s="153"/>
      <c r="E9" s="153"/>
      <c r="F9" s="153"/>
      <c r="G9" s="153"/>
      <c r="H9" s="171"/>
      <c r="I9" s="159"/>
      <c r="J9" s="153"/>
      <c r="K9" s="153">
        <v>14641748.040000001</v>
      </c>
      <c r="L9" s="153">
        <v>51996.63</v>
      </c>
      <c r="M9" s="153">
        <v>551744.72</v>
      </c>
      <c r="N9" s="153">
        <v>310469.17</v>
      </c>
      <c r="O9" s="153">
        <f>SUM(K9:N9)</f>
        <v>15555958.560000002</v>
      </c>
      <c r="P9" s="146" t="s">
        <v>956</v>
      </c>
      <c r="Q9" s="146" t="s">
        <v>60</v>
      </c>
      <c r="R9" s="153">
        <f>O9/P9</f>
        <v>25376.767634584015</v>
      </c>
      <c r="S9" s="186"/>
      <c r="T9" s="186"/>
      <c r="U9" s="147"/>
    </row>
    <row r="10" spans="1:21" s="135" customFormat="1" ht="15.75">
      <c r="A10" s="158"/>
      <c r="B10" s="143"/>
      <c r="C10" s="153"/>
      <c r="D10" s="153"/>
      <c r="E10" s="153"/>
      <c r="F10" s="153"/>
      <c r="G10" s="153"/>
      <c r="H10" s="171"/>
      <c r="I10" s="159"/>
      <c r="J10" s="153"/>
      <c r="K10" s="153"/>
      <c r="L10" s="143"/>
      <c r="M10" s="143"/>
      <c r="N10" s="143"/>
      <c r="O10" s="143"/>
      <c r="P10" s="159"/>
      <c r="Q10" s="159"/>
      <c r="R10" s="153"/>
      <c r="S10" s="186"/>
      <c r="T10" s="186"/>
      <c r="U10" s="147"/>
    </row>
    <row r="11" spans="1:21" s="135" customFormat="1" ht="15.75">
      <c r="A11" s="158" t="s">
        <v>651</v>
      </c>
      <c r="B11" s="143"/>
      <c r="C11" s="153"/>
      <c r="D11" s="153"/>
      <c r="E11" s="153"/>
      <c r="F11" s="153"/>
      <c r="G11" s="153"/>
      <c r="H11" s="171"/>
      <c r="I11" s="159"/>
      <c r="J11" s="153"/>
      <c r="K11" s="153">
        <v>4880582.68</v>
      </c>
      <c r="L11" s="153">
        <v>17332.21</v>
      </c>
      <c r="M11" s="153">
        <v>183914.91</v>
      </c>
      <c r="N11" s="153">
        <v>103489.73</v>
      </c>
      <c r="O11" s="176">
        <f>SUM(K11:N11)</f>
        <v>5185319.53</v>
      </c>
      <c r="P11" s="159" t="s">
        <v>708</v>
      </c>
      <c r="Q11" s="146" t="s">
        <v>60</v>
      </c>
      <c r="R11" s="153">
        <f>O11/P11</f>
        <v>5761.466144444445</v>
      </c>
      <c r="S11" s="186"/>
      <c r="T11" s="186"/>
      <c r="U11" s="147"/>
    </row>
    <row r="12" spans="1:21" s="135" customFormat="1" ht="15.75">
      <c r="A12" s="160" t="s">
        <v>256</v>
      </c>
      <c r="B12" s="148"/>
      <c r="C12" s="162"/>
      <c r="D12" s="162"/>
      <c r="E12" s="162"/>
      <c r="F12" s="162"/>
      <c r="G12" s="162"/>
      <c r="H12" s="419"/>
      <c r="I12" s="150"/>
      <c r="J12" s="162"/>
      <c r="K12" s="162"/>
      <c r="L12" s="162"/>
      <c r="M12" s="162"/>
      <c r="N12" s="162"/>
      <c r="O12" s="162"/>
      <c r="P12" s="419"/>
      <c r="Q12" s="150"/>
      <c r="R12" s="162"/>
      <c r="S12" s="360"/>
      <c r="T12" s="360"/>
      <c r="U12" s="151"/>
    </row>
    <row r="13" spans="1:21" s="135" customFormat="1" ht="15.75">
      <c r="A13" s="223" t="s">
        <v>121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63"/>
      <c r="T13" s="163"/>
      <c r="U13" s="163"/>
    </row>
    <row r="14" spans="1:21" s="135" customFormat="1" ht="15.75">
      <c r="A14" s="154" t="s">
        <v>873</v>
      </c>
      <c r="B14" s="153" t="e">
        <f>#REF!-#REF!</f>
        <v>#REF!</v>
      </c>
      <c r="C14" s="153">
        <v>37751706.25</v>
      </c>
      <c r="D14" s="153">
        <v>0</v>
      </c>
      <c r="E14" s="153">
        <v>700803.95</v>
      </c>
      <c r="F14" s="153">
        <v>5988701.37</v>
      </c>
      <c r="G14" s="153">
        <f>C14+D14+E14+F14</f>
        <v>44441211.57</v>
      </c>
      <c r="H14" s="224">
        <v>27468564</v>
      </c>
      <c r="I14" s="159" t="s">
        <v>774</v>
      </c>
      <c r="J14" s="153">
        <f>G14/H14</f>
        <v>1.6178935152926086</v>
      </c>
      <c r="K14" s="153">
        <v>40003540.22</v>
      </c>
      <c r="L14" s="153">
        <v>38334.77</v>
      </c>
      <c r="M14" s="153">
        <v>427261.65</v>
      </c>
      <c r="N14" s="153">
        <v>8317872.6899999995</v>
      </c>
      <c r="O14" s="176">
        <f>SUM(K14:N14)</f>
        <v>48787009.33</v>
      </c>
      <c r="P14" s="224">
        <v>26776280</v>
      </c>
      <c r="Q14" s="159" t="s">
        <v>774</v>
      </c>
      <c r="R14" s="153">
        <f>O14/P14</f>
        <v>1.8220234225964174</v>
      </c>
      <c r="S14" s="163">
        <v>9.78</v>
      </c>
      <c r="T14" s="163">
        <v>-2.52</v>
      </c>
      <c r="U14" s="163">
        <v>12.35</v>
      </c>
    </row>
    <row r="15" spans="1:21" s="135" customFormat="1" ht="15.75">
      <c r="A15" s="156" t="s">
        <v>42</v>
      </c>
      <c r="B15" s="162"/>
      <c r="C15" s="148"/>
      <c r="D15" s="148"/>
      <c r="E15" s="148"/>
      <c r="F15" s="148"/>
      <c r="G15" s="148"/>
      <c r="H15" s="174"/>
      <c r="I15" s="150"/>
      <c r="J15" s="162"/>
      <c r="K15" s="148"/>
      <c r="L15" s="148"/>
      <c r="M15" s="148"/>
      <c r="N15" s="148"/>
      <c r="O15" s="148"/>
      <c r="P15" s="174"/>
      <c r="Q15" s="150"/>
      <c r="R15" s="162"/>
      <c r="S15" s="164"/>
      <c r="T15" s="164"/>
      <c r="U15" s="164"/>
    </row>
    <row r="16" spans="1:21" s="135" customFormat="1" ht="15.75">
      <c r="A16" s="223" t="s">
        <v>911</v>
      </c>
      <c r="B16" s="14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47"/>
      <c r="T16" s="147"/>
      <c r="U16" s="147"/>
    </row>
    <row r="17" spans="1:21" s="135" customFormat="1" ht="15.75">
      <c r="A17" s="225" t="s">
        <v>50</v>
      </c>
      <c r="B17" s="143"/>
      <c r="C17" s="153">
        <v>53216618.75</v>
      </c>
      <c r="D17" s="153">
        <v>3603800</v>
      </c>
      <c r="E17" s="153">
        <v>3075118.51</v>
      </c>
      <c r="F17" s="153">
        <v>1350317.27</v>
      </c>
      <c r="G17" s="153">
        <f>C17+D17+E17+F17</f>
        <v>61245854.53</v>
      </c>
      <c r="H17" s="152" t="s">
        <v>124</v>
      </c>
      <c r="I17" s="144" t="s">
        <v>120</v>
      </c>
      <c r="J17" s="153">
        <f>G17/H17</f>
        <v>7801.025924086104</v>
      </c>
      <c r="K17" s="153">
        <v>50308835.29000001</v>
      </c>
      <c r="L17" s="153">
        <v>159048.53</v>
      </c>
      <c r="M17" s="153">
        <v>2032316.02</v>
      </c>
      <c r="N17" s="153">
        <v>1264111.75</v>
      </c>
      <c r="O17" s="176">
        <f>SUM(K17:N17)</f>
        <v>53764311.59000001</v>
      </c>
      <c r="P17" s="152" t="s">
        <v>124</v>
      </c>
      <c r="Q17" s="146" t="s">
        <v>60</v>
      </c>
      <c r="R17" s="153">
        <f>O17/P17</f>
        <v>6848.084522990704</v>
      </c>
      <c r="S17" s="147">
        <v>-12.22</v>
      </c>
      <c r="T17" s="163">
        <v>0</v>
      </c>
      <c r="U17" s="147">
        <v>-12.22</v>
      </c>
    </row>
    <row r="18" spans="1:21" s="135" customFormat="1" ht="15.75">
      <c r="A18" s="226"/>
      <c r="B18" s="148"/>
      <c r="C18" s="162"/>
      <c r="D18" s="162"/>
      <c r="E18" s="162"/>
      <c r="F18" s="162"/>
      <c r="G18" s="162"/>
      <c r="H18" s="139"/>
      <c r="I18" s="149"/>
      <c r="J18" s="162"/>
      <c r="K18" s="162"/>
      <c r="L18" s="162"/>
      <c r="M18" s="162"/>
      <c r="N18" s="162"/>
      <c r="O18" s="493"/>
      <c r="P18" s="139"/>
      <c r="Q18" s="157"/>
      <c r="R18" s="162"/>
      <c r="S18" s="151"/>
      <c r="T18" s="164"/>
      <c r="U18" s="151"/>
    </row>
    <row r="19" spans="1:21" s="135" customFormat="1" ht="15.75">
      <c r="A19" s="223" t="s">
        <v>141</v>
      </c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63"/>
      <c r="T19" s="163"/>
      <c r="U19" s="163"/>
    </row>
    <row r="20" spans="1:21" s="135" customFormat="1" ht="15.75">
      <c r="A20" s="154" t="s">
        <v>648</v>
      </c>
      <c r="B20" s="153"/>
      <c r="C20" s="153">
        <v>30685558.490000002</v>
      </c>
      <c r="D20" s="153">
        <v>0</v>
      </c>
      <c r="E20" s="153">
        <v>1256722.41</v>
      </c>
      <c r="F20" s="153">
        <v>3602463.27</v>
      </c>
      <c r="G20" s="153">
        <f>C20+D20+E20+F20</f>
        <v>35544744.17</v>
      </c>
      <c r="H20" s="146" t="s">
        <v>124</v>
      </c>
      <c r="I20" s="159" t="s">
        <v>120</v>
      </c>
      <c r="J20" s="153">
        <f>G20/H20</f>
        <v>4527.416146987645</v>
      </c>
      <c r="K20" s="153"/>
      <c r="L20" s="153"/>
      <c r="M20" s="153"/>
      <c r="N20" s="153"/>
      <c r="O20" s="153"/>
      <c r="P20" s="146"/>
      <c r="Q20" s="159"/>
      <c r="R20" s="153"/>
      <c r="S20" s="163"/>
      <c r="T20" s="163"/>
      <c r="U20" s="163"/>
    </row>
    <row r="21" spans="1:21" s="135" customFormat="1" ht="15.75">
      <c r="A21" s="154"/>
      <c r="B21" s="153"/>
      <c r="C21" s="153"/>
      <c r="D21" s="153"/>
      <c r="E21" s="153"/>
      <c r="F21" s="153"/>
      <c r="G21" s="153"/>
      <c r="H21" s="142"/>
      <c r="I21" s="159"/>
      <c r="J21" s="153"/>
      <c r="K21" s="153"/>
      <c r="L21" s="153"/>
      <c r="M21" s="153"/>
      <c r="N21" s="153"/>
      <c r="O21" s="153"/>
      <c r="P21" s="142"/>
      <c r="Q21" s="159"/>
      <c r="R21" s="153"/>
      <c r="S21" s="163"/>
      <c r="T21" s="163"/>
      <c r="U21" s="163"/>
    </row>
    <row r="22" spans="1:21" s="135" customFormat="1" ht="15.75">
      <c r="A22" s="154" t="s">
        <v>649</v>
      </c>
      <c r="B22" s="153"/>
      <c r="C22" s="153"/>
      <c r="D22" s="153"/>
      <c r="E22" s="153"/>
      <c r="F22" s="153"/>
      <c r="G22" s="153"/>
      <c r="H22" s="142"/>
      <c r="I22" s="159"/>
      <c r="J22" s="153"/>
      <c r="K22" s="153">
        <v>28131110.04999999</v>
      </c>
      <c r="L22" s="153">
        <v>96244.75</v>
      </c>
      <c r="M22" s="153">
        <v>707659.1</v>
      </c>
      <c r="N22" s="153">
        <v>2520971.14</v>
      </c>
      <c r="O22" s="176">
        <f>SUM(K22:N22)</f>
        <v>31455985.03999999</v>
      </c>
      <c r="P22" s="146" t="s">
        <v>124</v>
      </c>
      <c r="Q22" s="146" t="s">
        <v>60</v>
      </c>
      <c r="R22" s="153">
        <f>O22/P22</f>
        <v>4006.6214545917705</v>
      </c>
      <c r="S22" s="163"/>
      <c r="T22" s="163"/>
      <c r="U22" s="163"/>
    </row>
    <row r="23" spans="1:21" s="135" customFormat="1" ht="15.75">
      <c r="A23" s="156" t="s">
        <v>650</v>
      </c>
      <c r="B23" s="162"/>
      <c r="C23" s="162"/>
      <c r="D23" s="162"/>
      <c r="E23" s="162"/>
      <c r="F23" s="162"/>
      <c r="G23" s="162"/>
      <c r="H23" s="174"/>
      <c r="I23" s="150"/>
      <c r="J23" s="162"/>
      <c r="K23" s="162"/>
      <c r="L23" s="162"/>
      <c r="M23" s="162"/>
      <c r="N23" s="162"/>
      <c r="O23" s="162"/>
      <c r="P23" s="174"/>
      <c r="Q23" s="150"/>
      <c r="R23" s="162"/>
      <c r="S23" s="164"/>
      <c r="T23" s="164"/>
      <c r="U23" s="164"/>
    </row>
    <row r="24" spans="1:21" s="135" customFormat="1" ht="15.75">
      <c r="A24" s="223" t="s">
        <v>142</v>
      </c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63"/>
      <c r="T24" s="163"/>
      <c r="U24" s="163"/>
    </row>
    <row r="25" spans="1:21" s="135" customFormat="1" ht="15.75">
      <c r="A25" s="154" t="s">
        <v>842</v>
      </c>
      <c r="B25" s="153" t="e">
        <f>#REF!-#REF!</f>
        <v>#REF!</v>
      </c>
      <c r="C25" s="153">
        <v>22381820.060000002</v>
      </c>
      <c r="D25" s="153">
        <v>4400100.76</v>
      </c>
      <c r="E25" s="153">
        <v>1515472.49</v>
      </c>
      <c r="F25" s="153">
        <v>1462073.77</v>
      </c>
      <c r="G25" s="153">
        <f>C25+D25+E25+F25</f>
        <v>29759467.08</v>
      </c>
      <c r="H25" s="146" t="s">
        <v>124</v>
      </c>
      <c r="I25" s="159" t="s">
        <v>120</v>
      </c>
      <c r="J25" s="153">
        <f>G25/H25</f>
        <v>3790.532044325563</v>
      </c>
      <c r="K25" s="153">
        <v>18454970.28</v>
      </c>
      <c r="L25" s="153">
        <v>3434010.25</v>
      </c>
      <c r="M25" s="153">
        <v>910912.05</v>
      </c>
      <c r="N25" s="153">
        <v>645898.14</v>
      </c>
      <c r="O25" s="176">
        <f>SUM(K25:N25)</f>
        <v>23445790.720000003</v>
      </c>
      <c r="P25" s="146" t="s">
        <v>124</v>
      </c>
      <c r="Q25" s="146" t="s">
        <v>60</v>
      </c>
      <c r="R25" s="153">
        <f>O25/P25</f>
        <v>2986.344506432302</v>
      </c>
      <c r="S25" s="163">
        <v>-21.22</v>
      </c>
      <c r="T25" s="163">
        <v>0</v>
      </c>
      <c r="U25" s="163">
        <v>-21.22</v>
      </c>
    </row>
    <row r="26" spans="1:21" s="135" customFormat="1" ht="15.75">
      <c r="A26" s="156"/>
      <c r="B26" s="162"/>
      <c r="C26" s="162"/>
      <c r="D26" s="162"/>
      <c r="E26" s="162"/>
      <c r="F26" s="162"/>
      <c r="G26" s="162"/>
      <c r="H26" s="419"/>
      <c r="I26" s="150"/>
      <c r="J26" s="162"/>
      <c r="K26" s="162"/>
      <c r="L26" s="162"/>
      <c r="M26" s="162"/>
      <c r="N26" s="162"/>
      <c r="O26" s="162"/>
      <c r="P26" s="419"/>
      <c r="Q26" s="150"/>
      <c r="R26" s="162"/>
      <c r="S26" s="164"/>
      <c r="T26" s="164"/>
      <c r="U26" s="164"/>
    </row>
    <row r="27" spans="1:21" s="142" customFormat="1" ht="15.75">
      <c r="A27" s="223" t="s">
        <v>745</v>
      </c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63"/>
      <c r="T27" s="163"/>
      <c r="U27" s="163"/>
    </row>
    <row r="28" spans="1:21" s="135" customFormat="1" ht="15.75">
      <c r="A28" s="154" t="s">
        <v>874</v>
      </c>
      <c r="B28" s="143"/>
      <c r="C28" s="153">
        <v>16895339.902999997</v>
      </c>
      <c r="D28" s="153">
        <v>0</v>
      </c>
      <c r="E28" s="153">
        <v>858942.06</v>
      </c>
      <c r="F28" s="153">
        <v>442349.52</v>
      </c>
      <c r="G28" s="153">
        <f>C28+D28+E28+F28</f>
        <v>18196631.482999995</v>
      </c>
      <c r="H28" s="146" t="s">
        <v>124</v>
      </c>
      <c r="I28" s="159" t="s">
        <v>120</v>
      </c>
      <c r="J28" s="153">
        <f>G28/H28</f>
        <v>2317.7469727423254</v>
      </c>
      <c r="K28" s="153">
        <v>23808576.47</v>
      </c>
      <c r="L28" s="153">
        <v>48122.37</v>
      </c>
      <c r="M28" s="153">
        <v>544760.05</v>
      </c>
      <c r="N28" s="153">
        <v>400291.84</v>
      </c>
      <c r="O28" s="176">
        <f>SUM(K28:N28)</f>
        <v>24801750.73</v>
      </c>
      <c r="P28" s="146" t="s">
        <v>124</v>
      </c>
      <c r="Q28" s="146" t="s">
        <v>60</v>
      </c>
      <c r="R28" s="153">
        <f>O28/P28</f>
        <v>3159.0562641701695</v>
      </c>
      <c r="S28" s="163">
        <v>36.3</v>
      </c>
      <c r="T28" s="163">
        <v>0</v>
      </c>
      <c r="U28" s="163">
        <v>36.3</v>
      </c>
    </row>
    <row r="29" spans="1:21" s="135" customFormat="1" ht="15.75">
      <c r="A29" s="156"/>
      <c r="B29" s="148"/>
      <c r="C29" s="148"/>
      <c r="D29" s="148"/>
      <c r="E29" s="148"/>
      <c r="F29" s="148"/>
      <c r="G29" s="148"/>
      <c r="H29" s="174"/>
      <c r="I29" s="150"/>
      <c r="J29" s="162"/>
      <c r="K29" s="148"/>
      <c r="L29" s="148"/>
      <c r="M29" s="148"/>
      <c r="N29" s="148"/>
      <c r="O29" s="148"/>
      <c r="P29" s="174"/>
      <c r="Q29" s="150"/>
      <c r="R29" s="162"/>
      <c r="S29" s="164"/>
      <c r="T29" s="164"/>
      <c r="U29" s="164"/>
    </row>
    <row r="30" spans="1:21" s="135" customFormat="1" ht="15.75" customHeight="1">
      <c r="A30" s="223" t="s">
        <v>125</v>
      </c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63"/>
      <c r="T30" s="163"/>
      <c r="U30" s="163"/>
    </row>
    <row r="31" spans="1:21" s="135" customFormat="1" ht="15.75">
      <c r="A31" s="154" t="s">
        <v>132</v>
      </c>
      <c r="B31" s="143"/>
      <c r="C31" s="153">
        <v>7513882.430000001</v>
      </c>
      <c r="D31" s="153">
        <v>0</v>
      </c>
      <c r="E31" s="153">
        <v>507866.13</v>
      </c>
      <c r="F31" s="153">
        <v>177842.8</v>
      </c>
      <c r="G31" s="153">
        <f>C31+D31+E31+F31</f>
        <v>8199591.36</v>
      </c>
      <c r="H31" s="146" t="s">
        <v>244</v>
      </c>
      <c r="I31" s="159" t="s">
        <v>812</v>
      </c>
      <c r="J31" s="153">
        <f>G31/H31</f>
        <v>3195.47597817615</v>
      </c>
      <c r="K31" s="153">
        <v>9320073.370000001</v>
      </c>
      <c r="L31" s="153">
        <v>16720.49</v>
      </c>
      <c r="M31" s="153">
        <v>383706.83</v>
      </c>
      <c r="N31" s="153">
        <v>178087.08</v>
      </c>
      <c r="O31" s="176">
        <f>SUM(K31:N31)</f>
        <v>9898587.770000001</v>
      </c>
      <c r="P31" s="146" t="s">
        <v>244</v>
      </c>
      <c r="Q31" s="159" t="s">
        <v>812</v>
      </c>
      <c r="R31" s="153">
        <f>O31/P31</f>
        <v>3857.5946102883872</v>
      </c>
      <c r="S31" s="163">
        <v>20.72</v>
      </c>
      <c r="T31" s="163">
        <v>0</v>
      </c>
      <c r="U31" s="163">
        <v>20.72</v>
      </c>
    </row>
    <row r="32" spans="1:21" s="135" customFormat="1" ht="15.75">
      <c r="A32" s="154"/>
      <c r="B32" s="143"/>
      <c r="C32" s="153"/>
      <c r="D32" s="153"/>
      <c r="E32" s="153"/>
      <c r="F32" s="153"/>
      <c r="G32" s="153"/>
      <c r="H32" s="142"/>
      <c r="I32" s="159"/>
      <c r="J32" s="153"/>
      <c r="K32" s="153"/>
      <c r="L32" s="153"/>
      <c r="M32" s="153"/>
      <c r="N32" s="153"/>
      <c r="O32" s="153"/>
      <c r="P32" s="142"/>
      <c r="Q32" s="159"/>
      <c r="R32" s="153"/>
      <c r="S32" s="163"/>
      <c r="T32" s="163"/>
      <c r="U32" s="163"/>
    </row>
    <row r="33" spans="1:21" s="135" customFormat="1" ht="15.75">
      <c r="A33" s="154" t="s">
        <v>927</v>
      </c>
      <c r="B33" s="143"/>
      <c r="C33" s="153">
        <v>4475351.71</v>
      </c>
      <c r="D33" s="153">
        <v>0</v>
      </c>
      <c r="E33" s="153">
        <v>303071.16</v>
      </c>
      <c r="F33" s="153">
        <v>105006.49</v>
      </c>
      <c r="G33" s="153">
        <f>C33+D33+E33+F33</f>
        <v>4883429.36</v>
      </c>
      <c r="H33" s="146" t="s">
        <v>124</v>
      </c>
      <c r="I33" s="159" t="s">
        <v>120</v>
      </c>
      <c r="J33" s="153">
        <f>G33/H33</f>
        <v>622.0136746911222</v>
      </c>
      <c r="K33" s="153"/>
      <c r="L33" s="153"/>
      <c r="M33" s="153"/>
      <c r="N33" s="153"/>
      <c r="O33" s="153"/>
      <c r="P33" s="146"/>
      <c r="Q33" s="159"/>
      <c r="R33" s="153"/>
      <c r="S33" s="147"/>
      <c r="T33" s="147"/>
      <c r="U33" s="147"/>
    </row>
    <row r="34" spans="1:21" s="135" customFormat="1" ht="15.75">
      <c r="A34" s="156" t="s">
        <v>24</v>
      </c>
      <c r="B34" s="148"/>
      <c r="C34" s="148"/>
      <c r="D34" s="148"/>
      <c r="E34" s="148"/>
      <c r="F34" s="148"/>
      <c r="G34" s="148"/>
      <c r="H34" s="150"/>
      <c r="I34" s="150"/>
      <c r="J34" s="162"/>
      <c r="K34" s="148"/>
      <c r="L34" s="148"/>
      <c r="M34" s="148"/>
      <c r="N34" s="148"/>
      <c r="O34" s="148"/>
      <c r="P34" s="150"/>
      <c r="Q34" s="150"/>
      <c r="R34" s="162"/>
      <c r="S34" s="151"/>
      <c r="T34" s="151"/>
      <c r="U34" s="151"/>
    </row>
    <row r="35" spans="1:21" s="135" customFormat="1" ht="15.75">
      <c r="A35" s="154" t="s">
        <v>928</v>
      </c>
      <c r="B35" s="143"/>
      <c r="C35" s="153">
        <v>3038530.73</v>
      </c>
      <c r="D35" s="153">
        <v>0</v>
      </c>
      <c r="E35" s="153">
        <v>204794.98</v>
      </c>
      <c r="F35" s="153">
        <v>72836.31</v>
      </c>
      <c r="G35" s="192">
        <f>C35+D35+E35+F35</f>
        <v>3316162.02</v>
      </c>
      <c r="H35" s="146" t="s">
        <v>124</v>
      </c>
      <c r="I35" s="159" t="s">
        <v>120</v>
      </c>
      <c r="J35" s="153">
        <f>G35/H35</f>
        <v>422.38721436759647</v>
      </c>
      <c r="K35" s="153">
        <v>6291602</v>
      </c>
      <c r="L35" s="153">
        <v>16720.48</v>
      </c>
      <c r="M35" s="153">
        <v>258425.79</v>
      </c>
      <c r="N35" s="153">
        <v>122973.86</v>
      </c>
      <c r="O35" s="176">
        <f>SUM(K35:N35)</f>
        <v>6689722.130000001</v>
      </c>
      <c r="P35" s="146" t="s">
        <v>124</v>
      </c>
      <c r="Q35" s="146" t="s">
        <v>60</v>
      </c>
      <c r="R35" s="153">
        <f>O35/P35</f>
        <v>852.0853560056045</v>
      </c>
      <c r="S35" s="147">
        <v>101.73</v>
      </c>
      <c r="T35" s="147">
        <v>0</v>
      </c>
      <c r="U35" s="147">
        <v>101.73</v>
      </c>
    </row>
    <row r="36" spans="1:21" s="135" customFormat="1" ht="15.75">
      <c r="A36" s="154" t="s">
        <v>25</v>
      </c>
      <c r="B36" s="143"/>
      <c r="C36" s="143"/>
      <c r="D36" s="143"/>
      <c r="E36" s="143"/>
      <c r="F36" s="143"/>
      <c r="G36" s="143"/>
      <c r="H36" s="159"/>
      <c r="I36" s="159"/>
      <c r="J36" s="153"/>
      <c r="K36" s="143"/>
      <c r="L36" s="143"/>
      <c r="M36" s="143"/>
      <c r="N36" s="143"/>
      <c r="O36" s="143"/>
      <c r="P36" s="159"/>
      <c r="Q36" s="159"/>
      <c r="R36" s="153"/>
      <c r="S36" s="147"/>
      <c r="T36" s="147"/>
      <c r="U36" s="147"/>
    </row>
    <row r="37" spans="1:21" s="135" customFormat="1" ht="15.75">
      <c r="A37" s="156"/>
      <c r="B37" s="148"/>
      <c r="C37" s="148"/>
      <c r="D37" s="148"/>
      <c r="E37" s="148"/>
      <c r="F37" s="148"/>
      <c r="G37" s="148"/>
      <c r="H37" s="150"/>
      <c r="I37" s="150"/>
      <c r="J37" s="162"/>
      <c r="K37" s="148"/>
      <c r="L37" s="148"/>
      <c r="M37" s="148"/>
      <c r="N37" s="148"/>
      <c r="O37" s="148"/>
      <c r="P37" s="150"/>
      <c r="Q37" s="150"/>
      <c r="R37" s="162"/>
      <c r="S37" s="151"/>
      <c r="T37" s="151"/>
      <c r="U37" s="151"/>
    </row>
    <row r="38" spans="1:21" s="135" customFormat="1" ht="15.75">
      <c r="A38" s="223" t="s">
        <v>746</v>
      </c>
      <c r="B38" s="14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47"/>
      <c r="T38" s="147"/>
      <c r="U38" s="147"/>
    </row>
    <row r="39" spans="1:21" s="142" customFormat="1" ht="15.75">
      <c r="A39" s="225" t="s">
        <v>652</v>
      </c>
      <c r="B39" s="143"/>
      <c r="C39" s="153">
        <v>36800591.42000001</v>
      </c>
      <c r="D39" s="153">
        <v>1356330</v>
      </c>
      <c r="E39" s="153">
        <v>1260851.4</v>
      </c>
      <c r="F39" s="153">
        <v>1055857.73</v>
      </c>
      <c r="G39" s="153">
        <f>C39+D39+E39+F39</f>
        <v>40473630.550000004</v>
      </c>
      <c r="H39" s="146" t="s">
        <v>124</v>
      </c>
      <c r="I39" s="159" t="s">
        <v>120</v>
      </c>
      <c r="J39" s="153">
        <f>G39/H39</f>
        <v>5155.219787288244</v>
      </c>
      <c r="K39" s="153">
        <v>34104756.589999996</v>
      </c>
      <c r="L39" s="153">
        <v>86457.15</v>
      </c>
      <c r="M39" s="153">
        <v>632358.27</v>
      </c>
      <c r="N39" s="143">
        <v>977282.61</v>
      </c>
      <c r="O39" s="176">
        <f>SUM(K39:N39)</f>
        <v>35800854.62</v>
      </c>
      <c r="P39" s="146" t="s">
        <v>124</v>
      </c>
      <c r="Q39" s="146" t="s">
        <v>60</v>
      </c>
      <c r="R39" s="153">
        <f>O39/P39</f>
        <v>4560.037526429754</v>
      </c>
      <c r="S39" s="163">
        <v>-11.55</v>
      </c>
      <c r="T39" s="163">
        <v>0</v>
      </c>
      <c r="U39" s="163">
        <v>-11.55</v>
      </c>
    </row>
    <row r="40" spans="1:21" s="142" customFormat="1" ht="15.75">
      <c r="A40" s="225" t="s">
        <v>875</v>
      </c>
      <c r="B40" s="143"/>
      <c r="C40" s="143"/>
      <c r="D40" s="143"/>
      <c r="E40" s="143"/>
      <c r="F40" s="143"/>
      <c r="G40" s="143"/>
      <c r="I40" s="159"/>
      <c r="J40" s="153"/>
      <c r="K40" s="143"/>
      <c r="L40" s="143"/>
      <c r="M40" s="143"/>
      <c r="N40" s="143"/>
      <c r="O40" s="143"/>
      <c r="Q40" s="159"/>
      <c r="R40" s="153"/>
      <c r="S40" s="147"/>
      <c r="T40" s="147"/>
      <c r="U40" s="147"/>
    </row>
    <row r="41" spans="1:21" s="135" customFormat="1" ht="15.75">
      <c r="A41" s="226"/>
      <c r="B41" s="148"/>
      <c r="C41" s="148"/>
      <c r="D41" s="148"/>
      <c r="E41" s="148"/>
      <c r="F41" s="148"/>
      <c r="G41" s="148"/>
      <c r="H41" s="174"/>
      <c r="I41" s="150"/>
      <c r="J41" s="162"/>
      <c r="K41" s="148"/>
      <c r="L41" s="148"/>
      <c r="M41" s="148"/>
      <c r="N41" s="148"/>
      <c r="O41" s="148"/>
      <c r="P41" s="174"/>
      <c r="Q41" s="150"/>
      <c r="R41" s="162"/>
      <c r="S41" s="151"/>
      <c r="T41" s="151"/>
      <c r="U41" s="151"/>
    </row>
    <row r="42" spans="1:21" s="142" customFormat="1" ht="15.75">
      <c r="A42" s="223" t="s">
        <v>912</v>
      </c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63"/>
      <c r="T42" s="163"/>
      <c r="U42" s="163"/>
    </row>
    <row r="43" spans="1:21" s="142" customFormat="1" ht="18.75" customHeight="1">
      <c r="A43" s="154" t="s">
        <v>874</v>
      </c>
      <c r="B43" s="153"/>
      <c r="C43" s="153">
        <v>33905617.129999995</v>
      </c>
      <c r="D43" s="153">
        <v>0</v>
      </c>
      <c r="E43" s="153">
        <v>2291743.36</v>
      </c>
      <c r="F43" s="153">
        <v>1514533.44</v>
      </c>
      <c r="G43" s="153">
        <f>C43+D43+E43+F43</f>
        <v>37711893.92999999</v>
      </c>
      <c r="H43" s="146" t="s">
        <v>124</v>
      </c>
      <c r="I43" s="159" t="s">
        <v>120</v>
      </c>
      <c r="J43" s="153">
        <f>G43/H43</f>
        <v>4803.451016431027</v>
      </c>
      <c r="K43" s="153">
        <v>33960233.83</v>
      </c>
      <c r="L43" s="143">
        <v>115819.95</v>
      </c>
      <c r="M43" s="143">
        <v>1718641.62</v>
      </c>
      <c r="N43" s="153">
        <v>1412064.82</v>
      </c>
      <c r="O43" s="176">
        <f>SUM(K43:N43)</f>
        <v>37206760.22</v>
      </c>
      <c r="P43" s="146" t="s">
        <v>124</v>
      </c>
      <c r="Q43" s="146" t="s">
        <v>60</v>
      </c>
      <c r="R43" s="153">
        <f>O43/P43</f>
        <v>4739.110969303273</v>
      </c>
      <c r="S43" s="163">
        <v>-1.34</v>
      </c>
      <c r="T43" s="163">
        <v>0</v>
      </c>
      <c r="U43" s="163">
        <v>-1.34</v>
      </c>
    </row>
    <row r="44" spans="1:21" s="135" customFormat="1" ht="18.75" customHeight="1">
      <c r="A44" s="156"/>
      <c r="B44" s="162"/>
      <c r="C44" s="148"/>
      <c r="D44" s="148"/>
      <c r="E44" s="148"/>
      <c r="F44" s="148"/>
      <c r="G44" s="148"/>
      <c r="H44" s="174"/>
      <c r="I44" s="150"/>
      <c r="J44" s="162"/>
      <c r="K44" s="148"/>
      <c r="L44" s="148"/>
      <c r="M44" s="148"/>
      <c r="N44" s="148"/>
      <c r="O44" s="148"/>
      <c r="P44" s="174"/>
      <c r="Q44" s="150"/>
      <c r="R44" s="162"/>
      <c r="S44" s="164"/>
      <c r="T44" s="164"/>
      <c r="U44" s="164"/>
    </row>
    <row r="45" spans="1:21" s="135" customFormat="1" ht="15.75">
      <c r="A45" s="223" t="s">
        <v>126</v>
      </c>
      <c r="B45" s="143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47"/>
      <c r="T45" s="147"/>
      <c r="U45" s="147"/>
    </row>
    <row r="46" spans="1:21" s="135" customFormat="1" ht="15.75">
      <c r="A46" s="154" t="s">
        <v>929</v>
      </c>
      <c r="B46" s="143"/>
      <c r="C46" s="153">
        <v>25786634.33</v>
      </c>
      <c r="D46" s="153">
        <v>0</v>
      </c>
      <c r="E46" s="153">
        <v>2309645.67</v>
      </c>
      <c r="F46" s="153">
        <v>987228.84</v>
      </c>
      <c r="G46" s="153">
        <f>C46+D46+E46+F46</f>
        <v>29083508.84</v>
      </c>
      <c r="H46" s="146" t="s">
        <v>124</v>
      </c>
      <c r="I46" s="159" t="s">
        <v>120</v>
      </c>
      <c r="J46" s="153">
        <f>G46/H46</f>
        <v>3704.4336823334606</v>
      </c>
      <c r="K46" s="153">
        <v>30367611.189999998</v>
      </c>
      <c r="L46" s="153">
        <v>119898.12</v>
      </c>
      <c r="M46" s="153">
        <v>1021800.42</v>
      </c>
      <c r="N46" s="153">
        <v>861512.17</v>
      </c>
      <c r="O46" s="176">
        <f>SUM(K46:N46)</f>
        <v>32370821.900000002</v>
      </c>
      <c r="P46" s="146" t="s">
        <v>124</v>
      </c>
      <c r="Q46" s="146" t="s">
        <v>60</v>
      </c>
      <c r="R46" s="153">
        <f>O46/P46</f>
        <v>4123.146338046109</v>
      </c>
      <c r="S46" s="147">
        <v>11.3</v>
      </c>
      <c r="T46" s="147">
        <v>0</v>
      </c>
      <c r="U46" s="147">
        <v>11.3</v>
      </c>
    </row>
    <row r="47" spans="1:21" s="135" customFormat="1" ht="15.75">
      <c r="A47" s="156" t="s">
        <v>51</v>
      </c>
      <c r="B47" s="148"/>
      <c r="C47" s="162"/>
      <c r="D47" s="162"/>
      <c r="E47" s="162"/>
      <c r="F47" s="162"/>
      <c r="G47" s="162"/>
      <c r="H47" s="150"/>
      <c r="I47" s="150"/>
      <c r="J47" s="162"/>
      <c r="K47" s="162"/>
      <c r="L47" s="162"/>
      <c r="M47" s="162"/>
      <c r="N47" s="162"/>
      <c r="O47" s="162"/>
      <c r="P47" s="150"/>
      <c r="Q47" s="150"/>
      <c r="R47" s="162"/>
      <c r="S47" s="151"/>
      <c r="T47" s="151"/>
      <c r="U47" s="151"/>
    </row>
    <row r="48" spans="1:21" s="135" customFormat="1" ht="15.75">
      <c r="A48" s="223" t="s">
        <v>127</v>
      </c>
      <c r="B48" s="153"/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63"/>
      <c r="T48" s="163"/>
      <c r="U48" s="163"/>
    </row>
    <row r="49" spans="1:21" s="135" customFormat="1" ht="15.75">
      <c r="A49" s="154" t="s">
        <v>143</v>
      </c>
      <c r="B49" s="153" t="e">
        <f>#REF!-#REF!</f>
        <v>#REF!</v>
      </c>
      <c r="C49" s="153">
        <v>35732854.14</v>
      </c>
      <c r="D49" s="153">
        <v>0</v>
      </c>
      <c r="E49" s="153">
        <v>1945853.82</v>
      </c>
      <c r="F49" s="153">
        <v>600636.51</v>
      </c>
      <c r="G49" s="153">
        <f>C49+D49+E49+F49</f>
        <v>38279344.47</v>
      </c>
      <c r="H49" s="146" t="s">
        <v>753</v>
      </c>
      <c r="I49" s="159" t="s">
        <v>120</v>
      </c>
      <c r="J49" s="153">
        <f>G49/H49</f>
        <v>4874.486752833312</v>
      </c>
      <c r="K49" s="153">
        <v>30195431.049999997</v>
      </c>
      <c r="L49" s="153">
        <v>96529.24</v>
      </c>
      <c r="M49" s="153">
        <v>1199295.26</v>
      </c>
      <c r="N49" s="153">
        <v>511473.99</v>
      </c>
      <c r="O49" s="176">
        <f>SUM(K49:N49)</f>
        <v>32002729.539999995</v>
      </c>
      <c r="P49" s="146" t="s">
        <v>753</v>
      </c>
      <c r="Q49" s="146" t="s">
        <v>60</v>
      </c>
      <c r="R49" s="153">
        <f>O49/P49</f>
        <v>4075.223422895708</v>
      </c>
      <c r="S49" s="147">
        <v>-16.4</v>
      </c>
      <c r="T49" s="163">
        <v>0</v>
      </c>
      <c r="U49" s="147">
        <v>-16.4</v>
      </c>
    </row>
    <row r="50" spans="1:21" s="135" customFormat="1" ht="15.75">
      <c r="A50" s="154"/>
      <c r="B50" s="153"/>
      <c r="C50" s="143"/>
      <c r="D50" s="143"/>
      <c r="E50" s="143"/>
      <c r="F50" s="143"/>
      <c r="G50" s="143"/>
      <c r="H50" s="143"/>
      <c r="I50" s="143"/>
      <c r="J50" s="153"/>
      <c r="K50" s="153"/>
      <c r="L50" s="153"/>
      <c r="M50" s="153"/>
      <c r="N50" s="153"/>
      <c r="O50" s="153"/>
      <c r="P50" s="159"/>
      <c r="Q50" s="159"/>
      <c r="R50" s="153"/>
      <c r="S50" s="163"/>
      <c r="T50" s="163"/>
      <c r="U50" s="163"/>
    </row>
    <row r="51" spans="1:21" s="135" customFormat="1" ht="15.75">
      <c r="A51" s="154" t="s">
        <v>144</v>
      </c>
      <c r="B51" s="153" t="e">
        <f>#REF!-#REF!</f>
        <v>#REF!</v>
      </c>
      <c r="C51" s="153">
        <v>21752432.42</v>
      </c>
      <c r="D51" s="153">
        <v>0</v>
      </c>
      <c r="E51" s="153">
        <v>1184541.64</v>
      </c>
      <c r="F51" s="153">
        <v>365638.42</v>
      </c>
      <c r="G51" s="153">
        <f>C51+D51+E51+F51</f>
        <v>23302612.480000004</v>
      </c>
      <c r="H51" s="146" t="s">
        <v>753</v>
      </c>
      <c r="I51" s="159" t="s">
        <v>120</v>
      </c>
      <c r="J51" s="153">
        <f>G51/H51</f>
        <v>2967.351646504521</v>
      </c>
      <c r="K51" s="153">
        <v>18791316.269999996</v>
      </c>
      <c r="L51" s="153">
        <v>60072.39</v>
      </c>
      <c r="M51" s="153">
        <v>745727.92</v>
      </c>
      <c r="N51" s="153">
        <v>317294.93</v>
      </c>
      <c r="O51" s="176">
        <f>SUM(K51:N51)</f>
        <v>19914411.509999998</v>
      </c>
      <c r="P51" s="146" t="s">
        <v>753</v>
      </c>
      <c r="Q51" s="146" t="s">
        <v>60</v>
      </c>
      <c r="R51" s="153">
        <f>O51/P51</f>
        <v>2535.898575066853</v>
      </c>
      <c r="S51" s="163">
        <v>-14.54</v>
      </c>
      <c r="T51" s="163">
        <v>0</v>
      </c>
      <c r="U51" s="163">
        <v>-14.54</v>
      </c>
    </row>
    <row r="52" spans="1:21" s="135" customFormat="1" ht="15.75">
      <c r="A52" s="156"/>
      <c r="B52" s="162"/>
      <c r="C52" s="162"/>
      <c r="D52" s="162"/>
      <c r="E52" s="162"/>
      <c r="F52" s="162"/>
      <c r="G52" s="162"/>
      <c r="H52" s="174"/>
      <c r="I52" s="150"/>
      <c r="J52" s="162"/>
      <c r="K52" s="162"/>
      <c r="L52" s="162"/>
      <c r="M52" s="162"/>
      <c r="N52" s="162"/>
      <c r="O52" s="162"/>
      <c r="P52" s="174"/>
      <c r="Q52" s="150"/>
      <c r="R52" s="162"/>
      <c r="S52" s="164"/>
      <c r="T52" s="164"/>
      <c r="U52" s="164"/>
    </row>
    <row r="53" spans="1:21" s="135" customFormat="1" ht="15.75">
      <c r="A53" s="223" t="s">
        <v>128</v>
      </c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63"/>
      <c r="T53" s="163"/>
      <c r="U53" s="163"/>
    </row>
    <row r="54" spans="1:21" s="135" customFormat="1" ht="15.75">
      <c r="A54" s="154" t="s">
        <v>876</v>
      </c>
      <c r="B54" s="143"/>
      <c r="C54" s="153">
        <v>1113241130.2800002</v>
      </c>
      <c r="D54" s="153">
        <v>4649085.41</v>
      </c>
      <c r="E54" s="153">
        <v>104086684.68000002</v>
      </c>
      <c r="F54" s="153">
        <v>22374565.070000004</v>
      </c>
      <c r="G54" s="153">
        <f>C54+D54+E54+F54</f>
        <v>1244351465.4400003</v>
      </c>
      <c r="H54" s="146" t="s">
        <v>124</v>
      </c>
      <c r="I54" s="159" t="s">
        <v>120</v>
      </c>
      <c r="J54" s="153">
        <f>G54/H54</f>
        <v>158495.9196841167</v>
      </c>
      <c r="K54" s="153"/>
      <c r="L54" s="153"/>
      <c r="M54" s="153"/>
      <c r="N54" s="153"/>
      <c r="O54" s="153"/>
      <c r="P54" s="146"/>
      <c r="Q54" s="159"/>
      <c r="R54" s="153"/>
      <c r="S54" s="147"/>
      <c r="T54" s="163"/>
      <c r="U54" s="147"/>
    </row>
    <row r="55" spans="1:21" s="135" customFormat="1" ht="15.75">
      <c r="A55" s="154" t="s">
        <v>844</v>
      </c>
      <c r="B55" s="143"/>
      <c r="C55" s="143"/>
      <c r="D55" s="143"/>
      <c r="E55" s="143"/>
      <c r="F55" s="143"/>
      <c r="G55" s="153"/>
      <c r="H55" s="143"/>
      <c r="I55" s="159"/>
      <c r="J55" s="153"/>
      <c r="K55" s="143"/>
      <c r="L55" s="143"/>
      <c r="M55" s="143"/>
      <c r="N55" s="143"/>
      <c r="O55" s="153"/>
      <c r="P55" s="143"/>
      <c r="Q55" s="159"/>
      <c r="R55" s="153"/>
      <c r="S55" s="147"/>
      <c r="T55" s="147"/>
      <c r="U55" s="147"/>
    </row>
    <row r="56" spans="1:21" s="135" customFormat="1" ht="15.75">
      <c r="A56" s="154" t="s">
        <v>843</v>
      </c>
      <c r="B56" s="227" t="s">
        <v>780</v>
      </c>
      <c r="C56" s="153">
        <v>416145260.14</v>
      </c>
      <c r="D56" s="153">
        <v>1719524.7</v>
      </c>
      <c r="E56" s="153">
        <v>38717694.39</v>
      </c>
      <c r="F56" s="153">
        <v>8502160.94</v>
      </c>
      <c r="G56" s="153">
        <f>C56+D56+E56+F56</f>
        <v>465084640.16999996</v>
      </c>
      <c r="H56" s="159" t="s">
        <v>124</v>
      </c>
      <c r="I56" s="159" t="s">
        <v>120</v>
      </c>
      <c r="J56" s="153">
        <f>G56/H56</f>
        <v>59238.904619793655</v>
      </c>
      <c r="K56" s="153"/>
      <c r="L56" s="153"/>
      <c r="M56" s="153"/>
      <c r="N56" s="153"/>
      <c r="O56" s="153"/>
      <c r="P56" s="159"/>
      <c r="Q56" s="159"/>
      <c r="R56" s="153"/>
      <c r="S56" s="163"/>
      <c r="T56" s="163"/>
      <c r="U56" s="163"/>
    </row>
    <row r="57" spans="1:21" s="135" customFormat="1" ht="15.75">
      <c r="A57" s="154" t="s">
        <v>682</v>
      </c>
      <c r="B57" s="153"/>
      <c r="C57" s="143"/>
      <c r="D57" s="143"/>
      <c r="E57" s="143"/>
      <c r="F57" s="143"/>
      <c r="G57" s="143"/>
      <c r="H57" s="143"/>
      <c r="I57" s="143"/>
      <c r="J57" s="153"/>
      <c r="K57" s="143"/>
      <c r="L57" s="143"/>
      <c r="M57" s="143"/>
      <c r="N57" s="143"/>
      <c r="O57" s="143"/>
      <c r="P57" s="143"/>
      <c r="Q57" s="143"/>
      <c r="R57" s="153"/>
      <c r="S57" s="163"/>
      <c r="T57" s="163"/>
      <c r="U57" s="163"/>
    </row>
    <row r="58" spans="1:21" s="135" customFormat="1" ht="15.75">
      <c r="A58" s="154" t="s">
        <v>653</v>
      </c>
      <c r="B58" s="153"/>
      <c r="C58" s="143"/>
      <c r="D58" s="143"/>
      <c r="E58" s="143"/>
      <c r="F58" s="143"/>
      <c r="G58" s="143"/>
      <c r="H58" s="143"/>
      <c r="I58" s="143"/>
      <c r="J58" s="153"/>
      <c r="K58" s="153">
        <v>1339806632.1499999</v>
      </c>
      <c r="L58" s="153">
        <v>9350082.68</v>
      </c>
      <c r="M58" s="153">
        <v>65573058.85</v>
      </c>
      <c r="N58" s="153">
        <v>29134014.41</v>
      </c>
      <c r="O58" s="176">
        <f>SUM(K58:N58)</f>
        <v>1443863788.09</v>
      </c>
      <c r="P58" s="146" t="s">
        <v>124</v>
      </c>
      <c r="Q58" s="146" t="s">
        <v>60</v>
      </c>
      <c r="R58" s="153">
        <f>O58/P58</f>
        <v>183908.26494586674</v>
      </c>
      <c r="S58" s="163"/>
      <c r="T58" s="163"/>
      <c r="U58" s="163"/>
    </row>
    <row r="59" spans="1:21" s="135" customFormat="1" ht="15.75">
      <c r="A59" s="154"/>
      <c r="B59" s="153"/>
      <c r="C59" s="143"/>
      <c r="D59" s="143"/>
      <c r="E59" s="143"/>
      <c r="F59" s="143"/>
      <c r="G59" s="143"/>
      <c r="H59" s="143"/>
      <c r="I59" s="143"/>
      <c r="J59" s="153"/>
      <c r="K59" s="153"/>
      <c r="L59" s="153"/>
      <c r="M59" s="153"/>
      <c r="N59" s="153"/>
      <c r="O59" s="153"/>
      <c r="P59" s="159"/>
      <c r="Q59" s="159"/>
      <c r="R59" s="153"/>
      <c r="S59" s="163"/>
      <c r="T59" s="163"/>
      <c r="U59" s="163"/>
    </row>
    <row r="60" spans="1:21" s="135" customFormat="1" ht="15.75">
      <c r="A60" s="154" t="s">
        <v>654</v>
      </c>
      <c r="B60" s="153"/>
      <c r="C60" s="143"/>
      <c r="D60" s="143"/>
      <c r="E60" s="143"/>
      <c r="F60" s="143"/>
      <c r="G60" s="143"/>
      <c r="H60" s="143"/>
      <c r="I60" s="143"/>
      <c r="J60" s="153"/>
      <c r="K60" s="153">
        <v>476166175.6500001</v>
      </c>
      <c r="L60" s="153">
        <v>3671598.09</v>
      </c>
      <c r="M60" s="153">
        <v>23220924.31</v>
      </c>
      <c r="N60" s="153">
        <v>10530886.25</v>
      </c>
      <c r="O60" s="176">
        <f>SUM(K60:N60)</f>
        <v>513589584.3000001</v>
      </c>
      <c r="P60" s="159" t="s">
        <v>124</v>
      </c>
      <c r="Q60" s="146" t="s">
        <v>60</v>
      </c>
      <c r="R60" s="153">
        <f>O60/P60</f>
        <v>65417.091364157444</v>
      </c>
      <c r="S60" s="163"/>
      <c r="T60" s="163"/>
      <c r="U60" s="163"/>
    </row>
    <row r="61" spans="1:21" s="135" customFormat="1" ht="15.75">
      <c r="A61" s="154" t="s">
        <v>499</v>
      </c>
      <c r="B61" s="162"/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4"/>
      <c r="T61" s="164"/>
      <c r="U61" s="164"/>
    </row>
    <row r="62" spans="1:21" s="173" customFormat="1" ht="30" customHeight="1" thickBot="1">
      <c r="A62" s="228" t="s">
        <v>755</v>
      </c>
      <c r="B62" s="229"/>
      <c r="C62" s="230">
        <f>SUM(C6:C61)</f>
        <v>1876188541.573</v>
      </c>
      <c r="D62" s="230">
        <f>SUM(D6:D61)</f>
        <v>15728840.87</v>
      </c>
      <c r="E62" s="230">
        <f>SUM(E6:E61)</f>
        <v>161380468.20000005</v>
      </c>
      <c r="F62" s="230">
        <f>SUM(F6:F61)</f>
        <v>49050482.870000005</v>
      </c>
      <c r="G62" s="231">
        <f>SUM(G6:G61)</f>
        <v>2102348333.5130005</v>
      </c>
      <c r="H62" s="197"/>
      <c r="I62" s="197"/>
      <c r="J62" s="197"/>
      <c r="K62" s="230">
        <f>SUM(K6:K61)</f>
        <v>2159233195.13</v>
      </c>
      <c r="L62" s="230">
        <f>SUM(L6:L61)</f>
        <v>17378988.1</v>
      </c>
      <c r="M62" s="230">
        <f>SUM(M6:M61)</f>
        <v>100112507.77000001</v>
      </c>
      <c r="N62" s="230">
        <f>SUM(N6:N61)</f>
        <v>57608694.58</v>
      </c>
      <c r="O62" s="231">
        <f>SUM(O6:O61)</f>
        <v>2334333385.58</v>
      </c>
      <c r="P62" s="197"/>
      <c r="Q62" s="197"/>
      <c r="R62" s="197"/>
      <c r="S62" s="232"/>
      <c r="T62" s="232"/>
      <c r="U62" s="232"/>
    </row>
    <row r="63" spans="1:21" s="142" customFormat="1" ht="16.5" thickTop="1">
      <c r="A63" s="233"/>
      <c r="B63" s="212"/>
      <c r="C63" s="212"/>
      <c r="D63" s="212"/>
      <c r="E63" s="212"/>
      <c r="F63" s="212"/>
      <c r="G63" s="212"/>
      <c r="H63" s="212"/>
      <c r="I63" s="212"/>
      <c r="J63" s="212"/>
      <c r="K63" s="212"/>
      <c r="L63" s="212"/>
      <c r="M63" s="212"/>
      <c r="N63" s="212"/>
      <c r="O63" s="212"/>
      <c r="P63" s="212"/>
      <c r="Q63" s="212"/>
      <c r="R63" s="212"/>
      <c r="S63" s="234"/>
      <c r="T63" s="234"/>
      <c r="U63" s="234"/>
    </row>
    <row r="64" spans="2:21" s="142" customFormat="1" ht="15.75">
      <c r="B64" s="212"/>
      <c r="C64" s="212"/>
      <c r="D64" s="212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34"/>
      <c r="T64" s="234"/>
      <c r="U64" s="234"/>
    </row>
    <row r="65" spans="1:21" s="135" customFormat="1" ht="15.75">
      <c r="A65" s="235"/>
      <c r="B65" s="133"/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215"/>
      <c r="T65" s="215"/>
      <c r="U65" s="215"/>
    </row>
    <row r="66" spans="1:21" s="135" customFormat="1" ht="15.75">
      <c r="A66" s="235"/>
      <c r="B66" s="133"/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215"/>
      <c r="T66" s="215"/>
      <c r="U66" s="215"/>
    </row>
    <row r="67" spans="1:21" s="135" customFormat="1" ht="15.75">
      <c r="A67" s="235"/>
      <c r="B67" s="133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215"/>
      <c r="T67" s="215"/>
      <c r="U67" s="215"/>
    </row>
    <row r="68" spans="1:21" s="135" customFormat="1" ht="15.75">
      <c r="A68" s="235"/>
      <c r="B68" s="133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215"/>
      <c r="T68" s="215"/>
      <c r="U68" s="215"/>
    </row>
    <row r="69" spans="1:21" s="135" customFormat="1" ht="15.75">
      <c r="A69" s="235"/>
      <c r="B69" s="133"/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215"/>
      <c r="T69" s="215"/>
      <c r="U69" s="215"/>
    </row>
    <row r="70" spans="1:21" s="135" customFormat="1" ht="15.75">
      <c r="A70" s="235"/>
      <c r="B70" s="133"/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215"/>
      <c r="T70" s="215"/>
      <c r="U70" s="215"/>
    </row>
    <row r="71" spans="1:21" s="135" customFormat="1" ht="15.75">
      <c r="A71" s="235"/>
      <c r="B71" s="133"/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215"/>
      <c r="T71" s="215"/>
      <c r="U71" s="215"/>
    </row>
    <row r="72" spans="1:21" s="135" customFormat="1" ht="15.75">
      <c r="A72" s="235"/>
      <c r="B72" s="133"/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215"/>
      <c r="T72" s="215"/>
      <c r="U72" s="215"/>
    </row>
    <row r="73" spans="1:21" s="135" customFormat="1" ht="15.75">
      <c r="A73" s="235"/>
      <c r="B73" s="133"/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215"/>
      <c r="T73" s="215"/>
      <c r="U73" s="215"/>
    </row>
    <row r="74" spans="1:21" s="135" customFormat="1" ht="15.75">
      <c r="A74" s="235"/>
      <c r="B74" s="133"/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215"/>
      <c r="T74" s="215"/>
      <c r="U74" s="215"/>
    </row>
    <row r="75" spans="1:21" s="135" customFormat="1" ht="15.75">
      <c r="A75" s="235"/>
      <c r="B75" s="133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215"/>
      <c r="T75" s="215"/>
      <c r="U75" s="215"/>
    </row>
    <row r="76" spans="1:21" s="135" customFormat="1" ht="15.75">
      <c r="A76" s="235"/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215"/>
      <c r="T76" s="215"/>
      <c r="U76" s="215"/>
    </row>
    <row r="77" spans="1:21" s="135" customFormat="1" ht="15.75">
      <c r="A77" s="235"/>
      <c r="B77" s="133"/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215"/>
      <c r="T77" s="215"/>
      <c r="U77" s="215"/>
    </row>
    <row r="78" spans="1:21" s="135" customFormat="1" ht="15.75">
      <c r="A78" s="235"/>
      <c r="B78" s="133"/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215"/>
      <c r="T78" s="215"/>
      <c r="U78" s="215"/>
    </row>
    <row r="79" spans="1:21" s="135" customFormat="1" ht="15.75">
      <c r="A79" s="235"/>
      <c r="B79" s="133"/>
      <c r="C79" s="133"/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215"/>
      <c r="T79" s="215"/>
      <c r="U79" s="215"/>
    </row>
    <row r="80" spans="1:21" s="135" customFormat="1" ht="15.75">
      <c r="A80" s="235"/>
      <c r="B80" s="133"/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215"/>
      <c r="T80" s="215"/>
      <c r="U80" s="215"/>
    </row>
    <row r="81" spans="1:21" s="135" customFormat="1" ht="15.75">
      <c r="A81" s="235"/>
      <c r="B81" s="133"/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215"/>
      <c r="T81" s="215"/>
      <c r="U81" s="215"/>
    </row>
    <row r="82" spans="1:21" s="135" customFormat="1" ht="15.75">
      <c r="A82" s="235"/>
      <c r="B82" s="133"/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215"/>
      <c r="T82" s="215"/>
      <c r="U82" s="215"/>
    </row>
    <row r="83" spans="1:21" s="135" customFormat="1" ht="15.75">
      <c r="A83" s="235"/>
      <c r="B83" s="133"/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215"/>
      <c r="T83" s="215"/>
      <c r="U83" s="215"/>
    </row>
    <row r="84" spans="1:21" s="135" customFormat="1" ht="15.75">
      <c r="A84" s="235"/>
      <c r="B84" s="133"/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215"/>
      <c r="T84" s="215"/>
      <c r="U84" s="215"/>
    </row>
  </sheetData>
  <mergeCells count="19">
    <mergeCell ref="A4:A5"/>
    <mergeCell ref="P4:P5"/>
    <mergeCell ref="K4:K5"/>
    <mergeCell ref="L4:L5"/>
    <mergeCell ref="M4:M5"/>
    <mergeCell ref="N4:N5"/>
    <mergeCell ref="K3:R3"/>
    <mergeCell ref="O4:O5"/>
    <mergeCell ref="Q4:Q5"/>
    <mergeCell ref="R4:R5"/>
    <mergeCell ref="C3:J3"/>
    <mergeCell ref="C4:C5"/>
    <mergeCell ref="D4:D5"/>
    <mergeCell ref="E4:E5"/>
    <mergeCell ref="F4:F5"/>
    <mergeCell ref="G4:G5"/>
    <mergeCell ref="H4:H5"/>
    <mergeCell ref="I4:I5"/>
    <mergeCell ref="J4:J5"/>
  </mergeCells>
  <printOptions/>
  <pageMargins left="0.25" right="0.23" top="0.37" bottom="0.23" header="0.5" footer="0.17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T36"/>
  <sheetViews>
    <sheetView workbookViewId="0" topLeftCell="A1">
      <pane xSplit="1" ySplit="5" topLeftCell="J1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R19" sqref="R19"/>
    </sheetView>
  </sheetViews>
  <sheetFormatPr defaultColWidth="9.140625" defaultRowHeight="12.75"/>
  <cols>
    <col min="1" max="1" width="30.8515625" style="11" customWidth="1"/>
    <col min="2" max="2" width="15.28125" style="11" customWidth="1"/>
    <col min="3" max="4" width="14.00390625" style="11" customWidth="1"/>
    <col min="5" max="5" width="14.57421875" style="11" customWidth="1"/>
    <col min="6" max="6" width="15.140625" style="11" customWidth="1"/>
    <col min="7" max="7" width="10.421875" style="201" customWidth="1"/>
    <col min="8" max="8" width="14.28125" style="201" customWidth="1"/>
    <col min="9" max="9" width="12.140625" style="11" customWidth="1"/>
    <col min="10" max="10" width="15.28125" style="11" customWidth="1"/>
    <col min="11" max="12" width="14.00390625" style="11" customWidth="1"/>
    <col min="13" max="13" width="14.57421875" style="11" customWidth="1"/>
    <col min="14" max="14" width="15.140625" style="11" customWidth="1"/>
    <col min="15" max="15" width="10.421875" style="201" customWidth="1"/>
    <col min="16" max="16" width="14.28125" style="201" customWidth="1"/>
    <col min="17" max="17" width="12.140625" style="11" customWidth="1"/>
    <col min="18" max="18" width="10.8515625" style="179" customWidth="1"/>
    <col min="19" max="19" width="9.8515625" style="179" customWidth="1"/>
    <col min="20" max="20" width="10.140625" style="179" customWidth="1"/>
    <col min="21" max="16384" width="9.140625" style="11" customWidth="1"/>
  </cols>
  <sheetData>
    <row r="1" spans="1:17" ht="18.75">
      <c r="A1" s="9" t="s">
        <v>655</v>
      </c>
      <c r="B1" s="24"/>
      <c r="C1" s="24"/>
      <c r="D1" s="24"/>
      <c r="E1" s="24"/>
      <c r="F1" s="24"/>
      <c r="G1" s="178"/>
      <c r="H1" s="178"/>
      <c r="I1" s="24"/>
      <c r="J1" s="24"/>
      <c r="K1" s="24"/>
      <c r="L1" s="24"/>
      <c r="M1" s="24"/>
      <c r="N1" s="24"/>
      <c r="O1" s="178"/>
      <c r="P1" s="178"/>
      <c r="Q1" s="24"/>
    </row>
    <row r="2" spans="1:20" s="20" customFormat="1" ht="23.25" customHeight="1">
      <c r="A2" s="354" t="s">
        <v>925</v>
      </c>
      <c r="B2" s="23"/>
      <c r="C2" s="23"/>
      <c r="D2" s="23"/>
      <c r="E2" s="23"/>
      <c r="F2" s="23"/>
      <c r="G2" s="180"/>
      <c r="H2" s="180"/>
      <c r="I2" s="23"/>
      <c r="J2" s="23"/>
      <c r="K2" s="23"/>
      <c r="L2" s="23"/>
      <c r="M2" s="23"/>
      <c r="N2" s="23"/>
      <c r="O2" s="180"/>
      <c r="P2" s="180"/>
      <c r="Q2" s="23"/>
      <c r="R2" s="181"/>
      <c r="S2" s="181"/>
      <c r="T2" s="206" t="s">
        <v>172</v>
      </c>
    </row>
    <row r="3" spans="1:20" s="182" customFormat="1" ht="18.75" customHeight="1">
      <c r="A3" s="523" t="s">
        <v>778</v>
      </c>
      <c r="B3" s="567" t="s">
        <v>921</v>
      </c>
      <c r="C3" s="568"/>
      <c r="D3" s="568"/>
      <c r="E3" s="568"/>
      <c r="F3" s="568"/>
      <c r="G3" s="568"/>
      <c r="H3" s="568"/>
      <c r="I3" s="569"/>
      <c r="J3" s="567" t="s">
        <v>954</v>
      </c>
      <c r="K3" s="568"/>
      <c r="L3" s="568"/>
      <c r="M3" s="568"/>
      <c r="N3" s="568"/>
      <c r="O3" s="568"/>
      <c r="P3" s="568"/>
      <c r="Q3" s="569"/>
      <c r="R3" s="553"/>
      <c r="S3" s="553"/>
      <c r="T3" s="553"/>
    </row>
    <row r="4" spans="1:20" s="138" customFormat="1" ht="21" customHeight="1">
      <c r="A4" s="563"/>
      <c r="B4" s="516" t="s">
        <v>99</v>
      </c>
      <c r="C4" s="565" t="s">
        <v>100</v>
      </c>
      <c r="D4" s="516" t="s">
        <v>101</v>
      </c>
      <c r="E4" s="516" t="s">
        <v>729</v>
      </c>
      <c r="F4" s="516" t="s">
        <v>40</v>
      </c>
      <c r="G4" s="562" t="s">
        <v>166</v>
      </c>
      <c r="H4" s="562" t="s">
        <v>859</v>
      </c>
      <c r="I4" s="516" t="s">
        <v>41</v>
      </c>
      <c r="J4" s="516" t="s">
        <v>99</v>
      </c>
      <c r="K4" s="565" t="s">
        <v>100</v>
      </c>
      <c r="L4" s="516" t="s">
        <v>101</v>
      </c>
      <c r="M4" s="516" t="s">
        <v>729</v>
      </c>
      <c r="N4" s="516" t="s">
        <v>40</v>
      </c>
      <c r="O4" s="562" t="s">
        <v>166</v>
      </c>
      <c r="P4" s="562" t="s">
        <v>859</v>
      </c>
      <c r="Q4" s="516" t="s">
        <v>41</v>
      </c>
      <c r="R4" s="137" t="s">
        <v>40</v>
      </c>
      <c r="S4" s="137" t="s">
        <v>859</v>
      </c>
      <c r="T4" s="183" t="s">
        <v>41</v>
      </c>
    </row>
    <row r="5" spans="1:20" s="138" customFormat="1" ht="17.25" customHeight="1">
      <c r="A5" s="564"/>
      <c r="B5" s="517"/>
      <c r="C5" s="566"/>
      <c r="D5" s="517"/>
      <c r="E5" s="517"/>
      <c r="F5" s="517"/>
      <c r="G5" s="559"/>
      <c r="H5" s="559"/>
      <c r="I5" s="517"/>
      <c r="J5" s="517"/>
      <c r="K5" s="566"/>
      <c r="L5" s="517"/>
      <c r="M5" s="517"/>
      <c r="N5" s="517"/>
      <c r="O5" s="559"/>
      <c r="P5" s="559"/>
      <c r="Q5" s="517"/>
      <c r="R5" s="140" t="s">
        <v>871</v>
      </c>
      <c r="S5" s="140" t="s">
        <v>871</v>
      </c>
      <c r="T5" s="140" t="s">
        <v>871</v>
      </c>
    </row>
    <row r="6" spans="1:20" s="142" customFormat="1" ht="19.5" customHeight="1">
      <c r="A6" s="358" t="s">
        <v>803</v>
      </c>
      <c r="B6" s="207">
        <v>149317452.63</v>
      </c>
      <c r="C6" s="207">
        <v>1224897.45</v>
      </c>
      <c r="D6" s="207">
        <v>12871019.819999998</v>
      </c>
      <c r="E6" s="207">
        <v>3159177.72</v>
      </c>
      <c r="F6" s="207">
        <f>SUM(B6:E6)</f>
        <v>166572547.61999997</v>
      </c>
      <c r="G6" s="185">
        <v>7851</v>
      </c>
      <c r="H6" s="209" t="s">
        <v>120</v>
      </c>
      <c r="I6" s="187">
        <f>F6/G6</f>
        <v>21216.730049675196</v>
      </c>
      <c r="J6" s="213">
        <v>174613638.23</v>
      </c>
      <c r="K6" s="213">
        <v>1142798.3</v>
      </c>
      <c r="L6" s="213">
        <v>8027570.859999999</v>
      </c>
      <c r="M6" s="213">
        <v>3914801.4</v>
      </c>
      <c r="N6" s="213">
        <f>SUM(J6:M6)</f>
        <v>187698808.79</v>
      </c>
      <c r="O6" s="188">
        <v>7851</v>
      </c>
      <c r="P6" s="210" t="s">
        <v>120</v>
      </c>
      <c r="Q6" s="187">
        <f>N6/O6</f>
        <v>23907.63072092727</v>
      </c>
      <c r="R6" s="186">
        <v>12.68</v>
      </c>
      <c r="S6" s="186">
        <v>0</v>
      </c>
      <c r="T6" s="186">
        <v>12.68</v>
      </c>
    </row>
    <row r="7" spans="1:20" s="189" customFormat="1" ht="19.5" customHeight="1">
      <c r="A7" s="191" t="s">
        <v>804</v>
      </c>
      <c r="B7" s="187">
        <v>226765538.44</v>
      </c>
      <c r="C7" s="187">
        <v>1765020.46</v>
      </c>
      <c r="D7" s="187">
        <v>19472323.47</v>
      </c>
      <c r="E7" s="187">
        <v>6639676.5</v>
      </c>
      <c r="F7" s="213">
        <f>SUM(B7:E7)</f>
        <v>254642558.87</v>
      </c>
      <c r="G7" s="188">
        <v>7851</v>
      </c>
      <c r="H7" s="210" t="s">
        <v>120</v>
      </c>
      <c r="I7" s="187">
        <f>F7/G7</f>
        <v>32434.410759138962</v>
      </c>
      <c r="J7" s="187">
        <v>253015297.23000002</v>
      </c>
      <c r="K7" s="187">
        <v>1571149.19</v>
      </c>
      <c r="L7" s="187">
        <v>11488781.170000002</v>
      </c>
      <c r="M7" s="187">
        <v>6193469.379999999</v>
      </c>
      <c r="N7" s="213">
        <f>SUM(J7:M7)</f>
        <v>272268696.97</v>
      </c>
      <c r="O7" s="188">
        <v>7851</v>
      </c>
      <c r="P7" s="210" t="s">
        <v>120</v>
      </c>
      <c r="Q7" s="187">
        <f>N7/O7</f>
        <v>34679.49267227105</v>
      </c>
      <c r="R7" s="186">
        <v>6.92</v>
      </c>
      <c r="S7" s="186">
        <v>0</v>
      </c>
      <c r="T7" s="186">
        <v>6.92</v>
      </c>
    </row>
    <row r="8" spans="1:20" s="189" customFormat="1" ht="19.5" customHeight="1">
      <c r="A8" s="191" t="s">
        <v>806</v>
      </c>
      <c r="B8" s="187">
        <v>283813411.51</v>
      </c>
      <c r="C8" s="187">
        <v>2803565.46</v>
      </c>
      <c r="D8" s="187">
        <v>21979500.65</v>
      </c>
      <c r="E8" s="187">
        <v>7501850.789999999</v>
      </c>
      <c r="F8" s="213">
        <f>SUM(B8:E8)</f>
        <v>316098328.40999997</v>
      </c>
      <c r="G8" s="188">
        <v>7851</v>
      </c>
      <c r="H8" s="210" t="s">
        <v>120</v>
      </c>
      <c r="I8" s="187">
        <f>F8/G8</f>
        <v>40262.174042797094</v>
      </c>
      <c r="J8" s="153">
        <v>323718231.36</v>
      </c>
      <c r="K8" s="153">
        <v>1768066.78</v>
      </c>
      <c r="L8" s="153">
        <v>14404657.280000001</v>
      </c>
      <c r="M8" s="153">
        <v>8711087.09</v>
      </c>
      <c r="N8" s="213">
        <f>SUM(J8:M8)</f>
        <v>348602042.50999993</v>
      </c>
      <c r="O8" s="188">
        <v>7851</v>
      </c>
      <c r="P8" s="210" t="s">
        <v>120</v>
      </c>
      <c r="Q8" s="187">
        <f>N8/O8</f>
        <v>44402.24716723983</v>
      </c>
      <c r="R8" s="186">
        <v>10.28</v>
      </c>
      <c r="S8" s="186">
        <v>0</v>
      </c>
      <c r="T8" s="186">
        <v>10.28</v>
      </c>
    </row>
    <row r="9" spans="1:20" s="142" customFormat="1" ht="19.5" customHeight="1">
      <c r="A9" s="191" t="s">
        <v>49</v>
      </c>
      <c r="B9" s="187">
        <v>179722755.89000002</v>
      </c>
      <c r="C9" s="187">
        <v>1765020.46</v>
      </c>
      <c r="D9" s="187">
        <v>16233686.870000001</v>
      </c>
      <c r="E9" s="187">
        <v>3696393.7</v>
      </c>
      <c r="F9" s="187">
        <f>SUM(B9:E9)</f>
        <v>201417856.92000002</v>
      </c>
      <c r="G9" s="188">
        <v>7851</v>
      </c>
      <c r="H9" s="210" t="s">
        <v>120</v>
      </c>
      <c r="I9" s="187">
        <f>F9/G9</f>
        <v>25655.057562094004</v>
      </c>
      <c r="J9" s="187">
        <v>209662764.41</v>
      </c>
      <c r="K9" s="187">
        <v>1415159.29</v>
      </c>
      <c r="L9" s="187">
        <v>10153875.96</v>
      </c>
      <c r="M9" s="187">
        <v>4601641.46</v>
      </c>
      <c r="N9" s="187">
        <f>SUM(J9:M9)</f>
        <v>225833441.12</v>
      </c>
      <c r="O9" s="188">
        <v>7851</v>
      </c>
      <c r="P9" s="210" t="s">
        <v>120</v>
      </c>
      <c r="Q9" s="187">
        <f>N9/O9</f>
        <v>28764.926903579162</v>
      </c>
      <c r="R9" s="186">
        <v>12.12</v>
      </c>
      <c r="S9" s="186">
        <v>0</v>
      </c>
      <c r="T9" s="186">
        <v>12.12</v>
      </c>
    </row>
    <row r="10" spans="1:20" s="142" customFormat="1" ht="19.5" customHeight="1">
      <c r="A10" s="191" t="s">
        <v>864</v>
      </c>
      <c r="B10" s="187">
        <v>209180866.14000002</v>
      </c>
      <c r="C10" s="187">
        <v>683880.46</v>
      </c>
      <c r="D10" s="187">
        <v>16326135.87</v>
      </c>
      <c r="E10" s="187">
        <v>10180615.71</v>
      </c>
      <c r="F10" s="187">
        <f>SUM(B10:E10)</f>
        <v>236371498.18000004</v>
      </c>
      <c r="G10" s="188">
        <v>7851</v>
      </c>
      <c r="H10" s="210" t="s">
        <v>120</v>
      </c>
      <c r="I10" s="187">
        <f>F10/G10</f>
        <v>30107.183566424665</v>
      </c>
      <c r="J10" s="153">
        <v>244121873.32</v>
      </c>
      <c r="K10" s="153">
        <v>1437793.12</v>
      </c>
      <c r="L10" s="153">
        <v>10249973.39</v>
      </c>
      <c r="M10" s="153">
        <v>13233728.99</v>
      </c>
      <c r="N10" s="187">
        <f>SUM(J10:M10)</f>
        <v>269043368.82</v>
      </c>
      <c r="O10" s="188">
        <v>7851</v>
      </c>
      <c r="P10" s="210" t="s">
        <v>120</v>
      </c>
      <c r="Q10" s="187">
        <f>N10/O10</f>
        <v>34268.675177684374</v>
      </c>
      <c r="R10" s="186">
        <v>13.82</v>
      </c>
      <c r="S10" s="186">
        <v>0</v>
      </c>
      <c r="T10" s="186">
        <v>13.82</v>
      </c>
    </row>
    <row r="11" spans="1:20" s="142" customFormat="1" ht="19.5" customHeight="1">
      <c r="A11" s="191" t="s">
        <v>820</v>
      </c>
      <c r="B11" s="187"/>
      <c r="C11" s="187"/>
      <c r="D11" s="187"/>
      <c r="E11" s="187"/>
      <c r="F11" s="187"/>
      <c r="G11" s="190"/>
      <c r="H11" s="190"/>
      <c r="I11" s="187"/>
      <c r="J11" s="187"/>
      <c r="K11" s="187"/>
      <c r="L11" s="187"/>
      <c r="M11" s="187"/>
      <c r="N11" s="187"/>
      <c r="O11" s="190"/>
      <c r="P11" s="190"/>
      <c r="Q11" s="187"/>
      <c r="R11" s="186"/>
      <c r="S11" s="186"/>
      <c r="T11" s="186"/>
    </row>
    <row r="12" spans="1:20" s="142" customFormat="1" ht="19.5" customHeight="1">
      <c r="A12" s="191" t="s">
        <v>862</v>
      </c>
      <c r="B12" s="187">
        <v>166180747.13</v>
      </c>
      <c r="C12" s="187">
        <v>683415.56</v>
      </c>
      <c r="D12" s="187">
        <v>15429583.950000001</v>
      </c>
      <c r="E12" s="187">
        <v>3355413.5</v>
      </c>
      <c r="F12" s="187">
        <f>SUM(B12:E12)</f>
        <v>185649160.14</v>
      </c>
      <c r="G12" s="188">
        <v>7851</v>
      </c>
      <c r="H12" s="210" t="s">
        <v>120</v>
      </c>
      <c r="I12" s="187">
        <f>F12/G12</f>
        <v>23646.562239205196</v>
      </c>
      <c r="J12" s="153">
        <v>202903719.05</v>
      </c>
      <c r="K12" s="153">
        <v>1386492.75</v>
      </c>
      <c r="L12" s="153">
        <v>9775429.66</v>
      </c>
      <c r="M12" s="153">
        <v>4382773.08</v>
      </c>
      <c r="N12" s="187">
        <f>SUM(J12:M12)</f>
        <v>218448414.54000002</v>
      </c>
      <c r="O12" s="188">
        <v>7851</v>
      </c>
      <c r="P12" s="210" t="s">
        <v>120</v>
      </c>
      <c r="Q12" s="187">
        <f>N12/O12</f>
        <v>27824.27901413833</v>
      </c>
      <c r="R12" s="186">
        <v>17.67</v>
      </c>
      <c r="S12" s="186">
        <v>0</v>
      </c>
      <c r="T12" s="186">
        <v>17.67</v>
      </c>
    </row>
    <row r="13" spans="1:20" s="189" customFormat="1" ht="19.5" customHeight="1">
      <c r="A13" s="191" t="s">
        <v>863</v>
      </c>
      <c r="B13" s="187">
        <v>193414374.78000003</v>
      </c>
      <c r="C13" s="187">
        <v>683415.56</v>
      </c>
      <c r="D13" s="187">
        <v>17142642.92</v>
      </c>
      <c r="E13" s="187">
        <v>4009639.02</v>
      </c>
      <c r="F13" s="187">
        <f>SUM(B13:E13)</f>
        <v>215250072.28000006</v>
      </c>
      <c r="G13" s="188">
        <v>7851</v>
      </c>
      <c r="H13" s="210" t="s">
        <v>120</v>
      </c>
      <c r="I13" s="187">
        <f>F13/G13</f>
        <v>27416.898774678393</v>
      </c>
      <c r="J13" s="153">
        <v>228465135.95999998</v>
      </c>
      <c r="K13" s="153">
        <v>1475127.45</v>
      </c>
      <c r="L13" s="153">
        <v>10750948.34</v>
      </c>
      <c r="M13" s="153">
        <v>4899026.78</v>
      </c>
      <c r="N13" s="187">
        <f>SUM(J13:M13)</f>
        <v>245590238.52999997</v>
      </c>
      <c r="O13" s="188">
        <v>7851</v>
      </c>
      <c r="P13" s="210" t="s">
        <v>120</v>
      </c>
      <c r="Q13" s="187">
        <f>N13/O13</f>
        <v>31281.395813272193</v>
      </c>
      <c r="R13" s="186">
        <v>14.1</v>
      </c>
      <c r="S13" s="186">
        <v>0</v>
      </c>
      <c r="T13" s="186">
        <v>14.1</v>
      </c>
    </row>
    <row r="14" spans="1:20" s="142" customFormat="1" ht="19.5" customHeight="1">
      <c r="A14" s="191" t="s">
        <v>656</v>
      </c>
      <c r="B14" s="187">
        <v>104036315.04</v>
      </c>
      <c r="C14" s="187">
        <v>429881.18</v>
      </c>
      <c r="D14" s="187">
        <v>9679423.6</v>
      </c>
      <c r="E14" s="187">
        <v>2125540.24</v>
      </c>
      <c r="F14" s="187">
        <f>SUM(B14:E14)</f>
        <v>116271160.06</v>
      </c>
      <c r="G14" s="188">
        <v>7851</v>
      </c>
      <c r="H14" s="210" t="s">
        <v>120</v>
      </c>
      <c r="I14" s="187">
        <f>F14/G14</f>
        <v>14809.72615717743</v>
      </c>
      <c r="J14" s="153">
        <v>148801929.89</v>
      </c>
      <c r="K14" s="153">
        <v>1147374.41</v>
      </c>
      <c r="L14" s="153">
        <v>7256538.85</v>
      </c>
      <c r="M14" s="153">
        <v>3290901.95</v>
      </c>
      <c r="N14" s="187">
        <f>SUM(J14:M14)</f>
        <v>160496745.09999996</v>
      </c>
      <c r="O14" s="188">
        <v>7851</v>
      </c>
      <c r="P14" s="210" t="s">
        <v>120</v>
      </c>
      <c r="Q14" s="187">
        <f>N14/O14</f>
        <v>20442.84105209527</v>
      </c>
      <c r="R14" s="186">
        <v>38.04</v>
      </c>
      <c r="S14" s="186">
        <v>0</v>
      </c>
      <c r="T14" s="186">
        <v>38.04</v>
      </c>
    </row>
    <row r="15" spans="1:20" s="142" customFormat="1" ht="19.5" customHeight="1">
      <c r="A15" s="191" t="s">
        <v>795</v>
      </c>
      <c r="B15" s="187"/>
      <c r="C15" s="187"/>
      <c r="D15" s="187"/>
      <c r="E15" s="187"/>
      <c r="F15" s="187"/>
      <c r="G15" s="190"/>
      <c r="H15" s="190"/>
      <c r="I15" s="187"/>
      <c r="J15" s="187"/>
      <c r="K15" s="187"/>
      <c r="L15" s="187"/>
      <c r="M15" s="187"/>
      <c r="N15" s="187"/>
      <c r="O15" s="190"/>
      <c r="P15" s="190"/>
      <c r="Q15" s="187"/>
      <c r="R15" s="186"/>
      <c r="S15" s="186"/>
      <c r="T15" s="186"/>
    </row>
    <row r="16" spans="1:20" s="142" customFormat="1" ht="19.5" customHeight="1">
      <c r="A16" s="191" t="s">
        <v>809</v>
      </c>
      <c r="B16" s="187">
        <v>144493539.92000002</v>
      </c>
      <c r="C16" s="187">
        <v>2629931.56</v>
      </c>
      <c r="D16" s="187">
        <v>12129567.620000001</v>
      </c>
      <c r="E16" s="187">
        <v>3400058.35</v>
      </c>
      <c r="F16" s="187">
        <f>SUM(B16:E16)</f>
        <v>162653097.45000002</v>
      </c>
      <c r="G16" s="188">
        <v>7851</v>
      </c>
      <c r="H16" s="210" t="s">
        <v>120</v>
      </c>
      <c r="I16" s="187">
        <f>F16/G16</f>
        <v>20717.500630492934</v>
      </c>
      <c r="J16" s="153">
        <v>156380418.69</v>
      </c>
      <c r="K16" s="153">
        <v>2711697.53</v>
      </c>
      <c r="L16" s="153">
        <v>7390121.85</v>
      </c>
      <c r="M16" s="153">
        <v>3451052.64</v>
      </c>
      <c r="N16" s="187">
        <f>SUM(J16:M16)</f>
        <v>169933290.70999998</v>
      </c>
      <c r="O16" s="188">
        <v>7851</v>
      </c>
      <c r="P16" s="210" t="s">
        <v>120</v>
      </c>
      <c r="Q16" s="187">
        <f>N16/O16</f>
        <v>21644.795657877974</v>
      </c>
      <c r="R16" s="186">
        <v>4.48</v>
      </c>
      <c r="S16" s="186">
        <v>0</v>
      </c>
      <c r="T16" s="186">
        <v>4.48</v>
      </c>
    </row>
    <row r="17" spans="1:20" s="173" customFormat="1" ht="19.5" customHeight="1">
      <c r="A17" s="191" t="s">
        <v>943</v>
      </c>
      <c r="B17" s="187"/>
      <c r="C17" s="187"/>
      <c r="D17" s="187"/>
      <c r="E17" s="187"/>
      <c r="F17" s="187"/>
      <c r="G17" s="190"/>
      <c r="H17" s="190"/>
      <c r="I17" s="187"/>
      <c r="J17" s="187"/>
      <c r="K17" s="187"/>
      <c r="L17" s="187"/>
      <c r="M17" s="187"/>
      <c r="N17" s="187"/>
      <c r="O17" s="190"/>
      <c r="P17" s="190"/>
      <c r="Q17" s="187"/>
      <c r="R17" s="193"/>
      <c r="S17" s="193"/>
      <c r="T17" s="193"/>
    </row>
    <row r="18" spans="1:20" s="142" customFormat="1" ht="19.5" customHeight="1">
      <c r="A18" s="191" t="s">
        <v>657</v>
      </c>
      <c r="B18" s="187">
        <v>115227225.06</v>
      </c>
      <c r="C18" s="187">
        <v>2629931.55</v>
      </c>
      <c r="D18" s="187">
        <v>10437159.84</v>
      </c>
      <c r="E18" s="187">
        <v>2856577.11</v>
      </c>
      <c r="F18" s="187">
        <f>SUM(B18:E18)</f>
        <v>131150893.56</v>
      </c>
      <c r="G18" s="188">
        <v>7851</v>
      </c>
      <c r="H18" s="210" t="s">
        <v>120</v>
      </c>
      <c r="I18" s="187">
        <f>F18/G18</f>
        <v>16704.99217424532</v>
      </c>
      <c r="J18" s="153">
        <v>128269029.05</v>
      </c>
      <c r="K18" s="153">
        <v>2634904.64</v>
      </c>
      <c r="L18" s="153">
        <v>6260687.11</v>
      </c>
      <c r="M18" s="153">
        <v>2955670.63</v>
      </c>
      <c r="N18" s="187">
        <f>SUM(J18:M18)</f>
        <v>140120291.43</v>
      </c>
      <c r="O18" s="188">
        <v>7851</v>
      </c>
      <c r="P18" s="210" t="s">
        <v>120</v>
      </c>
      <c r="Q18" s="187">
        <f>N18/O18</f>
        <v>17847.445093618648</v>
      </c>
      <c r="R18" s="186">
        <v>6.84</v>
      </c>
      <c r="S18" s="186">
        <v>0</v>
      </c>
      <c r="T18" s="186">
        <v>6.84</v>
      </c>
    </row>
    <row r="19" spans="1:20" s="142" customFormat="1" ht="19.5" customHeight="1">
      <c r="A19" s="191" t="s">
        <v>810</v>
      </c>
      <c r="B19" s="187"/>
      <c r="C19" s="187"/>
      <c r="D19" s="187"/>
      <c r="E19" s="187"/>
      <c r="F19" s="187"/>
      <c r="G19" s="190"/>
      <c r="H19" s="190"/>
      <c r="I19" s="187"/>
      <c r="J19" s="187"/>
      <c r="K19" s="187"/>
      <c r="L19" s="187"/>
      <c r="M19" s="187"/>
      <c r="N19" s="187"/>
      <c r="O19" s="190"/>
      <c r="P19" s="190"/>
      <c r="Q19" s="187"/>
      <c r="R19" s="186"/>
      <c r="S19" s="186"/>
      <c r="T19" s="186"/>
    </row>
    <row r="20" spans="1:20" s="142" customFormat="1" ht="19.5" customHeight="1">
      <c r="A20" s="191" t="s">
        <v>811</v>
      </c>
      <c r="B20" s="187"/>
      <c r="C20" s="187"/>
      <c r="D20" s="187"/>
      <c r="E20" s="187"/>
      <c r="F20" s="187"/>
      <c r="G20" s="190"/>
      <c r="H20" s="190"/>
      <c r="I20" s="187"/>
      <c r="J20" s="187"/>
      <c r="K20" s="187"/>
      <c r="L20" s="187"/>
      <c r="M20" s="187"/>
      <c r="N20" s="187"/>
      <c r="O20" s="190"/>
      <c r="P20" s="190"/>
      <c r="Q20" s="187"/>
      <c r="R20" s="186"/>
      <c r="S20" s="186"/>
      <c r="T20" s="186"/>
    </row>
    <row r="21" spans="1:20" s="142" customFormat="1" ht="19.5" customHeight="1">
      <c r="A21" s="191" t="s">
        <v>658</v>
      </c>
      <c r="B21" s="187">
        <v>104036315.03</v>
      </c>
      <c r="C21" s="187">
        <v>429881.17</v>
      </c>
      <c r="D21" s="187">
        <v>9679423.59</v>
      </c>
      <c r="E21" s="187">
        <v>2125540.23</v>
      </c>
      <c r="F21" s="187">
        <f>SUM(B21:E21)</f>
        <v>116271160.02000001</v>
      </c>
      <c r="G21" s="188">
        <v>7851</v>
      </c>
      <c r="H21" s="210" t="s">
        <v>120</v>
      </c>
      <c r="I21" s="187">
        <f>F21/G21</f>
        <v>14809.726152082538</v>
      </c>
      <c r="J21" s="187"/>
      <c r="K21" s="187"/>
      <c r="L21" s="187"/>
      <c r="M21" s="187"/>
      <c r="N21" s="187"/>
      <c r="O21" s="188"/>
      <c r="P21" s="210"/>
      <c r="Q21" s="187"/>
      <c r="R21" s="186"/>
      <c r="S21" s="186"/>
      <c r="T21" s="186"/>
    </row>
    <row r="22" spans="1:20" s="142" customFormat="1" ht="19.5" customHeight="1">
      <c r="A22" s="191" t="s">
        <v>23</v>
      </c>
      <c r="B22" s="187"/>
      <c r="C22" s="187"/>
      <c r="D22" s="187"/>
      <c r="E22" s="187"/>
      <c r="F22" s="187"/>
      <c r="G22" s="190"/>
      <c r="H22" s="190"/>
      <c r="I22" s="187"/>
      <c r="J22" s="187"/>
      <c r="K22" s="187"/>
      <c r="L22" s="187"/>
      <c r="M22" s="187"/>
      <c r="N22" s="187"/>
      <c r="O22" s="190"/>
      <c r="P22" s="190"/>
      <c r="Q22" s="187"/>
      <c r="R22" s="186"/>
      <c r="S22" s="186"/>
      <c r="T22" s="186"/>
    </row>
    <row r="23" spans="1:20" s="142" customFormat="1" ht="19.5" customHeight="1">
      <c r="A23" s="191" t="s">
        <v>659</v>
      </c>
      <c r="B23" s="187"/>
      <c r="C23" s="187"/>
      <c r="D23" s="187"/>
      <c r="E23" s="187"/>
      <c r="F23" s="187"/>
      <c r="G23" s="190"/>
      <c r="H23" s="190"/>
      <c r="I23" s="187"/>
      <c r="J23" s="153">
        <v>89281157.94</v>
      </c>
      <c r="K23" s="153">
        <v>688424.64</v>
      </c>
      <c r="L23" s="153">
        <v>4353923.3</v>
      </c>
      <c r="M23" s="153">
        <v>1974541.18</v>
      </c>
      <c r="N23" s="153">
        <f>SUM(J23:M23)</f>
        <v>96298047.06</v>
      </c>
      <c r="O23" s="188">
        <v>7851</v>
      </c>
      <c r="P23" s="210" t="s">
        <v>120</v>
      </c>
      <c r="Q23" s="187">
        <f>N23/O23</f>
        <v>12265.704631257166</v>
      </c>
      <c r="R23" s="186"/>
      <c r="S23" s="186"/>
      <c r="T23" s="186"/>
    </row>
    <row r="24" spans="1:20" s="142" customFormat="1" ht="19.5" customHeight="1">
      <c r="A24" s="359" t="s">
        <v>660</v>
      </c>
      <c r="B24" s="357"/>
      <c r="C24" s="357"/>
      <c r="D24" s="357"/>
      <c r="E24" s="357"/>
      <c r="F24" s="357"/>
      <c r="G24" s="356"/>
      <c r="H24" s="356"/>
      <c r="I24" s="357"/>
      <c r="J24" s="357"/>
      <c r="K24" s="357"/>
      <c r="L24" s="357"/>
      <c r="M24" s="357"/>
      <c r="N24" s="357"/>
      <c r="O24" s="356"/>
      <c r="P24" s="356"/>
      <c r="Q24" s="357"/>
      <c r="R24" s="360"/>
      <c r="S24" s="360"/>
      <c r="T24" s="360"/>
    </row>
    <row r="25" spans="1:20" s="189" customFormat="1" ht="24.75" customHeight="1" thickBot="1">
      <c r="A25" s="194" t="s">
        <v>755</v>
      </c>
      <c r="B25" s="195">
        <f>SUM(B6:B22)</f>
        <v>1876188541.5699997</v>
      </c>
      <c r="C25" s="198">
        <f>SUM(C6:C22)</f>
        <v>15728840.87</v>
      </c>
      <c r="D25" s="198">
        <f>SUM(D6:D22)</f>
        <v>161380468.20000002</v>
      </c>
      <c r="E25" s="198">
        <f>SUM(E6:E22)</f>
        <v>49050482.870000005</v>
      </c>
      <c r="F25" s="198">
        <f>SUM(F6:F22)</f>
        <v>2102348333.5099998</v>
      </c>
      <c r="G25" s="496"/>
      <c r="H25" s="196"/>
      <c r="I25" s="197"/>
      <c r="J25" s="195">
        <f>SUM(J6:J24)</f>
        <v>2159233195.1299996</v>
      </c>
      <c r="K25" s="195">
        <f>SUM(K6:K24)</f>
        <v>17378988.099999998</v>
      </c>
      <c r="L25" s="195">
        <f>SUM(L6:L24)</f>
        <v>100112507.77</v>
      </c>
      <c r="M25" s="195">
        <f>SUM(M6:M24)</f>
        <v>57608694.580000006</v>
      </c>
      <c r="N25" s="195">
        <f>SUM(N6:N24)</f>
        <v>2334333385.58</v>
      </c>
      <c r="O25" s="496"/>
      <c r="P25" s="196"/>
      <c r="Q25" s="197"/>
      <c r="R25" s="199"/>
      <c r="S25" s="199"/>
      <c r="T25" s="199"/>
    </row>
    <row r="26" spans="1:20" ht="19.5" thickTop="1">
      <c r="A26" s="20"/>
      <c r="B26" s="135"/>
      <c r="C26" s="135"/>
      <c r="D26" s="135"/>
      <c r="E26" s="135"/>
      <c r="F26" s="135"/>
      <c r="G26" s="200"/>
      <c r="H26" s="200"/>
      <c r="I26" s="135"/>
      <c r="J26" s="135"/>
      <c r="K26" s="135"/>
      <c r="L26" s="135"/>
      <c r="M26" s="135"/>
      <c r="N26" s="135"/>
      <c r="O26" s="200"/>
      <c r="P26" s="200"/>
      <c r="Q26" s="135"/>
      <c r="R26" s="134"/>
      <c r="S26" s="134"/>
      <c r="T26" s="134"/>
    </row>
    <row r="28" spans="1:20" ht="18.75">
      <c r="A28" s="135"/>
      <c r="B28" s="135"/>
      <c r="C28" s="135"/>
      <c r="D28" s="135"/>
      <c r="E28" s="135"/>
      <c r="F28" s="135"/>
      <c r="G28" s="200"/>
      <c r="H28" s="200"/>
      <c r="I28" s="135"/>
      <c r="J28" s="135"/>
      <c r="K28" s="135"/>
      <c r="L28" s="135"/>
      <c r="M28" s="135"/>
      <c r="N28" s="135"/>
      <c r="O28" s="200"/>
      <c r="P28" s="200"/>
      <c r="Q28" s="135"/>
      <c r="R28" s="134"/>
      <c r="S28" s="134"/>
      <c r="T28" s="134"/>
    </row>
    <row r="29" spans="1:20" ht="18.75">
      <c r="A29" s="135"/>
      <c r="B29" s="202"/>
      <c r="J29" s="202"/>
      <c r="R29" s="203"/>
      <c r="S29" s="203"/>
      <c r="T29" s="203"/>
    </row>
    <row r="30" spans="1:20" ht="18.75">
      <c r="A30" s="135"/>
      <c r="B30" s="202"/>
      <c r="J30" s="202"/>
      <c r="R30" s="203"/>
      <c r="S30" s="203"/>
      <c r="T30" s="203"/>
    </row>
    <row r="31" spans="1:20" ht="18.75">
      <c r="A31" s="135"/>
      <c r="B31" s="202"/>
      <c r="J31" s="202"/>
      <c r="R31" s="203"/>
      <c r="S31" s="203"/>
      <c r="T31" s="203"/>
    </row>
    <row r="32" spans="1:20" ht="18.75">
      <c r="A32" s="135"/>
      <c r="B32" s="135"/>
      <c r="C32" s="135"/>
      <c r="D32" s="135"/>
      <c r="E32" s="135"/>
      <c r="F32" s="135"/>
      <c r="G32" s="200"/>
      <c r="H32" s="200"/>
      <c r="I32" s="135"/>
      <c r="J32" s="135"/>
      <c r="K32" s="135"/>
      <c r="L32" s="135"/>
      <c r="M32" s="135"/>
      <c r="N32" s="135"/>
      <c r="O32" s="200"/>
      <c r="P32" s="200"/>
      <c r="Q32" s="135"/>
      <c r="R32" s="134"/>
      <c r="S32" s="134"/>
      <c r="T32" s="134"/>
    </row>
    <row r="33" spans="1:20" ht="18.75">
      <c r="A33" s="135"/>
      <c r="B33" s="135"/>
      <c r="C33" s="135"/>
      <c r="D33" s="135"/>
      <c r="E33" s="135"/>
      <c r="F33" s="135"/>
      <c r="G33" s="200"/>
      <c r="H33" s="200"/>
      <c r="I33" s="135"/>
      <c r="J33" s="135"/>
      <c r="K33" s="135"/>
      <c r="L33" s="135"/>
      <c r="M33" s="135"/>
      <c r="N33" s="135"/>
      <c r="O33" s="200"/>
      <c r="P33" s="200"/>
      <c r="Q33" s="135"/>
      <c r="R33" s="134"/>
      <c r="S33" s="134"/>
      <c r="T33" s="134"/>
    </row>
    <row r="34" spans="1:20" ht="18.75">
      <c r="A34" s="135"/>
      <c r="B34" s="135"/>
      <c r="C34" s="135"/>
      <c r="D34" s="135"/>
      <c r="E34" s="135"/>
      <c r="F34" s="135"/>
      <c r="G34" s="200"/>
      <c r="H34" s="200"/>
      <c r="I34" s="135"/>
      <c r="J34" s="135"/>
      <c r="K34" s="135"/>
      <c r="L34" s="135"/>
      <c r="M34" s="135"/>
      <c r="N34" s="135"/>
      <c r="O34" s="200"/>
      <c r="P34" s="200"/>
      <c r="Q34" s="135"/>
      <c r="R34" s="134"/>
      <c r="S34" s="134"/>
      <c r="T34" s="134"/>
    </row>
    <row r="35" spans="1:20" ht="18.75">
      <c r="A35" s="135"/>
      <c r="B35" s="135"/>
      <c r="C35" s="135"/>
      <c r="D35" s="135"/>
      <c r="E35" s="135"/>
      <c r="F35" s="135"/>
      <c r="G35" s="200"/>
      <c r="H35" s="200"/>
      <c r="I35" s="135"/>
      <c r="J35" s="135"/>
      <c r="K35" s="135"/>
      <c r="L35" s="135"/>
      <c r="M35" s="135"/>
      <c r="N35" s="135"/>
      <c r="O35" s="200"/>
      <c r="P35" s="200"/>
      <c r="Q35" s="135"/>
      <c r="R35" s="134"/>
      <c r="S35" s="134"/>
      <c r="T35" s="134"/>
    </row>
    <row r="36" spans="1:20" ht="18.75">
      <c r="A36" s="135"/>
      <c r="B36" s="135"/>
      <c r="C36" s="135"/>
      <c r="D36" s="135"/>
      <c r="E36" s="135"/>
      <c r="F36" s="135"/>
      <c r="G36" s="200"/>
      <c r="H36" s="200"/>
      <c r="I36" s="135"/>
      <c r="J36" s="135"/>
      <c r="K36" s="135"/>
      <c r="L36" s="135"/>
      <c r="M36" s="135"/>
      <c r="N36" s="135"/>
      <c r="O36" s="200"/>
      <c r="P36" s="200"/>
      <c r="Q36" s="135"/>
      <c r="R36" s="134"/>
      <c r="S36" s="134"/>
      <c r="T36" s="134"/>
    </row>
  </sheetData>
  <mergeCells count="20">
    <mergeCell ref="A3:A5"/>
    <mergeCell ref="M4:M5"/>
    <mergeCell ref="O4:O5"/>
    <mergeCell ref="J4:J5"/>
    <mergeCell ref="K4:K5"/>
    <mergeCell ref="L4:L5"/>
    <mergeCell ref="J3:Q3"/>
    <mergeCell ref="B3:I3"/>
    <mergeCell ref="B4:B5"/>
    <mergeCell ref="C4:C5"/>
    <mergeCell ref="R3:T3"/>
    <mergeCell ref="N4:N5"/>
    <mergeCell ref="P4:P5"/>
    <mergeCell ref="Q4:Q5"/>
    <mergeCell ref="H4:H5"/>
    <mergeCell ref="I4:I5"/>
    <mergeCell ref="D4:D5"/>
    <mergeCell ref="E4:E5"/>
    <mergeCell ref="F4:F5"/>
    <mergeCell ref="G4:G5"/>
  </mergeCells>
  <printOptions/>
  <pageMargins left="0.3" right="0.25" top="0.5" bottom="0.6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2017-02-25T06:23:51Z</cp:lastPrinted>
  <dcterms:created xsi:type="dcterms:W3CDTF">2008-11-28T07:36:05Z</dcterms:created>
  <dcterms:modified xsi:type="dcterms:W3CDTF">2017-02-27T01:53:49Z</dcterms:modified>
  <cp:category/>
  <cp:version/>
  <cp:contentType/>
  <cp:contentStatus/>
</cp:coreProperties>
</file>