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2085" windowWidth="13020" windowHeight="6600" tabRatio="752" firstSheet="1" activeTab="12"/>
  </bookViews>
  <sheets>
    <sheet name="งบทดลอง" sheetId="1" r:id="rId1"/>
    <sheet name="รายรับจริง" sheetId="2" r:id="rId2"/>
    <sheet name="เงินรับฝาก" sheetId="3" r:id="rId3"/>
    <sheet name="รายงานรับจ่ายเงินสด" sheetId="4" r:id="rId4"/>
    <sheet name="งบกระทบยอด" sheetId="5" r:id="rId5"/>
    <sheet name="กระดาษทำการ" sheetId="6" r:id="rId6"/>
    <sheet name="ม.1" sheetId="7" r:id="rId7"/>
    <sheet name="ม.2" sheetId="8" r:id="rId8"/>
    <sheet name="ม.3" sheetId="9" r:id="rId9"/>
    <sheet name="ทั่วไป 5 " sheetId="10" r:id="rId10"/>
    <sheet name="ทั่วไป 6" sheetId="11" r:id="rId11"/>
    <sheet name="มห.3" sheetId="12" r:id="rId12"/>
    <sheet name="กระแสเงินสด" sheetId="13" r:id="rId13"/>
    <sheet name="กระทบยอด(จ่ายจากรายรับ)" sheetId="14" r:id="rId14"/>
    <sheet name="กระทบยอดคงเหลือ" sheetId="15" r:id="rId15"/>
  </sheets>
  <externalReferences>
    <externalReference r:id="rId18"/>
    <externalReference r:id="rId19"/>
    <externalReference r:id="rId20"/>
  </externalReferences>
  <definedNames>
    <definedName name="รายรับจริง" localSheetId="0">#REF!</definedName>
    <definedName name="รายรับจริง">#REF!</definedName>
  </definedNames>
  <calcPr fullCalcOnLoad="1"/>
</workbook>
</file>

<file path=xl/sharedStrings.xml><?xml version="1.0" encoding="utf-8"?>
<sst xmlns="http://schemas.openxmlformats.org/spreadsheetml/2006/main" count="862" uniqueCount="438">
  <si>
    <t>งบทดลอง</t>
  </si>
  <si>
    <t>รายการ</t>
  </si>
  <si>
    <t>รหัสบัญชี</t>
  </si>
  <si>
    <t>เดบิท</t>
  </si>
  <si>
    <t>เครดิต</t>
  </si>
  <si>
    <t>เงินสด</t>
  </si>
  <si>
    <t>ค่าใช้สอย</t>
  </si>
  <si>
    <t>ค่าวัสดุ</t>
  </si>
  <si>
    <t>ค่าสาธารณูปโภค</t>
  </si>
  <si>
    <t>เงินสะสม</t>
  </si>
  <si>
    <t>เดือนนี้</t>
  </si>
  <si>
    <t>รายจ่าย</t>
  </si>
  <si>
    <t>งบกลาง</t>
  </si>
  <si>
    <t>รายรับ</t>
  </si>
  <si>
    <t>เลขที่</t>
  </si>
  <si>
    <t>วันที่</t>
  </si>
  <si>
    <t xml:space="preserve">ใบผ่านรายการบัญชีทั่วไป </t>
  </si>
  <si>
    <t>คำอธิบาย</t>
  </si>
  <si>
    <t>เงินรับฝาก - ภาษีหัก ณ ที่จ่าย</t>
  </si>
  <si>
    <t>รวม</t>
  </si>
  <si>
    <t>เงินสำรองเงินสะสม</t>
  </si>
  <si>
    <t>รายงานกระแสเงินสด</t>
  </si>
  <si>
    <t>จ่ายเงินสะสม</t>
  </si>
  <si>
    <t>ค่าครุภัณฑ์</t>
  </si>
  <si>
    <t>รวมรายจ่าย</t>
  </si>
  <si>
    <t>รวมรายรับ</t>
  </si>
  <si>
    <t xml:space="preserve">ใบผ่านรายการบัญชีมาตรฐาน  </t>
  </si>
  <si>
    <t>เงินรายรับ</t>
  </si>
  <si>
    <t>ลงชื่อ..................................................ผู้จัดทำ</t>
  </si>
  <si>
    <t>111201</t>
  </si>
  <si>
    <t>111203</t>
  </si>
  <si>
    <t>เงินทุนสำรองเงินสะสม</t>
  </si>
  <si>
    <t>เงินรายรับ (หมายเหตุ 1)</t>
  </si>
  <si>
    <t>เงินรับฝาก - ประกันสัญญา</t>
  </si>
  <si>
    <t>ลงชื่อ............................................................ผู้อนุมัติ</t>
  </si>
  <si>
    <t>(นางสาวพิมพ์ชนก  คูณกลาง)</t>
  </si>
  <si>
    <t>กระดาษทำการ</t>
  </si>
  <si>
    <t>ใบผ่านรายการบัญชีมาตรฐาน</t>
  </si>
  <si>
    <t>ใบผ่านรายการบัญชีทั่วไป</t>
  </si>
  <si>
    <t>งบทดลอง (ยอดยกไป)</t>
  </si>
  <si>
    <t>(ปรับปรุง)</t>
  </si>
  <si>
    <t xml:space="preserve">             รับรองถูกต้อง</t>
  </si>
  <si>
    <t>เงินฝาก ธ.กรุงไทย-ออมทรัพย์ # 341-0-29271-3</t>
  </si>
  <si>
    <t>0308</t>
  </si>
  <si>
    <t>0309</t>
  </si>
  <si>
    <t>0310</t>
  </si>
  <si>
    <t>0311</t>
  </si>
  <si>
    <t>0312</t>
  </si>
  <si>
    <t>0313</t>
  </si>
  <si>
    <t>0314</t>
  </si>
  <si>
    <t>ค่าจำหน่ายน้ำจากมาตรวัดน้ำ</t>
  </si>
  <si>
    <t>ผลประโยชน์อื่นๆจากเบ็ดเตล็ด</t>
  </si>
  <si>
    <t>เงินที่งบประมาณทั่วไปช่วยเหลืองบประมาณเฉพาะการ</t>
  </si>
  <si>
    <t>นักวิชาการเงินและบัญชีชำนาญการ</t>
  </si>
  <si>
    <t xml:space="preserve">  ลงชื่อ..................................................ผู้จัดทำ</t>
  </si>
  <si>
    <t>5220100</t>
  </si>
  <si>
    <t>ค่าจ้างลูกจ้างประจำ</t>
  </si>
  <si>
    <t>5220500</t>
  </si>
  <si>
    <t>ค่าตอบแทนพนักงานจ้าง</t>
  </si>
  <si>
    <t>5220700</t>
  </si>
  <si>
    <t>เงินฝาก ธ.กรุงไทย-กระแสรายวัน # 341-6-00769-7</t>
  </si>
  <si>
    <t>กองการประปา เทศบาลตำบลตลาดแค</t>
  </si>
  <si>
    <t>เทศบาลตำบลตลาดแค</t>
  </si>
  <si>
    <t xml:space="preserve"> เงินฝาก ธ.กรุงไทย-ออมทรัพย์ 341-0-29271-3</t>
  </si>
  <si>
    <t>งบทดลองหลังปิดบัญชี (ยอดยกมา)</t>
  </si>
  <si>
    <t xml:space="preserve"> เงินฝาก ธ.กรุงไทย  - กระแสรายวัน 341-6-00769-7</t>
  </si>
  <si>
    <t>กองการประปา  เทศบาลตำบลตลาดแค</t>
  </si>
  <si>
    <t>ตั้งแต่ต้นปีถึงปัจจุบัน</t>
  </si>
  <si>
    <t>รับเงินรายรับ</t>
  </si>
  <si>
    <t>รับเงินอุดหนุนเฉพาะกิจ</t>
  </si>
  <si>
    <t>รับเงินอุดหนุนทั่วไป</t>
  </si>
  <si>
    <t>รับเงินอุดหนุนเฉพาะกิจฝากจังหวัด</t>
  </si>
  <si>
    <t>รับเงินสะสม</t>
  </si>
  <si>
    <t>รับเงินรับฝาก-ประกันสัญญา</t>
  </si>
  <si>
    <t>รับเงินรับฝาก-ประกันสังคม</t>
  </si>
  <si>
    <t>รับเงินรับฝาก-ภาษีหัก ณ ที่จ่าย</t>
  </si>
  <si>
    <t>รายจ่ายค้างจ่าย</t>
  </si>
  <si>
    <t>เงินรับฝาก-เงินประกันสัญญา</t>
  </si>
  <si>
    <t>เงินรับฝาก-ภาษีหัก ณ ที่จ่าย</t>
  </si>
  <si>
    <t>เงินรับฝาก-ประกันสังคม</t>
  </si>
  <si>
    <t>รับ  สูง  หรือ(ต่ำ)กว่ารายจ่าย</t>
  </si>
  <si>
    <t xml:space="preserve"> ตรวจถูกต้อง</t>
  </si>
  <si>
    <t xml:space="preserve">  ตรวจถูกต้อง</t>
  </si>
  <si>
    <t xml:space="preserve">  ลงชื่อ..........................................ผู้จัดทำ</t>
  </si>
  <si>
    <t>5220800</t>
  </si>
  <si>
    <t>เงินเพิ่มต่าง ๆ ของพนักงานจ้าง</t>
  </si>
  <si>
    <t>53200000</t>
  </si>
  <si>
    <t>53300000</t>
  </si>
  <si>
    <t>53400000</t>
  </si>
  <si>
    <t>เงินรับฝาก - ประกันสังคม</t>
  </si>
  <si>
    <t>ลูกหนี้เงินยืม</t>
  </si>
  <si>
    <t>21040013</t>
  </si>
  <si>
    <t xml:space="preserve">   เห็นควรให้ผ่านรายการบัญชีข้างต้นไปเข้าบัญชีแยกประเภท</t>
  </si>
  <si>
    <t>51100000</t>
  </si>
  <si>
    <t>21040008</t>
  </si>
  <si>
    <t>11011000</t>
  </si>
  <si>
    <t>11012003</t>
  </si>
  <si>
    <t>11012001</t>
  </si>
  <si>
    <t>11046000</t>
  </si>
  <si>
    <t>21040001</t>
  </si>
  <si>
    <t>ลูกหนี้อื่นๆ - รับผิดทางละเมิด (ผู้ทุจริต : นางสาวพิมประภา  ซอกจอหอ)</t>
  </si>
  <si>
    <t>ลูกหนี้อื่นๆ - รับผิดทางละเมิด (ผู้เกี่ยวข้องฯ)</t>
  </si>
  <si>
    <t>รับลูกหนี้อื่นๆ - รับผิดทางละเมิด (ผู้เกี่ยวข้องฯ)</t>
  </si>
  <si>
    <t>31000000</t>
  </si>
  <si>
    <t>40000000</t>
  </si>
  <si>
    <t>เงินฝาก ธ.กรุงไทย-ออมทรัพย์ 341-0-29271-3</t>
  </si>
  <si>
    <r>
      <t>รับลูกหนี้อื่นๆ - รับผิดทางละเมิด</t>
    </r>
    <r>
      <rPr>
        <sz val="14"/>
        <rFont val="TH SarabunPSK"/>
        <family val="2"/>
      </rPr>
      <t xml:space="preserve"> </t>
    </r>
    <r>
      <rPr>
        <sz val="15"/>
        <rFont val="TH SarabunPSK"/>
        <family val="2"/>
      </rPr>
      <t>(ผู้ทุจริต : นางสาวพิมประภา  ซอกจอหอ)</t>
    </r>
  </si>
  <si>
    <t>จ่ายเงินตามงบประมาณ</t>
  </si>
  <si>
    <t>ค่าจำหน่ายสิ่งของจากคลังพัสดุ (มิเตอร์น้ำ)</t>
  </si>
  <si>
    <t>54100000</t>
  </si>
  <si>
    <t xml:space="preserve">  ผู้จัดทำ</t>
  </si>
  <si>
    <t>ตรวจถูกต้อง</t>
  </si>
  <si>
    <t>เงินเดือนพนักงาน</t>
  </si>
  <si>
    <t>21010000</t>
  </si>
  <si>
    <t>32000000</t>
  </si>
  <si>
    <t xml:space="preserve">     รับรองถูกต้อง</t>
  </si>
  <si>
    <t xml:space="preserve">                  รับรองถูกต้อง</t>
  </si>
  <si>
    <t xml:space="preserve">           </t>
  </si>
  <si>
    <t>ตรวจถูกต้อง                                  ตรวจถูกต้อง</t>
  </si>
  <si>
    <t xml:space="preserve">           (นางสาวอมรรัตน์  แสงฤทธิ์)                                   (สกล  พละเสน)</t>
  </si>
  <si>
    <t>ค่าเช่ามาตรน้ำ</t>
  </si>
  <si>
    <t xml:space="preserve">   (ลงชื่อ) .................................................</t>
  </si>
  <si>
    <t xml:space="preserve">                   หมายเหตุ 3</t>
  </si>
  <si>
    <t>รายละเอียดลูกหนี้อื่น ๆ ประกอบงบทดลองและรายงานรับ-จ่าย เงิน</t>
  </si>
  <si>
    <t>ลูกหนี้อื่น ๆ - รับผิดทางละเมิด (ผู้ทุจริต : นางสาวพิมประภา  ซอกจอหอ)</t>
  </si>
  <si>
    <t>ลูกหนี้อื่น ๆ - รับผิดทางละเมิด (ผู้เกี่ยวข้อง) :</t>
  </si>
  <si>
    <t xml:space="preserve"> - นางสาวยุพา  ผิวผาย</t>
  </si>
  <si>
    <t xml:space="preserve"> - นางสาววรรวิภา  เพชรรัตน์</t>
  </si>
  <si>
    <t xml:space="preserve"> - นายชัย  หมายแก้วกลาง</t>
  </si>
  <si>
    <t xml:space="preserve"> - พ.จ.อ. บุญสืบ  ชอบการ</t>
  </si>
  <si>
    <t xml:space="preserve">                                                                                  ผู้อำนวยการกองการประปา</t>
  </si>
  <si>
    <t xml:space="preserve">  ตรวจถูกต้อง                             ตรวจถูกต้อง                                                รับรองถูกต้อง</t>
  </si>
  <si>
    <t>ลูกหนี้อื่นๆ</t>
  </si>
  <si>
    <t>ดอกเบี้ย</t>
  </si>
  <si>
    <t>41300003</t>
  </si>
  <si>
    <t xml:space="preserve">   (ลงชื่อ)........................................         (ลงชื่อ)ว่าที่ร้อยเอก….........................................           (ลงชื่อ)................................................</t>
  </si>
  <si>
    <t xml:space="preserve">  ลงชื่อ...............................................ผู้จัดทำ</t>
  </si>
  <si>
    <r>
      <t>ลูกหนี้อื่นๆ - รับผิดทางละเมิด (ผู้ทุจริต) :</t>
    </r>
    <r>
      <rPr>
        <sz val="13"/>
        <rFont val="TH SarabunPSK"/>
        <family val="2"/>
      </rPr>
      <t xml:space="preserve"> </t>
    </r>
    <r>
      <rPr>
        <sz val="12"/>
        <rFont val="TH SarabunPSK"/>
        <family val="2"/>
      </rPr>
      <t>นางสาวพิมประภา  ซอกจอหอ</t>
    </r>
  </si>
  <si>
    <t xml:space="preserve">  ลงชื่อ............................................................ผู้อนุมัติ</t>
  </si>
  <si>
    <t xml:space="preserve">                ผู้อำนวยการกองคลัง</t>
  </si>
  <si>
    <t>เงินรับฝาก - ประกันสัญญาการใช้น้ำประปา</t>
  </si>
  <si>
    <t>21040017</t>
  </si>
  <si>
    <t>รับเงินรับฝาก-ประกันสัญญาการใช้น้ำประปา</t>
  </si>
  <si>
    <t xml:space="preserve">              (นางสาวอมรรัตน์  แสงฤทธิ์)</t>
  </si>
  <si>
    <t xml:space="preserve">                   ผู้อำนวยการกองคลัง</t>
  </si>
  <si>
    <t xml:space="preserve">            (นางสาวอมรรัตน์  แสงฤทธิ์)</t>
  </si>
  <si>
    <t>เงินฝาก ธ.กรุงไทย-กระแสรายวัน 341-6-00769-7</t>
  </si>
  <si>
    <t xml:space="preserve">รายงาน  รับ  -  จ่ายเงิน   </t>
  </si>
  <si>
    <t>จนถึงปัจจุบัน</t>
  </si>
  <si>
    <t>จำนวนเงินเดือนนี้</t>
  </si>
  <si>
    <t>ประมาณการ</t>
  </si>
  <si>
    <t>เงินช่วยเหลือ</t>
  </si>
  <si>
    <t>เกิดขึ้นจริง</t>
  </si>
  <si>
    <t>ที่เกิดขี้นจริง</t>
  </si>
  <si>
    <t>(บาท)</t>
  </si>
  <si>
    <t>งบประมาณเฉพาะการ</t>
  </si>
  <si>
    <t>ยอดยกมา</t>
  </si>
  <si>
    <t>รายรับ  (หมายเหตุ  1)</t>
  </si>
  <si>
    <t>ค่าจำหน่ายสิ่งของจากคลังพัสดุ(มิเตอร์น้ำ)</t>
  </si>
  <si>
    <t>ผลประโยชน์อื่นๆจากค่าแรง</t>
  </si>
  <si>
    <t>ผลประโยชน์อื่นๆจากค่าตรวจ</t>
  </si>
  <si>
    <t>เงินฯช่วยเหลืองบประมาณเฉพาะการ</t>
  </si>
  <si>
    <t>ลูกหนี้อื่นๆ - รับผิดทางละเมิด (ผู้ทุจริต)</t>
  </si>
  <si>
    <t>ลูกหนี้อื่นๆ - รับผิดทางละเมิด (ผู้เกี่ยวข้อง)</t>
  </si>
  <si>
    <t>เงินรับฝาก-ประกันสัญญา</t>
  </si>
  <si>
    <t>เงินรับฝาก-ประกันสัญญาการใช้น้ำประปา</t>
  </si>
  <si>
    <t xml:space="preserve"> -2-</t>
  </si>
  <si>
    <t xml:space="preserve">รายจ่าย  </t>
  </si>
  <si>
    <t>เงินเดือน</t>
  </si>
  <si>
    <t>ค่าจ้างประจำ</t>
  </si>
  <si>
    <t>ค่าตอบแทน</t>
  </si>
  <si>
    <t xml:space="preserve">                (ต่ำกว่า)  </t>
  </si>
  <si>
    <t>รายรับ                รายจ่าย</t>
  </si>
  <si>
    <t>สูงกว่า</t>
  </si>
  <si>
    <t>ยอดยกไป</t>
  </si>
  <si>
    <t>หมายเหตุ 2</t>
  </si>
  <si>
    <t>รายละเอียดประกอบงบทดลองและรายงานรับ - จ่ายเงิน</t>
  </si>
  <si>
    <t xml:space="preserve">เงินรับฝาก </t>
  </si>
  <si>
    <t>รับ</t>
  </si>
  <si>
    <t>จ่าย</t>
  </si>
  <si>
    <t>คงเหลือ</t>
  </si>
  <si>
    <t>ภาษีหัก ณ ที่จ่าย</t>
  </si>
  <si>
    <t>ประกันสัญญา</t>
  </si>
  <si>
    <t>ประกันสังคม</t>
  </si>
  <si>
    <t>ประกันสัญญาการใช้น้ำประปา</t>
  </si>
  <si>
    <t xml:space="preserve"> </t>
  </si>
  <si>
    <t>อำเภอโนนสูง  จังหวัดนครราชสีมา</t>
  </si>
  <si>
    <t>ธนาคารกรุงไทย        สาขาจอหอ</t>
  </si>
  <si>
    <r>
      <t xml:space="preserve">ประเภท     </t>
    </r>
    <r>
      <rPr>
        <b/>
        <sz val="16"/>
        <rFont val="TH SarabunPSK"/>
        <family val="2"/>
      </rPr>
      <t>ออมทรัพย์</t>
    </r>
  </si>
  <si>
    <r>
      <t xml:space="preserve">เลขที่บัญชี    </t>
    </r>
    <r>
      <rPr>
        <b/>
        <sz val="16"/>
        <rFont val="TH SarabunPSK"/>
        <family val="2"/>
      </rPr>
      <t>341-0-29271-3</t>
    </r>
  </si>
  <si>
    <t>บาท</t>
  </si>
  <si>
    <t>บวก  เงินฝากระหว่างทาง</t>
  </si>
  <si>
    <t>วันที่ลงบัญชี</t>
  </si>
  <si>
    <t>วันที่ฝากธนาคาร</t>
  </si>
  <si>
    <t>จำนวนเงิน</t>
  </si>
  <si>
    <t xml:space="preserve"> -</t>
  </si>
  <si>
    <t>หัก : เช็คจ่ายที่ผู้รับยังไม่นำมาขึ้นเงินกับธนาคาร</t>
  </si>
  <si>
    <t>เลขที่เช็ค</t>
  </si>
  <si>
    <t>บวก: หรือ (หัก)  รายการกระทบยอดอื่น ๆ</t>
  </si>
  <si>
    <r>
      <t>รายละเอียด</t>
    </r>
    <r>
      <rPr>
        <b/>
        <sz val="16"/>
        <rFont val="TH SarabunPSK"/>
        <family val="2"/>
      </rPr>
      <t xml:space="preserve">   </t>
    </r>
  </si>
  <si>
    <t xml:space="preserve">  </t>
  </si>
  <si>
    <t>ผู้จัดทำ</t>
  </si>
  <si>
    <t>ผู้ตรวจสอบ</t>
  </si>
  <si>
    <t xml:space="preserve">(ลงชื่อ)…………..……...……......................................  </t>
  </si>
  <si>
    <t>(ลงชื่อ)..………….....………..........................................</t>
  </si>
  <si>
    <t xml:space="preserve">   (นางสาวพิมพ์ชนก  คูณกลาง)</t>
  </si>
  <si>
    <t xml:space="preserve">      (นางสาวอมรรัตน์  แสงฤทธิ์)</t>
  </si>
  <si>
    <t xml:space="preserve"> นักวิชาการเงินและบัญชีชำนาญการ</t>
  </si>
  <si>
    <t xml:space="preserve">        ผู้อำนวยการกองคลัง </t>
  </si>
  <si>
    <t xml:space="preserve"> - เพื่อบันทึก ผ่านรายการโอนเงินจากบัญชีกระแสรายวันเข้าบัญชีออมทรัพย์เพื่อตัดจ่ายเช็ครายจ่ายประจำ</t>
  </si>
  <si>
    <t>รับเงินสด</t>
  </si>
  <si>
    <t>หมายเหตุ 1</t>
  </si>
  <si>
    <t xml:space="preserve">รายรับจริงประกอบงบทดลองและรายงานรับ-จ่ายเงินสด  </t>
  </si>
  <si>
    <t xml:space="preserve"> ประมาณการ </t>
  </si>
  <si>
    <t xml:space="preserve"> รับจริงตั้งแต่ต้นปี </t>
  </si>
  <si>
    <t>รับจริงเดือนนี้</t>
  </si>
  <si>
    <t>รวมทั้งสิ้น</t>
  </si>
  <si>
    <t xml:space="preserve">  ตรวจถูกต้อง                                   ตรวจถูกต้อง                                              รับรองถูกต้อง</t>
  </si>
  <si>
    <t>กระดาษทำการกระทบยอดรายจ่ายตามงบประมาณ (จ่ายจากรายรับ)</t>
  </si>
  <si>
    <t>ตุลาคม</t>
  </si>
  <si>
    <t xml:space="preserve">                                 แผนงาน</t>
  </si>
  <si>
    <t>แหล่งเงิน</t>
  </si>
  <si>
    <t>00330</t>
  </si>
  <si>
    <t xml:space="preserve">            หมวด/ประเภทรายจ่าย</t>
  </si>
  <si>
    <t>00332</t>
  </si>
  <si>
    <t>รวมเดือนนี้</t>
  </si>
  <si>
    <t>งบกลาง (510000)</t>
  </si>
  <si>
    <t xml:space="preserve">             เงินสมทบกองทุนประกันสังคม (215013) </t>
  </si>
  <si>
    <t>เงินสมทบกองทุนบำเหน็จบำนาญ</t>
  </si>
  <si>
    <t>รวมตั้งแต่ต้นปี</t>
  </si>
  <si>
    <t>งบบุคลากร (520000)</t>
  </si>
  <si>
    <t xml:space="preserve">     </t>
  </si>
  <si>
    <t>หมวดเงินเดือน (ฝ่ายประจำ) (220000)</t>
  </si>
  <si>
    <t xml:space="preserve">             เงินเดือนพนักงาน (5220100)</t>
  </si>
  <si>
    <t xml:space="preserve">             เงินเพิ่มต่างๆ ของพนักงาน (5220200)</t>
  </si>
  <si>
    <t>เงินเพิ่มต่างๆ</t>
  </si>
  <si>
    <t xml:space="preserve">             เงินประจำตำแหน่ง (5220300)</t>
  </si>
  <si>
    <t>เงินประจำตำแหน่ง</t>
  </si>
  <si>
    <t>ค่าจ้างประจำ (220500)</t>
  </si>
  <si>
    <t xml:space="preserve">            ค่าจ้างลูกจ้างประจำ (5220500)</t>
  </si>
  <si>
    <t xml:space="preserve">            เงินเพิ่มต่างๆของลูกจ้างประจำ (5220600)</t>
  </si>
  <si>
    <t>เงินเพิ่ม</t>
  </si>
  <si>
    <t>ค่าตอบแทนพนักงานจ้าง (220700)</t>
  </si>
  <si>
    <t>ค่าจ้างชั่วคราว</t>
  </si>
  <si>
    <t xml:space="preserve">            ค่าตอบแทนพนักงานจ้าง (5220700)</t>
  </si>
  <si>
    <t>ค่าตอบแทนรายเดือนพนักงาน</t>
  </si>
  <si>
    <t xml:space="preserve">            เงินเพิ่มต่างๆ ของพนักงานจ้าง (5220800)</t>
  </si>
  <si>
    <t>งบดำเนินงาน (300000)</t>
  </si>
  <si>
    <t>หมวดค่าตอบแทน (310000)</t>
  </si>
  <si>
    <t xml:space="preserve">          ค่าเช่าบ้าน (5310400)</t>
  </si>
  <si>
    <t>ค่าเช่าบ้าน</t>
  </si>
  <si>
    <t xml:space="preserve">          เงินช่วยเหลือการศึกษาบุตร (5310500)</t>
  </si>
  <si>
    <t>การศึกษาบุตร</t>
  </si>
  <si>
    <t>หมวดค่าใช้สอย (320000)</t>
  </si>
  <si>
    <t xml:space="preserve">           รายจ่ายเพื่อให้ได้มาซึ่งบริการ (5320100)</t>
  </si>
  <si>
    <t>รายจ่ายให้ได้มาซึ่งบริการ</t>
  </si>
  <si>
    <t xml:space="preserve">           รายจ่ายเกี่ยวเนื่องกับการปฏิบัติราชการฯ (5320300)</t>
  </si>
  <si>
    <t>เบี้ยเลี้ยง</t>
  </si>
  <si>
    <t xml:space="preserve">           ค่าบำรุงรักษาและซ่อมแซม (5320400)</t>
  </si>
  <si>
    <t>รายจ่ายบำรุงซ่อมแซม</t>
  </si>
  <si>
    <t xml:space="preserve">                                    แผนงาน</t>
  </si>
  <si>
    <t xml:space="preserve">          หมวด/ประเภทรายจ่าย</t>
  </si>
  <si>
    <t>หมวดค่าวัสดุ (330000)</t>
  </si>
  <si>
    <t xml:space="preserve">           วัสดุสำนักงาน (5330100)</t>
  </si>
  <si>
    <t>วัสดุสำนักงาน</t>
  </si>
  <si>
    <t xml:space="preserve">           วัสดุไฟฟ้าและวิทยุ (5330200)</t>
  </si>
  <si>
    <t>วัสดุไฟฟ้าและวิทยุ</t>
  </si>
  <si>
    <t xml:space="preserve">           วัสดุก่อสร้าง (5330600)</t>
  </si>
  <si>
    <t>วัสดุก่อสร้าง</t>
  </si>
  <si>
    <t xml:space="preserve">           วัสดุเชื้อเพลิงและหล่อลื่น (5330800)</t>
  </si>
  <si>
    <t>วัสดุเชื้อเพลิง</t>
  </si>
  <si>
    <t xml:space="preserve">           วัสดุเครื่องแต่งกาย (5331200)</t>
  </si>
  <si>
    <t xml:space="preserve">           วัสดุคอมพิวเตอร์ (5331400)</t>
  </si>
  <si>
    <t>วัสดุคอมพิวเตอร์</t>
  </si>
  <si>
    <t xml:space="preserve">           วัสดุอื่น (5331700)</t>
  </si>
  <si>
    <t>วัสดุอื่นๆ</t>
  </si>
  <si>
    <t>หมวดค่าสาธารณูปโภค (340000)</t>
  </si>
  <si>
    <t xml:space="preserve">           ค่าไฟฟ้า (5340100)</t>
  </si>
  <si>
    <t>ค่าไฟฟ้า</t>
  </si>
  <si>
    <t>หมวดค่าครุภัณฑ์ (410000)</t>
  </si>
  <si>
    <t xml:space="preserve">          ครุภัณฑ์สำนักงาน (5410100)</t>
  </si>
  <si>
    <t>ครุภัณฑ์สำนักงาน</t>
  </si>
  <si>
    <t xml:space="preserve">          ครุภัณฑ์การเกษตร(5410400)</t>
  </si>
  <si>
    <t>ครุภัณฑ์การเกษตร</t>
  </si>
  <si>
    <t>ครุภัณฑ์วิทยาศาสตร์หรือการแพทย์ (5410800)</t>
  </si>
  <si>
    <t>ครุภัณฑ์โฆษณาและเผยแพร่</t>
  </si>
  <si>
    <t>รวมทั้งสิ้นเดือนนี้</t>
  </si>
  <si>
    <t>รวมทั้งสิ้นตั้งแต่ต้นปี</t>
  </si>
  <si>
    <t xml:space="preserve">    (ลงชื่อ) ....................................................</t>
  </si>
  <si>
    <t xml:space="preserve">                (นางสาวพิมพ์ชนก  คูณกลาง)</t>
  </si>
  <si>
    <t xml:space="preserve">             นักวิชาการเงินและบัญชีชำนาญการ</t>
  </si>
  <si>
    <t xml:space="preserve">  ตรวจถูกต้อง                                    ตรวจถูกต้อง                                                รับรองถูกต้อง</t>
  </si>
  <si>
    <t xml:space="preserve">    (ลงชื่อ) ..................................................</t>
  </si>
  <si>
    <t xml:space="preserve">                   (นางกุลสิริ  เปรมกลาง)</t>
  </si>
  <si>
    <t xml:space="preserve">                ปลัดเทศบาลตำบลตลาดแค</t>
  </si>
  <si>
    <t>กระดาษทำการกระทบยอดงบประมาณคงเหลือ</t>
  </si>
  <si>
    <t xml:space="preserve">            เงินสมทบกองทุนบำเหน็จบำนาญข้าราชการส่วนท้องถิ่น (120100)</t>
  </si>
  <si>
    <t>มิเตอร</t>
  </si>
  <si>
    <t>สารส้ม</t>
  </si>
  <si>
    <t>อุปกรณ์</t>
  </si>
  <si>
    <t xml:space="preserve">          ครุภัณฑ์วิทยาศาสตร์หรือการแพทย์ (5410800)</t>
  </si>
  <si>
    <t xml:space="preserve">  ปลัดเทศบาลตำบลตลาดแค                         นายกเทศมนตรีตำบลตลาดแค</t>
  </si>
  <si>
    <t xml:space="preserve">  ตรวจถูกต้อง                                 ตรวจถูกต้อง                                                รับรองถูกต้อง</t>
  </si>
  <si>
    <t xml:space="preserve">             ผู้อำนวยการกองคลัง                                     ปลัดเทศบาลตำบลตลาดแค                     นายกเทศมนตรีตำบลตลาดแค</t>
  </si>
  <si>
    <t xml:space="preserve">  ตรวจถูกต้อง                                ตรวจถูกต้อง                                                รับรองถูกต้อง</t>
  </si>
  <si>
    <t xml:space="preserve">     (ลงชื่อ)........................................                  (ลงชื่อ)ว่าที่ร้อยเอก….........................................             (ลงชื่อ)...............................................</t>
  </si>
  <si>
    <t xml:space="preserve">  ตรวจถูกต้อง                                              ตรวจถูกต้อง                                                      รับรองถูกต้อง</t>
  </si>
  <si>
    <t xml:space="preserve">      (ลงชื่อ)................................................                  (ลงชื่อ)ว่าที่ร้อยเอก…..........................................                (ลงชื่อ)................................................</t>
  </si>
  <si>
    <t xml:space="preserve">                    ปลัดเทศบาลตำบลตลาดแค                       นายกเทศมนตรีตำบลตลาดแค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</si>
  <si>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</si>
  <si>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2"/>
        <rFont val="TH SarabunPSK"/>
        <family val="2"/>
      </rPr>
      <t>ลูกหนี้อื่นๆ - รับผิดทางละเมิด</t>
    </r>
    <r>
      <rPr>
        <sz val="10"/>
        <rFont val="TH SarabunPSK"/>
        <family val="2"/>
      </rPr>
      <t xml:space="preserve"> (ผู้เกี่ยวข้อง/ผู้บังคับบัญชาชั้นสูง/ผู้อนุมัติ) : นายเกษมสันต์  คงแสนคำ</t>
    </r>
  </si>
  <si>
    <t xml:space="preserve">    ปีงบประมาณ 2562</t>
  </si>
  <si>
    <t xml:space="preserve">     (นางสาวพิมพ์ชนก  คูณกลาง)</t>
  </si>
  <si>
    <t xml:space="preserve">         (นางสาวอมรรัตน์  แสงฤทธิ์)</t>
  </si>
  <si>
    <t xml:space="preserve">              ผู้อำนวยการกองคลัง</t>
  </si>
  <si>
    <r>
      <t xml:space="preserve">ผลประโยชน์อื่นๆจากค่าธรรมเนียม </t>
    </r>
    <r>
      <rPr>
        <sz val="13"/>
        <rFont val="TH SarabunPSK"/>
        <family val="2"/>
      </rPr>
      <t>(ค่าตรวจ/ค่าสำรวจ/ขอใช้ใหม่)</t>
    </r>
  </si>
  <si>
    <t>ผลประโยชน์อื่นๆจากค่าแรง (ติดตั้ง)</t>
  </si>
  <si>
    <t>รายได้เบ็ดเตล็ด</t>
  </si>
  <si>
    <t xml:space="preserve">     เงินสมทบกองทุนบำเหน็จบำนาญข้าราชการส่วนท้องถิ่น (120100)</t>
  </si>
  <si>
    <t xml:space="preserve">                    </t>
  </si>
  <si>
    <t xml:space="preserve">   (ลงชื่อ).........................................                (ลงชื่อ)ว่าที่ร้อยเอก….....................................                   (ลงชื่อ)............................................</t>
  </si>
  <si>
    <t xml:space="preserve">        (ลงชื่อ).....................................        ลงชื่อ)ว่าที่ร้อยเอก…........................................              (ลงชื่อ)..........................................</t>
  </si>
  <si>
    <t xml:space="preserve">    </t>
  </si>
  <si>
    <r>
      <rPr>
        <b/>
        <u val="single"/>
        <sz val="16"/>
        <rFont val="TH SarabunPSK"/>
        <family val="2"/>
      </rPr>
      <t>หัก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ดอกเบี้ยเงินฝากธนาคาร</t>
    </r>
  </si>
  <si>
    <t xml:space="preserve">     เช็คจ่ายที่ผู้รับยังไม่นำมาขึ้นเงินกับธนาคาร </t>
  </si>
  <si>
    <t>บวก</t>
  </si>
  <si>
    <t xml:space="preserve">             เงินสมทบกองทุนเงินทดแทน</t>
  </si>
  <si>
    <t xml:space="preserve">              เงินสมทบกองทุนเงินทดแทน</t>
  </si>
  <si>
    <t xml:space="preserve">     (ลงชื่อ)..........................................               (ลงชื่อ)ว่าที่ร้อยเอก….........................................                (ลงชื่อ)................................................</t>
  </si>
  <si>
    <t xml:space="preserve">                                         (สกล  พละเสน)                                      (นายชัยรัตน์  กิตติหิรัญวัฒน์)</t>
  </si>
  <si>
    <t xml:space="preserve">      (ลงชื่อ) ............................................                 (ลงชื่อ) ว่าที่ร้อยเอก..….......................................               (ลงชื่อ)...............................................</t>
  </si>
  <si>
    <t>ปีงบประมาณ  2562</t>
  </si>
  <si>
    <t>ณ  วันที่  31 มกราคม  2562</t>
  </si>
  <si>
    <t xml:space="preserve">    พ.ศ. 2562  ประจำปีงบประมาณ 2562</t>
  </si>
  <si>
    <t xml:space="preserve">    พ.ศ. 2562  ปีงบประมาณ 2562</t>
  </si>
  <si>
    <t xml:space="preserve">       (ลงชื่อ) .................................................</t>
  </si>
  <si>
    <t xml:space="preserve">                    (ลงชื่อ)…................................................... </t>
  </si>
  <si>
    <t>ผู้อำนวยการกองคลัง</t>
  </si>
  <si>
    <t xml:space="preserve">                  (นางกุลสิริ  เปรมกลาง)</t>
  </si>
  <si>
    <t xml:space="preserve">                              (นางสาวพิมพ์ชนก  คูณกลาง)</t>
  </si>
  <si>
    <t xml:space="preserve">                          นักวิชาการเงินและบัญชีชำนาญการ</t>
  </si>
  <si>
    <t xml:space="preserve">                 (นางสาวอมรรัตน์  แสงฤทธิ์)</t>
  </si>
  <si>
    <t xml:space="preserve">                     ผู้อำนวยการกองคลัง</t>
  </si>
  <si>
    <t xml:space="preserve">             รองปลัดเทศบาลตำบลตลาดแค                                       ปลัดเทศบาลตำบลตลาดแค                               นายกเทศมนตรีตำบลตลาดแค</t>
  </si>
  <si>
    <t xml:space="preserve">          (ลงชื่อ) ว่าที่ร้อยเอก.................................................                      (ลงชื่อ).......................................................</t>
  </si>
  <si>
    <t xml:space="preserve">               ผู้จัดทำ</t>
  </si>
  <si>
    <t xml:space="preserve">                     (ลงชื่อ) .............................................................</t>
  </si>
  <si>
    <t xml:space="preserve">                               (นางสาวพิมพ์ชนก  คูณกลาง)</t>
  </si>
  <si>
    <t xml:space="preserve">                            นักวิชาการเงินและบัญชีชำนาญการ</t>
  </si>
  <si>
    <t xml:space="preserve">       ตรวจถูกต้อง</t>
  </si>
  <si>
    <t xml:space="preserve">              (ลงชื่อ) .................................................</t>
  </si>
  <si>
    <t xml:space="preserve">                      (นางสาวอมรรัตน์  แสงฤทธิ์)</t>
  </si>
  <si>
    <t xml:space="preserve">                           ผู้อำนวยการกองคลัง</t>
  </si>
  <si>
    <t xml:space="preserve">            (นางกุลสิริ  เปรมกลาง)                                               (สกล  พละเสน)                                (นายชัยรัตน์  กิตติหิรัญวัฒน์)  </t>
  </si>
  <si>
    <t xml:space="preserve">       รองปลัดเทศบาลตำบลตลาดแค</t>
  </si>
  <si>
    <t xml:space="preserve">                         (นางสาวอมรรัตน์  แสงฤทธิ์)</t>
  </si>
  <si>
    <t xml:space="preserve">                             ผู้อำนวยการกองคลัง</t>
  </si>
  <si>
    <t xml:space="preserve">                                   (นางสาวพิมพ์ชนก  คูณกลาง)</t>
  </si>
  <si>
    <t xml:space="preserve">                               นักวิชาการเงินและบัญชีชำนาญการ</t>
  </si>
  <si>
    <t xml:space="preserve">                (นางกุลสิริ  เปรมกลาง)                                       (สกล  พละเสน)                         (นายชัยรัตน์  กิตติหิรัญวัฒน์)  </t>
  </si>
  <si>
    <t xml:space="preserve">           รองปลัดเทศบาลตำบลตลาดแค                            ปลัดเทศบาลตำบลตลาดแค                   นายกเทศมนตรีตำบลตลาดแค</t>
  </si>
  <si>
    <t xml:space="preserve">                         ตรวจถูกต้อง</t>
  </si>
  <si>
    <t xml:space="preserve">                               (ลงชื่อ)..........................................................</t>
  </si>
  <si>
    <t xml:space="preserve">                                            (นางอมรรัตน์  แสงฤทธิ์)</t>
  </si>
  <si>
    <t xml:space="preserve">                                               ผู้อำนวยการกองคลัง</t>
  </si>
  <si>
    <t xml:space="preserve">                     (ลงชื่อ)…...................................................... </t>
  </si>
  <si>
    <t xml:space="preserve">              ผู้จัดทำ</t>
  </si>
  <si>
    <t xml:space="preserve">                                 (นางสาวพิมพ์ชนก  คูณกลาง)</t>
  </si>
  <si>
    <t xml:space="preserve">                             นักวิชาการเงินและบัญชีชำนาญการ</t>
  </si>
  <si>
    <t xml:space="preserve">                     (นางกุลสิริ  เปรมกลาง)                                                   (สกล  พละเสน)                              (นายชัยรัตน์  กิตติหิรัญวัฒน์)  </t>
  </si>
  <si>
    <t xml:space="preserve">                 รองปลัดเทศบาลตำบลตลาดแค</t>
  </si>
  <si>
    <t xml:space="preserve">                          ตรวจถูกต้อง</t>
  </si>
  <si>
    <t>(ลงชื่อ).............................................                (ลงชื่อ)............................................                 (ลงชื่อ).................................................                  (ลงชื่อ) ว่าที่ร้อยเอก….........................................               (ลงชื่อ)...............................................</t>
  </si>
  <si>
    <t xml:space="preserve">      (นางสาวพิมพ์ชนก  คูณกลาง)                       (นางสาวอมรรัตน์  แสงฤทธิ์)</t>
  </si>
  <si>
    <t xml:space="preserve">                         (สกล  พละเสน)                                (นายชัยรัตน์  กิตติหิรัญวัฒน์)                </t>
  </si>
  <si>
    <t xml:space="preserve">  นักวิชาการเงินและบัญชีชำนาญการ                        ผู้อำนวยการกองคลัง                               รองปลัดเทศบาลตำบลตลาดแค</t>
  </si>
  <si>
    <t xml:space="preserve">                   ปลัดเทศบาลตำบลตลาดแค                       นายกเทศมนตรีตำบลตลาดแค</t>
  </si>
  <si>
    <t xml:space="preserve">                 ตรวจถูกต้อง </t>
  </si>
  <si>
    <t xml:space="preserve">                        (ลงชื่อ).................................................</t>
  </si>
  <si>
    <t xml:space="preserve">                                  (นางสาวอมรรัตน์  แสงฤทธิ์)</t>
  </si>
  <si>
    <t xml:space="preserve">                                       ผู้อำนวยการกองคลัง</t>
  </si>
  <si>
    <t xml:space="preserve">                   นักวิชาการเงินและบัญชีชำนาญการ</t>
  </si>
  <si>
    <t xml:space="preserve">                       (นางสาวพิมพ์ชนก  คูณกลาง)</t>
  </si>
  <si>
    <t xml:space="preserve">              (ลงชื่อ)….............................................. </t>
  </si>
  <si>
    <t xml:space="preserve">         ผู้จัดทำ</t>
  </si>
  <si>
    <t xml:space="preserve">             (นางกุลสิริ  เปรมกลาง)                                         (สกล  พละเสน)                           (นายชัยรัตน์  กิตติหิรัญวัฒน์)  </t>
  </si>
  <si>
    <t xml:space="preserve">     (ลงชื่อ)..............................................</t>
  </si>
  <si>
    <t xml:space="preserve">           (นางสาวอมรรัตน์  แสงฤทธิ์)</t>
  </si>
  <si>
    <t xml:space="preserve">               ผู้อำนวยการกองคลัง</t>
  </si>
  <si>
    <t xml:space="preserve">                              (ลงชื่อ)……............................................... </t>
  </si>
  <si>
    <t xml:space="preserve">                         ผู้จัดทำ</t>
  </si>
  <si>
    <t xml:space="preserve">                                     (นางสาวพิมพ์ชนก  คูณกลาง)</t>
  </si>
  <si>
    <t xml:space="preserve">                                 นักวิชาการเงินและบัญชีชำนาญการ</t>
  </si>
  <si>
    <t xml:space="preserve">        (นางกุลสิริ  เปรมกลาง)                                                  (สกล  พละเสน)                            (นายชัยรัตน์  กิตติหิรัญวัฒน์)</t>
  </si>
  <si>
    <t xml:space="preserve">         รองปลัดเทศบาลตำบลตลาดแค                                        ปลัดเทศบาลตำบลตลาดแค                     นายกเทศมนตรีตำบลตลาดแค</t>
  </si>
  <si>
    <t xml:space="preserve">             (นางสาวอมรรัตน์  แสงฤทธิ์)</t>
  </si>
  <si>
    <t xml:space="preserve">                 ผู้อำนวยการกองคลัง</t>
  </si>
  <si>
    <t xml:space="preserve">                                       (นางสาวพิมพ์ชนก  คูณกลาง)</t>
  </si>
  <si>
    <t xml:space="preserve">                                   นักวิชาการเงินและบัญชีชำนาญการ</t>
  </si>
  <si>
    <t xml:space="preserve">             (นางกุลสิริ  เปรมกลาง)                                         (สกล  พละเสน)                         (นายชัยรัตน์  กิตติหิรัญวัฒน์)  </t>
  </si>
  <si>
    <t xml:space="preserve">         รองปลัดเทศบาลตำบลตลาดแค                              ปลัดเทศบาลตำบลตลาดแค                   นายกเทศมนตรีตำบลตลาดแค</t>
  </si>
  <si>
    <t xml:space="preserve">      (ลงชื่อ)......................................................</t>
  </si>
  <si>
    <t xml:space="preserve">                       ผู้จัดทำ</t>
  </si>
  <si>
    <t xml:space="preserve">                             (ลงชื่อ)….............................................. </t>
  </si>
  <si>
    <t xml:space="preserve">                                      (นางสาวพิมพ์ชนก  คูณกลาง)</t>
  </si>
  <si>
    <t xml:space="preserve">                                  นักวิชาการเงินและบัญชีชำนาญการ</t>
  </si>
  <si>
    <t xml:space="preserve">              (นางกุลสิริ  เปรมกลาง)                                                 (สกล  พละเสน)                             (นายชัยรัตน์  กิตติหิรัญวัฒน์)  </t>
  </si>
  <si>
    <t xml:space="preserve">         รองปลัดเทศบาลตำบลตลาดแค                                      ปลัดเทศบาลตำบลตลาดแค                      นายกเทศมนตรีตำบลตลาดแค</t>
  </si>
  <si>
    <t>ณ  วันที่  28  กุมภาพันธ์  2562</t>
  </si>
  <si>
    <t xml:space="preserve">  5 / 2562</t>
  </si>
  <si>
    <t>25 กุมภาพันธ์ 2562</t>
  </si>
  <si>
    <t>11041000</t>
  </si>
  <si>
    <t xml:space="preserve"> - เพื่อบันทึก รายการส่งใช้เงินยืมค่าลงทะเบียน รายนางสาวพิมพ์ชนก  คูณกลาง ตามโครงการเสริมสร้าง</t>
  </si>
  <si>
    <t xml:space="preserve">   องค์ความรู้กับกฏหมายฉบับใหม่ตามพระราชบัญญัติวินัยการเงินการคลังของรัฐ พ.ศ. ๒๕๖๑ การควบคุม  </t>
  </si>
  <si>
    <t xml:space="preserve">   ภายในตามหลักเกณฑ์ของกระทรวงการคลัง พ.ศ.๒๕๖๑ และแนวทางการใช้จ่ายเงินขององค์กรปกครอง</t>
  </si>
  <si>
    <t xml:space="preserve">   ส่วนท้องถิ่นให้ถูกระเบียบและปลอดภัย รุ่นที่ ๔</t>
  </si>
  <si>
    <t xml:space="preserve">  6 / 2562</t>
  </si>
  <si>
    <t>28 กุมภาพันธ์ 2562</t>
  </si>
  <si>
    <t>172.057.77</t>
  </si>
  <si>
    <t xml:space="preserve">   เดือนกุมภาพันธ์ พ.ศ. 2562 ประจำปีงบประมาณ 2562  </t>
  </si>
  <si>
    <t>3 / 5 / 2562</t>
  </si>
  <si>
    <t>2 / 5 / 2562</t>
  </si>
  <si>
    <t xml:space="preserve"> -  เพื่อบันทึก ผ่านรายการบัญชีจากสมุดเงินสดจ่ายผ่านไปบัญชีแยกประเภทที่เกี่ยวข้อง ประจำเดือนกุมภาพันธ์</t>
  </si>
  <si>
    <t xml:space="preserve"> -  เพื่อบันทึก รายการจากทะเบียนเงินรายรับผ่านไปบัญชีแยกประเภทที่เกี่ยวข้อง ประจำเดือนกุมภาพันธ์</t>
  </si>
  <si>
    <t>1 / 5 / 2562</t>
  </si>
  <si>
    <t xml:space="preserve"> -  เพื่อบันทึก ผ่านรายการบัญชีจากสมุดเงินสดรับ ประจำเดือนกุมภาพันธ์ พ.ศ. 2562</t>
  </si>
  <si>
    <r>
      <t xml:space="preserve">                          </t>
    </r>
    <r>
      <rPr>
        <sz val="16"/>
        <rFont val="Angsana New"/>
        <family val="1"/>
      </rPr>
      <t xml:space="preserve">ณ   วันที่  28  กุมภาพันธ์   2562   </t>
    </r>
    <r>
      <rPr>
        <b/>
        <sz val="16"/>
        <rFont val="Angsana New"/>
        <family val="1"/>
      </rPr>
      <t xml:space="preserve">                         </t>
    </r>
  </si>
  <si>
    <t>ณ  วันที่  28  เดือน กุมภาพันธ์  พ.ศ. 2562</t>
  </si>
  <si>
    <t>ณ  วันที่  28  เดือนกุมภาพันธ์  พ.ศ. 2562</t>
  </si>
  <si>
    <t>ยอดคงเหลือตามรายงานธนาคาร   ณ   วันที่  28 กุมภาพันธ์  2562</t>
  </si>
  <si>
    <t>ยอดเงินคงเหลือตามบัญชี ณ   วันที่  28  กุมภาพันธ์  2562</t>
  </si>
  <si>
    <t xml:space="preserve">  วันที่  28  กุมภาพันธ์  2562</t>
  </si>
  <si>
    <t xml:space="preserve">      วันที่  28  กุมภาพันธ์  2562</t>
  </si>
  <si>
    <t>ประจำเดือน กุมภาพันธ์  2562</t>
  </si>
  <si>
    <t>ประจำเดือนกุมภาพันธ์ 2562</t>
  </si>
  <si>
    <t xml:space="preserve">                          ณ   วันที่  28  กุมภาพันธ์  2562                           </t>
  </si>
  <si>
    <t>เพียงวันที่  28  เดือน  กุมภาพันธ์  พ.ศ.  2562</t>
  </si>
  <si>
    <t>รับลูกหนี้เงินยืม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</si>
</sst>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_-* #,##0.000_-;\-* #,##0.000_-;_-* &quot;-&quot;??_-;_-@_-"/>
    <numFmt numFmtId="203" formatCode="_-* #,##0.0000_-;\-* #,##0.0000_-;_-* &quot;-&quot;??_-;_-@_-"/>
    <numFmt numFmtId="204" formatCode="_-* #,##0.0_-;\-* #,##0.0_-;_-* &quot;-&quot;??_-;_-@_-"/>
    <numFmt numFmtId="205" formatCode="_-* #,##0_-;\-* #,##0_-;_-* &quot;-&quot;??_-;_-@_-"/>
    <numFmt numFmtId="206" formatCode="#,##0.000"/>
    <numFmt numFmtId="207" formatCode="#,##0.0000"/>
    <numFmt numFmtId="208" formatCode="#,##0.0"/>
    <numFmt numFmtId="209" formatCode="#,##0.00_ ;\-#,##0.00\ "/>
    <numFmt numFmtId="210" formatCode="#,##0.00_ ;[Red]\-#,##0.00\ "/>
    <numFmt numFmtId="211" formatCode="[$-107041E]d\ mmmm\ yyyy;@"/>
    <numFmt numFmtId="212" formatCode="#,##0.00;[Red]#,##0.00"/>
  </numFmts>
  <fonts count="77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6"/>
      <name val="Angsana New"/>
      <family val="1"/>
    </font>
    <font>
      <sz val="14"/>
      <name val="Angsana New"/>
      <family val="1"/>
    </font>
    <font>
      <sz val="13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16"/>
      <name val="Angsana New"/>
      <family val="1"/>
    </font>
    <font>
      <sz val="16"/>
      <color indexed="10"/>
      <name val="Angsana New"/>
      <family val="1"/>
    </font>
    <font>
      <sz val="10"/>
      <name val="Arial"/>
      <family val="2"/>
    </font>
    <font>
      <b/>
      <sz val="14"/>
      <name val="Angsana New"/>
      <family val="1"/>
    </font>
    <font>
      <b/>
      <sz val="16"/>
      <name val="TH SarabunPSK"/>
      <family val="2"/>
    </font>
    <font>
      <u val="single"/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6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sz val="16"/>
      <color indexed="10"/>
      <name val="Cordia New"/>
      <family val="2"/>
    </font>
    <font>
      <b/>
      <sz val="16"/>
      <name val="Cordia New"/>
      <family val="2"/>
    </font>
    <font>
      <b/>
      <sz val="16"/>
      <color indexed="10"/>
      <name val="Cordia New"/>
      <family val="2"/>
    </font>
    <font>
      <sz val="12"/>
      <color indexed="10"/>
      <name val="Cordia New"/>
      <family val="2"/>
    </font>
    <font>
      <sz val="13"/>
      <color indexed="10"/>
      <name val="Cordia New"/>
      <family val="2"/>
    </font>
    <font>
      <sz val="14"/>
      <color indexed="10"/>
      <name val="Cordia New"/>
      <family val="2"/>
    </font>
    <font>
      <sz val="16"/>
      <name val="Cordia New"/>
      <family val="2"/>
    </font>
    <font>
      <sz val="14"/>
      <color indexed="10"/>
      <name val="TH SarabunPSK"/>
      <family val="2"/>
    </font>
    <font>
      <sz val="10"/>
      <name val="TH SarabunPSK"/>
      <family val="2"/>
    </font>
    <font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rgb="FFFF0000"/>
      <name val="TH SarabunPSK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12" fillId="0" borderId="0">
      <alignment/>
      <protection/>
    </xf>
    <xf numFmtId="0" fontId="64" fillId="23" borderId="1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91">
    <xf numFmtId="0" fontId="0" fillId="0" borderId="0" xfId="0" applyAlignment="1">
      <alignment/>
    </xf>
    <xf numFmtId="0" fontId="4" fillId="0" borderId="0" xfId="0" applyFont="1" applyAlignment="1">
      <alignment/>
    </xf>
    <xf numFmtId="43" fontId="4" fillId="0" borderId="0" xfId="38" applyFont="1" applyAlignment="1">
      <alignment/>
    </xf>
    <xf numFmtId="43" fontId="4" fillId="0" borderId="10" xfId="38" applyFont="1" applyBorder="1" applyAlignment="1">
      <alignment/>
    </xf>
    <xf numFmtId="43" fontId="4" fillId="0" borderId="11" xfId="38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3" fontId="8" fillId="0" borderId="0" xfId="38" applyFont="1" applyAlignment="1">
      <alignment/>
    </xf>
    <xf numFmtId="0" fontId="8" fillId="0" borderId="0" xfId="0" applyFont="1" applyBorder="1" applyAlignment="1">
      <alignment/>
    </xf>
    <xf numFmtId="43" fontId="0" fillId="0" borderId="0" xfId="38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8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3" fontId="8" fillId="0" borderId="0" xfId="38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43" fontId="4" fillId="0" borderId="0" xfId="0" applyNumberFormat="1" applyFont="1" applyAlignment="1">
      <alignment/>
    </xf>
    <xf numFmtId="43" fontId="4" fillId="0" borderId="13" xfId="38" applyFont="1" applyBorder="1" applyAlignment="1">
      <alignment/>
    </xf>
    <xf numFmtId="43" fontId="4" fillId="0" borderId="0" xfId="38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43" fontId="4" fillId="0" borderId="0" xfId="38" applyFont="1" applyAlignment="1">
      <alignment horizontal="center"/>
    </xf>
    <xf numFmtId="0" fontId="10" fillId="0" borderId="15" xfId="0" applyFont="1" applyBorder="1" applyAlignment="1">
      <alignment horizontal="center"/>
    </xf>
    <xf numFmtId="43" fontId="10" fillId="0" borderId="15" xfId="38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43" fontId="4" fillId="0" borderId="19" xfId="38" applyFont="1" applyBorder="1" applyAlignment="1">
      <alignment horizontal="center"/>
    </xf>
    <xf numFmtId="43" fontId="4" fillId="0" borderId="11" xfId="38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43" fontId="4" fillId="0" borderId="14" xfId="38" applyFont="1" applyBorder="1" applyAlignment="1">
      <alignment horizontal="center"/>
    </xf>
    <xf numFmtId="0" fontId="4" fillId="0" borderId="22" xfId="0" applyFont="1" applyBorder="1" applyAlignment="1">
      <alignment/>
    </xf>
    <xf numFmtId="43" fontId="4" fillId="0" borderId="22" xfId="38" applyFont="1" applyBorder="1" applyAlignment="1">
      <alignment horizontal="center"/>
    </xf>
    <xf numFmtId="43" fontId="4" fillId="0" borderId="23" xfId="38" applyFont="1" applyBorder="1" applyAlignment="1">
      <alignment horizontal="center"/>
    </xf>
    <xf numFmtId="43" fontId="4" fillId="0" borderId="0" xfId="38" applyFont="1" applyBorder="1" applyAlignment="1">
      <alignment horizontal="center"/>
    </xf>
    <xf numFmtId="0" fontId="11" fillId="0" borderId="0" xfId="0" applyFont="1" applyAlignment="1">
      <alignment horizontal="center"/>
    </xf>
    <xf numFmtId="43" fontId="11" fillId="0" borderId="0" xfId="38" applyFont="1" applyAlignment="1">
      <alignment horizontal="center"/>
    </xf>
    <xf numFmtId="43" fontId="10" fillId="0" borderId="24" xfId="38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43" fontId="4" fillId="0" borderId="18" xfId="38" applyFont="1" applyBorder="1" applyAlignment="1">
      <alignment horizontal="center"/>
    </xf>
    <xf numFmtId="43" fontId="4" fillId="0" borderId="10" xfId="38" applyFont="1" applyBorder="1" applyAlignment="1">
      <alignment horizontal="center"/>
    </xf>
    <xf numFmtId="43" fontId="72" fillId="0" borderId="11" xfId="38" applyFont="1" applyBorder="1" applyAlignment="1">
      <alignment/>
    </xf>
    <xf numFmtId="43" fontId="4" fillId="0" borderId="14" xfId="38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46" applyFont="1" applyAlignment="1">
      <alignment/>
      <protection/>
    </xf>
    <xf numFmtId="4" fontId="4" fillId="0" borderId="0" xfId="46" applyNumberFormat="1" applyFont="1" applyBorder="1" applyAlignment="1">
      <alignment vertical="center"/>
      <protection/>
    </xf>
    <xf numFmtId="4" fontId="10" fillId="0" borderId="0" xfId="46" applyNumberFormat="1" applyFont="1" applyBorder="1" applyAlignment="1">
      <alignment vertical="center"/>
      <protection/>
    </xf>
    <xf numFmtId="0" fontId="4" fillId="0" borderId="0" xfId="46" applyFont="1">
      <alignment/>
      <protection/>
    </xf>
    <xf numFmtId="0" fontId="4" fillId="0" borderId="0" xfId="46" applyFont="1" applyAlignment="1">
      <alignment horizontal="left"/>
      <protection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43" fontId="13" fillId="0" borderId="0" xfId="38" applyFont="1" applyAlignment="1">
      <alignment horizontal="right"/>
    </xf>
    <xf numFmtId="0" fontId="13" fillId="0" borderId="24" xfId="0" applyFont="1" applyBorder="1" applyAlignment="1">
      <alignment horizontal="center" vertical="center"/>
    </xf>
    <xf numFmtId="43" fontId="13" fillId="0" borderId="28" xfId="38" applyFont="1" applyBorder="1" applyAlignment="1">
      <alignment horizontal="center" vertical="center"/>
    </xf>
    <xf numFmtId="43" fontId="13" fillId="0" borderId="24" xfId="38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43" fontId="5" fillId="0" borderId="13" xfId="38" applyFont="1" applyBorder="1" applyAlignment="1">
      <alignment horizontal="right"/>
    </xf>
    <xf numFmtId="0" fontId="14" fillId="0" borderId="0" xfId="0" applyFont="1" applyAlignment="1">
      <alignment/>
    </xf>
    <xf numFmtId="43" fontId="14" fillId="0" borderId="0" xfId="38" applyFont="1" applyAlignment="1">
      <alignment horizontal="right"/>
    </xf>
    <xf numFmtId="49" fontId="14" fillId="0" borderId="0" xfId="38" applyNumberFormat="1" applyFont="1" applyAlignment="1">
      <alignment horizontal="center"/>
    </xf>
    <xf numFmtId="0" fontId="14" fillId="0" borderId="24" xfId="0" applyFont="1" applyBorder="1" applyAlignment="1">
      <alignment horizontal="center" vertical="center"/>
    </xf>
    <xf numFmtId="43" fontId="14" fillId="0" borderId="28" xfId="38" applyFont="1" applyBorder="1" applyAlignment="1">
      <alignment horizontal="center" vertical="center"/>
    </xf>
    <xf numFmtId="43" fontId="14" fillId="0" borderId="24" xfId="38" applyFont="1" applyBorder="1" applyAlignment="1">
      <alignment horizontal="center" vertical="center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3" fontId="8" fillId="0" borderId="14" xfId="38" applyFont="1" applyBorder="1" applyAlignment="1">
      <alignment horizontal="right"/>
    </xf>
    <xf numFmtId="43" fontId="8" fillId="0" borderId="13" xfId="38" applyFont="1" applyBorder="1" applyAlignment="1">
      <alignment horizontal="right"/>
    </xf>
    <xf numFmtId="0" fontId="8" fillId="0" borderId="14" xfId="0" applyFont="1" applyBorder="1" applyAlignment="1">
      <alignment/>
    </xf>
    <xf numFmtId="9" fontId="8" fillId="0" borderId="0" xfId="49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3" fontId="8" fillId="0" borderId="31" xfId="38" applyFont="1" applyBorder="1" applyAlignment="1">
      <alignment horizontal="right"/>
    </xf>
    <xf numFmtId="43" fontId="8" fillId="0" borderId="32" xfId="38" applyFont="1" applyBorder="1" applyAlignment="1">
      <alignment horizontal="right"/>
    </xf>
    <xf numFmtId="43" fontId="8" fillId="0" borderId="15" xfId="38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3" fontId="14" fillId="0" borderId="22" xfId="38" applyFont="1" applyBorder="1" applyAlignment="1">
      <alignment horizontal="right"/>
    </xf>
    <xf numFmtId="43" fontId="14" fillId="0" borderId="23" xfId="38" applyFont="1" applyBorder="1" applyAlignment="1">
      <alignment horizontal="right"/>
    </xf>
    <xf numFmtId="0" fontId="15" fillId="0" borderId="14" xfId="0" applyFont="1" applyBorder="1" applyAlignment="1">
      <alignment/>
    </xf>
    <xf numFmtId="43" fontId="8" fillId="0" borderId="31" xfId="38" applyFont="1" applyBorder="1" applyAlignment="1">
      <alignment/>
    </xf>
    <xf numFmtId="0" fontId="15" fillId="0" borderId="32" xfId="0" applyFont="1" applyBorder="1" applyAlignment="1">
      <alignment/>
    </xf>
    <xf numFmtId="43" fontId="8" fillId="0" borderId="33" xfId="38" applyFont="1" applyBorder="1" applyAlignment="1">
      <alignment/>
    </xf>
    <xf numFmtId="43" fontId="8" fillId="0" borderId="34" xfId="38" applyFont="1" applyBorder="1" applyAlignment="1">
      <alignment/>
    </xf>
    <xf numFmtId="0" fontId="15" fillId="0" borderId="29" xfId="0" applyFont="1" applyBorder="1" applyAlignment="1">
      <alignment/>
    </xf>
    <xf numFmtId="43" fontId="8" fillId="0" borderId="30" xfId="38" applyFont="1" applyBorder="1" applyAlignment="1">
      <alignment/>
    </xf>
    <xf numFmtId="43" fontId="8" fillId="0" borderId="35" xfId="38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4" xfId="0" applyFont="1" applyBorder="1" applyAlignment="1">
      <alignment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43" fontId="14" fillId="0" borderId="13" xfId="38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43" fontId="14" fillId="0" borderId="15" xfId="38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3" fontId="8" fillId="0" borderId="18" xfId="0" applyNumberFormat="1" applyFont="1" applyBorder="1" applyAlignment="1">
      <alignment horizontal="center"/>
    </xf>
    <xf numFmtId="43" fontId="14" fillId="0" borderId="10" xfId="38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3" fontId="14" fillId="0" borderId="12" xfId="38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21" xfId="0" applyFont="1" applyBorder="1" applyAlignment="1">
      <alignment/>
    </xf>
    <xf numFmtId="43" fontId="8" fillId="0" borderId="11" xfId="38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22" xfId="0" applyFont="1" applyBorder="1" applyAlignment="1">
      <alignment/>
    </xf>
    <xf numFmtId="43" fontId="8" fillId="0" borderId="22" xfId="38" applyFont="1" applyBorder="1" applyAlignment="1">
      <alignment horizontal="center"/>
    </xf>
    <xf numFmtId="43" fontId="8" fillId="0" borderId="23" xfId="38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43" fontId="14" fillId="0" borderId="24" xfId="38" applyFont="1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27" xfId="0" applyFont="1" applyBorder="1" applyAlignment="1">
      <alignment/>
    </xf>
    <xf numFmtId="43" fontId="8" fillId="0" borderId="12" xfId="38" applyFont="1" applyBorder="1" applyAlignment="1">
      <alignment/>
    </xf>
    <xf numFmtId="0" fontId="8" fillId="0" borderId="19" xfId="0" applyFont="1" applyBorder="1" applyAlignment="1">
      <alignment horizontal="left" indent="4"/>
    </xf>
    <xf numFmtId="0" fontId="8" fillId="0" borderId="21" xfId="0" applyFont="1" applyBorder="1" applyAlignment="1">
      <alignment/>
    </xf>
    <xf numFmtId="43" fontId="8" fillId="0" borderId="11" xfId="0" applyNumberFormat="1" applyFont="1" applyBorder="1" applyAlignment="1">
      <alignment/>
    </xf>
    <xf numFmtId="43" fontId="8" fillId="0" borderId="11" xfId="38" applyFont="1" applyBorder="1" applyAlignment="1">
      <alignment/>
    </xf>
    <xf numFmtId="43" fontId="8" fillId="0" borderId="39" xfId="0" applyNumberFormat="1" applyFont="1" applyBorder="1" applyAlignment="1">
      <alignment/>
    </xf>
    <xf numFmtId="0" fontId="14" fillId="0" borderId="19" xfId="0" applyFont="1" applyBorder="1" applyAlignment="1">
      <alignment horizontal="left" indent="13"/>
    </xf>
    <xf numFmtId="0" fontId="14" fillId="0" borderId="21" xfId="0" applyFont="1" applyBorder="1" applyAlignment="1">
      <alignment/>
    </xf>
    <xf numFmtId="43" fontId="14" fillId="0" borderId="23" xfId="0" applyNumberFormat="1" applyFont="1" applyBorder="1" applyAlignment="1">
      <alignment/>
    </xf>
    <xf numFmtId="43" fontId="14" fillId="0" borderId="23" xfId="38" applyFont="1" applyBorder="1" applyAlignment="1">
      <alignment/>
    </xf>
    <xf numFmtId="0" fontId="8" fillId="0" borderId="40" xfId="0" applyFont="1" applyBorder="1" applyAlignment="1">
      <alignment/>
    </xf>
    <xf numFmtId="43" fontId="8" fillId="0" borderId="39" xfId="38" applyFont="1" applyBorder="1" applyAlignment="1">
      <alignment/>
    </xf>
    <xf numFmtId="0" fontId="14" fillId="0" borderId="41" xfId="0" applyFont="1" applyBorder="1" applyAlignment="1">
      <alignment horizontal="left" indent="13"/>
    </xf>
    <xf numFmtId="0" fontId="14" fillId="0" borderId="38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34" xfId="0" applyFont="1" applyBorder="1" applyAlignment="1">
      <alignment/>
    </xf>
    <xf numFmtId="210" fontId="14" fillId="0" borderId="15" xfId="0" applyNumberFormat="1" applyFont="1" applyBorder="1" applyAlignment="1">
      <alignment/>
    </xf>
    <xf numFmtId="43" fontId="10" fillId="0" borderId="33" xfId="38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43" fontId="14" fillId="0" borderId="13" xfId="38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3" fontId="8" fillId="0" borderId="14" xfId="38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3" fontId="4" fillId="0" borderId="19" xfId="38" applyFont="1" applyBorder="1" applyAlignment="1">
      <alignment/>
    </xf>
    <xf numFmtId="0" fontId="16" fillId="0" borderId="31" xfId="0" applyFont="1" applyBorder="1" applyAlignment="1">
      <alignment/>
    </xf>
    <xf numFmtId="43" fontId="8" fillId="0" borderId="0" xfId="38" applyFont="1" applyBorder="1" applyAlignment="1">
      <alignment horizontal="right"/>
    </xf>
    <xf numFmtId="49" fontId="17" fillId="0" borderId="0" xfId="38" applyNumberFormat="1" applyFont="1" applyAlignment="1">
      <alignment horizontal="center"/>
    </xf>
    <xf numFmtId="0" fontId="8" fillId="0" borderId="41" xfId="0" applyFont="1" applyBorder="1" applyAlignment="1">
      <alignment/>
    </xf>
    <xf numFmtId="43" fontId="73" fillId="0" borderId="25" xfId="34" applyNumberFormat="1" applyFont="1" applyBorder="1" applyAlignment="1" applyProtection="1">
      <alignment horizontal="center"/>
      <protection/>
    </xf>
    <xf numFmtId="43" fontId="74" fillId="0" borderId="15" xfId="38" applyFont="1" applyBorder="1" applyAlignment="1">
      <alignment/>
    </xf>
    <xf numFmtId="0" fontId="8" fillId="0" borderId="0" xfId="0" applyFont="1" applyAlignment="1">
      <alignment horizontal="left"/>
    </xf>
    <xf numFmtId="43" fontId="8" fillId="0" borderId="13" xfId="38" applyFont="1" applyBorder="1" applyAlignment="1">
      <alignment/>
    </xf>
    <xf numFmtId="0" fontId="0" fillId="0" borderId="0" xfId="0" applyFont="1" applyAlignment="1">
      <alignment horizontal="left"/>
    </xf>
    <xf numFmtId="43" fontId="0" fillId="0" borderId="33" xfId="0" applyNumberFormat="1" applyBorder="1" applyAlignment="1">
      <alignment/>
    </xf>
    <xf numFmtId="43" fontId="0" fillId="0" borderId="42" xfId="0" applyNumberFormat="1" applyBorder="1" applyAlignment="1">
      <alignment/>
    </xf>
    <xf numFmtId="0" fontId="7" fillId="0" borderId="0" xfId="0" applyFont="1" applyAlignment="1">
      <alignment/>
    </xf>
    <xf numFmtId="0" fontId="7" fillId="0" borderId="0" xfId="46" applyFont="1" applyAlignment="1">
      <alignment/>
      <protection/>
    </xf>
    <xf numFmtId="0" fontId="7" fillId="0" borderId="0" xfId="46" applyFont="1" applyAlignment="1">
      <alignment horizontal="left"/>
      <protection/>
    </xf>
    <xf numFmtId="0" fontId="7" fillId="0" borderId="0" xfId="0" applyFont="1" applyAlignment="1">
      <alignment horizontal="left"/>
    </xf>
    <xf numFmtId="0" fontId="8" fillId="0" borderId="0" xfId="46" applyFont="1" applyAlignment="1">
      <alignment horizontal="left"/>
      <protection/>
    </xf>
    <xf numFmtId="0" fontId="9" fillId="0" borderId="0" xfId="0" applyFont="1" applyAlignment="1">
      <alignment horizontal="center"/>
    </xf>
    <xf numFmtId="43" fontId="9" fillId="0" borderId="0" xfId="38" applyFont="1" applyAlignment="1">
      <alignment horizontal="center"/>
    </xf>
    <xf numFmtId="43" fontId="4" fillId="0" borderId="11" xfId="38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210" fontId="14" fillId="0" borderId="0" xfId="0" applyNumberFormat="1" applyFont="1" applyBorder="1" applyAlignment="1">
      <alignment/>
    </xf>
    <xf numFmtId="43" fontId="74" fillId="0" borderId="0" xfId="38" applyFont="1" applyBorder="1" applyAlignment="1">
      <alignment/>
    </xf>
    <xf numFmtId="43" fontId="8" fillId="0" borderId="29" xfId="38" applyFont="1" applyBorder="1" applyAlignment="1">
      <alignment/>
    </xf>
    <xf numFmtId="43" fontId="8" fillId="0" borderId="43" xfId="38" applyFont="1" applyBorder="1" applyAlignment="1">
      <alignment horizontal="right"/>
    </xf>
    <xf numFmtId="0" fontId="8" fillId="0" borderId="41" xfId="0" applyFont="1" applyBorder="1" applyAlignment="1">
      <alignment horizontal="left" indent="4"/>
    </xf>
    <xf numFmtId="0" fontId="8" fillId="0" borderId="0" xfId="0" applyFont="1" applyBorder="1" applyAlignment="1">
      <alignment horizontal="left"/>
    </xf>
    <xf numFmtId="0" fontId="18" fillId="0" borderId="4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8" fillId="0" borderId="11" xfId="0" applyFont="1" applyBorder="1" applyAlignment="1">
      <alignment/>
    </xf>
    <xf numFmtId="1" fontId="7" fillId="0" borderId="11" xfId="0" applyNumberFormat="1" applyFont="1" applyBorder="1" applyAlignment="1" quotePrefix="1">
      <alignment horizontal="center"/>
    </xf>
    <xf numFmtId="43" fontId="18" fillId="0" borderId="24" xfId="0" applyNumberFormat="1" applyFont="1" applyBorder="1" applyAlignment="1">
      <alignment/>
    </xf>
    <xf numFmtId="0" fontId="7" fillId="0" borderId="12" xfId="0" applyFont="1" applyFill="1" applyBorder="1" applyAlignment="1" quotePrefix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39" xfId="0" applyFont="1" applyBorder="1" applyAlignment="1">
      <alignment/>
    </xf>
    <xf numFmtId="43" fontId="18" fillId="0" borderId="43" xfId="0" applyNumberFormat="1" applyFont="1" applyBorder="1" applyAlignment="1">
      <alignment/>
    </xf>
    <xf numFmtId="0" fontId="0" fillId="0" borderId="0" xfId="0" applyFont="1" applyAlignment="1">
      <alignment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7" fillId="0" borderId="11" xfId="0" applyFont="1" applyBorder="1" applyAlignment="1">
      <alignment/>
    </xf>
    <xf numFmtId="43" fontId="18" fillId="0" borderId="11" xfId="38" applyFont="1" applyBorder="1" applyAlignment="1">
      <alignment/>
    </xf>
    <xf numFmtId="0" fontId="18" fillId="0" borderId="11" xfId="0" applyFont="1" applyBorder="1" applyAlignment="1">
      <alignment/>
    </xf>
    <xf numFmtId="43" fontId="7" fillId="0" borderId="11" xfId="38" applyFont="1" applyBorder="1" applyAlignment="1">
      <alignment/>
    </xf>
    <xf numFmtId="43" fontId="7" fillId="0" borderId="11" xfId="0" applyNumberFormat="1" applyFont="1" applyBorder="1" applyAlignment="1">
      <alignment/>
    </xf>
    <xf numFmtId="2" fontId="7" fillId="0" borderId="11" xfId="0" applyNumberFormat="1" applyFont="1" applyBorder="1" applyAlignment="1" quotePrefix="1">
      <alignment horizontal="center"/>
    </xf>
    <xf numFmtId="43" fontId="7" fillId="0" borderId="12" xfId="38" applyFont="1" applyBorder="1" applyAlignment="1">
      <alignment/>
    </xf>
    <xf numFmtId="43" fontId="7" fillId="0" borderId="39" xfId="38" applyFont="1" applyBorder="1" applyAlignment="1">
      <alignment/>
    </xf>
    <xf numFmtId="43" fontId="7" fillId="0" borderId="41" xfId="38" applyFont="1" applyBorder="1" applyAlignment="1">
      <alignment/>
    </xf>
    <xf numFmtId="43" fontId="7" fillId="0" borderId="44" xfId="38" applyFont="1" applyBorder="1" applyAlignment="1">
      <alignment/>
    </xf>
    <xf numFmtId="43" fontId="7" fillId="0" borderId="12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43" fontId="7" fillId="0" borderId="13" xfId="0" applyNumberFormat="1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43" fontId="7" fillId="0" borderId="0" xfId="38" applyFont="1" applyBorder="1" applyAlignment="1">
      <alignment/>
    </xf>
    <xf numFmtId="43" fontId="7" fillId="0" borderId="13" xfId="38" applyFont="1" applyBorder="1" applyAlignment="1">
      <alignment/>
    </xf>
    <xf numFmtId="0" fontId="7" fillId="0" borderId="39" xfId="0" applyFont="1" applyBorder="1" applyAlignment="1">
      <alignment/>
    </xf>
    <xf numFmtId="0" fontId="7" fillId="0" borderId="39" xfId="0" applyFont="1" applyFill="1" applyBorder="1" applyAlignment="1">
      <alignment horizontal="left"/>
    </xf>
    <xf numFmtId="0" fontId="7" fillId="0" borderId="39" xfId="0" applyFont="1" applyBorder="1" applyAlignment="1">
      <alignment horizontal="center"/>
    </xf>
    <xf numFmtId="43" fontId="7" fillId="0" borderId="24" xfId="0" applyNumberFormat="1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7" fillId="0" borderId="35" xfId="0" applyFont="1" applyBorder="1" applyAlignment="1">
      <alignment/>
    </xf>
    <xf numFmtId="43" fontId="75" fillId="0" borderId="43" xfId="0" applyNumberFormat="1" applyFont="1" applyBorder="1" applyAlignment="1">
      <alignment/>
    </xf>
    <xf numFmtId="43" fontId="18" fillId="0" borderId="13" xfId="0" applyNumberFormat="1" applyFont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3" fontId="18" fillId="0" borderId="0" xfId="0" applyNumberFormat="1" applyFont="1" applyBorder="1" applyAlignment="1">
      <alignment/>
    </xf>
    <xf numFmtId="0" fontId="14" fillId="0" borderId="45" xfId="0" applyFont="1" applyBorder="1" applyAlignment="1">
      <alignment horizontal="center"/>
    </xf>
    <xf numFmtId="43" fontId="8" fillId="0" borderId="24" xfId="38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46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49" xfId="0" applyFont="1" applyBorder="1" applyAlignment="1">
      <alignment horizontal="left"/>
    </xf>
    <xf numFmtId="0" fontId="8" fillId="0" borderId="50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/>
    </xf>
    <xf numFmtId="43" fontId="14" fillId="0" borderId="46" xfId="38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3" fontId="14" fillId="0" borderId="0" xfId="38" applyFont="1" applyBorder="1" applyAlignment="1">
      <alignment/>
    </xf>
    <xf numFmtId="0" fontId="8" fillId="0" borderId="49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43" fontId="14" fillId="0" borderId="0" xfId="0" applyNumberFormat="1" applyFont="1" applyBorder="1" applyAlignment="1">
      <alignment/>
    </xf>
    <xf numFmtId="49" fontId="8" fillId="0" borderId="4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15" fontId="8" fillId="0" borderId="4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211" fontId="8" fillId="0" borderId="48" xfId="0" applyNumberFormat="1" applyFont="1" applyBorder="1" applyAlignment="1">
      <alignment horizontal="center"/>
    </xf>
    <xf numFmtId="49" fontId="14" fillId="0" borderId="48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49" fontId="14" fillId="0" borderId="49" xfId="0" applyNumberFormat="1" applyFont="1" applyBorder="1" applyAlignment="1">
      <alignment horizontal="left"/>
    </xf>
    <xf numFmtId="212" fontId="8" fillId="0" borderId="0" xfId="0" applyNumberFormat="1" applyFont="1" applyBorder="1" applyAlignment="1">
      <alignment/>
    </xf>
    <xf numFmtId="49" fontId="21" fillId="0" borderId="48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212" fontId="8" fillId="0" borderId="0" xfId="0" applyNumberFormat="1" applyFont="1" applyBorder="1" applyAlignment="1">
      <alignment horizontal="right"/>
    </xf>
    <xf numFmtId="49" fontId="21" fillId="0" borderId="49" xfId="0" applyNumberFormat="1" applyFont="1" applyBorder="1" applyAlignment="1">
      <alignment horizontal="left"/>
    </xf>
    <xf numFmtId="43" fontId="14" fillId="0" borderId="0" xfId="38" applyFont="1" applyBorder="1" applyAlignment="1">
      <alignment horizontal="right"/>
    </xf>
    <xf numFmtId="43" fontId="14" fillId="0" borderId="0" xfId="38" applyFont="1" applyBorder="1" applyAlignment="1">
      <alignment horizontal="left"/>
    </xf>
    <xf numFmtId="49" fontId="8" fillId="0" borderId="48" xfId="0" applyNumberFormat="1" applyFont="1" applyBorder="1" applyAlignment="1">
      <alignment horizontal="left"/>
    </xf>
    <xf numFmtId="43" fontId="14" fillId="0" borderId="33" xfId="38" applyFont="1" applyBorder="1" applyAlignment="1">
      <alignment/>
    </xf>
    <xf numFmtId="43" fontId="14" fillId="0" borderId="42" xfId="38" applyFont="1" applyBorder="1" applyAlignment="1">
      <alignment/>
    </xf>
    <xf numFmtId="43" fontId="14" fillId="0" borderId="51" xfId="38" applyFont="1" applyBorder="1" applyAlignment="1">
      <alignment/>
    </xf>
    <xf numFmtId="43" fontId="8" fillId="0" borderId="46" xfId="38" applyFont="1" applyBorder="1" applyAlignment="1">
      <alignment/>
    </xf>
    <xf numFmtId="0" fontId="8" fillId="0" borderId="52" xfId="0" applyFont="1" applyBorder="1" applyAlignment="1">
      <alignment horizontal="center"/>
    </xf>
    <xf numFmtId="43" fontId="8" fillId="0" borderId="0" xfId="38" applyFont="1" applyBorder="1" applyAlignment="1">
      <alignment/>
    </xf>
    <xf numFmtId="0" fontId="16" fillId="0" borderId="29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9" fillId="0" borderId="11" xfId="0" applyFont="1" applyBorder="1" applyAlignment="1">
      <alignment/>
    </xf>
    <xf numFmtId="0" fontId="6" fillId="0" borderId="11" xfId="0" applyFont="1" applyBorder="1" applyAlignment="1">
      <alignment/>
    </xf>
    <xf numFmtId="43" fontId="23" fillId="0" borderId="24" xfId="0" applyNumberFormat="1" applyFont="1" applyBorder="1" applyAlignment="1">
      <alignment/>
    </xf>
    <xf numFmtId="2" fontId="8" fillId="0" borderId="0" xfId="0" applyNumberFormat="1" applyFont="1" applyAlignment="1">
      <alignment horizontal="center"/>
    </xf>
    <xf numFmtId="43" fontId="9" fillId="0" borderId="0" xfId="38" applyFont="1" applyAlignment="1">
      <alignment/>
    </xf>
    <xf numFmtId="0" fontId="8" fillId="0" borderId="0" xfId="0" applyFont="1" applyAlignment="1">
      <alignment horizontal="right"/>
    </xf>
    <xf numFmtId="2" fontId="14" fillId="0" borderId="2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45" xfId="0" applyFont="1" applyBorder="1" applyAlignment="1">
      <alignment/>
    </xf>
    <xf numFmtId="49" fontId="8" fillId="0" borderId="4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43" fontId="9" fillId="0" borderId="0" xfId="38" applyFont="1" applyBorder="1" applyAlignment="1">
      <alignment/>
    </xf>
    <xf numFmtId="0" fontId="24" fillId="0" borderId="0" xfId="0" applyFont="1" applyAlignment="1">
      <alignment/>
    </xf>
    <xf numFmtId="205" fontId="24" fillId="0" borderId="0" xfId="38" applyNumberFormat="1" applyFont="1" applyAlignment="1">
      <alignment/>
    </xf>
    <xf numFmtId="43" fontId="25" fillId="33" borderId="0" xfId="38" applyFont="1" applyFill="1" applyAlignment="1">
      <alignment/>
    </xf>
    <xf numFmtId="43" fontId="26" fillId="33" borderId="0" xfId="38" applyFont="1" applyFill="1" applyAlignment="1">
      <alignment/>
    </xf>
    <xf numFmtId="0" fontId="14" fillId="0" borderId="43" xfId="0" applyFont="1" applyBorder="1" applyAlignment="1">
      <alignment horizontal="left" vertical="center"/>
    </xf>
    <xf numFmtId="43" fontId="14" fillId="0" borderId="24" xfId="38" applyFont="1" applyBorder="1" applyAlignment="1" quotePrefix="1">
      <alignment horizontal="center"/>
    </xf>
    <xf numFmtId="0" fontId="14" fillId="0" borderId="15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43" fontId="8" fillId="0" borderId="12" xfId="38" applyFont="1" applyBorder="1" applyAlignment="1">
      <alignment horizontal="center"/>
    </xf>
    <xf numFmtId="43" fontId="8" fillId="0" borderId="43" xfId="38" applyFont="1" applyBorder="1" applyAlignment="1">
      <alignment horizontal="center"/>
    </xf>
    <xf numFmtId="0" fontId="8" fillId="0" borderId="39" xfId="0" applyFont="1" applyBorder="1" applyAlignment="1">
      <alignment horizontal="left"/>
    </xf>
    <xf numFmtId="43" fontId="8" fillId="0" borderId="13" xfId="38" applyFont="1" applyBorder="1" applyAlignment="1">
      <alignment horizontal="center"/>
    </xf>
    <xf numFmtId="0" fontId="27" fillId="0" borderId="0" xfId="0" applyFont="1" applyAlignment="1">
      <alignment/>
    </xf>
    <xf numFmtId="43" fontId="8" fillId="0" borderId="39" xfId="38" applyFont="1" applyBorder="1" applyAlignment="1">
      <alignment horizontal="center"/>
    </xf>
    <xf numFmtId="43" fontId="8" fillId="0" borderId="15" xfId="38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43" fontId="8" fillId="0" borderId="24" xfId="38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43" fontId="76" fillId="0" borderId="23" xfId="38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43" fontId="8" fillId="0" borderId="54" xfId="38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43" fontId="9" fillId="0" borderId="23" xfId="38" applyFont="1" applyBorder="1" applyAlignment="1">
      <alignment horizontal="center"/>
    </xf>
    <xf numFmtId="0" fontId="14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28" fillId="0" borderId="0" xfId="0" applyFont="1" applyAlignment="1">
      <alignment/>
    </xf>
    <xf numFmtId="0" fontId="14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43" fontId="9" fillId="0" borderId="13" xfId="38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3" fontId="8" fillId="0" borderId="10" xfId="38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3" fontId="14" fillId="0" borderId="15" xfId="38" applyFont="1" applyBorder="1" applyAlignment="1" quotePrefix="1">
      <alignment horizontal="center"/>
    </xf>
    <xf numFmtId="0" fontId="8" fillId="0" borderId="39" xfId="0" applyFont="1" applyBorder="1" applyAlignment="1">
      <alignment horizontal="center"/>
    </xf>
    <xf numFmtId="0" fontId="8" fillId="0" borderId="45" xfId="0" applyFont="1" applyBorder="1" applyAlignment="1">
      <alignment horizontal="left"/>
    </xf>
    <xf numFmtId="0" fontId="8" fillId="0" borderId="45" xfId="0" applyFont="1" applyBorder="1" applyAlignment="1">
      <alignment horizontal="center"/>
    </xf>
    <xf numFmtId="43" fontId="8" fillId="0" borderId="45" xfId="38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9" fillId="0" borderId="0" xfId="0" applyFont="1" applyAlignment="1">
      <alignment/>
    </xf>
    <xf numFmtId="205" fontId="29" fillId="0" borderId="0" xfId="38" applyNumberFormat="1" applyFont="1" applyAlignment="1">
      <alignment/>
    </xf>
    <xf numFmtId="43" fontId="8" fillId="0" borderId="55" xfId="38" applyFont="1" applyBorder="1" applyAlignment="1">
      <alignment/>
    </xf>
    <xf numFmtId="0" fontId="30" fillId="0" borderId="0" xfId="0" applyFont="1" applyAlignment="1">
      <alignment/>
    </xf>
    <xf numFmtId="49" fontId="8" fillId="0" borderId="55" xfId="0" applyNumberFormat="1" applyFont="1" applyBorder="1" applyAlignment="1">
      <alignment horizontal="center"/>
    </xf>
    <xf numFmtId="0" fontId="18" fillId="0" borderId="43" xfId="0" applyFont="1" applyBorder="1" applyAlignment="1">
      <alignment horizontal="left" vertical="center"/>
    </xf>
    <xf numFmtId="43" fontId="18" fillId="0" borderId="24" xfId="38" applyFont="1" applyBorder="1" applyAlignment="1" quotePrefix="1">
      <alignment horizontal="center"/>
    </xf>
    <xf numFmtId="0" fontId="18" fillId="0" borderId="15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43" fontId="7" fillId="0" borderId="12" xfId="38" applyFont="1" applyBorder="1" applyAlignment="1">
      <alignment horizontal="center"/>
    </xf>
    <xf numFmtId="43" fontId="7" fillId="0" borderId="43" xfId="38" applyFont="1" applyBorder="1" applyAlignment="1">
      <alignment horizontal="center"/>
    </xf>
    <xf numFmtId="0" fontId="7" fillId="0" borderId="39" xfId="0" applyFont="1" applyBorder="1" applyAlignment="1">
      <alignment horizontal="left"/>
    </xf>
    <xf numFmtId="43" fontId="7" fillId="0" borderId="13" xfId="38" applyFont="1" applyBorder="1" applyAlignment="1">
      <alignment horizontal="center"/>
    </xf>
    <xf numFmtId="43" fontId="7" fillId="0" borderId="11" xfId="38" applyFont="1" applyBorder="1" applyAlignment="1">
      <alignment horizontal="center"/>
    </xf>
    <xf numFmtId="43" fontId="7" fillId="0" borderId="39" xfId="38" applyFont="1" applyBorder="1" applyAlignment="1">
      <alignment horizontal="center"/>
    </xf>
    <xf numFmtId="43" fontId="7" fillId="0" borderId="15" xfId="38" applyFont="1" applyBorder="1" applyAlignment="1">
      <alignment horizontal="center"/>
    </xf>
    <xf numFmtId="43" fontId="30" fillId="0" borderId="0" xfId="0" applyNumberFormat="1" applyFont="1" applyAlignment="1">
      <alignment/>
    </xf>
    <xf numFmtId="0" fontId="7" fillId="0" borderId="24" xfId="0" applyFont="1" applyBorder="1" applyAlignment="1">
      <alignment horizontal="center"/>
    </xf>
    <xf numFmtId="43" fontId="7" fillId="0" borderId="24" xfId="38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3" fontId="31" fillId="0" borderId="23" xfId="38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18" fillId="0" borderId="13" xfId="0" applyFont="1" applyBorder="1" applyAlignment="1">
      <alignment horizontal="left"/>
    </xf>
    <xf numFmtId="43" fontId="31" fillId="0" borderId="13" xfId="38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3" fontId="9" fillId="0" borderId="0" xfId="38" applyFont="1" applyBorder="1" applyAlignment="1">
      <alignment horizontal="center"/>
    </xf>
    <xf numFmtId="43" fontId="76" fillId="0" borderId="55" xfId="38" applyFont="1" applyBorder="1" applyAlignment="1">
      <alignment/>
    </xf>
    <xf numFmtId="0" fontId="30" fillId="0" borderId="0" xfId="0" applyFont="1" applyAlignment="1">
      <alignment horizontal="center"/>
    </xf>
    <xf numFmtId="43" fontId="30" fillId="0" borderId="0" xfId="38" applyFont="1" applyAlignment="1">
      <alignment horizontal="center"/>
    </xf>
    <xf numFmtId="0" fontId="8" fillId="0" borderId="0" xfId="46" applyFont="1" applyAlignment="1">
      <alignment/>
      <protection/>
    </xf>
    <xf numFmtId="0" fontId="6" fillId="0" borderId="39" xfId="0" applyFont="1" applyFill="1" applyBorder="1" applyAlignment="1">
      <alignment horizontal="left"/>
    </xf>
    <xf numFmtId="0" fontId="3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33" fillId="0" borderId="0" xfId="46" applyFont="1" applyAlignment="1">
      <alignment horizontal="left"/>
      <protection/>
    </xf>
    <xf numFmtId="43" fontId="8" fillId="0" borderId="0" xfId="0" applyNumberFormat="1" applyFont="1" applyAlignment="1">
      <alignment/>
    </xf>
    <xf numFmtId="0" fontId="5" fillId="0" borderId="0" xfId="46" applyFont="1" applyAlignment="1">
      <alignment/>
      <protection/>
    </xf>
    <xf numFmtId="4" fontId="8" fillId="0" borderId="0" xfId="46" applyNumberFormat="1" applyFont="1" applyBorder="1" applyAlignment="1">
      <alignment vertical="center"/>
      <protection/>
    </xf>
    <xf numFmtId="4" fontId="14" fillId="0" borderId="0" xfId="46" applyNumberFormat="1" applyFont="1" applyBorder="1" applyAlignment="1">
      <alignment vertical="center"/>
      <protection/>
    </xf>
    <xf numFmtId="0" fontId="5" fillId="0" borderId="0" xfId="0" applyFont="1" applyAlignment="1">
      <alignment horizontal="center"/>
    </xf>
    <xf numFmtId="0" fontId="16" fillId="0" borderId="35" xfId="0" applyFont="1" applyBorder="1" applyAlignment="1">
      <alignment/>
    </xf>
    <xf numFmtId="49" fontId="18" fillId="0" borderId="0" xfId="38" applyNumberFormat="1" applyFont="1" applyAlignment="1">
      <alignment horizontal="center"/>
    </xf>
    <xf numFmtId="0" fontId="8" fillId="0" borderId="0" xfId="46" applyFont="1" applyAlignment="1">
      <alignment horizontal="left"/>
      <protection/>
    </xf>
    <xf numFmtId="0" fontId="8" fillId="0" borderId="0" xfId="46" applyFont="1" applyAlignment="1">
      <alignment horizontal="center"/>
      <protection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3" fontId="14" fillId="0" borderId="0" xfId="38" applyFont="1" applyAlignment="1">
      <alignment horizontal="center"/>
    </xf>
    <xf numFmtId="43" fontId="14" fillId="0" borderId="0" xfId="38" applyFont="1" applyBorder="1" applyAlignment="1">
      <alignment horizontal="center"/>
    </xf>
    <xf numFmtId="43" fontId="14" fillId="0" borderId="33" xfId="38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7" fillId="0" borderId="0" xfId="46" applyFont="1" applyAlignment="1">
      <alignment/>
      <protection/>
    </xf>
    <xf numFmtId="0" fontId="1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46" applyFont="1" applyAlignment="1">
      <alignment horizontal="left"/>
      <protection/>
    </xf>
    <xf numFmtId="0" fontId="18" fillId="0" borderId="0" xfId="0" applyFont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43" fontId="8" fillId="0" borderId="48" xfId="38" applyFont="1" applyBorder="1" applyAlignment="1">
      <alignment horizontal="center" shrinkToFit="1"/>
    </xf>
    <xf numFmtId="43" fontId="8" fillId="0" borderId="0" xfId="38" applyFont="1" applyBorder="1" applyAlignment="1">
      <alignment horizontal="center" shrinkToFit="1"/>
    </xf>
    <xf numFmtId="43" fontId="8" fillId="0" borderId="49" xfId="38" applyFont="1" applyBorder="1" applyAlignment="1">
      <alignment horizontal="center" shrinkToFit="1"/>
    </xf>
    <xf numFmtId="0" fontId="14" fillId="0" borderId="53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49" fontId="8" fillId="0" borderId="48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10" fillId="0" borderId="2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43" fontId="10" fillId="0" borderId="24" xfId="38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3" fontId="10" fillId="0" borderId="0" xfId="38" applyFont="1" applyAlignment="1">
      <alignment horizontal="center"/>
    </xf>
    <xf numFmtId="43" fontId="10" fillId="0" borderId="0" xfId="38" applyFont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textRotation="45"/>
    </xf>
    <xf numFmtId="0" fontId="10" fillId="0" borderId="13" xfId="0" applyFont="1" applyBorder="1" applyAlignment="1">
      <alignment horizontal="center" vertical="center" textRotation="45"/>
    </xf>
    <xf numFmtId="0" fontId="4" fillId="0" borderId="15" xfId="0" applyFont="1" applyBorder="1" applyAlignment="1">
      <alignment horizontal="center" vertical="center" textRotation="45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43" fontId="8" fillId="0" borderId="33" xfId="38" applyFont="1" applyBorder="1" applyAlignment="1">
      <alignment/>
    </xf>
    <xf numFmtId="43" fontId="8" fillId="0" borderId="34" xfId="38" applyFont="1" applyBorder="1" applyAlignment="1">
      <alignment/>
    </xf>
    <xf numFmtId="0" fontId="14" fillId="0" borderId="28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8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56" xfId="0" applyBorder="1" applyAlignment="1">
      <alignment horizontal="center" vertical="center"/>
    </xf>
    <xf numFmtId="0" fontId="4" fillId="0" borderId="0" xfId="46" applyFont="1" applyAlignment="1">
      <alignment/>
      <protection/>
    </xf>
    <xf numFmtId="43" fontId="14" fillId="0" borderId="43" xfId="38" applyFont="1" applyBorder="1" applyAlignment="1">
      <alignment horizontal="center" vertical="center"/>
    </xf>
    <xf numFmtId="43" fontId="14" fillId="0" borderId="15" xfId="38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43" fontId="18" fillId="0" borderId="43" xfId="38" applyFont="1" applyBorder="1" applyAlignment="1">
      <alignment horizontal="center" vertical="center"/>
    </xf>
    <xf numFmtId="43" fontId="18" fillId="0" borderId="15" xfId="38" applyFont="1" applyBorder="1" applyAlignment="1">
      <alignment horizontal="center" vertical="center"/>
    </xf>
    <xf numFmtId="43" fontId="8" fillId="0" borderId="58" xfId="38" applyFont="1" applyBorder="1" applyAlignment="1">
      <alignment horizontal="right"/>
    </xf>
    <xf numFmtId="0" fontId="8" fillId="0" borderId="29" xfId="0" applyFont="1" applyBorder="1" applyAlignment="1">
      <alignment horizontal="center"/>
    </xf>
    <xf numFmtId="43" fontId="7" fillId="0" borderId="39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กระดาษทำการ ตย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51</xdr:row>
      <xdr:rowOff>257175</xdr:rowOff>
    </xdr:from>
    <xdr:to>
      <xdr:col>8</xdr:col>
      <xdr:colOff>0</xdr:colOff>
      <xdr:row>61</xdr:row>
      <xdr:rowOff>266700</xdr:rowOff>
    </xdr:to>
    <xdr:sp>
      <xdr:nvSpPr>
        <xdr:cNvPr id="1" name="Line 17582"/>
        <xdr:cNvSpPr>
          <a:spLocks/>
        </xdr:cNvSpPr>
      </xdr:nvSpPr>
      <xdr:spPr>
        <a:xfrm flipH="1">
          <a:off x="4657725" y="15011400"/>
          <a:ext cx="962025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</xdr:colOff>
      <xdr:row>52</xdr:row>
      <xdr:rowOff>19050</xdr:rowOff>
    </xdr:from>
    <xdr:to>
      <xdr:col>8</xdr:col>
      <xdr:colOff>1143000</xdr:colOff>
      <xdr:row>62</xdr:row>
      <xdr:rowOff>0</xdr:rowOff>
    </xdr:to>
    <xdr:sp>
      <xdr:nvSpPr>
        <xdr:cNvPr id="2" name="Line 17582"/>
        <xdr:cNvSpPr>
          <a:spLocks/>
        </xdr:cNvSpPr>
      </xdr:nvSpPr>
      <xdr:spPr>
        <a:xfrm flipH="1">
          <a:off x="5629275" y="15049500"/>
          <a:ext cx="1133475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19050</xdr:rowOff>
    </xdr:from>
    <xdr:to>
      <xdr:col>8</xdr:col>
      <xdr:colOff>0</xdr:colOff>
      <xdr:row>24</xdr:row>
      <xdr:rowOff>19050</xdr:rowOff>
    </xdr:to>
    <xdr:sp>
      <xdr:nvSpPr>
        <xdr:cNvPr id="3" name="Line 17582"/>
        <xdr:cNvSpPr>
          <a:spLocks/>
        </xdr:cNvSpPr>
      </xdr:nvSpPr>
      <xdr:spPr>
        <a:xfrm flipH="1">
          <a:off x="4638675" y="4448175"/>
          <a:ext cx="981075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</xdr:colOff>
      <xdr:row>15</xdr:row>
      <xdr:rowOff>19050</xdr:rowOff>
    </xdr:from>
    <xdr:to>
      <xdr:col>8</xdr:col>
      <xdr:colOff>1143000</xdr:colOff>
      <xdr:row>24</xdr:row>
      <xdr:rowOff>19050</xdr:rowOff>
    </xdr:to>
    <xdr:sp>
      <xdr:nvSpPr>
        <xdr:cNvPr id="4" name="Line 17582"/>
        <xdr:cNvSpPr>
          <a:spLocks/>
        </xdr:cNvSpPr>
      </xdr:nvSpPr>
      <xdr:spPr>
        <a:xfrm flipH="1">
          <a:off x="5629275" y="4448175"/>
          <a:ext cx="1133475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704850</xdr:colOff>
      <xdr:row>15</xdr:row>
      <xdr:rowOff>9525</xdr:rowOff>
    </xdr:from>
    <xdr:to>
      <xdr:col>8</xdr:col>
      <xdr:colOff>0</xdr:colOff>
      <xdr:row>24</xdr:row>
      <xdr:rowOff>9525</xdr:rowOff>
    </xdr:to>
    <xdr:sp>
      <xdr:nvSpPr>
        <xdr:cNvPr id="1" name="Line 17582"/>
        <xdr:cNvSpPr>
          <a:spLocks/>
        </xdr:cNvSpPr>
      </xdr:nvSpPr>
      <xdr:spPr>
        <a:xfrm flipH="1">
          <a:off x="4410075" y="4438650"/>
          <a:ext cx="112395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1104900</xdr:colOff>
      <xdr:row>15</xdr:row>
      <xdr:rowOff>19050</xdr:rowOff>
    </xdr:from>
    <xdr:to>
      <xdr:col>8</xdr:col>
      <xdr:colOff>1200150</xdr:colOff>
      <xdr:row>24</xdr:row>
      <xdr:rowOff>0</xdr:rowOff>
    </xdr:to>
    <xdr:sp>
      <xdr:nvSpPr>
        <xdr:cNvPr id="2" name="Line 17582"/>
        <xdr:cNvSpPr>
          <a:spLocks/>
        </xdr:cNvSpPr>
      </xdr:nvSpPr>
      <xdr:spPr>
        <a:xfrm flipH="1">
          <a:off x="5524500" y="4448175"/>
          <a:ext cx="120967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8</xdr:row>
      <xdr:rowOff>0</xdr:rowOff>
    </xdr:from>
    <xdr:to>
      <xdr:col>7</xdr:col>
      <xdr:colOff>1200150</xdr:colOff>
      <xdr:row>17</xdr:row>
      <xdr:rowOff>276225</xdr:rowOff>
    </xdr:to>
    <xdr:sp>
      <xdr:nvSpPr>
        <xdr:cNvPr id="1" name="Line 17582"/>
        <xdr:cNvSpPr>
          <a:spLocks/>
        </xdr:cNvSpPr>
      </xdr:nvSpPr>
      <xdr:spPr>
        <a:xfrm flipH="1">
          <a:off x="3924300" y="2343150"/>
          <a:ext cx="1181100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19050</xdr:colOff>
      <xdr:row>8</xdr:row>
      <xdr:rowOff>9525</xdr:rowOff>
    </xdr:from>
    <xdr:to>
      <xdr:col>9</xdr:col>
      <xdr:colOff>0</xdr:colOff>
      <xdr:row>17</xdr:row>
      <xdr:rowOff>285750</xdr:rowOff>
    </xdr:to>
    <xdr:sp>
      <xdr:nvSpPr>
        <xdr:cNvPr id="2" name="Line 17582"/>
        <xdr:cNvSpPr>
          <a:spLocks/>
        </xdr:cNvSpPr>
      </xdr:nvSpPr>
      <xdr:spPr>
        <a:xfrm flipH="1">
          <a:off x="5143500" y="2352675"/>
          <a:ext cx="1200150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107</xdr:row>
      <xdr:rowOff>9525</xdr:rowOff>
    </xdr:from>
    <xdr:to>
      <xdr:col>8</xdr:col>
      <xdr:colOff>0</xdr:colOff>
      <xdr:row>116</xdr:row>
      <xdr:rowOff>276225</xdr:rowOff>
    </xdr:to>
    <xdr:sp>
      <xdr:nvSpPr>
        <xdr:cNvPr id="1" name="Line 17582"/>
        <xdr:cNvSpPr>
          <a:spLocks/>
        </xdr:cNvSpPr>
      </xdr:nvSpPr>
      <xdr:spPr>
        <a:xfrm flipH="1">
          <a:off x="3990975" y="30194250"/>
          <a:ext cx="1276350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</xdr:colOff>
      <xdr:row>107</xdr:row>
      <xdr:rowOff>0</xdr:rowOff>
    </xdr:from>
    <xdr:to>
      <xdr:col>9</xdr:col>
      <xdr:colOff>0</xdr:colOff>
      <xdr:row>117</xdr:row>
      <xdr:rowOff>9525</xdr:rowOff>
    </xdr:to>
    <xdr:sp>
      <xdr:nvSpPr>
        <xdr:cNvPr id="2" name="Line 17582"/>
        <xdr:cNvSpPr>
          <a:spLocks/>
        </xdr:cNvSpPr>
      </xdr:nvSpPr>
      <xdr:spPr>
        <a:xfrm flipH="1">
          <a:off x="5276850" y="30184725"/>
          <a:ext cx="1266825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8</xdr:row>
      <xdr:rowOff>19050</xdr:rowOff>
    </xdr:from>
    <xdr:to>
      <xdr:col>7</xdr:col>
      <xdr:colOff>1266825</xdr:colOff>
      <xdr:row>18</xdr:row>
      <xdr:rowOff>276225</xdr:rowOff>
    </xdr:to>
    <xdr:sp>
      <xdr:nvSpPr>
        <xdr:cNvPr id="3" name="Line 17582"/>
        <xdr:cNvSpPr>
          <a:spLocks/>
        </xdr:cNvSpPr>
      </xdr:nvSpPr>
      <xdr:spPr>
        <a:xfrm flipH="1">
          <a:off x="4019550" y="2362200"/>
          <a:ext cx="1238250" cy="320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1266825</xdr:colOff>
      <xdr:row>7</xdr:row>
      <xdr:rowOff>266700</xdr:rowOff>
    </xdr:from>
    <xdr:to>
      <xdr:col>9</xdr:col>
      <xdr:colOff>9525</xdr:colOff>
      <xdr:row>19</xdr:row>
      <xdr:rowOff>9525</xdr:rowOff>
    </xdr:to>
    <xdr:sp>
      <xdr:nvSpPr>
        <xdr:cNvPr id="4" name="Line 17582"/>
        <xdr:cNvSpPr>
          <a:spLocks/>
        </xdr:cNvSpPr>
      </xdr:nvSpPr>
      <xdr:spPr>
        <a:xfrm flipH="1">
          <a:off x="5257800" y="2314575"/>
          <a:ext cx="1295400" cy="3286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3552825</xdr:colOff>
      <xdr:row>3</xdr:row>
      <xdr:rowOff>257175</xdr:rowOff>
    </xdr:to>
    <xdr:sp>
      <xdr:nvSpPr>
        <xdr:cNvPr id="1" name="Line 1"/>
        <xdr:cNvSpPr>
          <a:spLocks/>
        </xdr:cNvSpPr>
      </xdr:nvSpPr>
      <xdr:spPr>
        <a:xfrm>
          <a:off x="114300" y="609600"/>
          <a:ext cx="3552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266700</xdr:rowOff>
    </xdr:from>
    <xdr:to>
      <xdr:col>2</xdr:col>
      <xdr:colOff>9525</xdr:colOff>
      <xdr:row>43</xdr:row>
      <xdr:rowOff>0</xdr:rowOff>
    </xdr:to>
    <xdr:sp>
      <xdr:nvSpPr>
        <xdr:cNvPr id="2" name="Line 3"/>
        <xdr:cNvSpPr>
          <a:spLocks/>
        </xdr:cNvSpPr>
      </xdr:nvSpPr>
      <xdr:spPr>
        <a:xfrm>
          <a:off x="114300" y="10668000"/>
          <a:ext cx="35623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" y="552450"/>
          <a:ext cx="35623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85725</xdr:rowOff>
    </xdr:from>
    <xdr:to>
      <xdr:col>8</xdr:col>
      <xdr:colOff>0</xdr:colOff>
      <xdr:row>52</xdr:row>
      <xdr:rowOff>190500</xdr:rowOff>
    </xdr:to>
    <xdr:sp>
      <xdr:nvSpPr>
        <xdr:cNvPr id="2" name="Line 2"/>
        <xdr:cNvSpPr>
          <a:spLocks/>
        </xdr:cNvSpPr>
      </xdr:nvSpPr>
      <xdr:spPr>
        <a:xfrm flipH="1">
          <a:off x="8724900" y="12820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19050</xdr:rowOff>
    </xdr:from>
    <xdr:to>
      <xdr:col>2</xdr:col>
      <xdr:colOff>0</xdr:colOff>
      <xdr:row>42</xdr:row>
      <xdr:rowOff>266700</xdr:rowOff>
    </xdr:to>
    <xdr:sp>
      <xdr:nvSpPr>
        <xdr:cNvPr id="3" name="Line 3"/>
        <xdr:cNvSpPr>
          <a:spLocks/>
        </xdr:cNvSpPr>
      </xdr:nvSpPr>
      <xdr:spPr>
        <a:xfrm>
          <a:off x="152400" y="10267950"/>
          <a:ext cx="35433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cer\Desktop\&#3591;&#3634;&#3609;&#3592;&#3634;&#3585;handydrive\&#3591;&#3610;&#3607;&#3629;&#3591;&#3627;&#3621;&#3634;&#3591;54\My%20Documents\New%20Folder\&#3591;&#3610;&#3648;&#3604;&#3639;&#3629;&#3609;&#3611;&#3637;%20254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cer\Desktop\&#3591;&#3634;&#3609;&#3592;&#3634;&#3585;handydrive\&#3591;&#3610;&#3607;&#3629;&#3591;&#3627;&#3621;&#3634;&#3591;54\My%20Documents\&#3611;&#3637;%202546\My%20Documents\New%20Folder\&#3591;&#3610;&#3648;&#3604;&#3639;&#3629;&#3609;&#3611;&#3637;%20254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10;%20&#3585;.&#3614;.%2060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ผ่าน"/>
      <sheetName val="กระแสเงินสด'44"/>
      <sheetName val="งบทดลอง"/>
      <sheetName val="ใบผ่าน'44"/>
      <sheetName val="ปิดบัญช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ใบผ่าน"/>
      <sheetName val="กระแสเงินสด'44"/>
      <sheetName val="งบทดลอง"/>
      <sheetName val="ใบผ่าน'44"/>
      <sheetName val="ปิดบัญช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เงินสดจ่าย"/>
      <sheetName val="งบทดลอง"/>
      <sheetName val="กระดาษทำการ"/>
      <sheetName val="ม.1"/>
      <sheetName val="ม.2"/>
      <sheetName val="ม.3"/>
      <sheetName val="ทั่วไป 8"/>
      <sheetName val="กระแสเงินสด"/>
      <sheetName val="หมายเหตุ 2"/>
      <sheetName val="จ่ายเงินรายรับ"/>
      <sheetName val="จ่ายเงินรายได้"/>
      <sheetName val="จ่ายเงินอุดหนุน"/>
      <sheetName val="จ่ายเงินสะสม"/>
      <sheetName val="เงินสะสมคงเหลือ"/>
      <sheetName val="เงินเดือนครู"/>
      <sheetName val="Sheet1"/>
      <sheetName val="รายงานรายได้"/>
      <sheetName val="เงินสะสมสตง"/>
    </sheetNames>
    <sheetDataSet>
      <sheetData sheetId="2">
        <row r="10">
          <cell r="K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K46"/>
  <sheetViews>
    <sheetView view="pageBreakPreview" zoomScaleSheetLayoutView="100" zoomScalePageLayoutView="0" workbookViewId="0" topLeftCell="A1">
      <selection activeCell="F30" sqref="F30"/>
    </sheetView>
  </sheetViews>
  <sheetFormatPr defaultColWidth="9.140625" defaultRowHeight="21.75"/>
  <cols>
    <col min="1" max="1" width="3.00390625" style="1" customWidth="1"/>
    <col min="2" max="5" width="9.140625" style="1" customWidth="1"/>
    <col min="6" max="6" width="27.28125" style="1" customWidth="1"/>
    <col min="7" max="7" width="14.8515625" style="1" customWidth="1"/>
    <col min="8" max="8" width="25.421875" style="16" customWidth="1"/>
    <col min="9" max="9" width="25.421875" style="25" customWidth="1"/>
    <col min="10" max="10" width="4.7109375" style="1" customWidth="1"/>
    <col min="11" max="11" width="17.28125" style="1" customWidth="1"/>
    <col min="12" max="16384" width="9.140625" style="1" customWidth="1"/>
  </cols>
  <sheetData>
    <row r="1" spans="1:9" ht="23.25">
      <c r="A1" s="412" t="s">
        <v>61</v>
      </c>
      <c r="B1" s="412"/>
      <c r="C1" s="412"/>
      <c r="D1" s="412"/>
      <c r="E1" s="412"/>
      <c r="F1" s="412"/>
      <c r="G1" s="412"/>
      <c r="H1" s="412"/>
      <c r="I1" s="412"/>
    </row>
    <row r="2" spans="1:9" ht="23.25">
      <c r="A2" s="412" t="s">
        <v>0</v>
      </c>
      <c r="B2" s="412"/>
      <c r="C2" s="412"/>
      <c r="D2" s="412"/>
      <c r="E2" s="412"/>
      <c r="F2" s="412"/>
      <c r="G2" s="412"/>
      <c r="H2" s="412"/>
      <c r="I2" s="412"/>
    </row>
    <row r="3" spans="1:9" ht="23.25">
      <c r="A3" s="413" t="s">
        <v>435</v>
      </c>
      <c r="B3" s="413"/>
      <c r="C3" s="413"/>
      <c r="D3" s="413"/>
      <c r="E3" s="413"/>
      <c r="F3" s="413"/>
      <c r="G3" s="413"/>
      <c r="H3" s="413"/>
      <c r="I3" s="413"/>
    </row>
    <row r="4" spans="1:9" ht="23.25">
      <c r="A4" s="414"/>
      <c r="B4" s="414"/>
      <c r="C4" s="414"/>
      <c r="D4" s="414"/>
      <c r="E4" s="414"/>
      <c r="F4" s="414"/>
      <c r="G4" s="414"/>
      <c r="H4" s="414"/>
      <c r="I4" s="414"/>
    </row>
    <row r="5" spans="1:9" ht="23.25">
      <c r="A5" s="103"/>
      <c r="B5" s="104"/>
      <c r="C5" s="104"/>
      <c r="D5" s="104"/>
      <c r="E5" s="104"/>
      <c r="F5" s="105"/>
      <c r="G5" s="106"/>
      <c r="H5" s="106"/>
      <c r="I5" s="107"/>
    </row>
    <row r="6" spans="1:9" ht="23.25">
      <c r="A6" s="415" t="s">
        <v>1</v>
      </c>
      <c r="B6" s="416"/>
      <c r="C6" s="416"/>
      <c r="D6" s="416"/>
      <c r="E6" s="416"/>
      <c r="F6" s="417"/>
      <c r="G6" s="106" t="s">
        <v>2</v>
      </c>
      <c r="H6" s="106" t="s">
        <v>3</v>
      </c>
      <c r="I6" s="107" t="s">
        <v>4</v>
      </c>
    </row>
    <row r="7" spans="1:9" ht="23.25">
      <c r="A7" s="108"/>
      <c r="B7" s="109"/>
      <c r="C7" s="109"/>
      <c r="D7" s="109"/>
      <c r="E7" s="109"/>
      <c r="F7" s="110"/>
      <c r="G7" s="111"/>
      <c r="H7" s="111"/>
      <c r="I7" s="112"/>
    </row>
    <row r="8" spans="1:9" ht="23.25">
      <c r="A8" s="113"/>
      <c r="B8" s="114" t="s">
        <v>5</v>
      </c>
      <c r="C8" s="115"/>
      <c r="D8" s="115"/>
      <c r="E8" s="115"/>
      <c r="F8" s="116"/>
      <c r="G8" s="117" t="s">
        <v>95</v>
      </c>
      <c r="H8" s="118">
        <f>'[3]กระดาษทำการ'!K10</f>
        <v>0</v>
      </c>
      <c r="I8" s="119"/>
    </row>
    <row r="9" spans="1:9" ht="23.25">
      <c r="A9" s="120"/>
      <c r="B9" s="121" t="s">
        <v>105</v>
      </c>
      <c r="C9" s="122"/>
      <c r="D9" s="122"/>
      <c r="E9" s="122"/>
      <c r="F9" s="123"/>
      <c r="G9" s="124" t="s">
        <v>97</v>
      </c>
      <c r="H9" s="172">
        <f>+กระดาษทำการ!K10</f>
        <v>4985266.380000001</v>
      </c>
      <c r="I9" s="125"/>
    </row>
    <row r="10" spans="1:11" ht="23.25">
      <c r="A10" s="126"/>
      <c r="B10" s="121" t="s">
        <v>132</v>
      </c>
      <c r="C10" s="121"/>
      <c r="D10" s="121"/>
      <c r="E10" s="121"/>
      <c r="F10" s="127"/>
      <c r="G10" s="124" t="s">
        <v>98</v>
      </c>
      <c r="H10" s="172">
        <f>'มห.3'!G13</f>
        <v>1378716.22</v>
      </c>
      <c r="I10" s="125"/>
      <c r="J10" s="37"/>
      <c r="K10" s="20"/>
    </row>
    <row r="11" spans="1:11" ht="23.25">
      <c r="A11" s="126"/>
      <c r="B11" s="121" t="s">
        <v>76</v>
      </c>
      <c r="C11" s="121"/>
      <c r="D11" s="121"/>
      <c r="E11" s="121"/>
      <c r="F11" s="127"/>
      <c r="G11" s="124" t="s">
        <v>113</v>
      </c>
      <c r="H11" s="172">
        <f>+กระดาษทำการ!K15</f>
        <v>0</v>
      </c>
      <c r="I11" s="128"/>
      <c r="J11" s="37"/>
      <c r="K11" s="20"/>
    </row>
    <row r="12" spans="1:11" ht="23.25">
      <c r="A12" s="126"/>
      <c r="B12" s="121" t="s">
        <v>12</v>
      </c>
      <c r="C12" s="121"/>
      <c r="D12" s="121"/>
      <c r="E12" s="121"/>
      <c r="F12" s="127"/>
      <c r="G12" s="124" t="s">
        <v>93</v>
      </c>
      <c r="H12" s="172">
        <f>+กระดาษทำการ!K16</f>
        <v>48940</v>
      </c>
      <c r="I12" s="128"/>
      <c r="J12" s="37"/>
      <c r="K12" s="20"/>
    </row>
    <row r="13" spans="1:11" ht="23.25">
      <c r="A13" s="126"/>
      <c r="B13" s="121" t="s">
        <v>112</v>
      </c>
      <c r="C13" s="121"/>
      <c r="D13" s="121"/>
      <c r="E13" s="121"/>
      <c r="F13" s="127"/>
      <c r="G13" s="124" t="s">
        <v>55</v>
      </c>
      <c r="H13" s="172">
        <f>+กระดาษทำการ!K17</f>
        <v>145550</v>
      </c>
      <c r="I13" s="128"/>
      <c r="J13" s="37"/>
      <c r="K13" s="20"/>
    </row>
    <row r="14" spans="1:11" ht="23.25">
      <c r="A14" s="126"/>
      <c r="B14" s="121" t="s">
        <v>56</v>
      </c>
      <c r="C14" s="121"/>
      <c r="D14" s="121"/>
      <c r="E14" s="121"/>
      <c r="F14" s="127"/>
      <c r="G14" s="124" t="s">
        <v>57</v>
      </c>
      <c r="H14" s="172">
        <f>+กระดาษทำการ!K18</f>
        <v>78600</v>
      </c>
      <c r="I14" s="128"/>
      <c r="J14" s="37"/>
      <c r="K14" s="20"/>
    </row>
    <row r="15" spans="1:11" ht="23.25">
      <c r="A15" s="126"/>
      <c r="B15" s="121" t="s">
        <v>58</v>
      </c>
      <c r="C15" s="121"/>
      <c r="D15" s="121"/>
      <c r="E15" s="121"/>
      <c r="F15" s="127"/>
      <c r="G15" s="124" t="s">
        <v>59</v>
      </c>
      <c r="H15" s="172">
        <f>+กระดาษทำการ!K19</f>
        <v>150750</v>
      </c>
      <c r="I15" s="128"/>
      <c r="J15" s="37"/>
      <c r="K15" s="20"/>
    </row>
    <row r="16" spans="1:11" ht="23.25">
      <c r="A16" s="126"/>
      <c r="B16" s="121" t="s">
        <v>85</v>
      </c>
      <c r="C16" s="121"/>
      <c r="D16" s="121"/>
      <c r="E16" s="121"/>
      <c r="F16" s="127"/>
      <c r="G16" s="124" t="s">
        <v>84</v>
      </c>
      <c r="H16" s="172">
        <f>+กระดาษทำการ!K20</f>
        <v>15675</v>
      </c>
      <c r="I16" s="128"/>
      <c r="J16" s="37"/>
      <c r="K16" s="20"/>
    </row>
    <row r="17" spans="1:11" ht="23.25">
      <c r="A17" s="126"/>
      <c r="B17" s="121" t="s">
        <v>6</v>
      </c>
      <c r="C17" s="121"/>
      <c r="D17" s="121"/>
      <c r="E17" s="121"/>
      <c r="F17" s="127"/>
      <c r="G17" s="124" t="s">
        <v>86</v>
      </c>
      <c r="H17" s="172">
        <f>+กระดาษทำการ!K21</f>
        <v>46908.5</v>
      </c>
      <c r="I17" s="128"/>
      <c r="J17" s="37"/>
      <c r="K17" s="20"/>
    </row>
    <row r="18" spans="1:11" ht="23.25">
      <c r="A18" s="126"/>
      <c r="B18" s="121" t="s">
        <v>7</v>
      </c>
      <c r="C18" s="121"/>
      <c r="D18" s="121"/>
      <c r="E18" s="121"/>
      <c r="F18" s="127"/>
      <c r="G18" s="124" t="s">
        <v>87</v>
      </c>
      <c r="H18" s="172">
        <f>+กระดาษทำการ!K22</f>
        <v>151.2</v>
      </c>
      <c r="I18" s="128"/>
      <c r="J18" s="37"/>
      <c r="K18" s="20"/>
    </row>
    <row r="19" spans="1:11" ht="23.25">
      <c r="A19" s="126"/>
      <c r="B19" s="121" t="s">
        <v>8</v>
      </c>
      <c r="C19" s="121"/>
      <c r="D19" s="121"/>
      <c r="E19" s="121"/>
      <c r="F19" s="127"/>
      <c r="G19" s="124" t="s">
        <v>88</v>
      </c>
      <c r="H19" s="172">
        <f>+กระดาษทำการ!K23</f>
        <v>315017.92</v>
      </c>
      <c r="I19" s="128"/>
      <c r="J19" s="37"/>
      <c r="K19" s="20"/>
    </row>
    <row r="20" spans="1:11" ht="23.25">
      <c r="A20" s="126"/>
      <c r="B20" s="121" t="s">
        <v>23</v>
      </c>
      <c r="C20" s="121"/>
      <c r="D20" s="121"/>
      <c r="E20" s="121"/>
      <c r="F20" s="127"/>
      <c r="G20" s="124" t="s">
        <v>109</v>
      </c>
      <c r="H20" s="172">
        <f>+กระดาษทำการ!K24</f>
        <v>0</v>
      </c>
      <c r="I20" s="128">
        <v>0</v>
      </c>
      <c r="J20" s="37"/>
      <c r="K20" s="20"/>
    </row>
    <row r="21" spans="1:11" ht="23.25">
      <c r="A21" s="126"/>
      <c r="B21" s="121" t="s">
        <v>9</v>
      </c>
      <c r="C21" s="121"/>
      <c r="D21" s="121"/>
      <c r="E21" s="121"/>
      <c r="F21" s="127"/>
      <c r="G21" s="124" t="s">
        <v>103</v>
      </c>
      <c r="H21" s="172">
        <f>+กระดาษทำการ!K24</f>
        <v>0</v>
      </c>
      <c r="I21" s="128">
        <f>+กระดาษทำการ!L25</f>
        <v>3890892.79</v>
      </c>
      <c r="J21" s="37"/>
      <c r="K21" s="20"/>
    </row>
    <row r="22" spans="1:11" ht="23.25">
      <c r="A22" s="126"/>
      <c r="B22" s="121" t="s">
        <v>31</v>
      </c>
      <c r="C22" s="121"/>
      <c r="D22" s="121"/>
      <c r="E22" s="121"/>
      <c r="F22" s="127"/>
      <c r="G22" s="124" t="s">
        <v>114</v>
      </c>
      <c r="H22" s="172">
        <f>+กระดาษทำการ!K25</f>
        <v>0</v>
      </c>
      <c r="I22" s="128">
        <f>+กระดาษทำการ!L26</f>
        <v>1764099.76</v>
      </c>
      <c r="J22" s="37"/>
      <c r="K22" s="20"/>
    </row>
    <row r="23" spans="1:11" ht="23.25">
      <c r="A23" s="126"/>
      <c r="B23" s="121" t="s">
        <v>32</v>
      </c>
      <c r="C23" s="121"/>
      <c r="D23" s="121"/>
      <c r="E23" s="121"/>
      <c r="F23" s="127"/>
      <c r="G23" s="124" t="s">
        <v>104</v>
      </c>
      <c r="H23" s="172">
        <f>+กระดาษทำการ!K26</f>
        <v>0</v>
      </c>
      <c r="I23" s="128">
        <f>+กระดาษทำการ!L27</f>
        <v>1491092.67</v>
      </c>
      <c r="J23" s="37"/>
      <c r="K23" s="20"/>
    </row>
    <row r="24" spans="1:11" ht="23.25">
      <c r="A24" s="126"/>
      <c r="B24" s="121" t="s">
        <v>18</v>
      </c>
      <c r="C24" s="121"/>
      <c r="D24" s="121"/>
      <c r="E24" s="121"/>
      <c r="F24" s="127"/>
      <c r="G24" s="124" t="s">
        <v>99</v>
      </c>
      <c r="H24" s="172">
        <f>+กระดาษทำการ!K27</f>
        <v>0</v>
      </c>
      <c r="I24" s="128">
        <f>+กระดาษทำการ!L28</f>
        <v>90</v>
      </c>
      <c r="J24" s="37"/>
      <c r="K24" s="20"/>
    </row>
    <row r="25" spans="1:11" ht="23.25">
      <c r="A25" s="126"/>
      <c r="B25" s="121" t="s">
        <v>33</v>
      </c>
      <c r="C25" s="121"/>
      <c r="D25" s="121"/>
      <c r="E25" s="121"/>
      <c r="F25" s="127"/>
      <c r="G25" s="129">
        <v>21040008</v>
      </c>
      <c r="H25" s="172">
        <f>+กระดาษทำการ!K28</f>
        <v>0</v>
      </c>
      <c r="I25" s="128">
        <f>+กระดาษทำการ!L29</f>
        <v>5400</v>
      </c>
      <c r="J25" s="37"/>
      <c r="K25" s="20"/>
    </row>
    <row r="26" spans="1:11" ht="23.25">
      <c r="A26" s="171"/>
      <c r="B26" s="121" t="s">
        <v>89</v>
      </c>
      <c r="C26" s="121"/>
      <c r="D26" s="121"/>
      <c r="E26" s="121"/>
      <c r="F26" s="127"/>
      <c r="G26" s="129">
        <v>21040013</v>
      </c>
      <c r="H26" s="172">
        <f>+กระดาษทำการ!K29</f>
        <v>0</v>
      </c>
      <c r="I26" s="128">
        <f>+กระดาษทำการ!L30</f>
        <v>0</v>
      </c>
      <c r="J26" s="37"/>
      <c r="K26" s="20"/>
    </row>
    <row r="27" spans="1:11" ht="23.25">
      <c r="A27" s="171"/>
      <c r="B27" s="121" t="s">
        <v>140</v>
      </c>
      <c r="C27" s="121"/>
      <c r="D27" s="121"/>
      <c r="E27" s="121"/>
      <c r="F27" s="127"/>
      <c r="G27" s="129">
        <v>21040017</v>
      </c>
      <c r="H27" s="172">
        <f>+กระดาษทำการ!K30</f>
        <v>0</v>
      </c>
      <c r="I27" s="128">
        <f>+กระดาษทำการ!L31</f>
        <v>14000</v>
      </c>
      <c r="J27" s="37"/>
      <c r="K27" s="20"/>
    </row>
    <row r="28" spans="1:11" ht="24" thickBot="1">
      <c r="A28" s="130"/>
      <c r="B28" s="131"/>
      <c r="C28" s="131"/>
      <c r="D28" s="131"/>
      <c r="E28" s="131"/>
      <c r="F28" s="132"/>
      <c r="G28" s="133"/>
      <c r="H28" s="134">
        <f>SUM(H8:H25)</f>
        <v>7165575.220000001</v>
      </c>
      <c r="I28" s="135">
        <f>SUM(I21:I27)</f>
        <v>7165575.22</v>
      </c>
      <c r="J28" s="37"/>
      <c r="K28" s="20">
        <f>H28-I28</f>
        <v>0</v>
      </c>
    </row>
    <row r="29" spans="1:11" ht="24" thickTop="1">
      <c r="A29" s="8"/>
      <c r="B29" s="8"/>
      <c r="C29" s="8"/>
      <c r="D29" s="8"/>
      <c r="E29" s="8"/>
      <c r="F29" s="8"/>
      <c r="G29" s="8"/>
      <c r="H29" s="13"/>
      <c r="I29" s="13"/>
      <c r="J29" s="37"/>
      <c r="K29" s="20"/>
    </row>
    <row r="30" spans="1:11" ht="23.25">
      <c r="A30" s="8"/>
      <c r="B30" s="8"/>
      <c r="C30" s="8"/>
      <c r="D30" s="8"/>
      <c r="E30" s="8"/>
      <c r="F30" s="8"/>
      <c r="G30" s="8"/>
      <c r="H30" s="13"/>
      <c r="I30" s="13"/>
      <c r="J30" s="37"/>
      <c r="K30" s="20"/>
    </row>
    <row r="31" spans="1:11" ht="23.25">
      <c r="A31" s="6"/>
      <c r="B31" s="10"/>
      <c r="C31" s="10" t="s">
        <v>110</v>
      </c>
      <c r="D31" s="6"/>
      <c r="E31" s="6"/>
      <c r="F31" s="6"/>
      <c r="G31" s="6" t="s">
        <v>111</v>
      </c>
      <c r="H31" s="6"/>
      <c r="I31" s="6"/>
      <c r="J31" s="6"/>
      <c r="K31" s="2"/>
    </row>
    <row r="32" spans="1:11" ht="23.25">
      <c r="A32" s="6"/>
      <c r="B32" s="311"/>
      <c r="C32" s="6"/>
      <c r="D32" s="6"/>
      <c r="E32" s="6"/>
      <c r="F32" s="6"/>
      <c r="G32" s="6"/>
      <c r="H32" s="6"/>
      <c r="I32" s="6"/>
      <c r="J32" s="6"/>
      <c r="K32" s="2"/>
    </row>
    <row r="33" spans="1:11" ht="23.25">
      <c r="A33" s="6"/>
      <c r="B33" s="6" t="s">
        <v>336</v>
      </c>
      <c r="C33" s="6"/>
      <c r="D33" s="6"/>
      <c r="E33" s="6"/>
      <c r="F33" s="394"/>
      <c r="G33" s="408" t="s">
        <v>335</v>
      </c>
      <c r="H33" s="408"/>
      <c r="I33" s="408"/>
      <c r="J33" s="408"/>
      <c r="K33" s="2"/>
    </row>
    <row r="34" spans="1:11" ht="23.25">
      <c r="A34" s="6"/>
      <c r="B34" s="6" t="s">
        <v>339</v>
      </c>
      <c r="C34" s="6"/>
      <c r="D34" s="6"/>
      <c r="E34" s="6"/>
      <c r="F34" s="6"/>
      <c r="G34" s="6" t="s">
        <v>341</v>
      </c>
      <c r="H34" s="6"/>
      <c r="I34" s="1"/>
      <c r="K34" s="2"/>
    </row>
    <row r="35" spans="1:11" ht="23.25">
      <c r="A35" s="6"/>
      <c r="B35" s="174" t="s">
        <v>340</v>
      </c>
      <c r="C35" s="6"/>
      <c r="D35" s="6"/>
      <c r="E35" s="6"/>
      <c r="F35" s="6"/>
      <c r="G35" s="6" t="s">
        <v>342</v>
      </c>
      <c r="H35" s="55"/>
      <c r="I35" s="55"/>
      <c r="J35" s="55"/>
      <c r="K35" s="2"/>
    </row>
    <row r="36" spans="1:11" ht="23.25">
      <c r="A36" s="6"/>
      <c r="C36" s="6"/>
      <c r="D36" s="6"/>
      <c r="E36" s="6"/>
      <c r="F36" s="6"/>
      <c r="G36" s="6"/>
      <c r="H36" s="411"/>
      <c r="I36" s="411"/>
      <c r="J36" s="411"/>
      <c r="K36" s="411"/>
    </row>
    <row r="37" spans="1:11" ht="23.25">
      <c r="A37" s="6"/>
      <c r="C37" s="6"/>
      <c r="D37" s="6"/>
      <c r="E37" s="6"/>
      <c r="F37" s="6"/>
      <c r="G37" s="6"/>
      <c r="H37" s="1"/>
      <c r="I37" s="2"/>
      <c r="J37" s="2"/>
      <c r="K37" s="2"/>
    </row>
    <row r="38" spans="1:11" ht="23.25">
      <c r="A38" s="6"/>
      <c r="B38" s="24" t="s">
        <v>117</v>
      </c>
      <c r="C38" s="6"/>
      <c r="D38" s="6"/>
      <c r="E38" s="6"/>
      <c r="F38" s="6"/>
      <c r="G38" s="6"/>
      <c r="H38" s="59"/>
      <c r="I38" s="55"/>
      <c r="J38" s="56"/>
      <c r="K38" s="2"/>
    </row>
    <row r="39" spans="1:11" ht="23.25">
      <c r="A39" s="6"/>
      <c r="B39" s="6" t="s">
        <v>111</v>
      </c>
      <c r="C39" s="6"/>
      <c r="D39" s="6"/>
      <c r="E39" s="6"/>
      <c r="F39" s="394" t="s">
        <v>82</v>
      </c>
      <c r="G39" s="6"/>
      <c r="H39" s="183" t="s">
        <v>116</v>
      </c>
      <c r="I39" s="55"/>
      <c r="J39" s="56"/>
      <c r="K39" s="2"/>
    </row>
    <row r="40" spans="1:11" ht="23.25">
      <c r="A40" s="6"/>
      <c r="B40" s="6"/>
      <c r="C40" s="6"/>
      <c r="D40" s="6"/>
      <c r="E40" s="6"/>
      <c r="F40" s="6"/>
      <c r="G40" s="6"/>
      <c r="H40" s="55"/>
      <c r="I40" s="55"/>
      <c r="J40" s="56"/>
      <c r="K40" s="2"/>
    </row>
    <row r="41" spans="1:11" ht="23.25">
      <c r="A41" s="6"/>
      <c r="B41" s="409" t="s">
        <v>121</v>
      </c>
      <c r="C41" s="409"/>
      <c r="D41" s="409"/>
      <c r="E41" s="409"/>
      <c r="F41" s="10" t="s">
        <v>344</v>
      </c>
      <c r="G41" s="10"/>
      <c r="H41" s="10"/>
      <c r="I41" s="55"/>
      <c r="J41" s="57"/>
      <c r="K41" s="2"/>
    </row>
    <row r="42" spans="2:11" ht="23.25">
      <c r="B42" s="6" t="s">
        <v>338</v>
      </c>
      <c r="C42" s="6"/>
      <c r="F42" s="410" t="s">
        <v>329</v>
      </c>
      <c r="G42" s="410"/>
      <c r="H42" s="410"/>
      <c r="I42" s="410"/>
      <c r="J42" s="55"/>
      <c r="K42" s="2"/>
    </row>
    <row r="43" spans="2:11" ht="23.25">
      <c r="B43" s="410" t="s">
        <v>343</v>
      </c>
      <c r="C43" s="410"/>
      <c r="D43" s="410"/>
      <c r="E43" s="410"/>
      <c r="F43" s="410"/>
      <c r="G43" s="410"/>
      <c r="H43" s="410"/>
      <c r="I43" s="410"/>
      <c r="J43" s="59"/>
      <c r="K43" s="2"/>
    </row>
    <row r="44" spans="2:10" ht="23.25">
      <c r="B44" s="6"/>
      <c r="C44" s="6"/>
      <c r="H44" s="44"/>
      <c r="I44" s="45"/>
      <c r="J44" s="37"/>
    </row>
    <row r="45" spans="8:10" ht="23.25">
      <c r="H45" s="44"/>
      <c r="I45" s="45"/>
      <c r="J45" s="37"/>
    </row>
    <row r="46" spans="8:10" ht="23.25">
      <c r="H46" s="44"/>
      <c r="I46" s="45"/>
      <c r="J46" s="37"/>
    </row>
  </sheetData>
  <sheetProtection/>
  <mergeCells count="10">
    <mergeCell ref="G33:J33"/>
    <mergeCell ref="B41:E41"/>
    <mergeCell ref="B43:I43"/>
    <mergeCell ref="F42:I42"/>
    <mergeCell ref="H36:K36"/>
    <mergeCell ref="A1:I1"/>
    <mergeCell ref="A2:I2"/>
    <mergeCell ref="A3:I3"/>
    <mergeCell ref="A4:I4"/>
    <mergeCell ref="A6:F6"/>
  </mergeCells>
  <printOptions/>
  <pageMargins left="0.984251968503937" right="0" top="0.984251968503937" bottom="0" header="0.984251968503937" footer="0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9">
      <selection activeCell="L27" sqref="L27"/>
    </sheetView>
  </sheetViews>
  <sheetFormatPr defaultColWidth="9.140625" defaultRowHeight="21.75"/>
  <cols>
    <col min="5" max="5" width="8.00390625" style="0" customWidth="1"/>
    <col min="6" max="6" width="3.421875" style="0" customWidth="1"/>
    <col min="7" max="7" width="10.57421875" style="0" customWidth="1"/>
    <col min="8" max="9" width="18.28125" style="0" customWidth="1"/>
  </cols>
  <sheetData>
    <row r="1" spans="1:9" ht="23.25">
      <c r="A1" s="71"/>
      <c r="B1" s="6"/>
      <c r="C1" s="6"/>
      <c r="D1" s="6"/>
      <c r="E1" s="6"/>
      <c r="F1" s="6"/>
      <c r="G1" s="6"/>
      <c r="H1" s="72" t="s">
        <v>14</v>
      </c>
      <c r="I1" s="73" t="s">
        <v>409</v>
      </c>
    </row>
    <row r="2" spans="1:9" ht="23.25">
      <c r="A2" s="6"/>
      <c r="B2" s="6"/>
      <c r="C2" s="6"/>
      <c r="D2" s="6"/>
      <c r="E2" s="6"/>
      <c r="F2" s="6"/>
      <c r="G2" s="6"/>
      <c r="H2" s="72" t="s">
        <v>15</v>
      </c>
      <c r="I2" s="170" t="s">
        <v>410</v>
      </c>
    </row>
    <row r="3" spans="1:9" ht="23.25">
      <c r="A3" s="419" t="s">
        <v>61</v>
      </c>
      <c r="B3" s="419"/>
      <c r="C3" s="419"/>
      <c r="D3" s="419"/>
      <c r="E3" s="419"/>
      <c r="F3" s="419"/>
      <c r="G3" s="419"/>
      <c r="H3" s="419"/>
      <c r="I3" s="419"/>
    </row>
    <row r="4" spans="1:9" ht="23.25">
      <c r="A4" s="419" t="s">
        <v>16</v>
      </c>
      <c r="B4" s="419"/>
      <c r="C4" s="419"/>
      <c r="D4" s="419"/>
      <c r="E4" s="419"/>
      <c r="F4" s="419"/>
      <c r="G4" s="419"/>
      <c r="H4" s="419"/>
      <c r="I4" s="419"/>
    </row>
    <row r="5" spans="1:9" ht="23.25">
      <c r="A5" s="71"/>
      <c r="B5" s="71"/>
      <c r="C5" s="6"/>
      <c r="D5" s="6"/>
      <c r="E5" s="6"/>
      <c r="F5" s="6"/>
      <c r="G5" s="6"/>
      <c r="H5" s="7"/>
      <c r="I5" s="7"/>
    </row>
    <row r="6" spans="1:9" ht="21.75">
      <c r="A6" s="470" t="s">
        <v>1</v>
      </c>
      <c r="B6" s="471"/>
      <c r="C6" s="471"/>
      <c r="D6" s="471"/>
      <c r="E6" s="471"/>
      <c r="F6" s="472"/>
      <c r="G6" s="74" t="s">
        <v>2</v>
      </c>
      <c r="H6" s="76" t="s">
        <v>3</v>
      </c>
      <c r="I6" s="76" t="s">
        <v>4</v>
      </c>
    </row>
    <row r="7" spans="1:9" ht="23.25">
      <c r="A7" s="300" t="s">
        <v>6</v>
      </c>
      <c r="B7" s="8"/>
      <c r="C7" s="8"/>
      <c r="D7" s="8"/>
      <c r="E7" s="78"/>
      <c r="F7" s="406"/>
      <c r="G7" s="79" t="s">
        <v>86</v>
      </c>
      <c r="H7" s="81">
        <v>3900</v>
      </c>
      <c r="I7" s="81"/>
    </row>
    <row r="8" spans="1:9" ht="23.25">
      <c r="A8" s="82"/>
      <c r="B8" s="163" t="s">
        <v>90</v>
      </c>
      <c r="C8" s="8"/>
      <c r="D8" s="8"/>
      <c r="E8" s="8"/>
      <c r="F8" s="101"/>
      <c r="G8" s="79" t="s">
        <v>411</v>
      </c>
      <c r="H8" s="86"/>
      <c r="I8" s="87">
        <v>3900</v>
      </c>
    </row>
    <row r="9" spans="1:9" ht="23.25">
      <c r="A9" s="82"/>
      <c r="B9" s="8"/>
      <c r="C9" s="8"/>
      <c r="D9" s="8"/>
      <c r="E9" s="8"/>
      <c r="F9" s="101"/>
      <c r="G9" s="79"/>
      <c r="H9" s="80"/>
      <c r="I9" s="81"/>
    </row>
    <row r="10" spans="1:9" ht="23.25">
      <c r="A10" s="82"/>
      <c r="B10" s="8"/>
      <c r="C10" s="8"/>
      <c r="D10" s="8"/>
      <c r="E10" s="8"/>
      <c r="F10" s="101"/>
      <c r="G10" s="79"/>
      <c r="H10" s="80"/>
      <c r="I10" s="81"/>
    </row>
    <row r="11" spans="1:9" ht="23.25">
      <c r="A11" s="82"/>
      <c r="B11" s="8"/>
      <c r="C11" s="8"/>
      <c r="D11" s="8"/>
      <c r="E11" s="8"/>
      <c r="F11" s="101"/>
      <c r="G11" s="79"/>
      <c r="H11" s="80"/>
      <c r="I11" s="81"/>
    </row>
    <row r="12" spans="1:9" ht="23.25">
      <c r="A12" s="82"/>
      <c r="B12" s="8"/>
      <c r="C12" s="8"/>
      <c r="D12" s="8"/>
      <c r="E12" s="8"/>
      <c r="F12" s="101"/>
      <c r="G12" s="79"/>
      <c r="H12" s="80"/>
      <c r="I12" s="81"/>
    </row>
    <row r="13" spans="1:9" ht="23.25">
      <c r="A13" s="82"/>
      <c r="B13" s="8"/>
      <c r="C13" s="8"/>
      <c r="D13" s="8"/>
      <c r="E13" s="8"/>
      <c r="F13" s="101"/>
      <c r="G13" s="79"/>
      <c r="H13" s="80"/>
      <c r="I13" s="81"/>
    </row>
    <row r="14" spans="1:9" ht="23.25">
      <c r="A14" s="82"/>
      <c r="B14" s="8"/>
      <c r="C14" s="8"/>
      <c r="D14" s="8"/>
      <c r="E14" s="8"/>
      <c r="F14" s="101"/>
      <c r="G14" s="79"/>
      <c r="H14" s="80"/>
      <c r="I14" s="81"/>
    </row>
    <row r="15" spans="1:9" ht="23.25">
      <c r="A15" s="82"/>
      <c r="B15" s="8"/>
      <c r="C15" s="8"/>
      <c r="D15" s="8"/>
      <c r="E15" s="8"/>
      <c r="F15" s="101"/>
      <c r="G15" s="79"/>
      <c r="H15" s="80"/>
      <c r="I15" s="81"/>
    </row>
    <row r="16" spans="1:9" ht="23.25">
      <c r="A16" s="82"/>
      <c r="B16" s="8"/>
      <c r="C16" s="8"/>
      <c r="D16" s="8"/>
      <c r="E16" s="8"/>
      <c r="F16" s="101"/>
      <c r="G16" s="79"/>
      <c r="H16" s="80"/>
      <c r="I16" s="81"/>
    </row>
    <row r="17" spans="1:9" ht="23.25">
      <c r="A17" s="82"/>
      <c r="B17" s="8"/>
      <c r="C17" s="8"/>
      <c r="D17" s="8"/>
      <c r="E17" s="8"/>
      <c r="F17" s="101"/>
      <c r="G17" s="79"/>
      <c r="H17" s="80"/>
      <c r="I17" s="81"/>
    </row>
    <row r="18" spans="1:9" ht="23.25">
      <c r="A18" s="82"/>
      <c r="B18" s="8"/>
      <c r="C18" s="8"/>
      <c r="D18" s="8"/>
      <c r="E18" s="8"/>
      <c r="F18" s="101"/>
      <c r="G18" s="79"/>
      <c r="H18" s="80"/>
      <c r="I18" s="81"/>
    </row>
    <row r="19" spans="1:9" ht="24" thickBot="1">
      <c r="A19" s="88"/>
      <c r="B19" s="89"/>
      <c r="C19" s="89"/>
      <c r="D19" s="89"/>
      <c r="E19" s="89"/>
      <c r="F19" s="102"/>
      <c r="G19" s="90"/>
      <c r="H19" s="91">
        <f>SUM(H7:H18)</f>
        <v>3900</v>
      </c>
      <c r="I19" s="92">
        <f>SUM(I7:I18)</f>
        <v>3900</v>
      </c>
    </row>
    <row r="20" spans="1:9" ht="24" thickTop="1">
      <c r="A20" s="488"/>
      <c r="B20" s="477"/>
      <c r="C20" s="477"/>
      <c r="D20" s="8"/>
      <c r="E20" s="8"/>
      <c r="F20" s="8"/>
      <c r="G20" s="14"/>
      <c r="H20" s="169"/>
      <c r="I20" s="487"/>
    </row>
    <row r="21" spans="1:9" ht="23.25">
      <c r="A21" s="93" t="s">
        <v>17</v>
      </c>
      <c r="B21" s="8"/>
      <c r="C21" s="8"/>
      <c r="D21" s="8"/>
      <c r="E21" s="8"/>
      <c r="F21" s="8"/>
      <c r="G21" s="8"/>
      <c r="H21" s="15"/>
      <c r="I21" s="94"/>
    </row>
    <row r="22" spans="1:9" ht="23.25">
      <c r="A22" s="82"/>
      <c r="B22" s="8" t="s">
        <v>412</v>
      </c>
      <c r="C22" s="8"/>
      <c r="D22" s="8"/>
      <c r="E22" s="8"/>
      <c r="F22" s="8"/>
      <c r="G22" s="8"/>
      <c r="H22" s="15"/>
      <c r="I22" s="94"/>
    </row>
    <row r="23" spans="1:9" ht="23.25">
      <c r="A23" s="82"/>
      <c r="B23" s="8" t="s">
        <v>413</v>
      </c>
      <c r="C23" s="8"/>
      <c r="D23" s="8"/>
      <c r="E23" s="8"/>
      <c r="F23" s="8"/>
      <c r="G23" s="8"/>
      <c r="H23" s="15"/>
      <c r="I23" s="94"/>
    </row>
    <row r="24" spans="1:9" ht="23.25">
      <c r="A24" s="82"/>
      <c r="B24" s="8" t="s">
        <v>414</v>
      </c>
      <c r="C24" s="8"/>
      <c r="D24" s="8"/>
      <c r="E24" s="8"/>
      <c r="F24" s="8"/>
      <c r="G24" s="8"/>
      <c r="H24" s="15"/>
      <c r="I24" s="94"/>
    </row>
    <row r="25" spans="1:9" ht="23.25">
      <c r="A25" s="82"/>
      <c r="B25" s="8" t="s">
        <v>415</v>
      </c>
      <c r="C25" s="8"/>
      <c r="D25" s="8"/>
      <c r="E25" s="8"/>
      <c r="F25" s="8"/>
      <c r="G25" s="8"/>
      <c r="H25" s="15"/>
      <c r="I25" s="94"/>
    </row>
    <row r="26" spans="1:9" ht="23.25">
      <c r="A26" s="88"/>
      <c r="B26" s="89"/>
      <c r="C26" s="89"/>
      <c r="D26" s="89"/>
      <c r="E26" s="89"/>
      <c r="F26" s="89"/>
      <c r="G26" s="89"/>
      <c r="H26" s="96"/>
      <c r="I26" s="97"/>
    </row>
    <row r="27" spans="1:9" ht="23.25">
      <c r="A27" s="77"/>
      <c r="B27" s="78"/>
      <c r="C27" s="78"/>
      <c r="D27" s="78"/>
      <c r="E27" s="78"/>
      <c r="F27" s="78"/>
      <c r="G27" s="78"/>
      <c r="H27" s="99"/>
      <c r="I27" s="100"/>
    </row>
    <row r="28" spans="1:9" ht="23.25">
      <c r="A28" s="82"/>
      <c r="B28" s="164" t="s">
        <v>92</v>
      </c>
      <c r="C28" s="164"/>
      <c r="D28" s="164"/>
      <c r="E28" s="164"/>
      <c r="F28" s="6"/>
      <c r="G28" s="8"/>
      <c r="H28" s="15"/>
      <c r="I28" s="94"/>
    </row>
    <row r="29" spans="1:9" ht="23.25">
      <c r="A29" s="82"/>
      <c r="B29" s="8"/>
      <c r="C29" s="8"/>
      <c r="D29" s="8"/>
      <c r="E29" s="8"/>
      <c r="F29" s="8"/>
      <c r="G29" s="8"/>
      <c r="H29" s="15"/>
      <c r="I29" s="94"/>
    </row>
    <row r="30" spans="1:9" ht="23.25">
      <c r="A30" s="165" t="s">
        <v>28</v>
      </c>
      <c r="B30" s="164"/>
      <c r="C30" s="164"/>
      <c r="D30" s="164"/>
      <c r="E30" s="8"/>
      <c r="F30" s="6"/>
      <c r="G30" s="466" t="s">
        <v>34</v>
      </c>
      <c r="H30" s="466"/>
      <c r="I30" s="467"/>
    </row>
    <row r="31" spans="1:9" ht="23.25">
      <c r="A31" s="476" t="s">
        <v>312</v>
      </c>
      <c r="B31" s="466"/>
      <c r="C31" s="466"/>
      <c r="D31" s="466"/>
      <c r="E31" s="466"/>
      <c r="F31" s="466"/>
      <c r="G31" s="466" t="s">
        <v>313</v>
      </c>
      <c r="H31" s="466"/>
      <c r="I31" s="467"/>
    </row>
    <row r="32" spans="1:9" ht="23.25">
      <c r="A32" s="476" t="s">
        <v>207</v>
      </c>
      <c r="B32" s="466"/>
      <c r="C32" s="466"/>
      <c r="D32" s="466"/>
      <c r="E32" s="466"/>
      <c r="F32" s="466"/>
      <c r="G32" s="466" t="s">
        <v>314</v>
      </c>
      <c r="H32" s="466"/>
      <c r="I32" s="467"/>
    </row>
    <row r="33" spans="1:9" ht="23.25">
      <c r="A33" s="88"/>
      <c r="B33" s="89"/>
      <c r="C33" s="89"/>
      <c r="D33" s="89"/>
      <c r="E33" s="89"/>
      <c r="F33" s="89"/>
      <c r="G33" s="468"/>
      <c r="H33" s="468"/>
      <c r="I33" s="469"/>
    </row>
  </sheetData>
  <sheetProtection/>
  <mergeCells count="10">
    <mergeCell ref="A32:F32"/>
    <mergeCell ref="G32:I32"/>
    <mergeCell ref="G33:I33"/>
    <mergeCell ref="A3:I3"/>
    <mergeCell ref="A4:I4"/>
    <mergeCell ref="A6:F6"/>
    <mergeCell ref="A20:C20"/>
    <mergeCell ref="G30:I30"/>
    <mergeCell ref="A31:F31"/>
    <mergeCell ref="G31:I31"/>
  </mergeCells>
  <printOptions/>
  <pageMargins left="0.7" right="0.7" top="0.75" bottom="0.75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0">
      <selection activeCell="P19" sqref="P19"/>
    </sheetView>
  </sheetViews>
  <sheetFormatPr defaultColWidth="9.140625" defaultRowHeight="21.75"/>
  <cols>
    <col min="2" max="2" width="2.57421875" style="0" customWidth="1"/>
    <col min="4" max="4" width="5.7109375" style="0" customWidth="1"/>
    <col min="5" max="5" width="5.28125" style="0" customWidth="1"/>
    <col min="6" max="6" width="18.140625" style="0" customWidth="1"/>
    <col min="7" max="7" width="9.8515625" style="0" customWidth="1"/>
    <col min="8" max="9" width="19.140625" style="0" customWidth="1"/>
  </cols>
  <sheetData>
    <row r="1" spans="1:9" ht="23.25">
      <c r="A1" s="71"/>
      <c r="B1" s="6"/>
      <c r="C1" s="6"/>
      <c r="D1" s="6"/>
      <c r="E1" s="6"/>
      <c r="F1" s="6"/>
      <c r="G1" s="6"/>
      <c r="H1" s="72" t="s">
        <v>14</v>
      </c>
      <c r="I1" s="73" t="s">
        <v>416</v>
      </c>
    </row>
    <row r="2" spans="1:9" ht="23.25">
      <c r="A2" s="6"/>
      <c r="B2" s="6"/>
      <c r="C2" s="6"/>
      <c r="D2" s="6"/>
      <c r="E2" s="6"/>
      <c r="F2" s="6"/>
      <c r="G2" s="6"/>
      <c r="H2" s="72" t="s">
        <v>15</v>
      </c>
      <c r="I2" s="170" t="s">
        <v>417</v>
      </c>
    </row>
    <row r="3" spans="1:9" ht="23.25">
      <c r="A3" s="419" t="s">
        <v>61</v>
      </c>
      <c r="B3" s="419"/>
      <c r="C3" s="419"/>
      <c r="D3" s="419"/>
      <c r="E3" s="419"/>
      <c r="F3" s="419"/>
      <c r="G3" s="419"/>
      <c r="H3" s="419"/>
      <c r="I3" s="419"/>
    </row>
    <row r="4" spans="1:9" ht="23.25">
      <c r="A4" s="419" t="s">
        <v>16</v>
      </c>
      <c r="B4" s="419"/>
      <c r="C4" s="419"/>
      <c r="D4" s="419"/>
      <c r="E4" s="419"/>
      <c r="F4" s="419"/>
      <c r="G4" s="419"/>
      <c r="H4" s="419"/>
      <c r="I4" s="419"/>
    </row>
    <row r="5" spans="1:9" ht="23.25">
      <c r="A5" s="71"/>
      <c r="B5" s="71"/>
      <c r="C5" s="6"/>
      <c r="D5" s="6"/>
      <c r="E5" s="6"/>
      <c r="F5" s="6"/>
      <c r="G5" s="6"/>
      <c r="H5" s="7"/>
      <c r="I5" s="7"/>
    </row>
    <row r="6" spans="1:9" ht="21.75">
      <c r="A6" s="470" t="s">
        <v>1</v>
      </c>
      <c r="B6" s="471"/>
      <c r="C6" s="471"/>
      <c r="D6" s="471"/>
      <c r="E6" s="471"/>
      <c r="F6" s="472"/>
      <c r="G6" s="74" t="s">
        <v>2</v>
      </c>
      <c r="H6" s="76" t="s">
        <v>3</v>
      </c>
      <c r="I6" s="76" t="s">
        <v>4</v>
      </c>
    </row>
    <row r="7" spans="1:9" ht="23.25">
      <c r="A7" s="300" t="s">
        <v>146</v>
      </c>
      <c r="B7" s="8"/>
      <c r="C7" s="8"/>
      <c r="D7" s="101"/>
      <c r="E7" s="101"/>
      <c r="F7" s="168"/>
      <c r="G7" s="79" t="s">
        <v>30</v>
      </c>
      <c r="H7" s="81">
        <v>172057.77</v>
      </c>
      <c r="I7" s="81"/>
    </row>
    <row r="8" spans="1:9" ht="23.25">
      <c r="A8" s="82"/>
      <c r="B8" s="163" t="s">
        <v>105</v>
      </c>
      <c r="C8" s="8"/>
      <c r="D8" s="8"/>
      <c r="E8" s="101"/>
      <c r="F8" s="101"/>
      <c r="G8" s="79" t="s">
        <v>29</v>
      </c>
      <c r="H8" s="86"/>
      <c r="I8" s="87" t="s">
        <v>418</v>
      </c>
    </row>
    <row r="9" spans="1:9" ht="23.25">
      <c r="A9" s="82"/>
      <c r="B9" s="8"/>
      <c r="C9" s="8"/>
      <c r="D9" s="8"/>
      <c r="E9" s="8"/>
      <c r="F9" s="101"/>
      <c r="G9" s="79"/>
      <c r="H9" s="80"/>
      <c r="I9" s="81"/>
    </row>
    <row r="10" spans="1:9" ht="23.25">
      <c r="A10" s="82"/>
      <c r="B10" s="8"/>
      <c r="C10" s="8"/>
      <c r="D10" s="8"/>
      <c r="E10" s="8"/>
      <c r="F10" s="101"/>
      <c r="G10" s="79"/>
      <c r="H10" s="80"/>
      <c r="I10" s="81"/>
    </row>
    <row r="11" spans="1:9" ht="23.25">
      <c r="A11" s="82"/>
      <c r="B11" s="8"/>
      <c r="C11" s="8"/>
      <c r="D11" s="8"/>
      <c r="E11" s="8"/>
      <c r="F11" s="101"/>
      <c r="G11" s="79"/>
      <c r="H11" s="80"/>
      <c r="I11" s="81"/>
    </row>
    <row r="12" spans="1:9" ht="23.25">
      <c r="A12" s="82"/>
      <c r="B12" s="8"/>
      <c r="C12" s="8"/>
      <c r="D12" s="8"/>
      <c r="E12" s="8"/>
      <c r="F12" s="101"/>
      <c r="G12" s="79"/>
      <c r="H12" s="80"/>
      <c r="I12" s="81"/>
    </row>
    <row r="13" spans="1:9" ht="23.25">
      <c r="A13" s="82"/>
      <c r="B13" s="8"/>
      <c r="C13" s="8"/>
      <c r="D13" s="8"/>
      <c r="E13" s="8"/>
      <c r="F13" s="101"/>
      <c r="G13" s="79"/>
      <c r="H13" s="80"/>
      <c r="I13" s="81"/>
    </row>
    <row r="14" spans="1:9" ht="23.25">
      <c r="A14" s="82"/>
      <c r="B14" s="8"/>
      <c r="C14" s="8"/>
      <c r="D14" s="8"/>
      <c r="E14" s="8"/>
      <c r="F14" s="101"/>
      <c r="G14" s="79"/>
      <c r="H14" s="80"/>
      <c r="I14" s="81"/>
    </row>
    <row r="15" spans="1:9" ht="23.25">
      <c r="A15" s="82"/>
      <c r="B15" s="8"/>
      <c r="C15" s="8"/>
      <c r="D15" s="8"/>
      <c r="E15" s="8"/>
      <c r="F15" s="101"/>
      <c r="G15" s="79"/>
      <c r="H15" s="80"/>
      <c r="I15" s="81"/>
    </row>
    <row r="16" spans="1:9" ht="23.25">
      <c r="A16" s="82"/>
      <c r="B16" s="8"/>
      <c r="C16" s="8"/>
      <c r="D16" s="8"/>
      <c r="E16" s="8"/>
      <c r="F16" s="101"/>
      <c r="G16" s="79"/>
      <c r="H16" s="80"/>
      <c r="I16" s="81"/>
    </row>
    <row r="17" spans="1:9" ht="23.25">
      <c r="A17" s="82"/>
      <c r="B17" s="8"/>
      <c r="C17" s="8"/>
      <c r="D17" s="8"/>
      <c r="E17" s="8"/>
      <c r="F17" s="101"/>
      <c r="G17" s="79"/>
      <c r="H17" s="80"/>
      <c r="I17" s="81"/>
    </row>
    <row r="18" spans="1:9" ht="23.25">
      <c r="A18" s="82"/>
      <c r="B18" s="8"/>
      <c r="C18" s="8"/>
      <c r="D18" s="8"/>
      <c r="E18" s="8"/>
      <c r="F18" s="101"/>
      <c r="G18" s="79"/>
      <c r="H18" s="80"/>
      <c r="I18" s="81"/>
    </row>
    <row r="19" spans="1:9" ht="23.25">
      <c r="A19" s="82"/>
      <c r="B19" s="8"/>
      <c r="C19" s="8"/>
      <c r="D19" s="8"/>
      <c r="E19" s="8"/>
      <c r="F19" s="101"/>
      <c r="G19" s="79"/>
      <c r="H19" s="80"/>
      <c r="I19" s="81"/>
    </row>
    <row r="20" spans="1:9" ht="24" thickBot="1">
      <c r="A20" s="88"/>
      <c r="B20" s="89"/>
      <c r="C20" s="89"/>
      <c r="D20" s="89"/>
      <c r="E20" s="89"/>
      <c r="F20" s="102"/>
      <c r="G20" s="90"/>
      <c r="H20" s="91">
        <f>SUM(H7:H19)</f>
        <v>172057.77</v>
      </c>
      <c r="I20" s="92">
        <v>172057.77</v>
      </c>
    </row>
    <row r="21" spans="1:9" ht="24" thickTop="1">
      <c r="A21" s="187"/>
      <c r="B21" s="12"/>
      <c r="C21" s="12"/>
      <c r="D21" s="8"/>
      <c r="E21" s="8"/>
      <c r="F21" s="8"/>
      <c r="G21" s="14"/>
      <c r="H21" s="169"/>
      <c r="I21" s="85"/>
    </row>
    <row r="22" spans="1:12" ht="23.25">
      <c r="A22" s="93" t="s">
        <v>17</v>
      </c>
      <c r="B22" s="8"/>
      <c r="C22" s="8"/>
      <c r="D22" s="8"/>
      <c r="E22" s="8"/>
      <c r="F22" s="8"/>
      <c r="G22" s="8"/>
      <c r="H22" s="15"/>
      <c r="I22" s="94"/>
      <c r="L22" s="9"/>
    </row>
    <row r="23" spans="1:9" ht="23.25">
      <c r="A23" s="82"/>
      <c r="B23" s="8" t="s">
        <v>209</v>
      </c>
      <c r="C23" s="8"/>
      <c r="D23" s="8"/>
      <c r="E23" s="8"/>
      <c r="F23" s="8"/>
      <c r="G23" s="8"/>
      <c r="H23" s="15"/>
      <c r="I23" s="94"/>
    </row>
    <row r="24" spans="1:9" ht="23.25">
      <c r="A24" s="82"/>
      <c r="B24" s="8" t="s">
        <v>419</v>
      </c>
      <c r="C24" s="8"/>
      <c r="D24" s="8"/>
      <c r="E24" s="8"/>
      <c r="F24" s="8"/>
      <c r="G24" s="8"/>
      <c r="H24" s="15"/>
      <c r="I24" s="94"/>
    </row>
    <row r="25" spans="1:9" ht="23.25">
      <c r="A25" s="82"/>
      <c r="B25" s="8"/>
      <c r="C25" s="8"/>
      <c r="D25" s="8"/>
      <c r="E25" s="8"/>
      <c r="F25" s="8"/>
      <c r="G25" s="8"/>
      <c r="H25" s="15"/>
      <c r="I25" s="94"/>
    </row>
    <row r="26" spans="1:9" ht="23.25">
      <c r="A26" s="88"/>
      <c r="B26" s="89"/>
      <c r="C26" s="89"/>
      <c r="D26" s="89"/>
      <c r="E26" s="89"/>
      <c r="F26" s="89"/>
      <c r="G26" s="89"/>
      <c r="H26" s="96"/>
      <c r="I26" s="97"/>
    </row>
    <row r="27" spans="1:9" ht="23.25">
      <c r="A27" s="77"/>
      <c r="B27" s="78"/>
      <c r="C27" s="78"/>
      <c r="D27" s="78"/>
      <c r="E27" s="78"/>
      <c r="F27" s="78"/>
      <c r="G27" s="78"/>
      <c r="H27" s="99"/>
      <c r="I27" s="100"/>
    </row>
    <row r="28" spans="1:9" ht="23.25">
      <c r="A28" s="82"/>
      <c r="B28" s="164" t="s">
        <v>92</v>
      </c>
      <c r="C28" s="164"/>
      <c r="D28" s="164"/>
      <c r="E28" s="164"/>
      <c r="F28" s="6"/>
      <c r="G28" s="8"/>
      <c r="H28" s="15"/>
      <c r="I28" s="94"/>
    </row>
    <row r="29" spans="1:9" ht="23.25">
      <c r="A29" s="82"/>
      <c r="B29" s="8"/>
      <c r="C29" s="8"/>
      <c r="D29" s="8"/>
      <c r="E29" s="8"/>
      <c r="F29" s="8"/>
      <c r="G29" s="8"/>
      <c r="H29" s="15"/>
      <c r="I29" s="94"/>
    </row>
    <row r="30" spans="1:9" ht="23.25">
      <c r="A30" s="165" t="s">
        <v>28</v>
      </c>
      <c r="B30" s="164"/>
      <c r="C30" s="164"/>
      <c r="D30" s="164"/>
      <c r="E30" s="8"/>
      <c r="F30" s="6"/>
      <c r="G30" s="466" t="s">
        <v>34</v>
      </c>
      <c r="H30" s="466"/>
      <c r="I30" s="467"/>
    </row>
    <row r="31" spans="1:9" ht="23.25">
      <c r="A31" s="476" t="s">
        <v>312</v>
      </c>
      <c r="B31" s="466"/>
      <c r="C31" s="466"/>
      <c r="D31" s="466"/>
      <c r="E31" s="466"/>
      <c r="F31" s="466"/>
      <c r="G31" s="466" t="s">
        <v>313</v>
      </c>
      <c r="H31" s="466"/>
      <c r="I31" s="467"/>
    </row>
    <row r="32" spans="1:9" ht="23.25">
      <c r="A32" s="476" t="s">
        <v>207</v>
      </c>
      <c r="B32" s="466"/>
      <c r="C32" s="466"/>
      <c r="D32" s="466"/>
      <c r="E32" s="466"/>
      <c r="F32" s="466"/>
      <c r="G32" s="466" t="s">
        <v>314</v>
      </c>
      <c r="H32" s="466"/>
      <c r="I32" s="467"/>
    </row>
    <row r="33" spans="1:9" ht="23.25">
      <c r="A33" s="88"/>
      <c r="B33" s="89"/>
      <c r="C33" s="89"/>
      <c r="D33" s="89"/>
      <c r="E33" s="89"/>
      <c r="F33" s="89"/>
      <c r="G33" s="468"/>
      <c r="H33" s="468"/>
      <c r="I33" s="469"/>
    </row>
  </sheetData>
  <sheetProtection/>
  <mergeCells count="9">
    <mergeCell ref="G32:I32"/>
    <mergeCell ref="G33:I33"/>
    <mergeCell ref="A3:I3"/>
    <mergeCell ref="A4:I4"/>
    <mergeCell ref="A6:F6"/>
    <mergeCell ref="G30:I30"/>
    <mergeCell ref="G31:I31"/>
    <mergeCell ref="A31:F31"/>
    <mergeCell ref="A32:F32"/>
  </mergeCells>
  <printOptions/>
  <pageMargins left="0.7086614173228347" right="0.5118110236220472" top="0.7480314960629921" bottom="0.7480314960629921" header="0.31496062992125984" footer="0.31496062992125984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G8" sqref="G8"/>
    </sheetView>
  </sheetViews>
  <sheetFormatPr defaultColWidth="9.140625" defaultRowHeight="21.75"/>
  <cols>
    <col min="5" max="5" width="20.421875" style="0" customWidth="1"/>
    <col min="6" max="7" width="19.28125" style="0" customWidth="1"/>
  </cols>
  <sheetData>
    <row r="1" ht="21.75">
      <c r="G1" s="176" t="s">
        <v>122</v>
      </c>
    </row>
    <row r="3" spans="1:7" ht="21.75">
      <c r="A3" s="478" t="s">
        <v>61</v>
      </c>
      <c r="B3" s="478"/>
      <c r="C3" s="478"/>
      <c r="D3" s="478"/>
      <c r="E3" s="478"/>
      <c r="F3" s="478"/>
      <c r="G3" s="478"/>
    </row>
    <row r="4" spans="1:7" ht="21.75">
      <c r="A4" s="478" t="s">
        <v>123</v>
      </c>
      <c r="B4" s="478"/>
      <c r="C4" s="478"/>
      <c r="D4" s="478"/>
      <c r="E4" s="478"/>
      <c r="F4" s="478"/>
      <c r="G4" s="478"/>
    </row>
    <row r="5" spans="1:7" ht="21.75">
      <c r="A5" s="479" t="s">
        <v>428</v>
      </c>
      <c r="B5" s="478"/>
      <c r="C5" s="478"/>
      <c r="D5" s="478"/>
      <c r="E5" s="478"/>
      <c r="F5" s="478"/>
      <c r="G5" s="478"/>
    </row>
    <row r="7" spans="1:7" ht="21.75">
      <c r="A7" t="s">
        <v>124</v>
      </c>
      <c r="G7" s="9">
        <v>719711.21</v>
      </c>
    </row>
    <row r="8" ht="21.75">
      <c r="A8" t="s">
        <v>125</v>
      </c>
    </row>
    <row r="9" spans="4:6" ht="21.75">
      <c r="D9" t="s">
        <v>126</v>
      </c>
      <c r="F9" s="9">
        <v>102318.96</v>
      </c>
    </row>
    <row r="10" spans="4:6" ht="21.75">
      <c r="D10" t="s">
        <v>127</v>
      </c>
      <c r="F10" s="9">
        <v>376547.76</v>
      </c>
    </row>
    <row r="11" spans="4:6" ht="21.75">
      <c r="D11" t="s">
        <v>128</v>
      </c>
      <c r="F11" s="9">
        <v>159622.24</v>
      </c>
    </row>
    <row r="12" spans="4:10" ht="21.75">
      <c r="D12" t="s">
        <v>129</v>
      </c>
      <c r="F12" s="9">
        <v>20516.05</v>
      </c>
      <c r="G12" s="177">
        <f>SUM(F9:F12)</f>
        <v>659005.01</v>
      </c>
      <c r="J12" t="s">
        <v>322</v>
      </c>
    </row>
    <row r="13" ht="22.5" thickBot="1">
      <c r="G13" s="178">
        <f>SUM(G7:G12)</f>
        <v>1378716.22</v>
      </c>
    </row>
    <row r="14" ht="22.5" thickTop="1"/>
    <row r="17" spans="1:7" ht="21.75">
      <c r="A17" s="179" t="s">
        <v>384</v>
      </c>
      <c r="B17" s="179"/>
      <c r="C17" s="180"/>
      <c r="D17" s="181"/>
      <c r="E17" s="180" t="s">
        <v>377</v>
      </c>
      <c r="F17" s="180"/>
      <c r="G17" s="5"/>
    </row>
    <row r="18" spans="1:7" ht="21.75">
      <c r="A18" s="5" t="s">
        <v>383</v>
      </c>
      <c r="B18" s="5"/>
      <c r="C18" s="180"/>
      <c r="D18" s="180"/>
      <c r="E18" s="180" t="s">
        <v>378</v>
      </c>
      <c r="F18" s="180"/>
      <c r="G18" s="180"/>
    </row>
    <row r="19" spans="1:7" ht="21.75">
      <c r="A19" s="5" t="s">
        <v>382</v>
      </c>
      <c r="B19" s="5"/>
      <c r="C19" s="180"/>
      <c r="D19" s="180"/>
      <c r="E19" s="180" t="s">
        <v>379</v>
      </c>
      <c r="F19" s="180"/>
      <c r="G19" s="180"/>
    </row>
    <row r="20" spans="1:7" ht="21.75">
      <c r="A20" s="182" t="s">
        <v>381</v>
      </c>
      <c r="B20" s="182"/>
      <c r="C20" s="180"/>
      <c r="D20" s="180"/>
      <c r="E20" s="180" t="s">
        <v>380</v>
      </c>
      <c r="F20" s="180"/>
      <c r="G20" s="180"/>
    </row>
    <row r="21" spans="1:7" ht="21.75">
      <c r="A21" s="182"/>
      <c r="B21" s="182"/>
      <c r="C21" s="180"/>
      <c r="D21" s="180"/>
      <c r="E21" s="180"/>
      <c r="F21" s="180"/>
      <c r="G21" s="180"/>
    </row>
    <row r="22" spans="1:7" ht="21.75">
      <c r="A22" s="5"/>
      <c r="B22" s="5"/>
      <c r="C22" s="179" t="s">
        <v>130</v>
      </c>
      <c r="D22" s="421"/>
      <c r="E22" s="421"/>
      <c r="F22" s="179"/>
      <c r="G22" s="179"/>
    </row>
    <row r="23" spans="1:7" ht="21.75">
      <c r="A23" s="421" t="s">
        <v>131</v>
      </c>
      <c r="B23" s="421"/>
      <c r="C23" s="421"/>
      <c r="D23" s="421"/>
      <c r="E23" s="421"/>
      <c r="F23" s="421"/>
      <c r="G23" s="421"/>
    </row>
    <row r="24" spans="1:7" ht="21.75">
      <c r="A24" s="421" t="s">
        <v>135</v>
      </c>
      <c r="B24" s="421"/>
      <c r="C24" s="421"/>
      <c r="D24" s="421"/>
      <c r="E24" s="421"/>
      <c r="F24" s="421"/>
      <c r="G24" s="421"/>
    </row>
    <row r="25" spans="1:7" ht="21.75">
      <c r="A25" s="421" t="s">
        <v>385</v>
      </c>
      <c r="B25" s="421"/>
      <c r="C25" s="421"/>
      <c r="D25" s="421"/>
      <c r="E25" s="421"/>
      <c r="F25" s="421"/>
      <c r="G25" s="421"/>
    </row>
    <row r="26" spans="1:7" ht="21.75">
      <c r="A26" s="421" t="s">
        <v>303</v>
      </c>
      <c r="B26" s="421"/>
      <c r="C26" s="421"/>
      <c r="D26" s="421"/>
      <c r="E26" s="421"/>
      <c r="F26" s="421"/>
      <c r="G26" s="421"/>
    </row>
    <row r="27" spans="1:7" ht="21.75">
      <c r="A27" s="182"/>
      <c r="B27" s="182"/>
      <c r="C27" s="182"/>
      <c r="D27" s="182"/>
      <c r="E27" s="182"/>
      <c r="F27" s="182"/>
      <c r="G27" s="182"/>
    </row>
  </sheetData>
  <sheetProtection/>
  <mergeCells count="8">
    <mergeCell ref="A25:G25"/>
    <mergeCell ref="A26:G26"/>
    <mergeCell ref="A3:G3"/>
    <mergeCell ref="A4:G4"/>
    <mergeCell ref="A5:G5"/>
    <mergeCell ref="D22:E22"/>
    <mergeCell ref="A23:G23"/>
    <mergeCell ref="A24:G24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D28" sqref="D28"/>
    </sheetView>
  </sheetViews>
  <sheetFormatPr defaultColWidth="9.140625" defaultRowHeight="21.75"/>
  <cols>
    <col min="1" max="1" width="3.7109375" style="1" customWidth="1"/>
    <col min="2" max="2" width="67.140625" style="1" customWidth="1"/>
    <col min="3" max="3" width="24.421875" style="1" customWidth="1"/>
    <col min="4" max="4" width="24.28125" style="2" customWidth="1"/>
    <col min="5" max="5" width="4.28125" style="2" customWidth="1"/>
    <col min="6" max="6" width="18.00390625" style="2" customWidth="1"/>
    <col min="7" max="7" width="13.140625" style="1" customWidth="1"/>
    <col min="8" max="8" width="8.140625" style="1" customWidth="1"/>
    <col min="9" max="9" width="17.7109375" style="1" customWidth="1"/>
    <col min="10" max="16384" width="9.140625" style="1" customWidth="1"/>
  </cols>
  <sheetData>
    <row r="1" spans="1:9" ht="23.25">
      <c r="A1" s="419" t="s">
        <v>66</v>
      </c>
      <c r="B1" s="419"/>
      <c r="C1" s="419"/>
      <c r="D1" s="419"/>
      <c r="E1" s="1"/>
      <c r="F1" s="1"/>
      <c r="H1" s="16"/>
      <c r="I1" s="25"/>
    </row>
    <row r="2" spans="1:4" ht="23.25">
      <c r="A2" s="419" t="s">
        <v>21</v>
      </c>
      <c r="B2" s="419"/>
      <c r="C2" s="419"/>
      <c r="D2" s="419"/>
    </row>
    <row r="3" spans="1:4" ht="23.25">
      <c r="A3" s="419" t="s">
        <v>436</v>
      </c>
      <c r="B3" s="419"/>
      <c r="C3" s="419"/>
      <c r="D3" s="419"/>
    </row>
    <row r="4" spans="1:4" ht="23.25">
      <c r="A4" s="470" t="s">
        <v>1</v>
      </c>
      <c r="B4" s="480"/>
      <c r="C4" s="136" t="s">
        <v>10</v>
      </c>
      <c r="D4" s="137" t="s">
        <v>67</v>
      </c>
    </row>
    <row r="5" spans="1:4" ht="23.25">
      <c r="A5" s="138" t="s">
        <v>13</v>
      </c>
      <c r="B5" s="139"/>
      <c r="C5" s="11"/>
      <c r="D5" s="140"/>
    </row>
    <row r="6" spans="1:4" ht="23.25">
      <c r="A6" s="141"/>
      <c r="B6" s="142" t="s">
        <v>68</v>
      </c>
      <c r="C6" s="143">
        <v>509690</v>
      </c>
      <c r="D6" s="143">
        <f>131686+153250+509400+187066.67+509690</f>
        <v>1491092.67</v>
      </c>
    </row>
    <row r="7" spans="1:4" ht="23.25">
      <c r="A7" s="141"/>
      <c r="B7" s="142" t="s">
        <v>69</v>
      </c>
      <c r="C7" s="143"/>
      <c r="D7" s="144">
        <f>C7+E7</f>
        <v>0</v>
      </c>
    </row>
    <row r="8" spans="1:4" ht="23.25">
      <c r="A8" s="141"/>
      <c r="B8" s="142" t="s">
        <v>70</v>
      </c>
      <c r="C8" s="143"/>
      <c r="D8" s="144">
        <f>C8+E8</f>
        <v>0</v>
      </c>
    </row>
    <row r="9" spans="1:4" ht="23.25">
      <c r="A9" s="141"/>
      <c r="B9" s="142" t="s">
        <v>71</v>
      </c>
      <c r="C9" s="143"/>
      <c r="D9" s="144">
        <f>C9+E9</f>
        <v>0</v>
      </c>
    </row>
    <row r="10" spans="1:4" ht="23.25">
      <c r="A10" s="141"/>
      <c r="B10" s="142" t="s">
        <v>72</v>
      </c>
      <c r="C10" s="143"/>
      <c r="D10" s="144">
        <v>0</v>
      </c>
    </row>
    <row r="11" spans="1:4" ht="23.25">
      <c r="A11" s="141"/>
      <c r="B11" s="142" t="s">
        <v>210</v>
      </c>
      <c r="C11" s="143"/>
      <c r="D11" s="144">
        <v>0</v>
      </c>
    </row>
    <row r="12" spans="1:4" ht="23.25">
      <c r="A12" s="141"/>
      <c r="B12" s="142" t="s">
        <v>437</v>
      </c>
      <c r="C12" s="143">
        <v>3900</v>
      </c>
      <c r="D12" s="144">
        <v>3900</v>
      </c>
    </row>
    <row r="13" spans="1:4" ht="23.25">
      <c r="A13" s="141"/>
      <c r="B13" s="142" t="s">
        <v>106</v>
      </c>
      <c r="C13" s="143">
        <v>4000</v>
      </c>
      <c r="D13" s="144">
        <f>4000+4000</f>
        <v>8000</v>
      </c>
    </row>
    <row r="14" spans="1:4" ht="23.25">
      <c r="A14" s="141"/>
      <c r="B14" s="142" t="s">
        <v>102</v>
      </c>
      <c r="C14" s="143">
        <v>0</v>
      </c>
      <c r="D14" s="144">
        <f>23353.95</f>
        <v>23353.95</v>
      </c>
    </row>
    <row r="15" spans="1:4" ht="23.25">
      <c r="A15" s="141"/>
      <c r="B15" s="142" t="s">
        <v>73</v>
      </c>
      <c r="C15" s="143">
        <v>0</v>
      </c>
      <c r="D15" s="144">
        <f>5400</f>
        <v>5400</v>
      </c>
    </row>
    <row r="16" spans="1:4" ht="23.25">
      <c r="A16" s="141"/>
      <c r="B16" s="142" t="s">
        <v>74</v>
      </c>
      <c r="C16" s="143">
        <v>1664</v>
      </c>
      <c r="D16" s="143">
        <f>1664+1664+1664+1664+1664</f>
        <v>8320</v>
      </c>
    </row>
    <row r="17" spans="1:4" ht="23.25">
      <c r="A17" s="141"/>
      <c r="B17" s="142" t="s">
        <v>75</v>
      </c>
      <c r="C17" s="145">
        <v>90</v>
      </c>
      <c r="D17" s="145">
        <f>90+155.5+91.41+90+90</f>
        <v>516.91</v>
      </c>
    </row>
    <row r="18" spans="1:4" ht="23.25">
      <c r="A18" s="141"/>
      <c r="B18" s="142" t="s">
        <v>142</v>
      </c>
      <c r="C18" s="145">
        <v>500</v>
      </c>
      <c r="D18" s="145">
        <f>2500+2000+2500+1500+500</f>
        <v>9000</v>
      </c>
    </row>
    <row r="19" spans="1:4" ht="24" thickBot="1">
      <c r="A19" s="146" t="s">
        <v>25</v>
      </c>
      <c r="B19" s="147"/>
      <c r="C19" s="148">
        <f>SUM(C6:C18)</f>
        <v>519844</v>
      </c>
      <c r="D19" s="149">
        <f>SUM(D6:D18)</f>
        <v>1549583.5299999998</v>
      </c>
    </row>
    <row r="20" spans="1:4" ht="24" thickTop="1">
      <c r="A20" s="138" t="s">
        <v>11</v>
      </c>
      <c r="B20" s="139"/>
      <c r="C20" s="11"/>
      <c r="D20" s="140"/>
    </row>
    <row r="21" spans="1:4" ht="23.25">
      <c r="A21" s="141"/>
      <c r="B21" s="142" t="s">
        <v>107</v>
      </c>
      <c r="C21" s="143">
        <v>172057.77</v>
      </c>
      <c r="D21" s="143">
        <f>79779+248569.95+128850.2+172335.7+172057.77</f>
        <v>801592.6200000001</v>
      </c>
    </row>
    <row r="22" spans="1:4" ht="23.25">
      <c r="A22" s="141"/>
      <c r="B22" s="142" t="s">
        <v>22</v>
      </c>
      <c r="C22" s="144">
        <v>0</v>
      </c>
      <c r="D22" s="144">
        <v>0</v>
      </c>
    </row>
    <row r="23" spans="1:4" ht="23.25">
      <c r="A23" s="141"/>
      <c r="B23" s="142" t="s">
        <v>76</v>
      </c>
      <c r="C23" s="143">
        <v>0</v>
      </c>
      <c r="D23" s="144">
        <v>9000</v>
      </c>
    </row>
    <row r="24" spans="1:4" ht="23.25">
      <c r="A24" s="141"/>
      <c r="B24" s="142" t="s">
        <v>90</v>
      </c>
      <c r="C24" s="144">
        <v>3900</v>
      </c>
      <c r="D24" s="144">
        <v>3900</v>
      </c>
    </row>
    <row r="25" spans="1:4" ht="23.25">
      <c r="A25" s="141"/>
      <c r="B25" s="142" t="s">
        <v>77</v>
      </c>
      <c r="C25" s="143">
        <v>0</v>
      </c>
      <c r="D25" s="144">
        <f>5400</f>
        <v>5400</v>
      </c>
    </row>
    <row r="26" spans="1:4" ht="23.25">
      <c r="A26" s="141"/>
      <c r="B26" s="142" t="s">
        <v>78</v>
      </c>
      <c r="C26" s="143">
        <v>90</v>
      </c>
      <c r="D26" s="144">
        <f>1408.12+90+155.5+91.41+90</f>
        <v>1835.03</v>
      </c>
    </row>
    <row r="27" spans="1:4" ht="23.25">
      <c r="A27" s="141"/>
      <c r="B27" s="150" t="s">
        <v>79</v>
      </c>
      <c r="C27" s="145">
        <v>1664</v>
      </c>
      <c r="D27" s="151">
        <f>1664+1664+1664+1664+1664</f>
        <v>8320</v>
      </c>
    </row>
    <row r="28" spans="1:4" ht="23.25">
      <c r="A28" s="197"/>
      <c r="B28" s="142" t="s">
        <v>142</v>
      </c>
      <c r="C28" s="145">
        <v>0</v>
      </c>
      <c r="D28" s="145">
        <v>0</v>
      </c>
    </row>
    <row r="29" spans="1:4" ht="24" thickBot="1">
      <c r="A29" s="152" t="s">
        <v>24</v>
      </c>
      <c r="B29" s="153"/>
      <c r="C29" s="148">
        <f>SUM(C21:C28)</f>
        <v>177711.77</v>
      </c>
      <c r="D29" s="149">
        <f>SUM(D21:D28)</f>
        <v>830047.6500000001</v>
      </c>
    </row>
    <row r="30" spans="1:4" ht="24" thickTop="1">
      <c r="A30" s="154" t="s">
        <v>80</v>
      </c>
      <c r="B30" s="155"/>
      <c r="C30" s="156">
        <f>SUM(C19-C29)</f>
        <v>342132.23</v>
      </c>
      <c r="D30" s="173">
        <f>SUM(D19-D29)</f>
        <v>719535.8799999997</v>
      </c>
    </row>
    <row r="31" spans="1:4" ht="23.25">
      <c r="A31" s="191"/>
      <c r="B31" s="192"/>
      <c r="C31" s="193"/>
      <c r="D31" s="194"/>
    </row>
    <row r="32" spans="1:4" ht="23.25">
      <c r="A32" s="191"/>
      <c r="B32" s="192"/>
      <c r="C32" s="193"/>
      <c r="D32" s="194"/>
    </row>
    <row r="33" spans="1:4" ht="23.25">
      <c r="A33" s="191"/>
      <c r="B33" s="192"/>
      <c r="C33" s="193"/>
      <c r="D33" s="194"/>
    </row>
    <row r="34" spans="1:10" ht="23.25">
      <c r="A34" s="10" t="s">
        <v>390</v>
      </c>
      <c r="B34" s="6"/>
      <c r="C34" s="6" t="s">
        <v>111</v>
      </c>
      <c r="D34" s="6"/>
      <c r="E34" s="6"/>
      <c r="F34" s="6"/>
      <c r="G34" s="55"/>
      <c r="H34" s="55"/>
      <c r="I34" s="56"/>
      <c r="J34" s="2"/>
    </row>
    <row r="35" spans="1:10" ht="23.25">
      <c r="A35" s="16"/>
      <c r="B35" s="6"/>
      <c r="C35" s="6"/>
      <c r="D35" s="6"/>
      <c r="E35" s="6"/>
      <c r="F35" s="6"/>
      <c r="G35" s="55"/>
      <c r="H35" s="55"/>
      <c r="I35" s="56"/>
      <c r="J35" s="2"/>
    </row>
    <row r="36" spans="1:10" ht="23.25">
      <c r="A36" s="6" t="s">
        <v>389</v>
      </c>
      <c r="B36" s="6"/>
      <c r="C36" s="6" t="s">
        <v>386</v>
      </c>
      <c r="D36" s="6"/>
      <c r="E36" s="55"/>
      <c r="F36" s="55"/>
      <c r="G36" s="55"/>
      <c r="H36" s="55"/>
      <c r="I36" s="57"/>
      <c r="J36" s="2"/>
    </row>
    <row r="37" spans="1:10" ht="23.25">
      <c r="A37" s="6" t="s">
        <v>391</v>
      </c>
      <c r="B37" s="6"/>
      <c r="C37" s="6" t="s">
        <v>387</v>
      </c>
      <c r="D37" s="6"/>
      <c r="E37" s="6"/>
      <c r="F37" s="6"/>
      <c r="G37" s="55"/>
      <c r="H37" s="55"/>
      <c r="I37" s="55"/>
      <c r="J37" s="2"/>
    </row>
    <row r="38" spans="1:10" ht="23.25">
      <c r="A38" s="174" t="s">
        <v>392</v>
      </c>
      <c r="B38" s="6"/>
      <c r="C38" s="6" t="s">
        <v>388</v>
      </c>
      <c r="D38" s="6"/>
      <c r="E38" s="6"/>
      <c r="F38" s="6"/>
      <c r="G38" s="481"/>
      <c r="H38" s="481"/>
      <c r="I38" s="481"/>
      <c r="J38" s="2"/>
    </row>
    <row r="39" spans="2:10" ht="23.25">
      <c r="B39" s="6"/>
      <c r="C39" s="6"/>
      <c r="D39" s="6"/>
      <c r="E39" s="6"/>
      <c r="F39" s="6"/>
      <c r="G39" s="411"/>
      <c r="H39" s="411"/>
      <c r="I39" s="411"/>
      <c r="J39" s="411"/>
    </row>
    <row r="40" spans="2:10" ht="23.25">
      <c r="B40" s="6"/>
      <c r="C40" s="6"/>
      <c r="D40" s="6"/>
      <c r="E40" s="6"/>
      <c r="F40" s="6"/>
      <c r="H40" s="2"/>
      <c r="I40" s="2"/>
      <c r="J40" s="2"/>
    </row>
    <row r="41" spans="1:10" ht="23.25">
      <c r="A41" s="6" t="s">
        <v>118</v>
      </c>
      <c r="B41" s="6"/>
      <c r="C41" s="400" t="s">
        <v>41</v>
      </c>
      <c r="D41" s="55"/>
      <c r="E41" s="55"/>
      <c r="F41" s="6"/>
      <c r="G41" s="59"/>
      <c r="H41" s="55"/>
      <c r="I41" s="56"/>
      <c r="J41" s="2"/>
    </row>
    <row r="42" spans="1:10" ht="23.25">
      <c r="A42" s="6"/>
      <c r="B42" s="6"/>
      <c r="C42" s="6"/>
      <c r="D42" s="6"/>
      <c r="E42" s="6"/>
      <c r="F42" s="6"/>
      <c r="G42" s="55"/>
      <c r="H42" s="55"/>
      <c r="I42" s="56"/>
      <c r="J42" s="2"/>
    </row>
    <row r="43" spans="1:10" ht="23.25">
      <c r="A43" s="408" t="s">
        <v>330</v>
      </c>
      <c r="B43" s="408"/>
      <c r="C43" s="408"/>
      <c r="D43" s="408"/>
      <c r="E43" s="174"/>
      <c r="F43" s="174"/>
      <c r="G43" s="174"/>
      <c r="H43" s="183"/>
      <c r="I43" s="57"/>
      <c r="J43" s="2"/>
    </row>
    <row r="44" spans="1:10" ht="23.25">
      <c r="A44" s="6" t="s">
        <v>119</v>
      </c>
      <c r="B44" s="410" t="s">
        <v>393</v>
      </c>
      <c r="C44" s="410"/>
      <c r="D44" s="410"/>
      <c r="E44" s="410"/>
      <c r="F44" s="410"/>
      <c r="G44" s="410"/>
      <c r="H44" s="410"/>
      <c r="I44" s="55"/>
      <c r="J44" s="2"/>
    </row>
    <row r="45" spans="1:10" ht="23.25">
      <c r="A45" s="410" t="s">
        <v>394</v>
      </c>
      <c r="B45" s="410"/>
      <c r="C45" s="410"/>
      <c r="D45" s="410"/>
      <c r="E45" s="410"/>
      <c r="F45" s="410"/>
      <c r="G45" s="410"/>
      <c r="H45" s="410"/>
      <c r="I45" s="59"/>
      <c r="J45" s="2"/>
    </row>
    <row r="46" spans="1:9" ht="23.25">
      <c r="A46" s="6"/>
      <c r="B46" s="6"/>
      <c r="C46" s="6"/>
      <c r="D46" s="6"/>
      <c r="E46" s="6"/>
      <c r="F46" s="6"/>
      <c r="G46" s="184"/>
      <c r="H46" s="185"/>
      <c r="I46" s="37"/>
    </row>
    <row r="47" spans="1:9" ht="23.25">
      <c r="A47" s="6"/>
      <c r="B47" s="6"/>
      <c r="C47" s="6"/>
      <c r="D47" s="6"/>
      <c r="E47" s="6"/>
      <c r="F47" s="6"/>
      <c r="G47" s="184"/>
      <c r="H47" s="185"/>
      <c r="I47" s="37"/>
    </row>
  </sheetData>
  <sheetProtection/>
  <mergeCells count="10">
    <mergeCell ref="A45:H45"/>
    <mergeCell ref="B44:D44"/>
    <mergeCell ref="A3:D3"/>
    <mergeCell ref="A4:B4"/>
    <mergeCell ref="A1:D1"/>
    <mergeCell ref="A2:D2"/>
    <mergeCell ref="G38:I38"/>
    <mergeCell ref="G39:J39"/>
    <mergeCell ref="A43:D43"/>
    <mergeCell ref="E44:H44"/>
  </mergeCells>
  <printOptions/>
  <pageMargins left="1.3779527559055118" right="0.1968503937007874" top="0" bottom="0" header="1.2598425196850394" footer="0"/>
  <pageSetup horizontalDpi="600" verticalDpi="6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6"/>
  <sheetViews>
    <sheetView zoomScale="112" zoomScaleNormal="112" zoomScalePageLayoutView="0" workbookViewId="0" topLeftCell="A49">
      <selection activeCell="D58" sqref="D58"/>
    </sheetView>
  </sheetViews>
  <sheetFormatPr defaultColWidth="9.140625" defaultRowHeight="21.75"/>
  <cols>
    <col min="1" max="1" width="1.7109375" style="0" customWidth="1"/>
    <col min="2" max="2" width="53.28125" style="0" customWidth="1"/>
    <col min="3" max="3" width="12.57421875" style="0" customWidth="1"/>
    <col min="4" max="5" width="17.7109375" style="0" customWidth="1"/>
  </cols>
  <sheetData>
    <row r="1" spans="1:8" ht="24">
      <c r="A1" s="6"/>
      <c r="B1" s="419" t="s">
        <v>218</v>
      </c>
      <c r="C1" s="419"/>
      <c r="D1" s="419"/>
      <c r="E1" s="419"/>
      <c r="F1" s="319"/>
      <c r="G1" s="320"/>
      <c r="H1" s="321"/>
    </row>
    <row r="2" spans="1:8" ht="24">
      <c r="A2" s="6"/>
      <c r="B2" s="419" t="s">
        <v>433</v>
      </c>
      <c r="C2" s="419"/>
      <c r="D2" s="419"/>
      <c r="E2" s="419"/>
      <c r="F2" s="319" t="s">
        <v>219</v>
      </c>
      <c r="G2" s="320"/>
      <c r="H2" s="321"/>
    </row>
    <row r="3" spans="1:8" ht="20.25" customHeight="1">
      <c r="A3" s="6"/>
      <c r="B3" s="323" t="s">
        <v>220</v>
      </c>
      <c r="C3" s="482" t="s">
        <v>221</v>
      </c>
      <c r="D3" s="324" t="s">
        <v>222</v>
      </c>
      <c r="E3" s="482" t="s">
        <v>19</v>
      </c>
      <c r="F3" s="319"/>
      <c r="G3" s="320"/>
      <c r="H3" s="321"/>
    </row>
    <row r="4" spans="1:8" ht="20.25" customHeight="1">
      <c r="A4" s="6"/>
      <c r="B4" s="325" t="s">
        <v>223</v>
      </c>
      <c r="C4" s="483"/>
      <c r="D4" s="324" t="s">
        <v>224</v>
      </c>
      <c r="E4" s="483"/>
      <c r="F4" s="319"/>
      <c r="G4" s="320"/>
      <c r="H4" s="321" t="s">
        <v>225</v>
      </c>
    </row>
    <row r="5" spans="1:8" ht="20.25" customHeight="1">
      <c r="A5" s="6"/>
      <c r="B5" s="326" t="s">
        <v>226</v>
      </c>
      <c r="C5" s="327" t="s">
        <v>27</v>
      </c>
      <c r="D5" s="328"/>
      <c r="E5" s="329"/>
      <c r="F5" s="319" t="s">
        <v>12</v>
      </c>
      <c r="G5" s="320"/>
      <c r="H5" s="321"/>
    </row>
    <row r="6" spans="1:8" ht="20.25" customHeight="1">
      <c r="A6" s="6"/>
      <c r="B6" s="330" t="s">
        <v>227</v>
      </c>
      <c r="C6" s="327" t="s">
        <v>27</v>
      </c>
      <c r="D6" s="331">
        <v>1664</v>
      </c>
      <c r="E6" s="128"/>
      <c r="F6" s="332" t="s">
        <v>183</v>
      </c>
      <c r="G6" s="320"/>
      <c r="H6" s="321"/>
    </row>
    <row r="7" spans="1:8" ht="20.25" customHeight="1">
      <c r="A7" s="6"/>
      <c r="B7" s="398" t="s">
        <v>296</v>
      </c>
      <c r="C7" s="352" t="s">
        <v>27</v>
      </c>
      <c r="D7" s="128">
        <v>0</v>
      </c>
      <c r="E7" s="128"/>
      <c r="F7" s="332" t="s">
        <v>228</v>
      </c>
      <c r="G7" s="320">
        <v>27000</v>
      </c>
      <c r="H7" s="321"/>
    </row>
    <row r="8" spans="1:8" ht="20.25" customHeight="1">
      <c r="A8" s="6"/>
      <c r="B8" s="399" t="s">
        <v>327</v>
      </c>
      <c r="C8" s="347" t="s">
        <v>27</v>
      </c>
      <c r="D8" s="331">
        <v>700</v>
      </c>
      <c r="E8" s="334"/>
      <c r="F8" s="332"/>
      <c r="G8" s="320"/>
      <c r="H8" s="321"/>
    </row>
    <row r="9" spans="1:8" ht="20.25" customHeight="1">
      <c r="A9" s="6"/>
      <c r="B9" s="335" t="s">
        <v>225</v>
      </c>
      <c r="C9" s="335"/>
      <c r="D9" s="336">
        <f>SUM(D6:D8)</f>
        <v>2364</v>
      </c>
      <c r="E9" s="336">
        <f>D9</f>
        <v>2364</v>
      </c>
      <c r="F9" s="319"/>
      <c r="G9" s="320"/>
      <c r="H9" s="321"/>
    </row>
    <row r="10" spans="1:8" ht="20.25" customHeight="1" thickBot="1">
      <c r="A10" s="6"/>
      <c r="B10" s="337" t="s">
        <v>229</v>
      </c>
      <c r="C10" s="337"/>
      <c r="D10" s="338">
        <f>1664+1664+41584+1664+2364</f>
        <v>48940</v>
      </c>
      <c r="E10" s="338">
        <f>D10</f>
        <v>48940</v>
      </c>
      <c r="F10" s="319"/>
      <c r="G10" s="320"/>
      <c r="H10" s="321"/>
    </row>
    <row r="11" spans="1:8" ht="20.25" customHeight="1" thickTop="1">
      <c r="A11" s="6"/>
      <c r="B11" s="326" t="s">
        <v>230</v>
      </c>
      <c r="C11" s="339"/>
      <c r="D11" s="328" t="s">
        <v>231</v>
      </c>
      <c r="E11" s="340"/>
      <c r="F11" s="319"/>
      <c r="G11" s="320"/>
      <c r="H11" s="321" t="str">
        <f>D11</f>
        <v>     </v>
      </c>
    </row>
    <row r="12" spans="1:8" ht="20.25" customHeight="1">
      <c r="A12" s="6"/>
      <c r="B12" s="326" t="s">
        <v>232</v>
      </c>
      <c r="C12" s="339"/>
      <c r="D12" s="328"/>
      <c r="E12" s="331"/>
      <c r="F12" s="319" t="s">
        <v>168</v>
      </c>
      <c r="G12" s="320"/>
      <c r="H12" s="321"/>
    </row>
    <row r="13" spans="1:8" ht="20.25" customHeight="1">
      <c r="A13" s="6"/>
      <c r="B13" s="341" t="s">
        <v>233</v>
      </c>
      <c r="C13" s="327" t="s">
        <v>27</v>
      </c>
      <c r="D13" s="128">
        <v>29110</v>
      </c>
      <c r="E13" s="128"/>
      <c r="F13" s="319" t="s">
        <v>112</v>
      </c>
      <c r="G13" s="320"/>
      <c r="H13" s="321"/>
    </row>
    <row r="14" spans="1:8" ht="20.25" customHeight="1">
      <c r="A14" s="6"/>
      <c r="B14" s="341" t="s">
        <v>234</v>
      </c>
      <c r="C14" s="327" t="s">
        <v>27</v>
      </c>
      <c r="D14" s="128">
        <v>0</v>
      </c>
      <c r="E14" s="128"/>
      <c r="F14" s="319" t="s">
        <v>235</v>
      </c>
      <c r="G14" s="320"/>
      <c r="H14" s="321"/>
    </row>
    <row r="15" spans="1:8" ht="20.25" customHeight="1">
      <c r="A15" s="6"/>
      <c r="B15" s="341" t="s">
        <v>236</v>
      </c>
      <c r="C15" s="327" t="s">
        <v>27</v>
      </c>
      <c r="D15" s="333">
        <v>0</v>
      </c>
      <c r="E15" s="334"/>
      <c r="F15" s="319" t="s">
        <v>237</v>
      </c>
      <c r="G15" s="320">
        <v>274920</v>
      </c>
      <c r="H15" s="321">
        <v>0</v>
      </c>
    </row>
    <row r="16" spans="1:8" ht="20.25" customHeight="1">
      <c r="A16" s="6"/>
      <c r="B16" s="335" t="s">
        <v>225</v>
      </c>
      <c r="C16" s="335"/>
      <c r="D16" s="336">
        <f>SUM(D13:D15)</f>
        <v>29110</v>
      </c>
      <c r="E16" s="336">
        <f>D16</f>
        <v>29110</v>
      </c>
      <c r="F16" s="319"/>
      <c r="G16" s="320"/>
      <c r="H16" s="321"/>
    </row>
    <row r="17" spans="1:8" ht="20.25" customHeight="1" thickBot="1">
      <c r="A17" s="6"/>
      <c r="B17" s="337" t="s">
        <v>229</v>
      </c>
      <c r="C17" s="337"/>
      <c r="D17" s="342">
        <f>29110+29110+29110+29110+29110</f>
        <v>145550</v>
      </c>
      <c r="E17" s="342">
        <f>D17</f>
        <v>145550</v>
      </c>
      <c r="F17" s="319"/>
      <c r="G17" s="320"/>
      <c r="H17" s="321"/>
    </row>
    <row r="18" spans="1:8" ht="20.25" customHeight="1" thickTop="1">
      <c r="A18" s="6"/>
      <c r="B18" s="343" t="s">
        <v>238</v>
      </c>
      <c r="C18" s="339"/>
      <c r="D18" s="328"/>
      <c r="E18" s="331"/>
      <c r="F18" s="319" t="s">
        <v>169</v>
      </c>
      <c r="G18" s="320"/>
      <c r="H18" s="321">
        <f>D18</f>
        <v>0</v>
      </c>
    </row>
    <row r="19" spans="1:8" ht="20.25" customHeight="1">
      <c r="A19" s="6"/>
      <c r="B19" s="341" t="s">
        <v>239</v>
      </c>
      <c r="C19" s="327" t="s">
        <v>27</v>
      </c>
      <c r="D19" s="128">
        <v>15720</v>
      </c>
      <c r="E19" s="128">
        <f>SUM(D19)</f>
        <v>15720</v>
      </c>
      <c r="F19" s="319" t="s">
        <v>56</v>
      </c>
      <c r="G19" s="320">
        <v>96480</v>
      </c>
      <c r="H19" s="321">
        <v>7890</v>
      </c>
    </row>
    <row r="20" spans="1:8" ht="20.25" customHeight="1">
      <c r="A20" s="6"/>
      <c r="B20" s="330" t="s">
        <v>240</v>
      </c>
      <c r="C20" s="327" t="s">
        <v>27</v>
      </c>
      <c r="D20" s="128">
        <v>0</v>
      </c>
      <c r="E20" s="334"/>
      <c r="F20" s="319" t="s">
        <v>241</v>
      </c>
      <c r="G20" s="320">
        <v>18000</v>
      </c>
      <c r="H20" s="321">
        <v>1500</v>
      </c>
    </row>
    <row r="21" spans="1:8" ht="20.25" customHeight="1">
      <c r="A21" s="6"/>
      <c r="B21" s="335" t="s">
        <v>225</v>
      </c>
      <c r="C21" s="335"/>
      <c r="D21" s="336">
        <f>SUM(D19:D20)</f>
        <v>15720</v>
      </c>
      <c r="E21" s="336">
        <f>D21</f>
        <v>15720</v>
      </c>
      <c r="F21" s="319"/>
      <c r="G21" s="320"/>
      <c r="H21" s="321"/>
    </row>
    <row r="22" spans="1:8" ht="20.25" customHeight="1" thickBot="1">
      <c r="A22" s="6"/>
      <c r="B22" s="337" t="s">
        <v>229</v>
      </c>
      <c r="C22" s="337"/>
      <c r="D22" s="342">
        <f>15720+15720+15720+15720+15720</f>
        <v>78600</v>
      </c>
      <c r="E22" s="342">
        <f>D22</f>
        <v>78600</v>
      </c>
      <c r="F22" s="319"/>
      <c r="G22" s="320"/>
      <c r="H22" s="321"/>
    </row>
    <row r="23" spans="1:8" ht="20.25" customHeight="1" thickTop="1">
      <c r="A23" s="6"/>
      <c r="B23" s="326" t="s">
        <v>242</v>
      </c>
      <c r="C23" s="339"/>
      <c r="D23" s="328"/>
      <c r="E23" s="331"/>
      <c r="F23" s="319" t="s">
        <v>243</v>
      </c>
      <c r="G23" s="320"/>
      <c r="H23" s="321"/>
    </row>
    <row r="24" spans="1:8" ht="20.25" customHeight="1">
      <c r="A24" s="6"/>
      <c r="B24" s="344" t="s">
        <v>244</v>
      </c>
      <c r="C24" s="327" t="s">
        <v>27</v>
      </c>
      <c r="D24" s="128">
        <v>30150</v>
      </c>
      <c r="E24" s="128"/>
      <c r="F24" s="345" t="s">
        <v>245</v>
      </c>
      <c r="G24" s="320">
        <v>207360</v>
      </c>
      <c r="H24" s="321">
        <v>17140</v>
      </c>
    </row>
    <row r="25" spans="1:8" ht="20.25" customHeight="1">
      <c r="A25" s="6"/>
      <c r="B25" s="330" t="s">
        <v>246</v>
      </c>
      <c r="C25" s="327" t="s">
        <v>27</v>
      </c>
      <c r="D25" s="128">
        <v>3135</v>
      </c>
      <c r="E25" s="334"/>
      <c r="F25" s="319" t="s">
        <v>241</v>
      </c>
      <c r="G25" s="320">
        <v>54000</v>
      </c>
      <c r="H25" s="321">
        <v>4500</v>
      </c>
    </row>
    <row r="26" spans="1:8" ht="20.25" customHeight="1">
      <c r="A26" s="6"/>
      <c r="B26" s="335" t="s">
        <v>225</v>
      </c>
      <c r="C26" s="335"/>
      <c r="D26" s="336">
        <f>SUM(D24:D25)</f>
        <v>33285</v>
      </c>
      <c r="E26" s="336">
        <f>D26</f>
        <v>33285</v>
      </c>
      <c r="F26" s="319"/>
      <c r="G26" s="320"/>
      <c r="H26" s="321"/>
    </row>
    <row r="27" spans="1:8" ht="20.25" customHeight="1" thickBot="1">
      <c r="A27" s="6"/>
      <c r="B27" s="337" t="s">
        <v>229</v>
      </c>
      <c r="C27" s="337"/>
      <c r="D27" s="342">
        <f>33285+33285+33285+33285+33285</f>
        <v>166425</v>
      </c>
      <c r="E27" s="342">
        <f>D27</f>
        <v>166425</v>
      </c>
      <c r="F27" s="319"/>
      <c r="G27" s="320"/>
      <c r="H27" s="321"/>
    </row>
    <row r="28" spans="1:8" ht="20.25" customHeight="1" thickTop="1">
      <c r="A28" s="6"/>
      <c r="B28" s="346" t="s">
        <v>247</v>
      </c>
      <c r="C28" s="347"/>
      <c r="D28" s="348"/>
      <c r="E28" s="348"/>
      <c r="F28" s="319"/>
      <c r="G28" s="320"/>
      <c r="H28" s="321"/>
    </row>
    <row r="29" spans="1:8" ht="20.25" customHeight="1">
      <c r="A29" s="6"/>
      <c r="B29" s="326" t="s">
        <v>248</v>
      </c>
      <c r="C29" s="339"/>
      <c r="D29" s="328"/>
      <c r="E29" s="331"/>
      <c r="F29" s="319" t="s">
        <v>170</v>
      </c>
      <c r="G29" s="320"/>
      <c r="H29" s="321"/>
    </row>
    <row r="30" spans="1:8" ht="20.25" customHeight="1">
      <c r="A30" s="6"/>
      <c r="B30" s="341" t="s">
        <v>249</v>
      </c>
      <c r="C30" s="327" t="s">
        <v>27</v>
      </c>
      <c r="D30" s="128">
        <v>0</v>
      </c>
      <c r="E30" s="128"/>
      <c r="F30" s="319" t="s">
        <v>250</v>
      </c>
      <c r="G30" s="320">
        <v>30000</v>
      </c>
      <c r="H30" s="321">
        <v>0</v>
      </c>
    </row>
    <row r="31" spans="1:8" ht="20.25" customHeight="1">
      <c r="A31" s="6"/>
      <c r="B31" s="341" t="s">
        <v>251</v>
      </c>
      <c r="C31" s="327" t="s">
        <v>27</v>
      </c>
      <c r="D31" s="128">
        <v>0</v>
      </c>
      <c r="E31" s="128"/>
      <c r="F31" s="319" t="s">
        <v>252</v>
      </c>
      <c r="G31" s="320">
        <v>5000</v>
      </c>
      <c r="H31" s="321">
        <v>0</v>
      </c>
    </row>
    <row r="32" spans="1:8" ht="20.25" customHeight="1">
      <c r="A32" s="6"/>
      <c r="B32" s="335" t="s">
        <v>225</v>
      </c>
      <c r="C32" s="335"/>
      <c r="D32" s="336">
        <f>SUM(D30:D31)</f>
        <v>0</v>
      </c>
      <c r="E32" s="336">
        <f>D32</f>
        <v>0</v>
      </c>
      <c r="F32" s="319"/>
      <c r="G32" s="320"/>
      <c r="H32" s="321"/>
    </row>
    <row r="33" spans="1:8" ht="20.25" customHeight="1" thickBot="1">
      <c r="A33" s="6"/>
      <c r="B33" s="337" t="s">
        <v>229</v>
      </c>
      <c r="C33" s="337"/>
      <c r="D33" s="342">
        <v>0</v>
      </c>
      <c r="E33" s="342">
        <f>D33</f>
        <v>0</v>
      </c>
      <c r="F33" s="319"/>
      <c r="G33" s="320"/>
      <c r="H33" s="321"/>
    </row>
    <row r="34" spans="1:8" ht="20.25" customHeight="1" thickTop="1">
      <c r="A34" s="6"/>
      <c r="B34" s="349" t="s">
        <v>253</v>
      </c>
      <c r="C34" s="350"/>
      <c r="D34" s="351"/>
      <c r="E34" s="329"/>
      <c r="F34" s="319" t="s">
        <v>6</v>
      </c>
      <c r="G34" s="320"/>
      <c r="H34" s="321">
        <f>D34</f>
        <v>0</v>
      </c>
    </row>
    <row r="35" spans="1:8" ht="20.25" customHeight="1">
      <c r="A35" s="6"/>
      <c r="B35" s="341" t="s">
        <v>254</v>
      </c>
      <c r="C35" s="352"/>
      <c r="D35" s="128">
        <v>9000</v>
      </c>
      <c r="E35" s="128"/>
      <c r="F35" s="319" t="s">
        <v>255</v>
      </c>
      <c r="G35" s="320">
        <v>50000</v>
      </c>
      <c r="H35" s="321">
        <v>0</v>
      </c>
    </row>
    <row r="36" spans="1:8" ht="20.25" customHeight="1">
      <c r="A36" s="6"/>
      <c r="B36" s="341" t="s">
        <v>256</v>
      </c>
      <c r="C36" s="352"/>
      <c r="D36" s="128">
        <v>3900</v>
      </c>
      <c r="E36" s="128"/>
      <c r="F36" s="319" t="s">
        <v>257</v>
      </c>
      <c r="G36" s="320">
        <v>20000</v>
      </c>
      <c r="H36" s="321"/>
    </row>
    <row r="37" spans="1:8" ht="20.25" customHeight="1">
      <c r="A37" s="6"/>
      <c r="B37" s="341" t="s">
        <v>258</v>
      </c>
      <c r="C37" s="352"/>
      <c r="D37" s="128">
        <v>0</v>
      </c>
      <c r="E37" s="128"/>
      <c r="F37" s="319" t="s">
        <v>259</v>
      </c>
      <c r="G37" s="320"/>
      <c r="H37" s="321"/>
    </row>
    <row r="38" spans="1:8" ht="20.25" customHeight="1">
      <c r="A38" s="6"/>
      <c r="B38" s="335" t="s">
        <v>225</v>
      </c>
      <c r="C38" s="335"/>
      <c r="D38" s="336">
        <f>SUM(D35:D37)</f>
        <v>12900</v>
      </c>
      <c r="E38" s="336">
        <f>D38</f>
        <v>12900</v>
      </c>
      <c r="F38" s="319"/>
      <c r="G38" s="320"/>
      <c r="H38" s="321">
        <v>0</v>
      </c>
    </row>
    <row r="39" spans="1:8" ht="20.25" customHeight="1" thickBot="1">
      <c r="A39" s="6"/>
      <c r="B39" s="337" t="s">
        <v>229</v>
      </c>
      <c r="C39" s="337"/>
      <c r="D39" s="338">
        <f>16008.5+9000+9000+12900</f>
        <v>46908.5</v>
      </c>
      <c r="E39" s="338">
        <f>D39</f>
        <v>46908.5</v>
      </c>
      <c r="F39" s="319"/>
      <c r="G39" s="320"/>
      <c r="H39" s="321"/>
    </row>
    <row r="40" spans="1:8" ht="21.75" customHeight="1" thickTop="1">
      <c r="A40" s="433" t="s">
        <v>166</v>
      </c>
      <c r="B40" s="433"/>
      <c r="C40" s="433"/>
      <c r="D40" s="433"/>
      <c r="E40" s="433"/>
      <c r="F40" s="319"/>
      <c r="G40" s="320"/>
      <c r="H40" s="321"/>
    </row>
    <row r="41" spans="1:8" ht="21.75" customHeight="1">
      <c r="A41" s="12"/>
      <c r="B41" s="12"/>
      <c r="C41" s="12"/>
      <c r="D41" s="12"/>
      <c r="E41" s="12"/>
      <c r="F41" s="319"/>
      <c r="G41" s="320"/>
      <c r="H41" s="321"/>
    </row>
    <row r="42" spans="1:8" ht="21.75" customHeight="1">
      <c r="A42" s="6"/>
      <c r="B42" s="323" t="s">
        <v>260</v>
      </c>
      <c r="C42" s="482" t="s">
        <v>221</v>
      </c>
      <c r="D42" s="324" t="s">
        <v>222</v>
      </c>
      <c r="E42" s="482" t="s">
        <v>19</v>
      </c>
      <c r="F42" s="319"/>
      <c r="G42" s="320"/>
      <c r="H42" s="321"/>
    </row>
    <row r="43" spans="1:8" ht="21.75" customHeight="1">
      <c r="A43" s="6"/>
      <c r="B43" s="325" t="s">
        <v>261</v>
      </c>
      <c r="C43" s="483"/>
      <c r="D43" s="353" t="s">
        <v>224</v>
      </c>
      <c r="E43" s="483"/>
      <c r="F43" s="319"/>
      <c r="G43" s="320"/>
      <c r="H43" s="321"/>
    </row>
    <row r="44" spans="1:8" ht="21.75" customHeight="1">
      <c r="A44" s="6"/>
      <c r="B44" s="326" t="s">
        <v>262</v>
      </c>
      <c r="C44" s="339"/>
      <c r="D44" s="328"/>
      <c r="E44" s="331"/>
      <c r="F44" s="319" t="s">
        <v>7</v>
      </c>
      <c r="G44" s="320"/>
      <c r="H44" s="321"/>
    </row>
    <row r="45" spans="1:8" ht="21.75" customHeight="1">
      <c r="A45" s="6"/>
      <c r="B45" s="341" t="s">
        <v>263</v>
      </c>
      <c r="C45" s="352"/>
      <c r="D45" s="128">
        <v>0</v>
      </c>
      <c r="E45" s="128"/>
      <c r="F45" s="319" t="s">
        <v>264</v>
      </c>
      <c r="G45" s="320">
        <v>20000</v>
      </c>
      <c r="H45" s="321">
        <f>D44</f>
        <v>0</v>
      </c>
    </row>
    <row r="46" spans="1:8" ht="21.75" customHeight="1">
      <c r="A46" s="6"/>
      <c r="B46" s="341" t="s">
        <v>265</v>
      </c>
      <c r="C46" s="352"/>
      <c r="D46" s="128">
        <v>0</v>
      </c>
      <c r="E46" s="128"/>
      <c r="F46" s="319" t="s">
        <v>266</v>
      </c>
      <c r="G46" s="320"/>
      <c r="H46" s="321"/>
    </row>
    <row r="47" spans="1:8" ht="21.75" customHeight="1">
      <c r="A47" s="6"/>
      <c r="B47" s="341" t="s">
        <v>267</v>
      </c>
      <c r="C47" s="352"/>
      <c r="D47" s="128">
        <v>0</v>
      </c>
      <c r="E47" s="128"/>
      <c r="F47" s="319" t="s">
        <v>268</v>
      </c>
      <c r="G47" s="320">
        <v>30000</v>
      </c>
      <c r="H47" s="321"/>
    </row>
    <row r="48" spans="1:8" ht="21.75" customHeight="1">
      <c r="A48" s="6"/>
      <c r="B48" s="341" t="s">
        <v>269</v>
      </c>
      <c r="C48" s="352"/>
      <c r="D48" s="128">
        <v>0</v>
      </c>
      <c r="E48" s="128"/>
      <c r="F48" s="319" t="s">
        <v>270</v>
      </c>
      <c r="G48" s="320">
        <v>20000</v>
      </c>
      <c r="H48" s="321"/>
    </row>
    <row r="49" spans="1:8" ht="21.75" customHeight="1">
      <c r="A49" s="6"/>
      <c r="B49" s="341" t="s">
        <v>271</v>
      </c>
      <c r="C49" s="352"/>
      <c r="D49" s="128">
        <v>0</v>
      </c>
      <c r="E49" s="128"/>
      <c r="F49" s="319"/>
      <c r="G49" s="320"/>
      <c r="H49" s="321"/>
    </row>
    <row r="50" spans="1:8" ht="21.75" customHeight="1">
      <c r="A50" s="6"/>
      <c r="B50" s="341" t="s">
        <v>272</v>
      </c>
      <c r="C50" s="352"/>
      <c r="D50" s="128">
        <v>0</v>
      </c>
      <c r="E50" s="128"/>
      <c r="F50" s="319" t="s">
        <v>273</v>
      </c>
      <c r="G50" s="320">
        <v>10000</v>
      </c>
      <c r="H50" s="321">
        <v>0</v>
      </c>
    </row>
    <row r="51" spans="1:8" ht="21.75" customHeight="1">
      <c r="A51" s="6"/>
      <c r="B51" s="330" t="s">
        <v>274</v>
      </c>
      <c r="C51" s="354"/>
      <c r="D51" s="128">
        <v>0</v>
      </c>
      <c r="E51" s="334"/>
      <c r="F51" s="319" t="s">
        <v>275</v>
      </c>
      <c r="G51" s="320">
        <v>820000</v>
      </c>
      <c r="H51" s="321"/>
    </row>
    <row r="52" spans="1:8" ht="21.75" customHeight="1">
      <c r="A52" s="6"/>
      <c r="B52" s="335" t="s">
        <v>225</v>
      </c>
      <c r="C52" s="335"/>
      <c r="D52" s="336">
        <f>SUM(D45:D51)</f>
        <v>0</v>
      </c>
      <c r="E52" s="336">
        <f>SUM(D52)</f>
        <v>0</v>
      </c>
      <c r="F52" s="319"/>
      <c r="G52" s="320"/>
      <c r="H52" s="321">
        <v>0</v>
      </c>
    </row>
    <row r="53" spans="1:8" ht="21.75" customHeight="1" thickBot="1">
      <c r="A53" s="6"/>
      <c r="B53" s="337" t="s">
        <v>229</v>
      </c>
      <c r="C53" s="337"/>
      <c r="D53" s="342">
        <f>151.2</f>
        <v>151.2</v>
      </c>
      <c r="E53" s="342">
        <f>SUM(D53)</f>
        <v>151.2</v>
      </c>
      <c r="F53" s="319"/>
      <c r="G53" s="320"/>
      <c r="H53" s="321"/>
    </row>
    <row r="54" spans="1:8" ht="21.75" customHeight="1" thickTop="1">
      <c r="A54" s="6"/>
      <c r="B54" s="326" t="s">
        <v>276</v>
      </c>
      <c r="C54" s="339"/>
      <c r="D54" s="328"/>
      <c r="E54" s="331"/>
      <c r="F54" s="319" t="s">
        <v>8</v>
      </c>
      <c r="G54" s="320"/>
      <c r="H54" s="321"/>
    </row>
    <row r="55" spans="1:8" ht="21.75" customHeight="1">
      <c r="A55" s="6"/>
      <c r="B55" s="355" t="s">
        <v>277</v>
      </c>
      <c r="C55" s="356"/>
      <c r="D55" s="357">
        <v>78678.77</v>
      </c>
      <c r="E55" s="357"/>
      <c r="F55" s="319" t="s">
        <v>278</v>
      </c>
      <c r="G55" s="320">
        <v>800000</v>
      </c>
      <c r="H55" s="321">
        <f>71832.9</f>
        <v>71832.9</v>
      </c>
    </row>
    <row r="56" spans="1:8" ht="21.75" customHeight="1">
      <c r="A56" s="6"/>
      <c r="B56" s="358" t="s">
        <v>225</v>
      </c>
      <c r="C56" s="347"/>
      <c r="D56" s="331">
        <f>SUM(D55)</f>
        <v>78678.77</v>
      </c>
      <c r="E56" s="336">
        <f>D56</f>
        <v>78678.77</v>
      </c>
      <c r="F56" s="319"/>
      <c r="G56" s="320"/>
      <c r="H56" s="321"/>
    </row>
    <row r="57" spans="1:8" ht="21.75" customHeight="1" thickBot="1">
      <c r="A57" s="6"/>
      <c r="B57" s="337" t="s">
        <v>229</v>
      </c>
      <c r="C57" s="337"/>
      <c r="D57" s="342">
        <f>152782.45+83556.7+78678.77</f>
        <v>315017.92000000004</v>
      </c>
      <c r="E57" s="342">
        <f>SUM(D57)</f>
        <v>315017.92000000004</v>
      </c>
      <c r="F57" s="319"/>
      <c r="G57" s="320"/>
      <c r="H57" s="321"/>
    </row>
    <row r="58" spans="1:8" ht="21.75" customHeight="1" thickTop="1">
      <c r="A58" s="6"/>
      <c r="B58" s="326" t="s">
        <v>279</v>
      </c>
      <c r="C58" s="339"/>
      <c r="D58" s="328"/>
      <c r="E58" s="331"/>
      <c r="F58" s="319" t="s">
        <v>23</v>
      </c>
      <c r="G58" s="320"/>
      <c r="H58" s="321"/>
    </row>
    <row r="59" spans="1:8" ht="21.75" customHeight="1">
      <c r="A59" s="6"/>
      <c r="B59" s="330" t="s">
        <v>280</v>
      </c>
      <c r="C59" s="354"/>
      <c r="D59" s="333"/>
      <c r="E59" s="128"/>
      <c r="F59" s="319" t="s">
        <v>281</v>
      </c>
      <c r="G59" s="320"/>
      <c r="H59" s="321"/>
    </row>
    <row r="60" spans="1:8" ht="21.75" customHeight="1">
      <c r="A60" s="6"/>
      <c r="B60" s="330" t="s">
        <v>282</v>
      </c>
      <c r="C60" s="354"/>
      <c r="D60" s="333"/>
      <c r="E60" s="128"/>
      <c r="F60" s="319" t="s">
        <v>283</v>
      </c>
      <c r="G60" s="320"/>
      <c r="H60" s="321"/>
    </row>
    <row r="61" spans="1:8" ht="21.75" customHeight="1">
      <c r="A61" s="6"/>
      <c r="B61" s="354" t="s">
        <v>284</v>
      </c>
      <c r="C61" s="354"/>
      <c r="D61" s="333">
        <v>0</v>
      </c>
      <c r="E61" s="334"/>
      <c r="F61" s="359" t="s">
        <v>285</v>
      </c>
      <c r="G61" s="320"/>
      <c r="H61" s="321"/>
    </row>
    <row r="62" spans="1:8" ht="21.75" customHeight="1">
      <c r="A62" s="6"/>
      <c r="B62" s="335" t="s">
        <v>225</v>
      </c>
      <c r="C62" s="335"/>
      <c r="D62" s="336">
        <f>SUM(D59:D61)</f>
        <v>0</v>
      </c>
      <c r="E62" s="336"/>
      <c r="F62" s="319"/>
      <c r="G62" s="360"/>
      <c r="H62" s="321"/>
    </row>
    <row r="63" spans="1:8" ht="21.75" customHeight="1" thickBot="1">
      <c r="A63" s="6"/>
      <c r="B63" s="337" t="s">
        <v>229</v>
      </c>
      <c r="C63" s="337"/>
      <c r="D63" s="342"/>
      <c r="E63" s="342">
        <f>SUM(D63)</f>
        <v>0</v>
      </c>
      <c r="F63" s="319"/>
      <c r="G63" s="320"/>
      <c r="H63" s="322"/>
    </row>
    <row r="64" spans="1:8" ht="21.75" customHeight="1" thickBot="1" thickTop="1">
      <c r="A64" s="6"/>
      <c r="B64" s="358" t="s">
        <v>286</v>
      </c>
      <c r="C64" s="358"/>
      <c r="D64" s="361">
        <f>D9+D16+D21+D26+D32+D38+D52+D56+D62</f>
        <v>172057.77000000002</v>
      </c>
      <c r="E64" s="361">
        <f>SUM(D64)</f>
        <v>172057.77000000002</v>
      </c>
      <c r="F64" s="319"/>
      <c r="G64" s="320"/>
      <c r="H64" s="322"/>
    </row>
    <row r="65" spans="1:8" ht="21.75" customHeight="1" thickBot="1">
      <c r="A65" s="362"/>
      <c r="B65" s="363" t="s">
        <v>287</v>
      </c>
      <c r="C65" s="363"/>
      <c r="D65" s="361">
        <f>D10+D17+D22+D27+D33+D39+D53+D57+D63</f>
        <v>801592.6200000001</v>
      </c>
      <c r="E65" s="361">
        <f>E10+E17+E22+E27+E33+E39+E53+E57+E63</f>
        <v>801592.6200000001</v>
      </c>
      <c r="F65" s="319"/>
      <c r="G65" s="320"/>
      <c r="H65" s="321"/>
    </row>
    <row r="66" spans="1:8" ht="21.75" customHeight="1">
      <c r="A66" s="362"/>
      <c r="B66" s="14"/>
      <c r="C66" s="14"/>
      <c r="D66" s="15"/>
      <c r="E66" s="15"/>
      <c r="F66" s="319"/>
      <c r="G66" s="320"/>
      <c r="H66" s="321"/>
    </row>
    <row r="67" spans="1:8" ht="20.25" customHeight="1">
      <c r="A67" s="179" t="s">
        <v>390</v>
      </c>
      <c r="B67" s="5"/>
      <c r="C67" s="5" t="s">
        <v>111</v>
      </c>
      <c r="D67" s="5"/>
      <c r="E67" s="181"/>
      <c r="F67" s="180"/>
      <c r="G67" s="180"/>
      <c r="H67" s="5"/>
    </row>
    <row r="68" spans="1:8" ht="20.25" customHeight="1">
      <c r="A68" s="405"/>
      <c r="B68" s="5"/>
      <c r="C68" s="5"/>
      <c r="D68" s="5"/>
      <c r="E68" s="180"/>
      <c r="F68" s="180"/>
      <c r="G68" s="180"/>
      <c r="H68" s="180"/>
    </row>
    <row r="69" spans="1:8" ht="20.25" customHeight="1">
      <c r="A69" s="5" t="s">
        <v>389</v>
      </c>
      <c r="B69" s="5"/>
      <c r="C69" s="5" t="s">
        <v>386</v>
      </c>
      <c r="D69" s="5"/>
      <c r="E69" s="180"/>
      <c r="F69" s="180"/>
      <c r="G69" s="180"/>
      <c r="H69" s="180"/>
    </row>
    <row r="70" spans="1:8" ht="20.25" customHeight="1">
      <c r="A70" s="5" t="s">
        <v>397</v>
      </c>
      <c r="B70" s="5"/>
      <c r="C70" s="5" t="s">
        <v>395</v>
      </c>
      <c r="D70" s="5"/>
      <c r="E70" s="180"/>
      <c r="F70" s="180"/>
      <c r="G70" s="180"/>
      <c r="H70" s="180"/>
    </row>
    <row r="71" spans="1:8" ht="20.25" customHeight="1">
      <c r="A71" s="182" t="s">
        <v>398</v>
      </c>
      <c r="B71" s="5"/>
      <c r="C71" s="5" t="s">
        <v>396</v>
      </c>
      <c r="D71" s="5"/>
      <c r="E71" s="421"/>
      <c r="F71" s="421"/>
      <c r="G71" s="179"/>
      <c r="H71" s="179"/>
    </row>
    <row r="72" spans="1:8" ht="20.25" customHeight="1">
      <c r="A72" s="174"/>
      <c r="B72" s="5"/>
      <c r="C72" s="5"/>
      <c r="D72" s="5"/>
      <c r="E72" s="182"/>
      <c r="F72" s="182"/>
      <c r="G72" s="179"/>
      <c r="H72" s="179"/>
    </row>
    <row r="73" spans="1:8" ht="20.25" customHeight="1">
      <c r="A73" s="182"/>
      <c r="B73" s="179" t="s">
        <v>304</v>
      </c>
      <c r="C73" s="179"/>
      <c r="D73" s="179"/>
      <c r="E73" s="179"/>
      <c r="F73" s="179"/>
      <c r="G73" s="179"/>
      <c r="H73" s="179"/>
    </row>
    <row r="74" spans="1:8" ht="20.25" customHeight="1">
      <c r="A74" s="5" t="s">
        <v>292</v>
      </c>
      <c r="B74" s="179" t="s">
        <v>328</v>
      </c>
      <c r="C74" s="179"/>
      <c r="D74" s="179"/>
      <c r="E74" s="179"/>
      <c r="F74" s="179"/>
      <c r="G74" s="179"/>
      <c r="H74" s="179"/>
    </row>
    <row r="75" spans="1:8" ht="20.25" customHeight="1">
      <c r="A75" s="5" t="s">
        <v>293</v>
      </c>
      <c r="B75" s="179" t="s">
        <v>399</v>
      </c>
      <c r="C75" s="179"/>
      <c r="D75" s="179"/>
      <c r="E75" s="179"/>
      <c r="F75" s="179"/>
      <c r="G75" s="179"/>
      <c r="H75" s="179"/>
    </row>
    <row r="76" spans="1:8" ht="20.25" customHeight="1">
      <c r="A76" s="5" t="s">
        <v>294</v>
      </c>
      <c r="B76" s="421" t="s">
        <v>400</v>
      </c>
      <c r="C76" s="421"/>
      <c r="D76" s="421"/>
      <c r="E76" s="421"/>
      <c r="F76" s="180"/>
      <c r="G76" s="180"/>
      <c r="H76" s="5"/>
    </row>
    <row r="77" ht="20.25" customHeight="1"/>
    <row r="78" ht="20.25" customHeight="1"/>
  </sheetData>
  <sheetProtection/>
  <mergeCells count="9">
    <mergeCell ref="B76:E76"/>
    <mergeCell ref="C42:C43"/>
    <mergeCell ref="E42:E43"/>
    <mergeCell ref="E71:F71"/>
    <mergeCell ref="B1:E1"/>
    <mergeCell ref="B2:E2"/>
    <mergeCell ref="C3:C4"/>
    <mergeCell ref="E3:E4"/>
    <mergeCell ref="A40:E40"/>
  </mergeCells>
  <printOptions/>
  <pageMargins left="0.5118110236220472" right="0.31496062992125984" top="0.7480314960629921" bottom="0.5511811023622047" header="0.31496062992125984" footer="0.31496062992125984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9">
      <selection activeCell="E30" sqref="E30"/>
    </sheetView>
  </sheetViews>
  <sheetFormatPr defaultColWidth="9.140625" defaultRowHeight="21.75"/>
  <cols>
    <col min="1" max="1" width="2.140625" style="0" customWidth="1"/>
    <col min="2" max="2" width="53.28125" style="0" customWidth="1"/>
    <col min="3" max="3" width="12.57421875" style="0" customWidth="1"/>
    <col min="4" max="5" width="17.7109375" style="0" customWidth="1"/>
  </cols>
  <sheetData>
    <row r="1" spans="1:10" ht="21" customHeight="1">
      <c r="A1" s="6"/>
      <c r="B1" s="484" t="s">
        <v>295</v>
      </c>
      <c r="C1" s="484"/>
      <c r="D1" s="484"/>
      <c r="E1" s="484"/>
      <c r="F1" s="319"/>
      <c r="G1" s="320"/>
      <c r="H1" s="321"/>
      <c r="I1" s="362"/>
      <c r="J1" s="362"/>
    </row>
    <row r="2" spans="1:10" ht="21" customHeight="1">
      <c r="A2" s="6"/>
      <c r="B2" s="484" t="s">
        <v>433</v>
      </c>
      <c r="C2" s="484"/>
      <c r="D2" s="484"/>
      <c r="E2" s="484"/>
      <c r="F2" s="319" t="s">
        <v>219</v>
      </c>
      <c r="G2" s="320"/>
      <c r="H2" s="321"/>
      <c r="I2" s="362"/>
      <c r="J2" s="362"/>
    </row>
    <row r="3" spans="1:10" ht="19.5" customHeight="1">
      <c r="A3" s="6"/>
      <c r="B3" s="364" t="s">
        <v>220</v>
      </c>
      <c r="C3" s="485" t="s">
        <v>221</v>
      </c>
      <c r="D3" s="365" t="s">
        <v>222</v>
      </c>
      <c r="E3" s="485" t="s">
        <v>19</v>
      </c>
      <c r="F3" s="319"/>
      <c r="G3" s="320"/>
      <c r="H3" s="321"/>
      <c r="I3" s="362"/>
      <c r="J3" s="362"/>
    </row>
    <row r="4" spans="1:10" ht="19.5" customHeight="1">
      <c r="A4" s="6"/>
      <c r="B4" s="366" t="s">
        <v>223</v>
      </c>
      <c r="C4" s="486"/>
      <c r="D4" s="365" t="s">
        <v>224</v>
      </c>
      <c r="E4" s="486"/>
      <c r="F4" s="319"/>
      <c r="G4" s="320"/>
      <c r="H4" s="321" t="s">
        <v>225</v>
      </c>
      <c r="I4" s="362"/>
      <c r="J4" s="362"/>
    </row>
    <row r="5" spans="1:10" ht="19.5" customHeight="1">
      <c r="A5" s="6"/>
      <c r="B5" s="367" t="s">
        <v>226</v>
      </c>
      <c r="C5" s="368"/>
      <c r="D5" s="369"/>
      <c r="E5" s="370"/>
      <c r="F5" s="319" t="s">
        <v>12</v>
      </c>
      <c r="G5" s="320"/>
      <c r="H5" s="321"/>
      <c r="I5" s="362"/>
      <c r="J5" s="362"/>
    </row>
    <row r="6" spans="1:10" ht="19.5" customHeight="1">
      <c r="A6" s="6"/>
      <c r="B6" s="371" t="s">
        <v>227</v>
      </c>
      <c r="C6" s="368" t="s">
        <v>27</v>
      </c>
      <c r="D6" s="372">
        <v>1664</v>
      </c>
      <c r="E6" s="373"/>
      <c r="F6" s="332" t="s">
        <v>183</v>
      </c>
      <c r="G6" s="320"/>
      <c r="H6" s="321"/>
      <c r="I6" s="362"/>
      <c r="J6" s="362"/>
    </row>
    <row r="7" spans="1:10" ht="19.5" customHeight="1">
      <c r="A7" s="6"/>
      <c r="B7" s="398" t="s">
        <v>318</v>
      </c>
      <c r="C7" s="226" t="s">
        <v>27</v>
      </c>
      <c r="D7" s="373">
        <v>0</v>
      </c>
      <c r="E7" s="373"/>
      <c r="F7" s="332" t="s">
        <v>228</v>
      </c>
      <c r="G7" s="320">
        <v>27000</v>
      </c>
      <c r="H7" s="321"/>
      <c r="I7" s="362"/>
      <c r="J7" s="376">
        <f>G7-H7</f>
        <v>27000</v>
      </c>
    </row>
    <row r="8" spans="1:10" ht="19.5" customHeight="1">
      <c r="A8" s="6"/>
      <c r="B8" s="399" t="s">
        <v>326</v>
      </c>
      <c r="C8" s="231" t="s">
        <v>27</v>
      </c>
      <c r="D8" s="372">
        <v>700</v>
      </c>
      <c r="E8" s="375"/>
      <c r="F8" s="332"/>
      <c r="G8" s="320"/>
      <c r="H8" s="321"/>
      <c r="I8" s="362"/>
      <c r="J8" s="376"/>
    </row>
    <row r="9" spans="1:10" ht="19.5" customHeight="1">
      <c r="A9" s="6"/>
      <c r="B9" s="377" t="s">
        <v>225</v>
      </c>
      <c r="C9" s="377"/>
      <c r="D9" s="378">
        <f>SUM(D6:D8)</f>
        <v>2364</v>
      </c>
      <c r="E9" s="378">
        <f>D9</f>
        <v>2364</v>
      </c>
      <c r="F9" s="319"/>
      <c r="G9" s="320"/>
      <c r="H9" s="321"/>
      <c r="I9" s="362"/>
      <c r="J9" s="362"/>
    </row>
    <row r="10" spans="1:10" ht="19.5" customHeight="1" thickBot="1">
      <c r="A10" s="6"/>
      <c r="B10" s="379" t="s">
        <v>229</v>
      </c>
      <c r="C10" s="379"/>
      <c r="D10" s="380">
        <f>75000-1664-1664+1000-41584-1664-2364</f>
        <v>27060</v>
      </c>
      <c r="E10" s="380">
        <f>D10</f>
        <v>27060</v>
      </c>
      <c r="F10" s="319"/>
      <c r="G10" s="320"/>
      <c r="H10" s="321"/>
      <c r="I10" s="362"/>
      <c r="J10" s="362"/>
    </row>
    <row r="11" spans="1:10" ht="19.5" customHeight="1" thickTop="1">
      <c r="A11" s="6"/>
      <c r="B11" s="367" t="s">
        <v>230</v>
      </c>
      <c r="C11" s="381"/>
      <c r="D11" s="369" t="s">
        <v>231</v>
      </c>
      <c r="E11" s="372"/>
      <c r="F11" s="319"/>
      <c r="G11" s="320"/>
      <c r="H11" s="321" t="str">
        <f>D11</f>
        <v>     </v>
      </c>
      <c r="I11" s="362"/>
      <c r="J11" s="362"/>
    </row>
    <row r="12" spans="1:10" ht="19.5" customHeight="1">
      <c r="A12" s="6"/>
      <c r="B12" s="367" t="s">
        <v>232</v>
      </c>
      <c r="C12" s="381"/>
      <c r="D12" s="369"/>
      <c r="E12" s="373"/>
      <c r="F12" s="319" t="s">
        <v>168</v>
      </c>
      <c r="G12" s="320"/>
      <c r="H12" s="321"/>
      <c r="I12" s="362"/>
      <c r="J12" s="362"/>
    </row>
    <row r="13" spans="1:10" ht="19.5" customHeight="1">
      <c r="A13" s="6"/>
      <c r="B13" s="382" t="s">
        <v>233</v>
      </c>
      <c r="C13" s="368" t="s">
        <v>27</v>
      </c>
      <c r="D13" s="373">
        <v>29110</v>
      </c>
      <c r="E13" s="373"/>
      <c r="F13" s="319" t="s">
        <v>112</v>
      </c>
      <c r="G13" s="320"/>
      <c r="H13" s="321"/>
      <c r="I13" s="362"/>
      <c r="J13" s="362"/>
    </row>
    <row r="14" spans="1:10" ht="19.5" customHeight="1">
      <c r="A14" s="6"/>
      <c r="B14" s="382" t="s">
        <v>234</v>
      </c>
      <c r="C14" s="368" t="s">
        <v>27</v>
      </c>
      <c r="D14" s="373">
        <v>0</v>
      </c>
      <c r="E14" s="373"/>
      <c r="F14" s="319" t="s">
        <v>235</v>
      </c>
      <c r="G14" s="320"/>
      <c r="H14" s="321"/>
      <c r="I14" s="362"/>
      <c r="J14" s="362"/>
    </row>
    <row r="15" spans="1:10" ht="19.5" customHeight="1">
      <c r="A15" s="6"/>
      <c r="B15" s="382" t="s">
        <v>236</v>
      </c>
      <c r="C15" s="368" t="s">
        <v>27</v>
      </c>
      <c r="D15" s="374">
        <v>0</v>
      </c>
      <c r="E15" s="375"/>
      <c r="F15" s="319" t="s">
        <v>237</v>
      </c>
      <c r="G15" s="320">
        <v>274920</v>
      </c>
      <c r="H15" s="321">
        <v>0</v>
      </c>
      <c r="I15" s="362"/>
      <c r="J15" s="376">
        <f>G15-H15</f>
        <v>274920</v>
      </c>
    </row>
    <row r="16" spans="1:10" ht="19.5" customHeight="1">
      <c r="A16" s="6"/>
      <c r="B16" s="377" t="s">
        <v>225</v>
      </c>
      <c r="C16" s="377"/>
      <c r="D16" s="378">
        <f>SUM(D13:D15)</f>
        <v>29110</v>
      </c>
      <c r="E16" s="378">
        <f>D16</f>
        <v>29110</v>
      </c>
      <c r="F16" s="319"/>
      <c r="G16" s="320"/>
      <c r="H16" s="321"/>
      <c r="I16" s="362"/>
      <c r="J16" s="362"/>
    </row>
    <row r="17" spans="1:10" ht="19.5" customHeight="1" thickBot="1">
      <c r="A17" s="6"/>
      <c r="B17" s="379" t="s">
        <v>229</v>
      </c>
      <c r="C17" s="379"/>
      <c r="D17" s="380">
        <f>784920-29110-29110-29110-29110-29110</f>
        <v>639370</v>
      </c>
      <c r="E17" s="380">
        <f>D17</f>
        <v>639370</v>
      </c>
      <c r="F17" s="319"/>
      <c r="G17" s="320"/>
      <c r="H17" s="321"/>
      <c r="I17" s="362"/>
      <c r="J17" s="362"/>
    </row>
    <row r="18" spans="1:10" ht="19.5" customHeight="1" thickTop="1">
      <c r="A18" s="6"/>
      <c r="B18" s="383" t="s">
        <v>238</v>
      </c>
      <c r="C18" s="381"/>
      <c r="D18" s="369"/>
      <c r="E18" s="372"/>
      <c r="F18" s="319" t="s">
        <v>169</v>
      </c>
      <c r="G18" s="320"/>
      <c r="H18" s="321">
        <f>D18</f>
        <v>0</v>
      </c>
      <c r="I18" s="362"/>
      <c r="J18" s="362"/>
    </row>
    <row r="19" spans="1:10" ht="19.5" customHeight="1">
      <c r="A19" s="6"/>
      <c r="B19" s="382" t="s">
        <v>239</v>
      </c>
      <c r="C19" s="368" t="s">
        <v>27</v>
      </c>
      <c r="D19" s="373">
        <v>15720</v>
      </c>
      <c r="E19" s="373"/>
      <c r="F19" s="319" t="s">
        <v>56</v>
      </c>
      <c r="G19" s="320">
        <v>96480</v>
      </c>
      <c r="H19" s="321">
        <v>7890</v>
      </c>
      <c r="I19" s="362"/>
      <c r="J19" s="376">
        <f>G19-H19</f>
        <v>88590</v>
      </c>
    </row>
    <row r="20" spans="1:10" ht="19.5" customHeight="1">
      <c r="A20" s="6"/>
      <c r="B20" s="371" t="s">
        <v>240</v>
      </c>
      <c r="C20" s="368" t="s">
        <v>27</v>
      </c>
      <c r="D20" s="373">
        <v>0</v>
      </c>
      <c r="E20" s="375"/>
      <c r="F20" s="319" t="s">
        <v>241</v>
      </c>
      <c r="G20" s="320">
        <v>18000</v>
      </c>
      <c r="H20" s="321">
        <v>1500</v>
      </c>
      <c r="I20" s="362"/>
      <c r="J20" s="376">
        <f>G20-H20</f>
        <v>16500</v>
      </c>
    </row>
    <row r="21" spans="1:10" ht="19.5" customHeight="1">
      <c r="A21" s="6"/>
      <c r="B21" s="377" t="s">
        <v>225</v>
      </c>
      <c r="C21" s="377"/>
      <c r="D21" s="378">
        <f>SUM(D19:D20)</f>
        <v>15720</v>
      </c>
      <c r="E21" s="378">
        <f>D21</f>
        <v>15720</v>
      </c>
      <c r="F21" s="319"/>
      <c r="G21" s="320"/>
      <c r="H21" s="321"/>
      <c r="I21" s="362"/>
      <c r="J21" s="362"/>
    </row>
    <row r="22" spans="1:10" ht="19.5" customHeight="1" thickBot="1">
      <c r="A22" s="6"/>
      <c r="B22" s="379" t="s">
        <v>229</v>
      </c>
      <c r="C22" s="379"/>
      <c r="D22" s="380">
        <f>188640-15720-15720-15720-15720-15720</f>
        <v>110040</v>
      </c>
      <c r="E22" s="380">
        <f>D22</f>
        <v>110040</v>
      </c>
      <c r="F22" s="319"/>
      <c r="G22" s="320"/>
      <c r="H22" s="321"/>
      <c r="I22" s="362"/>
      <c r="J22" s="362"/>
    </row>
    <row r="23" spans="1:10" ht="19.5" customHeight="1" thickTop="1">
      <c r="A23" s="6"/>
      <c r="B23" s="367" t="s">
        <v>242</v>
      </c>
      <c r="C23" s="381"/>
      <c r="D23" s="369"/>
      <c r="E23" s="372"/>
      <c r="F23" s="319" t="s">
        <v>243</v>
      </c>
      <c r="G23" s="320"/>
      <c r="H23" s="321"/>
      <c r="I23" s="362"/>
      <c r="J23" s="362"/>
    </row>
    <row r="24" spans="1:10" ht="19.5" customHeight="1">
      <c r="A24" s="6"/>
      <c r="B24" s="384" t="s">
        <v>244</v>
      </c>
      <c r="C24" s="368" t="s">
        <v>27</v>
      </c>
      <c r="D24" s="373">
        <v>30150</v>
      </c>
      <c r="E24" s="373"/>
      <c r="F24" s="345" t="s">
        <v>245</v>
      </c>
      <c r="G24" s="320">
        <v>207360</v>
      </c>
      <c r="H24" s="321">
        <v>17140</v>
      </c>
      <c r="I24" s="362"/>
      <c r="J24" s="376">
        <f>G24-H24</f>
        <v>190220</v>
      </c>
    </row>
    <row r="25" spans="1:10" ht="19.5" customHeight="1">
      <c r="A25" s="6"/>
      <c r="B25" s="371" t="s">
        <v>246</v>
      </c>
      <c r="C25" s="368" t="s">
        <v>27</v>
      </c>
      <c r="D25" s="373">
        <v>3135</v>
      </c>
      <c r="E25" s="375"/>
      <c r="F25" s="319" t="s">
        <v>241</v>
      </c>
      <c r="G25" s="320">
        <v>54000</v>
      </c>
      <c r="H25" s="321">
        <v>4500</v>
      </c>
      <c r="I25" s="362"/>
      <c r="J25" s="376">
        <f>G25-H25</f>
        <v>49500</v>
      </c>
    </row>
    <row r="26" spans="1:10" ht="19.5" customHeight="1">
      <c r="A26" s="6"/>
      <c r="B26" s="377" t="s">
        <v>225</v>
      </c>
      <c r="C26" s="377"/>
      <c r="D26" s="378">
        <f>SUM(D24:D25)</f>
        <v>33285</v>
      </c>
      <c r="E26" s="378">
        <f>D26</f>
        <v>33285</v>
      </c>
      <c r="F26" s="319"/>
      <c r="G26" s="320"/>
      <c r="H26" s="321"/>
      <c r="I26" s="362"/>
      <c r="J26" s="362"/>
    </row>
    <row r="27" spans="1:10" ht="19.5" customHeight="1" thickBot="1">
      <c r="A27" s="6"/>
      <c r="B27" s="379" t="s">
        <v>229</v>
      </c>
      <c r="C27" s="379"/>
      <c r="D27" s="380">
        <f>399440-33285-33285-33285-33285-33285</f>
        <v>233015</v>
      </c>
      <c r="E27" s="380">
        <f>D27</f>
        <v>233015</v>
      </c>
      <c r="F27" s="319"/>
      <c r="G27" s="320"/>
      <c r="H27" s="321"/>
      <c r="I27" s="362"/>
      <c r="J27" s="362"/>
    </row>
    <row r="28" spans="1:10" ht="19.5" customHeight="1" thickTop="1">
      <c r="A28" s="6"/>
      <c r="B28" s="385" t="s">
        <v>247</v>
      </c>
      <c r="C28" s="231"/>
      <c r="D28" s="386"/>
      <c r="E28" s="386"/>
      <c r="F28" s="319"/>
      <c r="G28" s="320"/>
      <c r="H28" s="321"/>
      <c r="I28" s="362"/>
      <c r="J28" s="362"/>
    </row>
    <row r="29" spans="1:10" ht="19.5" customHeight="1">
      <c r="A29" s="6"/>
      <c r="B29" s="367" t="s">
        <v>248</v>
      </c>
      <c r="C29" s="381"/>
      <c r="D29" s="369"/>
      <c r="E29" s="372"/>
      <c r="F29" s="319" t="s">
        <v>170</v>
      </c>
      <c r="G29" s="320"/>
      <c r="H29" s="321"/>
      <c r="I29" s="362"/>
      <c r="J29" s="362"/>
    </row>
    <row r="30" spans="1:10" ht="19.5" customHeight="1">
      <c r="A30" s="6"/>
      <c r="B30" s="382" t="s">
        <v>249</v>
      </c>
      <c r="C30" s="368" t="s">
        <v>27</v>
      </c>
      <c r="D30" s="373">
        <v>0</v>
      </c>
      <c r="E30" s="373"/>
      <c r="F30" s="319" t="s">
        <v>250</v>
      </c>
      <c r="G30" s="320">
        <v>30000</v>
      </c>
      <c r="H30" s="321">
        <v>0</v>
      </c>
      <c r="I30" s="362"/>
      <c r="J30" s="376">
        <f>G30-H30</f>
        <v>30000</v>
      </c>
    </row>
    <row r="31" spans="1:10" ht="19.5" customHeight="1">
      <c r="A31" s="6"/>
      <c r="B31" s="382" t="s">
        <v>251</v>
      </c>
      <c r="C31" s="368" t="s">
        <v>27</v>
      </c>
      <c r="D31" s="373">
        <v>0</v>
      </c>
      <c r="E31" s="373"/>
      <c r="F31" s="319" t="s">
        <v>252</v>
      </c>
      <c r="G31" s="320">
        <v>5000</v>
      </c>
      <c r="H31" s="321">
        <v>0</v>
      </c>
      <c r="I31" s="362"/>
      <c r="J31" s="376">
        <f>G31-H31</f>
        <v>5000</v>
      </c>
    </row>
    <row r="32" spans="1:10" ht="19.5" customHeight="1">
      <c r="A32" s="6"/>
      <c r="B32" s="377" t="s">
        <v>225</v>
      </c>
      <c r="C32" s="377"/>
      <c r="D32" s="378">
        <f>SUM(D30:D31)</f>
        <v>0</v>
      </c>
      <c r="E32" s="378">
        <f>D32</f>
        <v>0</v>
      </c>
      <c r="F32" s="319"/>
      <c r="G32" s="320"/>
      <c r="H32" s="321"/>
      <c r="I32" s="362"/>
      <c r="J32" s="362"/>
    </row>
    <row r="33" spans="1:10" ht="19.5" customHeight="1" thickBot="1">
      <c r="A33" s="6"/>
      <c r="B33" s="379" t="s">
        <v>229</v>
      </c>
      <c r="C33" s="379"/>
      <c r="D33" s="342">
        <f>41000-1000</f>
        <v>40000</v>
      </c>
      <c r="E33" s="342">
        <f>D33</f>
        <v>40000</v>
      </c>
      <c r="F33" s="319"/>
      <c r="G33" s="320"/>
      <c r="H33" s="321"/>
      <c r="I33" s="362"/>
      <c r="J33" s="362"/>
    </row>
    <row r="34" spans="1:10" ht="19.5" customHeight="1" thickTop="1">
      <c r="A34" s="6"/>
      <c r="B34" s="387" t="s">
        <v>253</v>
      </c>
      <c r="C34" s="388"/>
      <c r="D34" s="351"/>
      <c r="E34" s="329"/>
      <c r="F34" s="319" t="s">
        <v>6</v>
      </c>
      <c r="G34" s="320"/>
      <c r="H34" s="321">
        <f>D34</f>
        <v>0</v>
      </c>
      <c r="I34" s="362"/>
      <c r="J34" s="362"/>
    </row>
    <row r="35" spans="1:10" ht="19.5" customHeight="1">
      <c r="A35" s="6"/>
      <c r="B35" s="382" t="s">
        <v>254</v>
      </c>
      <c r="C35" s="226"/>
      <c r="D35" s="128">
        <v>9000</v>
      </c>
      <c r="E35" s="373"/>
      <c r="F35" s="319" t="s">
        <v>255</v>
      </c>
      <c r="G35" s="320">
        <v>50000</v>
      </c>
      <c r="H35" s="321">
        <v>0</v>
      </c>
      <c r="I35" s="362"/>
      <c r="J35" s="376">
        <f>G35-H35</f>
        <v>50000</v>
      </c>
    </row>
    <row r="36" spans="1:10" ht="19.5" customHeight="1">
      <c r="A36" s="6"/>
      <c r="B36" s="382" t="s">
        <v>256</v>
      </c>
      <c r="C36" s="226"/>
      <c r="D36" s="128">
        <v>3900</v>
      </c>
      <c r="E36" s="373"/>
      <c r="F36" s="319" t="s">
        <v>257</v>
      </c>
      <c r="G36" s="320">
        <v>20000</v>
      </c>
      <c r="H36" s="321"/>
      <c r="I36" s="362"/>
      <c r="J36" s="376"/>
    </row>
    <row r="37" spans="1:10" ht="19.5" customHeight="1">
      <c r="A37" s="6"/>
      <c r="B37" s="382" t="s">
        <v>258</v>
      </c>
      <c r="C37" s="226"/>
      <c r="D37" s="128">
        <v>0</v>
      </c>
      <c r="E37" s="373"/>
      <c r="F37" s="319" t="s">
        <v>259</v>
      </c>
      <c r="G37" s="320"/>
      <c r="H37" s="321"/>
      <c r="I37" s="362"/>
      <c r="J37" s="376"/>
    </row>
    <row r="38" spans="1:10" ht="19.5" customHeight="1">
      <c r="A38" s="6"/>
      <c r="B38" s="377" t="s">
        <v>225</v>
      </c>
      <c r="C38" s="377"/>
      <c r="D38" s="336">
        <f>SUM(D35:D37)</f>
        <v>12900</v>
      </c>
      <c r="E38" s="336">
        <f>D38</f>
        <v>12900</v>
      </c>
      <c r="F38" s="319"/>
      <c r="G38" s="320"/>
      <c r="H38" s="321">
        <v>0</v>
      </c>
      <c r="I38" s="362"/>
      <c r="J38" s="362"/>
    </row>
    <row r="39" spans="1:10" ht="19.5" customHeight="1" thickBot="1">
      <c r="A39" s="6"/>
      <c r="B39" s="379" t="s">
        <v>229</v>
      </c>
      <c r="C39" s="379"/>
      <c r="D39" s="342">
        <f>215000-16008.5-9000-9000-12900</f>
        <v>168091.5</v>
      </c>
      <c r="E39" s="342">
        <f>D39</f>
        <v>168091.5</v>
      </c>
      <c r="F39" s="319"/>
      <c r="G39" s="320"/>
      <c r="H39" s="321"/>
      <c r="I39" s="362"/>
      <c r="J39" s="362"/>
    </row>
    <row r="40" spans="1:10" ht="21.75" customHeight="1" thickTop="1">
      <c r="A40" s="6"/>
      <c r="B40" s="389"/>
      <c r="C40" s="389"/>
      <c r="D40" s="390"/>
      <c r="E40" s="390"/>
      <c r="F40" s="319"/>
      <c r="G40" s="320"/>
      <c r="H40" s="321"/>
      <c r="I40" s="362"/>
      <c r="J40" s="362"/>
    </row>
    <row r="41" spans="1:10" ht="21.75" customHeight="1">
      <c r="A41" s="433" t="s">
        <v>166</v>
      </c>
      <c r="B41" s="433"/>
      <c r="C41" s="433"/>
      <c r="D41" s="433"/>
      <c r="E41" s="433"/>
      <c r="F41" s="319"/>
      <c r="G41" s="320"/>
      <c r="H41" s="321"/>
      <c r="I41" s="362"/>
      <c r="J41" s="362"/>
    </row>
    <row r="42" spans="1:10" ht="21.75" customHeight="1">
      <c r="A42" s="6"/>
      <c r="B42" s="323" t="s">
        <v>260</v>
      </c>
      <c r="C42" s="482" t="s">
        <v>221</v>
      </c>
      <c r="D42" s="324" t="s">
        <v>222</v>
      </c>
      <c r="E42" s="482" t="s">
        <v>19</v>
      </c>
      <c r="F42" s="319"/>
      <c r="G42" s="320"/>
      <c r="H42" s="321"/>
      <c r="I42" s="362"/>
      <c r="J42" s="362"/>
    </row>
    <row r="43" spans="1:10" ht="21.75" customHeight="1">
      <c r="A43" s="6"/>
      <c r="B43" s="325" t="s">
        <v>261</v>
      </c>
      <c r="C43" s="483"/>
      <c r="D43" s="353" t="s">
        <v>224</v>
      </c>
      <c r="E43" s="483"/>
      <c r="F43" s="319"/>
      <c r="G43" s="320"/>
      <c r="H43" s="321"/>
      <c r="I43" s="362"/>
      <c r="J43" s="362"/>
    </row>
    <row r="44" spans="1:10" ht="21.75" customHeight="1">
      <c r="A44" s="6"/>
      <c r="B44" s="326" t="s">
        <v>262</v>
      </c>
      <c r="C44" s="339"/>
      <c r="D44" s="328"/>
      <c r="E44" s="331"/>
      <c r="F44" s="319" t="s">
        <v>7</v>
      </c>
      <c r="G44" s="320"/>
      <c r="H44" s="321"/>
      <c r="I44" s="362"/>
      <c r="J44" s="362"/>
    </row>
    <row r="45" spans="1:10" ht="21.75" customHeight="1">
      <c r="A45" s="6"/>
      <c r="B45" s="341" t="s">
        <v>263</v>
      </c>
      <c r="C45" s="352"/>
      <c r="D45" s="128">
        <v>0</v>
      </c>
      <c r="E45" s="128"/>
      <c r="F45" s="319" t="s">
        <v>264</v>
      </c>
      <c r="G45" s="320">
        <v>20000</v>
      </c>
      <c r="H45" s="321">
        <f>D44</f>
        <v>0</v>
      </c>
      <c r="I45" s="362"/>
      <c r="J45" s="376">
        <f>G45-H45</f>
        <v>20000</v>
      </c>
    </row>
    <row r="46" spans="1:10" ht="21.75" customHeight="1">
      <c r="A46" s="6"/>
      <c r="B46" s="341" t="s">
        <v>265</v>
      </c>
      <c r="C46" s="352"/>
      <c r="D46" s="128">
        <v>0</v>
      </c>
      <c r="E46" s="128"/>
      <c r="F46" s="319" t="s">
        <v>266</v>
      </c>
      <c r="G46" s="320"/>
      <c r="H46" s="321"/>
      <c r="I46" s="362"/>
      <c r="J46" s="376"/>
    </row>
    <row r="47" spans="1:10" ht="21.75" customHeight="1">
      <c r="A47" s="6"/>
      <c r="B47" s="341" t="s">
        <v>267</v>
      </c>
      <c r="C47" s="352"/>
      <c r="D47" s="128">
        <v>0</v>
      </c>
      <c r="E47" s="128"/>
      <c r="F47" s="319" t="s">
        <v>268</v>
      </c>
      <c r="G47" s="320">
        <v>30000</v>
      </c>
      <c r="H47" s="321"/>
      <c r="I47" s="362"/>
      <c r="J47" s="376">
        <f>G47-H47</f>
        <v>30000</v>
      </c>
    </row>
    <row r="48" spans="1:10" ht="21.75" customHeight="1">
      <c r="A48" s="6"/>
      <c r="B48" s="341" t="s">
        <v>269</v>
      </c>
      <c r="C48" s="352"/>
      <c r="D48" s="128">
        <v>0</v>
      </c>
      <c r="E48" s="128"/>
      <c r="F48" s="319" t="s">
        <v>270</v>
      </c>
      <c r="G48" s="320">
        <v>20000</v>
      </c>
      <c r="H48" s="321"/>
      <c r="I48" s="362"/>
      <c r="J48" s="376">
        <f>G48-H48</f>
        <v>20000</v>
      </c>
    </row>
    <row r="49" spans="1:10" ht="21.75" customHeight="1">
      <c r="A49" s="6"/>
      <c r="B49" s="341" t="s">
        <v>271</v>
      </c>
      <c r="C49" s="352"/>
      <c r="D49" s="128">
        <v>0</v>
      </c>
      <c r="E49" s="128"/>
      <c r="F49" s="319"/>
      <c r="G49" s="320"/>
      <c r="H49" s="321"/>
      <c r="I49" s="362"/>
      <c r="J49" s="376"/>
    </row>
    <row r="50" spans="1:10" ht="21.75" customHeight="1">
      <c r="A50" s="6"/>
      <c r="B50" s="341" t="s">
        <v>272</v>
      </c>
      <c r="C50" s="352"/>
      <c r="D50" s="128">
        <v>0</v>
      </c>
      <c r="E50" s="128"/>
      <c r="F50" s="319" t="s">
        <v>273</v>
      </c>
      <c r="G50" s="320">
        <v>10000</v>
      </c>
      <c r="H50" s="321">
        <v>0</v>
      </c>
      <c r="I50" s="362"/>
      <c r="J50" s="376">
        <f>G50-H50</f>
        <v>10000</v>
      </c>
    </row>
    <row r="51" spans="1:10" ht="21.75" customHeight="1">
      <c r="A51" s="6"/>
      <c r="B51" s="330" t="s">
        <v>274</v>
      </c>
      <c r="C51" s="354"/>
      <c r="D51" s="128">
        <v>0</v>
      </c>
      <c r="E51" s="334"/>
      <c r="F51" s="319" t="s">
        <v>275</v>
      </c>
      <c r="G51" s="320">
        <v>820000</v>
      </c>
      <c r="H51" s="321"/>
      <c r="I51" s="362" t="s">
        <v>297</v>
      </c>
      <c r="J51" s="362">
        <v>0</v>
      </c>
    </row>
    <row r="52" spans="1:10" ht="21.75" customHeight="1">
      <c r="A52" s="6"/>
      <c r="B52" s="335" t="s">
        <v>225</v>
      </c>
      <c r="C52" s="335"/>
      <c r="D52" s="336">
        <f>SUM(D45:D51)</f>
        <v>0</v>
      </c>
      <c r="E52" s="336">
        <f>D52</f>
        <v>0</v>
      </c>
      <c r="F52" s="319"/>
      <c r="G52" s="320"/>
      <c r="H52" s="321">
        <v>0</v>
      </c>
      <c r="I52" s="362" t="s">
        <v>298</v>
      </c>
      <c r="J52" s="362">
        <v>0</v>
      </c>
    </row>
    <row r="53" spans="1:10" ht="21.75" customHeight="1" thickBot="1">
      <c r="A53" s="6"/>
      <c r="B53" s="337" t="s">
        <v>229</v>
      </c>
      <c r="C53" s="337"/>
      <c r="D53" s="342">
        <f>781000-151.2</f>
        <v>780848.8</v>
      </c>
      <c r="E53" s="342">
        <f>D53</f>
        <v>780848.8</v>
      </c>
      <c r="F53" s="319"/>
      <c r="G53" s="320"/>
      <c r="H53" s="321"/>
      <c r="I53" s="362" t="s">
        <v>299</v>
      </c>
      <c r="J53" s="362"/>
    </row>
    <row r="54" spans="1:10" ht="21.75" customHeight="1" thickTop="1">
      <c r="A54" s="6"/>
      <c r="B54" s="326" t="s">
        <v>276</v>
      </c>
      <c r="C54" s="339"/>
      <c r="D54" s="328"/>
      <c r="E54" s="331"/>
      <c r="F54" s="319" t="s">
        <v>8</v>
      </c>
      <c r="G54" s="320"/>
      <c r="H54" s="321"/>
      <c r="I54" s="362"/>
      <c r="J54" s="362"/>
    </row>
    <row r="55" spans="1:10" ht="21.75" customHeight="1">
      <c r="A55" s="6"/>
      <c r="B55" s="355" t="s">
        <v>277</v>
      </c>
      <c r="C55" s="356"/>
      <c r="D55" s="357">
        <v>78678.77</v>
      </c>
      <c r="E55" s="357"/>
      <c r="F55" s="319" t="s">
        <v>278</v>
      </c>
      <c r="G55" s="320">
        <v>800000</v>
      </c>
      <c r="H55" s="321">
        <f>71832.9</f>
        <v>71832.9</v>
      </c>
      <c r="I55" s="362"/>
      <c r="J55" s="376">
        <f>G55-H55</f>
        <v>728167.1</v>
      </c>
    </row>
    <row r="56" spans="1:10" ht="21.75" customHeight="1">
      <c r="A56" s="6"/>
      <c r="B56" s="358" t="s">
        <v>225</v>
      </c>
      <c r="C56" s="347"/>
      <c r="D56" s="331">
        <f>SUM(D55)</f>
        <v>78678.77</v>
      </c>
      <c r="E56" s="336">
        <f>D56</f>
        <v>78678.77</v>
      </c>
      <c r="F56" s="319"/>
      <c r="G56" s="320"/>
      <c r="H56" s="321"/>
      <c r="I56" s="362"/>
      <c r="J56" s="362"/>
    </row>
    <row r="57" spans="1:10" ht="21.75" customHeight="1" thickBot="1">
      <c r="A57" s="6"/>
      <c r="B57" s="337" t="s">
        <v>229</v>
      </c>
      <c r="C57" s="337"/>
      <c r="D57" s="342">
        <f>948000-152782.45-83556.7-78678.77</f>
        <v>632982.0800000001</v>
      </c>
      <c r="E57" s="342">
        <f>D57</f>
        <v>632982.0800000001</v>
      </c>
      <c r="F57" s="319"/>
      <c r="G57" s="320"/>
      <c r="H57" s="321"/>
      <c r="I57" s="362"/>
      <c r="J57" s="362"/>
    </row>
    <row r="58" spans="1:10" ht="21.75" customHeight="1" thickTop="1">
      <c r="A58" s="6"/>
      <c r="B58" s="326" t="s">
        <v>279</v>
      </c>
      <c r="C58" s="339"/>
      <c r="D58" s="328"/>
      <c r="E58" s="331"/>
      <c r="F58" s="319" t="s">
        <v>23</v>
      </c>
      <c r="G58" s="320"/>
      <c r="H58" s="321"/>
      <c r="I58" s="362"/>
      <c r="J58" s="362"/>
    </row>
    <row r="59" spans="1:10" ht="21.75" customHeight="1">
      <c r="A59" s="6"/>
      <c r="B59" s="330" t="s">
        <v>280</v>
      </c>
      <c r="C59" s="354"/>
      <c r="D59" s="333">
        <v>0</v>
      </c>
      <c r="E59" s="128"/>
      <c r="F59" s="319" t="s">
        <v>281</v>
      </c>
      <c r="G59" s="320"/>
      <c r="H59" s="321"/>
      <c r="I59" s="362"/>
      <c r="J59" s="362"/>
    </row>
    <row r="60" spans="1:10" ht="21.75" customHeight="1">
      <c r="A60" s="6"/>
      <c r="B60" s="330" t="s">
        <v>282</v>
      </c>
      <c r="C60" s="354"/>
      <c r="D60" s="333">
        <v>0</v>
      </c>
      <c r="E60" s="128"/>
      <c r="F60" s="319" t="s">
        <v>283</v>
      </c>
      <c r="G60" s="320"/>
      <c r="H60" s="321"/>
      <c r="I60" s="362"/>
      <c r="J60" s="362"/>
    </row>
    <row r="61" spans="1:10" ht="21.75" customHeight="1">
      <c r="A61" s="6"/>
      <c r="B61" s="330" t="s">
        <v>300</v>
      </c>
      <c r="C61" s="354"/>
      <c r="D61" s="333">
        <v>0</v>
      </c>
      <c r="E61" s="334"/>
      <c r="F61" s="359" t="s">
        <v>285</v>
      </c>
      <c r="G61" s="320"/>
      <c r="H61" s="321"/>
      <c r="I61" s="362"/>
      <c r="J61" s="362"/>
    </row>
    <row r="62" spans="1:10" ht="21.75" customHeight="1">
      <c r="A62" s="6"/>
      <c r="B62" s="335" t="s">
        <v>225</v>
      </c>
      <c r="C62" s="335"/>
      <c r="D62" s="336">
        <f>SUM(D59:D61)</f>
        <v>0</v>
      </c>
      <c r="E62" s="336"/>
      <c r="F62" s="319"/>
      <c r="G62" s="360"/>
      <c r="H62" s="321"/>
      <c r="I62" s="362"/>
      <c r="J62" s="376"/>
    </row>
    <row r="63" spans="1:10" ht="21.75" customHeight="1" thickBot="1">
      <c r="A63" s="6"/>
      <c r="B63" s="337" t="s">
        <v>229</v>
      </c>
      <c r="C63" s="337"/>
      <c r="D63" s="391"/>
      <c r="E63" s="342">
        <f>D63</f>
        <v>0</v>
      </c>
      <c r="F63" s="319"/>
      <c r="G63" s="320"/>
      <c r="H63" s="322"/>
      <c r="I63" s="362"/>
      <c r="J63" s="362"/>
    </row>
    <row r="64" spans="1:10" ht="21.75" customHeight="1" thickBot="1" thickTop="1">
      <c r="A64" s="362"/>
      <c r="B64" s="363" t="s">
        <v>216</v>
      </c>
      <c r="C64" s="363"/>
      <c r="D64" s="361">
        <f>D10+D17+D22+D27+D33+D39+D53+D57+D63</f>
        <v>2631407.38</v>
      </c>
      <c r="E64" s="361">
        <f>E10+E17+E22+E27+E33+E39+E53+E57+E63</f>
        <v>2631407.38</v>
      </c>
      <c r="F64" s="319"/>
      <c r="G64" s="320"/>
      <c r="H64" s="321"/>
      <c r="I64" s="362"/>
      <c r="J64" s="362"/>
    </row>
    <row r="65" spans="1:10" ht="21.75" customHeight="1">
      <c r="A65" s="362"/>
      <c r="B65" s="392"/>
      <c r="C65" s="392"/>
      <c r="D65" s="393"/>
      <c r="E65" s="393"/>
      <c r="F65" s="319"/>
      <c r="G65" s="360"/>
      <c r="H65" s="321"/>
      <c r="I65" s="362"/>
      <c r="J65" s="376"/>
    </row>
    <row r="66" spans="1:10" ht="21.75" customHeight="1">
      <c r="A66" s="5"/>
      <c r="B66" s="179" t="s">
        <v>402</v>
      </c>
      <c r="C66" s="179" t="s">
        <v>111</v>
      </c>
      <c r="D66" s="180"/>
      <c r="E66" s="181"/>
      <c r="F66" s="180"/>
      <c r="G66" s="180"/>
      <c r="H66" s="5"/>
      <c r="I66" s="362"/>
      <c r="J66" s="362"/>
    </row>
    <row r="67" spans="1:10" ht="21.75" customHeight="1">
      <c r="A67" s="5" t="s">
        <v>288</v>
      </c>
      <c r="B67" s="5" t="s">
        <v>403</v>
      </c>
      <c r="C67" s="5" t="s">
        <v>401</v>
      </c>
      <c r="D67" s="180"/>
      <c r="E67" s="422"/>
      <c r="F67" s="422"/>
      <c r="G67" s="422"/>
      <c r="H67" s="422"/>
      <c r="I67" s="362"/>
      <c r="J67" s="362"/>
    </row>
    <row r="68" spans="1:10" ht="21.75" customHeight="1">
      <c r="A68" s="5" t="s">
        <v>289</v>
      </c>
      <c r="B68" s="5" t="s">
        <v>404</v>
      </c>
      <c r="C68" s="422" t="s">
        <v>341</v>
      </c>
      <c r="D68" s="422"/>
      <c r="E68" s="422"/>
      <c r="F68" s="180"/>
      <c r="G68" s="180"/>
      <c r="H68" s="180"/>
      <c r="I68" s="362"/>
      <c r="J68" s="362"/>
    </row>
    <row r="69" spans="1:10" ht="21.75" customHeight="1">
      <c r="A69" s="5" t="s">
        <v>290</v>
      </c>
      <c r="B69" s="182" t="s">
        <v>405</v>
      </c>
      <c r="C69" s="182"/>
      <c r="D69" s="180" t="s">
        <v>337</v>
      </c>
      <c r="E69" s="422"/>
      <c r="F69" s="422"/>
      <c r="G69" s="422"/>
      <c r="H69" s="422"/>
      <c r="I69" s="362"/>
      <c r="J69" s="362"/>
    </row>
    <row r="70" spans="1:10" ht="21.75" customHeight="1">
      <c r="A70" s="5"/>
      <c r="B70" s="5"/>
      <c r="C70" s="5"/>
      <c r="D70" s="179" t="s">
        <v>130</v>
      </c>
      <c r="E70" s="421"/>
      <c r="F70" s="421"/>
      <c r="G70" s="179"/>
      <c r="H70" s="179"/>
      <c r="I70" s="321"/>
      <c r="J70" s="362"/>
    </row>
    <row r="71" spans="1:10" ht="21.75" customHeight="1">
      <c r="A71" s="182"/>
      <c r="B71" s="421" t="s">
        <v>291</v>
      </c>
      <c r="C71" s="421"/>
      <c r="D71" s="421"/>
      <c r="E71" s="421"/>
      <c r="F71" s="421"/>
      <c r="G71" s="421"/>
      <c r="H71" s="421"/>
      <c r="I71" s="321"/>
      <c r="J71" s="362"/>
    </row>
    <row r="72" spans="1:10" ht="21.75" customHeight="1">
      <c r="A72" s="5" t="s">
        <v>292</v>
      </c>
      <c r="B72" s="179" t="s">
        <v>305</v>
      </c>
      <c r="C72" s="179"/>
      <c r="D72" s="179"/>
      <c r="E72" s="179"/>
      <c r="F72" s="179"/>
      <c r="G72" s="179"/>
      <c r="H72" s="179"/>
      <c r="I72" s="321"/>
      <c r="J72" s="362"/>
    </row>
    <row r="73" spans="1:10" ht="21.75" customHeight="1">
      <c r="A73" s="5" t="s">
        <v>293</v>
      </c>
      <c r="B73" s="421" t="s">
        <v>406</v>
      </c>
      <c r="C73" s="421"/>
      <c r="D73" s="421"/>
      <c r="E73" s="421"/>
      <c r="F73" s="421"/>
      <c r="G73" s="421"/>
      <c r="H73" s="421"/>
      <c r="I73" s="362"/>
      <c r="J73" s="362"/>
    </row>
    <row r="74" spans="1:10" ht="21.75" customHeight="1">
      <c r="A74" s="5" t="s">
        <v>294</v>
      </c>
      <c r="B74" s="421" t="s">
        <v>407</v>
      </c>
      <c r="C74" s="421"/>
      <c r="D74" s="421"/>
      <c r="E74" s="421"/>
      <c r="F74" s="180"/>
      <c r="G74" s="180"/>
      <c r="H74" s="5"/>
      <c r="I74" s="362"/>
      <c r="J74" s="362"/>
    </row>
    <row r="75" ht="21.75" customHeight="1"/>
  </sheetData>
  <sheetProtection/>
  <mergeCells count="14">
    <mergeCell ref="B1:E1"/>
    <mergeCell ref="B2:E2"/>
    <mergeCell ref="C3:C4"/>
    <mergeCell ref="E3:E4"/>
    <mergeCell ref="A41:E41"/>
    <mergeCell ref="C42:C43"/>
    <mergeCell ref="E42:E43"/>
    <mergeCell ref="B73:H73"/>
    <mergeCell ref="B74:E74"/>
    <mergeCell ref="E67:H67"/>
    <mergeCell ref="E69:H69"/>
    <mergeCell ref="E70:F70"/>
    <mergeCell ref="B71:H71"/>
    <mergeCell ref="C68:E68"/>
  </mergeCells>
  <printOptions/>
  <pageMargins left="0.5118110236220472" right="0.31496062992125984" top="0.7480314960629921" bottom="0.7480314960629921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0">
      <selection activeCell="I11" sqref="I11"/>
    </sheetView>
  </sheetViews>
  <sheetFormatPr defaultColWidth="9.140625" defaultRowHeight="21.75"/>
  <cols>
    <col min="1" max="1" width="45.28125" style="0" customWidth="1"/>
    <col min="2" max="2" width="10.00390625" style="0" customWidth="1"/>
    <col min="3" max="3" width="16.00390625" style="0" customWidth="1"/>
    <col min="4" max="4" width="16.140625" style="0" customWidth="1"/>
    <col min="5" max="5" width="15.7109375" style="0" customWidth="1"/>
  </cols>
  <sheetData>
    <row r="1" spans="1:7" ht="23.25">
      <c r="A1" s="6"/>
      <c r="B1" s="307"/>
      <c r="C1" s="7"/>
      <c r="D1" s="308"/>
      <c r="E1" s="309" t="s">
        <v>211</v>
      </c>
      <c r="F1" s="6"/>
      <c r="G1" s="6"/>
    </row>
    <row r="2" spans="1:7" ht="23.25">
      <c r="A2" s="419" t="s">
        <v>66</v>
      </c>
      <c r="B2" s="419"/>
      <c r="C2" s="419"/>
      <c r="D2" s="419"/>
      <c r="E2" s="419"/>
      <c r="F2" s="6"/>
      <c r="G2" s="6"/>
    </row>
    <row r="3" spans="1:7" ht="23.25">
      <c r="A3" s="416" t="s">
        <v>212</v>
      </c>
      <c r="B3" s="416"/>
      <c r="C3" s="416"/>
      <c r="D3" s="416"/>
      <c r="E3" s="416"/>
      <c r="F3" s="6"/>
      <c r="G3" s="6"/>
    </row>
    <row r="4" spans="1:7" ht="23.25">
      <c r="A4" s="416" t="s">
        <v>427</v>
      </c>
      <c r="B4" s="416"/>
      <c r="C4" s="416"/>
      <c r="D4" s="416"/>
      <c r="E4" s="416"/>
      <c r="F4" s="6"/>
      <c r="G4" s="6"/>
    </row>
    <row r="5" spans="1:7" ht="23.25">
      <c r="A5" s="109"/>
      <c r="B5" s="109"/>
      <c r="C5" s="109"/>
      <c r="D5" s="109"/>
      <c r="E5" s="6"/>
      <c r="F5" s="6"/>
      <c r="G5" s="6"/>
    </row>
    <row r="6" spans="1:7" ht="23.25">
      <c r="A6" s="136" t="s">
        <v>1</v>
      </c>
      <c r="B6" s="310" t="s">
        <v>2</v>
      </c>
      <c r="C6" s="137" t="s">
        <v>213</v>
      </c>
      <c r="D6" s="137" t="s">
        <v>214</v>
      </c>
      <c r="E6" s="136" t="s">
        <v>215</v>
      </c>
      <c r="F6" s="311"/>
      <c r="G6" s="311"/>
    </row>
    <row r="7" spans="1:7" ht="23.25">
      <c r="A7" s="201" t="s">
        <v>120</v>
      </c>
      <c r="B7" s="312" t="s">
        <v>43</v>
      </c>
      <c r="C7" s="144">
        <v>173500</v>
      </c>
      <c r="D7" s="140">
        <f>15210+12840+13300+16470+13010</f>
        <v>70830</v>
      </c>
      <c r="E7" s="140">
        <v>13010</v>
      </c>
      <c r="F7" s="6"/>
      <c r="G7" s="6"/>
    </row>
    <row r="8" spans="1:7" ht="23.25">
      <c r="A8" s="201" t="s">
        <v>50</v>
      </c>
      <c r="B8" s="313" t="s">
        <v>44</v>
      </c>
      <c r="C8" s="144">
        <v>1607500</v>
      </c>
      <c r="D8" s="144">
        <f>113756+134700+131690+149508+132540</f>
        <v>662194</v>
      </c>
      <c r="E8" s="144">
        <v>132540</v>
      </c>
      <c r="F8" s="6"/>
      <c r="G8" s="6"/>
    </row>
    <row r="9" spans="1:7" ht="23.25">
      <c r="A9" s="201" t="s">
        <v>108</v>
      </c>
      <c r="B9" s="313" t="s">
        <v>45</v>
      </c>
      <c r="C9" s="144">
        <v>80000</v>
      </c>
      <c r="D9" s="144">
        <f>1500+3000+2500+1500+1500</f>
        <v>10000</v>
      </c>
      <c r="E9" s="144">
        <v>1500</v>
      </c>
      <c r="F9" s="6"/>
      <c r="G9" s="6"/>
    </row>
    <row r="10" spans="1:7" ht="23.25">
      <c r="A10" s="201" t="s">
        <v>159</v>
      </c>
      <c r="B10" s="313" t="s">
        <v>46</v>
      </c>
      <c r="C10" s="144">
        <v>3500</v>
      </c>
      <c r="D10" s="144">
        <f>800+600+400+600+200</f>
        <v>2600</v>
      </c>
      <c r="E10" s="144">
        <v>200</v>
      </c>
      <c r="F10" s="6"/>
      <c r="G10" s="6"/>
    </row>
    <row r="11" spans="1:7" ht="23.25">
      <c r="A11" s="201" t="s">
        <v>160</v>
      </c>
      <c r="B11" s="313" t="s">
        <v>47</v>
      </c>
      <c r="C11" s="144">
        <v>6500</v>
      </c>
      <c r="D11" s="144">
        <f>400+300+200+300+100</f>
        <v>1300</v>
      </c>
      <c r="E11" s="144">
        <v>100</v>
      </c>
      <c r="F11" s="6"/>
      <c r="G11" s="6"/>
    </row>
    <row r="12" spans="1:7" ht="23.25">
      <c r="A12" s="201" t="s">
        <v>51</v>
      </c>
      <c r="B12" s="313" t="s">
        <v>48</v>
      </c>
      <c r="C12" s="144">
        <v>122000</v>
      </c>
      <c r="D12" s="144">
        <f>20+1810+1310+1980+2340</f>
        <v>7460</v>
      </c>
      <c r="E12" s="144">
        <v>2340</v>
      </c>
      <c r="F12" s="6"/>
      <c r="G12" s="6"/>
    </row>
    <row r="13" spans="1:7" ht="23.25">
      <c r="A13" s="201" t="s">
        <v>52</v>
      </c>
      <c r="B13" s="313" t="s">
        <v>49</v>
      </c>
      <c r="C13" s="144">
        <v>1440000</v>
      </c>
      <c r="D13" s="144">
        <f>360000+360000</f>
        <v>720000</v>
      </c>
      <c r="E13" s="144">
        <v>360000</v>
      </c>
      <c r="F13" s="6"/>
      <c r="G13" s="6"/>
    </row>
    <row r="14" spans="1:7" ht="23.25">
      <c r="A14" s="314" t="s">
        <v>133</v>
      </c>
      <c r="B14" s="315"/>
      <c r="C14" s="175"/>
      <c r="D14" s="175">
        <v>16708.67</v>
      </c>
      <c r="E14" s="175">
        <v>0</v>
      </c>
      <c r="F14" s="401"/>
      <c r="G14" s="6"/>
    </row>
    <row r="15" spans="1:7" ht="24" thickBot="1">
      <c r="A15" s="111" t="s">
        <v>216</v>
      </c>
      <c r="B15" s="316"/>
      <c r="C15" s="149">
        <f>SUM(C7:C13)</f>
        <v>3433000</v>
      </c>
      <c r="D15" s="149">
        <f>SUM(D7:D14)</f>
        <v>1491092.67</v>
      </c>
      <c r="E15" s="148">
        <f>SUM(E7:E14)</f>
        <v>509690</v>
      </c>
      <c r="F15" s="6"/>
      <c r="G15" s="6"/>
    </row>
    <row r="16" spans="1:7" ht="24" thickTop="1">
      <c r="A16" s="301"/>
      <c r="B16" s="317"/>
      <c r="C16" s="270"/>
      <c r="D16" s="318"/>
      <c r="E16" s="6"/>
      <c r="F16" s="6"/>
      <c r="G16" s="6"/>
    </row>
    <row r="17" spans="1:7" ht="23.25">
      <c r="A17" s="301"/>
      <c r="B17" s="317"/>
      <c r="C17" s="270"/>
      <c r="D17" s="318"/>
      <c r="E17" s="6"/>
      <c r="F17" s="6"/>
      <c r="G17" s="6"/>
    </row>
    <row r="18" spans="1:10" ht="23.25">
      <c r="A18" s="10" t="s">
        <v>345</v>
      </c>
      <c r="B18" s="6"/>
      <c r="C18" s="6" t="s">
        <v>349</v>
      </c>
      <c r="D18" s="6"/>
      <c r="E18" s="6"/>
      <c r="F18" s="6"/>
      <c r="G18" s="6"/>
      <c r="H18" s="6"/>
      <c r="I18" s="6"/>
      <c r="J18" s="6"/>
    </row>
    <row r="19" spans="1:10" ht="23.25">
      <c r="A19" s="6" t="s">
        <v>346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23.25">
      <c r="A20" s="6" t="s">
        <v>347</v>
      </c>
      <c r="B20" s="6"/>
      <c r="C20" s="408" t="s">
        <v>350</v>
      </c>
      <c r="D20" s="408"/>
      <c r="E20" s="408"/>
      <c r="F20" s="408"/>
      <c r="G20" s="408"/>
      <c r="H20" s="408"/>
      <c r="I20" s="408"/>
      <c r="J20" s="408"/>
    </row>
    <row r="21" spans="1:10" ht="23.25">
      <c r="A21" s="6" t="s">
        <v>348</v>
      </c>
      <c r="B21" s="6"/>
      <c r="C21" s="6" t="s">
        <v>351</v>
      </c>
      <c r="D21" s="6"/>
      <c r="E21" s="1"/>
      <c r="F21" s="1"/>
      <c r="G21" s="6"/>
      <c r="H21" s="6"/>
      <c r="I21" s="1"/>
      <c r="J21" s="1"/>
    </row>
    <row r="22" spans="1:10" ht="23.25">
      <c r="A22" s="6"/>
      <c r="B22" s="6"/>
      <c r="C22" s="6" t="s">
        <v>352</v>
      </c>
      <c r="D22" s="55"/>
      <c r="E22" s="55"/>
      <c r="F22" s="55"/>
      <c r="G22" s="6"/>
      <c r="H22" s="55"/>
      <c r="I22" s="55"/>
      <c r="J22" s="55"/>
    </row>
    <row r="23" spans="1:7" ht="23.25">
      <c r="A23" s="255"/>
      <c r="B23" s="256"/>
      <c r="C23" s="256"/>
      <c r="D23" s="256"/>
      <c r="E23" s="6"/>
      <c r="F23" s="6"/>
      <c r="G23" s="6"/>
    </row>
    <row r="24" spans="1:7" ht="21.75">
      <c r="A24" s="420" t="s">
        <v>217</v>
      </c>
      <c r="B24" s="420"/>
      <c r="C24" s="420"/>
      <c r="D24" s="420"/>
      <c r="E24" s="420"/>
      <c r="F24" s="420"/>
      <c r="G24" s="420"/>
    </row>
    <row r="25" spans="1:7" ht="21.75">
      <c r="A25" s="421" t="s">
        <v>320</v>
      </c>
      <c r="B25" s="421"/>
      <c r="C25" s="421"/>
      <c r="D25" s="421"/>
      <c r="E25" s="421"/>
      <c r="F25" s="421"/>
      <c r="G25" s="421"/>
    </row>
    <row r="26" spans="1:7" ht="21.75">
      <c r="A26" s="421" t="s">
        <v>353</v>
      </c>
      <c r="B26" s="421"/>
      <c r="C26" s="421"/>
      <c r="D26" s="421"/>
      <c r="E26" s="421"/>
      <c r="F26" s="421"/>
      <c r="G26" s="421"/>
    </row>
    <row r="27" spans="1:7" ht="21.75">
      <c r="A27" s="5" t="s">
        <v>354</v>
      </c>
      <c r="B27" s="418" t="s">
        <v>301</v>
      </c>
      <c r="C27" s="418"/>
      <c r="D27" s="418"/>
      <c r="E27" s="418"/>
      <c r="F27" s="5"/>
      <c r="G27" s="5"/>
    </row>
  </sheetData>
  <sheetProtection/>
  <mergeCells count="9">
    <mergeCell ref="G20:J20"/>
    <mergeCell ref="C20:F20"/>
    <mergeCell ref="B27:E27"/>
    <mergeCell ref="A2:E2"/>
    <mergeCell ref="A3:E3"/>
    <mergeCell ref="A4:E4"/>
    <mergeCell ref="A24:G24"/>
    <mergeCell ref="A25:G25"/>
    <mergeCell ref="A26:G26"/>
  </mergeCells>
  <printOptions/>
  <pageMargins left="0.7086614173228347" right="0.11811023622047245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11" sqref="B11"/>
    </sheetView>
  </sheetViews>
  <sheetFormatPr defaultColWidth="9.140625" defaultRowHeight="21.75"/>
  <cols>
    <col min="1" max="1" width="37.7109375" style="0" customWidth="1"/>
    <col min="2" max="5" width="14.421875" style="0" customWidth="1"/>
  </cols>
  <sheetData>
    <row r="1" spans="1:7" ht="23.25">
      <c r="A1" s="6"/>
      <c r="B1" s="7"/>
      <c r="C1" s="7"/>
      <c r="D1" s="7"/>
      <c r="E1" s="7" t="s">
        <v>175</v>
      </c>
      <c r="F1" s="6"/>
      <c r="G1" s="6"/>
    </row>
    <row r="2" spans="1:7" ht="23.25">
      <c r="A2" s="419" t="s">
        <v>66</v>
      </c>
      <c r="B2" s="419"/>
      <c r="C2" s="419"/>
      <c r="D2" s="419"/>
      <c r="E2" s="419"/>
      <c r="F2" s="6"/>
      <c r="G2" s="6"/>
    </row>
    <row r="3" spans="1:7" ht="23.25">
      <c r="A3" s="419" t="s">
        <v>176</v>
      </c>
      <c r="B3" s="419"/>
      <c r="C3" s="419"/>
      <c r="D3" s="419"/>
      <c r="E3" s="419"/>
      <c r="F3" s="6"/>
      <c r="G3" s="6"/>
    </row>
    <row r="4" spans="1:7" ht="23.25">
      <c r="A4" s="416" t="s">
        <v>408</v>
      </c>
      <c r="B4" s="416"/>
      <c r="C4" s="416"/>
      <c r="D4" s="416"/>
      <c r="E4" s="416"/>
      <c r="F4" s="6"/>
      <c r="G4" s="6"/>
    </row>
    <row r="5" spans="1:7" ht="23.25">
      <c r="A5" s="109"/>
      <c r="B5" s="109"/>
      <c r="C5" s="109"/>
      <c r="D5" s="109"/>
      <c r="E5" s="109"/>
      <c r="F5" s="6"/>
      <c r="G5" s="6"/>
    </row>
    <row r="6" spans="1:7" ht="23.25">
      <c r="A6" s="136" t="s">
        <v>177</v>
      </c>
      <c r="B6" s="137" t="s">
        <v>156</v>
      </c>
      <c r="C6" s="137" t="s">
        <v>178</v>
      </c>
      <c r="D6" s="137" t="s">
        <v>179</v>
      </c>
      <c r="E6" s="137" t="s">
        <v>180</v>
      </c>
      <c r="F6" s="6"/>
      <c r="G6" s="6"/>
    </row>
    <row r="7" spans="1:7" ht="23.25">
      <c r="A7" s="11" t="s">
        <v>181</v>
      </c>
      <c r="B7" s="140">
        <v>90</v>
      </c>
      <c r="C7" s="140">
        <v>90</v>
      </c>
      <c r="D7" s="140">
        <v>90</v>
      </c>
      <c r="E7" s="140">
        <f>B7+C7-D7</f>
        <v>90</v>
      </c>
      <c r="F7" s="6"/>
      <c r="G7" s="6"/>
    </row>
    <row r="8" spans="1:7" ht="23.25">
      <c r="A8" s="201" t="s">
        <v>182</v>
      </c>
      <c r="B8" s="144">
        <v>5400</v>
      </c>
      <c r="C8" s="144">
        <v>0</v>
      </c>
      <c r="D8" s="144">
        <v>0</v>
      </c>
      <c r="E8" s="140">
        <v>5400</v>
      </c>
      <c r="F8" s="6"/>
      <c r="G8" s="6"/>
    </row>
    <row r="9" spans="1:7" ht="23.25">
      <c r="A9" s="201" t="s">
        <v>183</v>
      </c>
      <c r="B9" s="144">
        <v>0</v>
      </c>
      <c r="C9" s="144">
        <v>1664</v>
      </c>
      <c r="D9" s="144">
        <v>1664</v>
      </c>
      <c r="E9" s="144">
        <f>B9+C9-D9</f>
        <v>0</v>
      </c>
      <c r="F9" s="6"/>
      <c r="G9" s="6"/>
    </row>
    <row r="10" spans="1:7" ht="23.25">
      <c r="A10" s="206" t="s">
        <v>184</v>
      </c>
      <c r="B10" s="175">
        <v>13500</v>
      </c>
      <c r="C10" s="175">
        <v>500</v>
      </c>
      <c r="D10" s="175">
        <v>0</v>
      </c>
      <c r="E10" s="175">
        <f>B10+C10-D10</f>
        <v>14000</v>
      </c>
      <c r="F10" s="6"/>
      <c r="G10" s="6"/>
    </row>
    <row r="11" spans="1:7" ht="23.25">
      <c r="A11" s="253" t="s">
        <v>19</v>
      </c>
      <c r="B11" s="254">
        <f>SUM(B7:B10)</f>
        <v>18990</v>
      </c>
      <c r="C11" s="254">
        <f>SUM(C7:C10)</f>
        <v>2254</v>
      </c>
      <c r="D11" s="254">
        <f>SUM(D7:D10)</f>
        <v>1754</v>
      </c>
      <c r="E11" s="254">
        <f>SUM(E7:E10)</f>
        <v>19490</v>
      </c>
      <c r="F11" s="6"/>
      <c r="G11" s="6"/>
    </row>
    <row r="12" spans="1:7" ht="23.25">
      <c r="A12" s="6"/>
      <c r="B12" s="7"/>
      <c r="C12" s="7"/>
      <c r="D12" s="7"/>
      <c r="E12" s="7"/>
      <c r="F12" s="6"/>
      <c r="G12" s="6"/>
    </row>
    <row r="13" spans="1:7" ht="23.25">
      <c r="A13" s="6"/>
      <c r="B13" s="7"/>
      <c r="C13" s="7"/>
      <c r="D13" s="7"/>
      <c r="E13" s="7"/>
      <c r="F13" s="6"/>
      <c r="G13" s="6"/>
    </row>
    <row r="14" spans="1:7" ht="23.25">
      <c r="A14" s="6"/>
      <c r="B14" s="7"/>
      <c r="C14" s="7"/>
      <c r="D14" s="7"/>
      <c r="E14" s="7"/>
      <c r="F14" s="6"/>
      <c r="G14" s="6"/>
    </row>
    <row r="15" spans="1:7" ht="23.25">
      <c r="A15" s="179" t="s">
        <v>345</v>
      </c>
      <c r="B15" s="5"/>
      <c r="C15" s="5" t="s">
        <v>349</v>
      </c>
      <c r="D15" s="5"/>
      <c r="E15" s="5"/>
      <c r="F15" s="5"/>
      <c r="G15" s="6"/>
    </row>
    <row r="16" spans="1:7" ht="23.25">
      <c r="A16" s="5" t="s">
        <v>346</v>
      </c>
      <c r="B16" s="5"/>
      <c r="C16" s="5"/>
      <c r="D16" s="5"/>
      <c r="E16" s="5"/>
      <c r="F16" s="5"/>
      <c r="G16" s="6"/>
    </row>
    <row r="17" spans="1:7" ht="23.25">
      <c r="A17" s="5" t="s">
        <v>357</v>
      </c>
      <c r="B17" s="5"/>
      <c r="C17" s="422" t="s">
        <v>350</v>
      </c>
      <c r="D17" s="422"/>
      <c r="E17" s="422"/>
      <c r="F17" s="422"/>
      <c r="G17" s="6"/>
    </row>
    <row r="18" spans="1:7" ht="23.25">
      <c r="A18" s="5" t="s">
        <v>358</v>
      </c>
      <c r="B18" s="5"/>
      <c r="C18" s="5" t="s">
        <v>355</v>
      </c>
      <c r="D18" s="5"/>
      <c r="E18" s="60"/>
      <c r="F18" s="60"/>
      <c r="G18" s="6"/>
    </row>
    <row r="19" spans="1:7" ht="23.25">
      <c r="A19" s="5"/>
      <c r="B19" s="5"/>
      <c r="C19" s="5" t="s">
        <v>356</v>
      </c>
      <c r="D19" s="402"/>
      <c r="E19" s="402"/>
      <c r="F19" s="402"/>
      <c r="G19" s="6"/>
    </row>
    <row r="20" spans="1:7" ht="23.25">
      <c r="A20" s="255"/>
      <c r="B20" s="256"/>
      <c r="C20" s="256"/>
      <c r="D20" s="256"/>
      <c r="E20" s="6"/>
      <c r="F20" s="6"/>
      <c r="G20" s="6"/>
    </row>
    <row r="21" spans="1:7" ht="21.75">
      <c r="A21" s="421" t="s">
        <v>302</v>
      </c>
      <c r="B21" s="421"/>
      <c r="C21" s="421"/>
      <c r="D21" s="421"/>
      <c r="E21" s="421"/>
      <c r="F21" s="421"/>
      <c r="G21" s="421"/>
    </row>
    <row r="22" spans="1:7" ht="21.75">
      <c r="A22" s="421" t="s">
        <v>321</v>
      </c>
      <c r="B22" s="421"/>
      <c r="C22" s="421"/>
      <c r="D22" s="421"/>
      <c r="E22" s="421"/>
      <c r="F22" s="421"/>
      <c r="G22" s="421"/>
    </row>
    <row r="23" spans="1:7" ht="21.75">
      <c r="A23" s="421" t="s">
        <v>359</v>
      </c>
      <c r="B23" s="421"/>
      <c r="C23" s="421"/>
      <c r="D23" s="421"/>
      <c r="E23" s="421"/>
      <c r="F23" s="421"/>
      <c r="G23" s="421"/>
    </row>
    <row r="24" spans="1:7" ht="21.75">
      <c r="A24" s="421" t="s">
        <v>360</v>
      </c>
      <c r="B24" s="421"/>
      <c r="C24" s="421"/>
      <c r="D24" s="421"/>
      <c r="E24" s="421"/>
      <c r="F24" s="5"/>
      <c r="G24" s="5"/>
    </row>
  </sheetData>
  <sheetProtection/>
  <mergeCells count="8">
    <mergeCell ref="C17:F17"/>
    <mergeCell ref="A21:G21"/>
    <mergeCell ref="A22:G22"/>
    <mergeCell ref="A23:G23"/>
    <mergeCell ref="A24:E24"/>
    <mergeCell ref="A2:E2"/>
    <mergeCell ref="A3:E3"/>
    <mergeCell ref="A4:E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I71" sqref="I71"/>
    </sheetView>
  </sheetViews>
  <sheetFormatPr defaultColWidth="9.140625" defaultRowHeight="21.75"/>
  <cols>
    <col min="1" max="1" width="13.8515625" style="0" customWidth="1"/>
    <col min="2" max="2" width="14.7109375" style="0" customWidth="1"/>
    <col min="3" max="3" width="13.8515625" style="0" customWidth="1"/>
    <col min="4" max="4" width="14.7109375" style="0" customWidth="1"/>
    <col min="5" max="5" width="27.140625" style="0" customWidth="1"/>
    <col min="6" max="6" width="9.28125" style="0" customWidth="1"/>
    <col min="7" max="7" width="15.00390625" style="0" customWidth="1"/>
  </cols>
  <sheetData>
    <row r="1" spans="1:8" ht="21.75">
      <c r="A1" s="423" t="s">
        <v>66</v>
      </c>
      <c r="B1" s="423"/>
      <c r="C1" s="423"/>
      <c r="D1" s="423"/>
      <c r="E1" s="423"/>
      <c r="F1" s="423"/>
      <c r="G1" s="423"/>
      <c r="H1" s="208"/>
    </row>
    <row r="2" spans="1:8" ht="21.75">
      <c r="A2" s="423" t="s">
        <v>331</v>
      </c>
      <c r="B2" s="423"/>
      <c r="C2" s="423"/>
      <c r="D2" s="423"/>
      <c r="E2" s="423"/>
      <c r="F2" s="423"/>
      <c r="G2" s="423"/>
      <c r="H2" s="208"/>
    </row>
    <row r="3" spans="1:8" ht="21.75">
      <c r="A3" s="423" t="s">
        <v>147</v>
      </c>
      <c r="B3" s="423"/>
      <c r="C3" s="423"/>
      <c r="D3" s="423"/>
      <c r="E3" s="423"/>
      <c r="F3" s="423"/>
      <c r="G3" s="423"/>
      <c r="H3" s="208"/>
    </row>
    <row r="4" spans="1:8" ht="21.75">
      <c r="A4" s="423" t="s">
        <v>434</v>
      </c>
      <c r="B4" s="423"/>
      <c r="C4" s="423"/>
      <c r="D4" s="423"/>
      <c r="E4" s="423"/>
      <c r="F4" s="423"/>
      <c r="G4" s="423"/>
      <c r="H4" s="208"/>
    </row>
    <row r="5" spans="1:8" ht="21.75">
      <c r="A5" s="424" t="s">
        <v>148</v>
      </c>
      <c r="B5" s="424"/>
      <c r="C5" s="424"/>
      <c r="D5" s="424"/>
      <c r="E5" s="425" t="s">
        <v>1</v>
      </c>
      <c r="F5" s="199"/>
      <c r="G5" s="199" t="s">
        <v>149</v>
      </c>
      <c r="H5" s="208"/>
    </row>
    <row r="6" spans="1:8" ht="21.75">
      <c r="A6" s="199" t="s">
        <v>150</v>
      </c>
      <c r="B6" s="199" t="s">
        <v>151</v>
      </c>
      <c r="C6" s="199" t="s">
        <v>19</v>
      </c>
      <c r="D6" s="199" t="s">
        <v>152</v>
      </c>
      <c r="E6" s="426"/>
      <c r="F6" s="209" t="s">
        <v>2</v>
      </c>
      <c r="G6" s="209" t="s">
        <v>153</v>
      </c>
      <c r="H6" s="208"/>
    </row>
    <row r="7" spans="1:8" ht="21.75">
      <c r="A7" s="210" t="s">
        <v>154</v>
      </c>
      <c r="B7" s="302" t="s">
        <v>155</v>
      </c>
      <c r="C7" s="210" t="s">
        <v>154</v>
      </c>
      <c r="D7" s="210" t="s">
        <v>154</v>
      </c>
      <c r="E7" s="427"/>
      <c r="F7" s="210"/>
      <c r="G7" s="210" t="s">
        <v>154</v>
      </c>
      <c r="H7" s="208"/>
    </row>
    <row r="8" spans="1:8" ht="21.75">
      <c r="A8" s="211"/>
      <c r="B8" s="211"/>
      <c r="C8" s="211"/>
      <c r="D8" s="211"/>
      <c r="E8" s="211"/>
      <c r="F8" s="211"/>
      <c r="G8" s="212"/>
      <c r="H8" s="208"/>
    </row>
    <row r="9" spans="1:8" ht="21.75">
      <c r="A9" s="213"/>
      <c r="B9" s="213"/>
      <c r="C9" s="213"/>
      <c r="D9" s="214">
        <v>4265730.5</v>
      </c>
      <c r="E9" s="215" t="s">
        <v>156</v>
      </c>
      <c r="F9" s="213"/>
      <c r="G9" s="214">
        <v>4643134.15</v>
      </c>
      <c r="H9" s="208"/>
    </row>
    <row r="10" spans="1:8" ht="21.75">
      <c r="A10" s="213"/>
      <c r="B10" s="213"/>
      <c r="C10" s="213"/>
      <c r="D10" s="213"/>
      <c r="E10" s="215" t="s">
        <v>157</v>
      </c>
      <c r="F10" s="213"/>
      <c r="G10" s="215"/>
      <c r="H10" s="208"/>
    </row>
    <row r="11" spans="1:8" ht="23.25">
      <c r="A11" s="216">
        <v>173500</v>
      </c>
      <c r="B11" s="216"/>
      <c r="C11" s="216">
        <v>173500</v>
      </c>
      <c r="D11" s="143">
        <f>15210+12840+13300+16470+13010</f>
        <v>70830</v>
      </c>
      <c r="E11" s="213" t="s">
        <v>120</v>
      </c>
      <c r="F11" s="218" t="s">
        <v>43</v>
      </c>
      <c r="G11" s="217">
        <v>13010</v>
      </c>
      <c r="H11" s="208"/>
    </row>
    <row r="12" spans="1:8" ht="21.75">
      <c r="A12" s="219">
        <v>1943500</v>
      </c>
      <c r="B12" s="219"/>
      <c r="C12" s="219">
        <v>1607500</v>
      </c>
      <c r="D12" s="217">
        <f>113756+134700+131690+149508+132540</f>
        <v>662194</v>
      </c>
      <c r="E12" s="213" t="s">
        <v>50</v>
      </c>
      <c r="F12" s="218" t="s">
        <v>44</v>
      </c>
      <c r="G12" s="217">
        <v>132540</v>
      </c>
      <c r="H12" s="208"/>
    </row>
    <row r="13" spans="1:8" ht="21.75">
      <c r="A13" s="216">
        <v>80000</v>
      </c>
      <c r="B13" s="216"/>
      <c r="C13" s="216">
        <v>80000</v>
      </c>
      <c r="D13" s="217">
        <f>1500+3000+2500+1500+1500</f>
        <v>10000</v>
      </c>
      <c r="E13" s="304" t="s">
        <v>158</v>
      </c>
      <c r="F13" s="218" t="s">
        <v>45</v>
      </c>
      <c r="G13" s="217">
        <v>1500</v>
      </c>
      <c r="H13" s="208"/>
    </row>
    <row r="14" spans="1:8" ht="21.75">
      <c r="A14" s="216">
        <v>3500</v>
      </c>
      <c r="B14" s="216"/>
      <c r="C14" s="216">
        <v>3500</v>
      </c>
      <c r="D14" s="217">
        <f>800+600+400+600+200</f>
        <v>2600</v>
      </c>
      <c r="E14" s="213" t="s">
        <v>159</v>
      </c>
      <c r="F14" s="218" t="s">
        <v>46</v>
      </c>
      <c r="G14" s="217">
        <v>200</v>
      </c>
      <c r="H14" s="208"/>
    </row>
    <row r="15" spans="1:8" ht="21.75">
      <c r="A15" s="216">
        <v>6500</v>
      </c>
      <c r="B15" s="216"/>
      <c r="C15" s="216">
        <v>6500</v>
      </c>
      <c r="D15" s="217">
        <f>400+300+200+300+100</f>
        <v>1300</v>
      </c>
      <c r="E15" s="213" t="s">
        <v>160</v>
      </c>
      <c r="F15" s="218" t="s">
        <v>47</v>
      </c>
      <c r="G15" s="217">
        <v>100</v>
      </c>
      <c r="H15" s="208"/>
    </row>
    <row r="16" spans="1:8" ht="21.75">
      <c r="A16" s="216">
        <v>122000</v>
      </c>
      <c r="B16" s="216"/>
      <c r="C16" s="216">
        <v>122000</v>
      </c>
      <c r="D16" s="217">
        <f>20+1810+1310+1980+2340</f>
        <v>7460</v>
      </c>
      <c r="E16" s="213" t="s">
        <v>51</v>
      </c>
      <c r="F16" s="218" t="s">
        <v>48</v>
      </c>
      <c r="G16" s="217">
        <v>2340</v>
      </c>
      <c r="H16" s="208"/>
    </row>
    <row r="17" spans="1:8" ht="21.75">
      <c r="A17" s="220">
        <v>1440000</v>
      </c>
      <c r="B17" s="221"/>
      <c r="C17" s="220">
        <v>1440000</v>
      </c>
      <c r="D17" s="217">
        <f>360000+360000</f>
        <v>720000</v>
      </c>
      <c r="E17" s="213" t="s">
        <v>161</v>
      </c>
      <c r="F17" s="218" t="s">
        <v>49</v>
      </c>
      <c r="G17" s="217">
        <v>360000</v>
      </c>
      <c r="H17" s="208"/>
    </row>
    <row r="18" spans="1:8" ht="21.75">
      <c r="A18" s="220"/>
      <c r="B18" s="222"/>
      <c r="C18" s="220"/>
      <c r="D18" s="223">
        <v>16708.67</v>
      </c>
      <c r="E18" s="213" t="s">
        <v>133</v>
      </c>
      <c r="F18" s="202">
        <v>41300003</v>
      </c>
      <c r="G18" s="223">
        <v>0</v>
      </c>
      <c r="H18" s="208"/>
    </row>
    <row r="19" spans="1:8" ht="21.75">
      <c r="A19" s="220"/>
      <c r="B19" s="222"/>
      <c r="C19" s="220"/>
      <c r="D19" s="223">
        <v>0</v>
      </c>
      <c r="E19" s="213" t="s">
        <v>5</v>
      </c>
      <c r="F19" s="202">
        <v>11011000</v>
      </c>
      <c r="G19" s="223">
        <v>0</v>
      </c>
      <c r="H19" s="208"/>
    </row>
    <row r="20" spans="1:8" ht="21.75">
      <c r="A20" s="220"/>
      <c r="B20" s="222"/>
      <c r="C20" s="220"/>
      <c r="D20" s="223">
        <v>3900</v>
      </c>
      <c r="E20" s="213" t="s">
        <v>90</v>
      </c>
      <c r="F20" s="202">
        <v>11041000</v>
      </c>
      <c r="G20" s="223">
        <v>3900</v>
      </c>
      <c r="H20" s="208"/>
    </row>
    <row r="21" spans="1:8" ht="21.75">
      <c r="A21" s="220"/>
      <c r="B21" s="222"/>
      <c r="C21" s="220"/>
      <c r="D21" s="223">
        <f>4000+4000</f>
        <v>8000</v>
      </c>
      <c r="E21" s="305" t="s">
        <v>162</v>
      </c>
      <c r="F21" s="202">
        <v>11046000</v>
      </c>
      <c r="G21" s="223">
        <v>4000</v>
      </c>
      <c r="H21" s="208"/>
    </row>
    <row r="22" spans="1:8" ht="21.75">
      <c r="A22" s="220"/>
      <c r="B22" s="222"/>
      <c r="C22" s="220"/>
      <c r="D22" s="223">
        <v>23353.95</v>
      </c>
      <c r="E22" s="304" t="s">
        <v>163</v>
      </c>
      <c r="F22" s="202">
        <v>11046000</v>
      </c>
      <c r="G22" s="223">
        <v>0</v>
      </c>
      <c r="H22" s="208"/>
    </row>
    <row r="23" spans="1:8" ht="21.75">
      <c r="A23" s="213"/>
      <c r="B23" s="224"/>
      <c r="C23" s="213"/>
      <c r="D23" s="223">
        <f>90+155.5+91.41+90+90</f>
        <v>516.91</v>
      </c>
      <c r="E23" s="225" t="s">
        <v>78</v>
      </c>
      <c r="F23" s="226">
        <v>215001</v>
      </c>
      <c r="G23" s="223">
        <v>90</v>
      </c>
      <c r="H23" s="208"/>
    </row>
    <row r="24" spans="1:8" ht="21.75">
      <c r="A24" s="213"/>
      <c r="B24" s="224"/>
      <c r="C24" s="213"/>
      <c r="D24" s="217">
        <v>5400</v>
      </c>
      <c r="E24" s="225" t="s">
        <v>164</v>
      </c>
      <c r="F24" s="226">
        <v>215008</v>
      </c>
      <c r="G24" s="217">
        <v>0</v>
      </c>
      <c r="H24" s="208"/>
    </row>
    <row r="25" spans="1:8" ht="21.75">
      <c r="A25" s="213"/>
      <c r="B25" s="224"/>
      <c r="C25" s="213"/>
      <c r="D25" s="217">
        <f>1664+1664+1664+1664+1664</f>
        <v>8320</v>
      </c>
      <c r="E25" s="225" t="s">
        <v>79</v>
      </c>
      <c r="F25" s="226">
        <v>215013</v>
      </c>
      <c r="G25" s="217">
        <v>1664</v>
      </c>
      <c r="H25" s="208"/>
    </row>
    <row r="26" spans="1:8" ht="21.75">
      <c r="A26" s="213"/>
      <c r="B26" s="224"/>
      <c r="C26" s="213"/>
      <c r="D26" s="217">
        <f>2500+2000+2500+1500+500</f>
        <v>9000</v>
      </c>
      <c r="E26" s="303" t="s">
        <v>165</v>
      </c>
      <c r="F26" s="226">
        <v>215017</v>
      </c>
      <c r="G26" s="217">
        <v>500</v>
      </c>
      <c r="H26" s="208"/>
    </row>
    <row r="27" spans="1:8" ht="21.75">
      <c r="A27" s="227"/>
      <c r="B27" s="228"/>
      <c r="C27" s="227"/>
      <c r="D27" s="229">
        <v>0</v>
      </c>
      <c r="E27" s="230" t="s">
        <v>9</v>
      </c>
      <c r="F27" s="231">
        <v>31000000</v>
      </c>
      <c r="G27" s="229" t="s">
        <v>319</v>
      </c>
      <c r="H27" s="208"/>
    </row>
    <row r="28" spans="1:8" ht="21.75">
      <c r="A28" s="306">
        <f>SUM(A11:A25)</f>
        <v>3769000</v>
      </c>
      <c r="B28" s="306">
        <f>SUM(B11:B25)</f>
        <v>0</v>
      </c>
      <c r="C28" s="306">
        <f>SUM(C11:C25)</f>
        <v>3433000</v>
      </c>
      <c r="D28" s="203">
        <f>SUM(D11:D27)</f>
        <v>1549583.5299999998</v>
      </c>
      <c r="E28" s="232" t="s">
        <v>25</v>
      </c>
      <c r="F28" s="233"/>
      <c r="G28" s="203">
        <f>SUM(G11:G27)</f>
        <v>519844</v>
      </c>
      <c r="H28" s="208"/>
    </row>
    <row r="29" spans="1:8" ht="21.75">
      <c r="A29" s="5"/>
      <c r="B29" s="5"/>
      <c r="C29" s="5"/>
      <c r="D29" s="5"/>
      <c r="E29" s="5"/>
      <c r="F29" s="5"/>
      <c r="G29" s="5"/>
      <c r="H29" s="208"/>
    </row>
    <row r="30" spans="1:8" ht="21.75">
      <c r="A30" s="5"/>
      <c r="B30" s="5"/>
      <c r="C30" s="5"/>
      <c r="D30" s="5"/>
      <c r="E30" s="5"/>
      <c r="F30" s="5"/>
      <c r="G30" s="5"/>
      <c r="H30" s="208"/>
    </row>
    <row r="31" spans="1:8" ht="21.75">
      <c r="A31" s="5"/>
      <c r="B31" s="5"/>
      <c r="C31" s="5"/>
      <c r="D31" s="5"/>
      <c r="E31" s="5"/>
      <c r="F31" s="5"/>
      <c r="G31" s="5"/>
      <c r="H31" s="208"/>
    </row>
    <row r="32" spans="1:8" ht="21.75">
      <c r="A32" s="5"/>
      <c r="B32" s="5"/>
      <c r="C32" s="5"/>
      <c r="D32" s="5"/>
      <c r="E32" s="5"/>
      <c r="F32" s="5"/>
      <c r="G32" s="5"/>
      <c r="H32" s="208"/>
    </row>
    <row r="33" spans="1:8" ht="21.75">
      <c r="A33" s="5"/>
      <c r="B33" s="5"/>
      <c r="C33" s="5"/>
      <c r="D33" s="5"/>
      <c r="E33" s="5"/>
      <c r="F33" s="5"/>
      <c r="G33" s="5"/>
      <c r="H33" s="208"/>
    </row>
    <row r="34" spans="1:8" ht="21.75">
      <c r="A34" s="5"/>
      <c r="B34" s="5"/>
      <c r="C34" s="5"/>
      <c r="D34" s="5"/>
      <c r="E34" s="5"/>
      <c r="F34" s="5"/>
      <c r="G34" s="5"/>
      <c r="H34" s="208"/>
    </row>
    <row r="35" spans="1:8" ht="21.75">
      <c r="A35" s="5"/>
      <c r="B35" s="5"/>
      <c r="C35" s="5"/>
      <c r="D35" s="5"/>
      <c r="E35" s="5"/>
      <c r="F35" s="5"/>
      <c r="G35" s="5"/>
      <c r="H35" s="208"/>
    </row>
    <row r="36" spans="1:8" ht="21.75">
      <c r="A36" s="5"/>
      <c r="B36" s="5"/>
      <c r="C36" s="5"/>
      <c r="D36" s="5"/>
      <c r="E36" s="5"/>
      <c r="F36" s="5"/>
      <c r="G36" s="5"/>
      <c r="H36" s="208"/>
    </row>
    <row r="37" spans="1:8" ht="21.75">
      <c r="A37" s="5"/>
      <c r="B37" s="5"/>
      <c r="C37" s="5"/>
      <c r="D37" s="5"/>
      <c r="E37" s="5"/>
      <c r="F37" s="5"/>
      <c r="G37" s="5"/>
      <c r="H37" s="208"/>
    </row>
    <row r="38" spans="1:8" ht="21.75">
      <c r="A38" s="428" t="s">
        <v>166</v>
      </c>
      <c r="B38" s="428"/>
      <c r="C38" s="428"/>
      <c r="D38" s="428"/>
      <c r="E38" s="428"/>
      <c r="F38" s="428"/>
      <c r="G38" s="428"/>
      <c r="H38" s="208"/>
    </row>
    <row r="39" spans="1:8" ht="21.75">
      <c r="A39" s="424" t="s">
        <v>148</v>
      </c>
      <c r="B39" s="424"/>
      <c r="C39" s="424"/>
      <c r="D39" s="424"/>
      <c r="E39" s="425" t="s">
        <v>1</v>
      </c>
      <c r="F39" s="199"/>
      <c r="G39" s="199" t="s">
        <v>149</v>
      </c>
      <c r="H39" s="208"/>
    </row>
    <row r="40" spans="1:8" ht="21.75">
      <c r="A40" s="199" t="s">
        <v>150</v>
      </c>
      <c r="B40" s="199" t="s">
        <v>151</v>
      </c>
      <c r="C40" s="199" t="s">
        <v>19</v>
      </c>
      <c r="D40" s="199" t="s">
        <v>152</v>
      </c>
      <c r="E40" s="426"/>
      <c r="F40" s="209" t="s">
        <v>2</v>
      </c>
      <c r="G40" s="209" t="s">
        <v>153</v>
      </c>
      <c r="H40" s="208"/>
    </row>
    <row r="41" spans="1:8" ht="21.75">
      <c r="A41" s="210" t="s">
        <v>154</v>
      </c>
      <c r="B41" s="200" t="s">
        <v>155</v>
      </c>
      <c r="C41" s="210" t="s">
        <v>154</v>
      </c>
      <c r="D41" s="210" t="s">
        <v>154</v>
      </c>
      <c r="E41" s="427"/>
      <c r="F41" s="210"/>
      <c r="G41" s="210" t="s">
        <v>154</v>
      </c>
      <c r="H41" s="208"/>
    </row>
    <row r="42" spans="1:8" ht="21.75">
      <c r="A42" s="234"/>
      <c r="B42" s="234"/>
      <c r="C42" s="234"/>
      <c r="D42" s="234"/>
      <c r="E42" s="235" t="s">
        <v>167</v>
      </c>
      <c r="F42" s="234"/>
      <c r="G42" s="235"/>
      <c r="H42" s="208"/>
    </row>
    <row r="43" spans="1:8" ht="21.75">
      <c r="A43" s="219">
        <f>75000+1000</f>
        <v>76000</v>
      </c>
      <c r="B43" s="219"/>
      <c r="C43" s="216">
        <f aca="true" t="shared" si="0" ref="C43:C51">SUM(A43:B43)</f>
        <v>76000</v>
      </c>
      <c r="D43" s="217">
        <f>1664+1664+41584+1664+2364</f>
        <v>48940</v>
      </c>
      <c r="E43" s="236" t="s">
        <v>12</v>
      </c>
      <c r="F43" s="204">
        <v>5510000</v>
      </c>
      <c r="G43" s="217">
        <v>2364</v>
      </c>
      <c r="H43" s="208"/>
    </row>
    <row r="44" spans="1:8" ht="21.75">
      <c r="A44" s="216">
        <v>784920</v>
      </c>
      <c r="B44" s="219"/>
      <c r="C44" s="216">
        <f t="shared" si="0"/>
        <v>784920</v>
      </c>
      <c r="D44" s="217">
        <f>29110+29110+29110+29110+29110</f>
        <v>145550</v>
      </c>
      <c r="E44" s="237" t="s">
        <v>168</v>
      </c>
      <c r="F44" s="205">
        <v>5220100</v>
      </c>
      <c r="G44" s="217">
        <v>29110</v>
      </c>
      <c r="H44" s="208"/>
    </row>
    <row r="45" spans="1:8" ht="21.75">
      <c r="A45" s="216">
        <v>188640</v>
      </c>
      <c r="B45" s="219"/>
      <c r="C45" s="216">
        <f t="shared" si="0"/>
        <v>188640</v>
      </c>
      <c r="D45" s="217">
        <f>15720+15720+15720+15720+15720</f>
        <v>78600</v>
      </c>
      <c r="E45" s="237" t="s">
        <v>169</v>
      </c>
      <c r="F45" s="205">
        <v>5220500</v>
      </c>
      <c r="G45" s="217">
        <v>15720</v>
      </c>
      <c r="H45" s="208"/>
    </row>
    <row r="46" spans="1:8" ht="21.75">
      <c r="A46" s="216">
        <v>361028</v>
      </c>
      <c r="B46" s="219"/>
      <c r="C46" s="217">
        <f t="shared" si="0"/>
        <v>361028</v>
      </c>
      <c r="D46" s="217">
        <f>30150+30150+30150+30150+30150</f>
        <v>150750</v>
      </c>
      <c r="E46" s="237" t="s">
        <v>58</v>
      </c>
      <c r="F46" s="205">
        <v>5220700</v>
      </c>
      <c r="G46" s="217">
        <v>30150</v>
      </c>
      <c r="H46" s="208"/>
    </row>
    <row r="47" spans="1:8" ht="21.75">
      <c r="A47" s="216">
        <v>38412</v>
      </c>
      <c r="B47" s="219"/>
      <c r="C47" s="216">
        <f t="shared" si="0"/>
        <v>38412</v>
      </c>
      <c r="D47" s="217">
        <f>3135+3135+3135+3135+3135</f>
        <v>15675</v>
      </c>
      <c r="E47" s="237" t="s">
        <v>85</v>
      </c>
      <c r="F47" s="205">
        <v>5220800</v>
      </c>
      <c r="G47" s="217">
        <v>3135</v>
      </c>
      <c r="H47" s="208"/>
    </row>
    <row r="48" spans="1:8" ht="21.75">
      <c r="A48" s="216">
        <f>41000-1000</f>
        <v>40000</v>
      </c>
      <c r="B48" s="219"/>
      <c r="C48" s="216">
        <f t="shared" si="0"/>
        <v>40000</v>
      </c>
      <c r="D48" s="217">
        <v>0</v>
      </c>
      <c r="E48" s="237" t="s">
        <v>170</v>
      </c>
      <c r="F48" s="205">
        <v>531000</v>
      </c>
      <c r="G48" s="217">
        <v>0</v>
      </c>
      <c r="H48" s="208"/>
    </row>
    <row r="49" spans="1:8" ht="21.75">
      <c r="A49" s="216">
        <v>215000</v>
      </c>
      <c r="B49" s="219"/>
      <c r="C49" s="216">
        <f t="shared" si="0"/>
        <v>215000</v>
      </c>
      <c r="D49" s="217">
        <f>16008.5+9000+9000+9000+3900</f>
        <v>46908.5</v>
      </c>
      <c r="E49" s="237" t="s">
        <v>6</v>
      </c>
      <c r="F49" s="205">
        <v>5320000</v>
      </c>
      <c r="G49" s="217">
        <f>9000+3900</f>
        <v>12900</v>
      </c>
      <c r="H49" s="208"/>
    </row>
    <row r="50" spans="1:8" ht="21.75">
      <c r="A50" s="216">
        <v>781000</v>
      </c>
      <c r="B50" s="219"/>
      <c r="C50" s="217">
        <f t="shared" si="0"/>
        <v>781000</v>
      </c>
      <c r="D50" s="217">
        <f>151.2</f>
        <v>151.2</v>
      </c>
      <c r="E50" s="237" t="s">
        <v>7</v>
      </c>
      <c r="F50" s="205">
        <v>5330000</v>
      </c>
      <c r="G50" s="217">
        <v>0</v>
      </c>
      <c r="H50" s="208"/>
    </row>
    <row r="51" spans="1:8" ht="21.75">
      <c r="A51" s="217">
        <v>948000</v>
      </c>
      <c r="B51" s="223"/>
      <c r="C51" s="217">
        <f t="shared" si="0"/>
        <v>948000</v>
      </c>
      <c r="D51" s="217">
        <f>152782.45+83556.7+78678.77</f>
        <v>315017.92000000004</v>
      </c>
      <c r="E51" s="237" t="s">
        <v>8</v>
      </c>
      <c r="F51" s="205">
        <v>5340000</v>
      </c>
      <c r="G51" s="217">
        <v>78678.77</v>
      </c>
      <c r="H51" s="208"/>
    </row>
    <row r="52" spans="1:8" ht="21.75">
      <c r="A52" s="217">
        <v>0</v>
      </c>
      <c r="B52" s="223"/>
      <c r="C52" s="217"/>
      <c r="D52" s="217">
        <v>0</v>
      </c>
      <c r="E52" s="237" t="s">
        <v>23</v>
      </c>
      <c r="F52" s="205">
        <v>5410000</v>
      </c>
      <c r="G52" s="217">
        <v>0</v>
      </c>
      <c r="H52" s="208"/>
    </row>
    <row r="53" spans="1:8" ht="21.75">
      <c r="A53" s="217"/>
      <c r="B53" s="223"/>
      <c r="C53" s="223"/>
      <c r="D53" s="223">
        <v>0</v>
      </c>
      <c r="E53" s="237" t="s">
        <v>5</v>
      </c>
      <c r="F53" s="205">
        <v>11011000</v>
      </c>
      <c r="G53" s="223">
        <v>0</v>
      </c>
      <c r="H53" s="208"/>
    </row>
    <row r="54" spans="1:8" ht="21.75">
      <c r="A54" s="489"/>
      <c r="B54" s="490"/>
      <c r="C54" s="229"/>
      <c r="D54" s="223">
        <v>3900</v>
      </c>
      <c r="E54" s="237" t="s">
        <v>90</v>
      </c>
      <c r="F54" s="205">
        <v>11041000</v>
      </c>
      <c r="G54" s="223">
        <v>3900</v>
      </c>
      <c r="H54" s="208"/>
    </row>
    <row r="55" spans="1:8" ht="21.75">
      <c r="A55" s="220"/>
      <c r="B55" s="238"/>
      <c r="C55" s="239"/>
      <c r="D55" s="223">
        <v>9000</v>
      </c>
      <c r="E55" s="213" t="s">
        <v>76</v>
      </c>
      <c r="F55" s="202">
        <v>21010000</v>
      </c>
      <c r="G55" s="223">
        <v>0</v>
      </c>
      <c r="H55" s="208"/>
    </row>
    <row r="56" spans="1:8" ht="21.75">
      <c r="A56" s="217"/>
      <c r="B56" s="223"/>
      <c r="C56" s="223"/>
      <c r="D56" s="217">
        <v>0</v>
      </c>
      <c r="E56" s="237" t="s">
        <v>9</v>
      </c>
      <c r="F56" s="205">
        <v>310000</v>
      </c>
      <c r="G56" s="217">
        <v>0</v>
      </c>
      <c r="H56" s="208"/>
    </row>
    <row r="57" spans="1:8" ht="21.75">
      <c r="A57" s="213"/>
      <c r="B57" s="213"/>
      <c r="C57" s="213"/>
      <c r="D57" s="216">
        <f>1408.12+90+155.5+91.41+90</f>
        <v>1835.03</v>
      </c>
      <c r="E57" s="237" t="s">
        <v>78</v>
      </c>
      <c r="F57" s="226">
        <v>215001</v>
      </c>
      <c r="G57" s="216">
        <v>90</v>
      </c>
      <c r="H57" s="208"/>
    </row>
    <row r="58" spans="1:8" ht="21.75">
      <c r="A58" s="213"/>
      <c r="B58" s="213"/>
      <c r="C58" s="213"/>
      <c r="D58" s="216">
        <f>5400</f>
        <v>5400</v>
      </c>
      <c r="E58" s="225" t="s">
        <v>164</v>
      </c>
      <c r="F58" s="226">
        <v>215008</v>
      </c>
      <c r="G58" s="216">
        <v>0</v>
      </c>
      <c r="H58" s="208"/>
    </row>
    <row r="59" spans="1:8" ht="21.75">
      <c r="A59" s="240"/>
      <c r="B59" s="240"/>
      <c r="C59" s="240"/>
      <c r="D59" s="220">
        <f>1664+1664+1664+1664+1664</f>
        <v>8320</v>
      </c>
      <c r="E59" s="241" t="s">
        <v>79</v>
      </c>
      <c r="F59" s="242">
        <v>215013</v>
      </c>
      <c r="G59" s="220">
        <v>1664</v>
      </c>
      <c r="H59" s="208"/>
    </row>
    <row r="60" spans="1:8" ht="21.75">
      <c r="A60" s="240"/>
      <c r="B60" s="240"/>
      <c r="C60" s="240"/>
      <c r="D60" s="220">
        <v>0</v>
      </c>
      <c r="E60" s="395" t="s">
        <v>165</v>
      </c>
      <c r="F60" s="242">
        <v>215017</v>
      </c>
      <c r="G60" s="220">
        <v>0</v>
      </c>
      <c r="H60" s="208"/>
    </row>
    <row r="61" spans="1:8" ht="21.75">
      <c r="A61" s="243">
        <f>SUM(A43:A59)</f>
        <v>3433000</v>
      </c>
      <c r="B61" s="243">
        <f>SUM(B43:B59)</f>
        <v>0</v>
      </c>
      <c r="C61" s="243">
        <f>SUM(C43:C59)</f>
        <v>3433000</v>
      </c>
      <c r="D61" s="243">
        <f>SUM(D43:D60)</f>
        <v>830047.6500000001</v>
      </c>
      <c r="E61" s="232" t="s">
        <v>24</v>
      </c>
      <c r="F61" s="233"/>
      <c r="G61" s="243">
        <f>SUM(G43:G60)</f>
        <v>177711.77000000002</v>
      </c>
      <c r="H61" s="208"/>
    </row>
    <row r="62" spans="1:8" ht="21.75">
      <c r="A62" s="244"/>
      <c r="B62" s="244"/>
      <c r="C62" s="245"/>
      <c r="D62" s="207"/>
      <c r="E62" s="246" t="s">
        <v>171</v>
      </c>
      <c r="F62" s="247"/>
      <c r="G62" s="248">
        <v>0</v>
      </c>
      <c r="H62" s="208"/>
    </row>
    <row r="63" spans="1:8" ht="21.75">
      <c r="A63" s="228"/>
      <c r="B63" s="228"/>
      <c r="C63" s="245"/>
      <c r="D63" s="249"/>
      <c r="E63" s="250" t="s">
        <v>172</v>
      </c>
      <c r="F63" s="245"/>
      <c r="G63" s="249"/>
      <c r="H63" s="208"/>
    </row>
    <row r="64" spans="1:8" ht="21.75">
      <c r="A64" s="228"/>
      <c r="B64" s="228"/>
      <c r="C64" s="245"/>
      <c r="D64" s="207">
        <f>SUM(D28-D61)</f>
        <v>719535.8799999997</v>
      </c>
      <c r="E64" s="251" t="s">
        <v>173</v>
      </c>
      <c r="F64" s="245"/>
      <c r="G64" s="207">
        <f>SUM(G28-G61)</f>
        <v>342132.23</v>
      </c>
      <c r="H64" s="208"/>
    </row>
    <row r="65" spans="1:8" ht="21.75">
      <c r="A65" s="228"/>
      <c r="B65" s="228"/>
      <c r="C65" s="245"/>
      <c r="D65" s="203">
        <f>D9+D28-D61</f>
        <v>4985266.379999999</v>
      </c>
      <c r="E65" s="251" t="s">
        <v>174</v>
      </c>
      <c r="F65" s="245"/>
      <c r="G65" s="203">
        <f>G9+G28-G61</f>
        <v>4985266.380000001</v>
      </c>
      <c r="H65" s="208"/>
    </row>
    <row r="66" spans="1:8" ht="21.75">
      <c r="A66" s="228"/>
      <c r="B66" s="228"/>
      <c r="C66" s="228"/>
      <c r="D66" s="252"/>
      <c r="E66" s="251"/>
      <c r="F66" s="228"/>
      <c r="G66" s="252"/>
      <c r="H66" s="208"/>
    </row>
    <row r="67" spans="1:8" ht="21.75">
      <c r="A67" s="179" t="s">
        <v>366</v>
      </c>
      <c r="B67" s="179"/>
      <c r="C67" s="180"/>
      <c r="D67" s="181" t="s">
        <v>361</v>
      </c>
      <c r="E67" s="180"/>
      <c r="F67" s="180"/>
      <c r="G67" s="5"/>
      <c r="H67" s="208"/>
    </row>
    <row r="68" spans="1:8" ht="21.75">
      <c r="A68" s="5" t="s">
        <v>365</v>
      </c>
      <c r="B68" s="5"/>
      <c r="C68" s="180"/>
      <c r="D68" s="422" t="s">
        <v>362</v>
      </c>
      <c r="E68" s="422"/>
      <c r="F68" s="422"/>
      <c r="G68" s="422"/>
      <c r="H68" s="208"/>
    </row>
    <row r="69" spans="1:8" ht="21.75">
      <c r="A69" s="5" t="s">
        <v>367</v>
      </c>
      <c r="B69" s="5"/>
      <c r="C69" s="180"/>
      <c r="D69" s="422" t="s">
        <v>363</v>
      </c>
      <c r="E69" s="422"/>
      <c r="F69" s="422"/>
      <c r="G69" s="422"/>
      <c r="H69" s="208"/>
    </row>
    <row r="70" spans="1:8" ht="21.75">
      <c r="A70" s="182" t="s">
        <v>368</v>
      </c>
      <c r="B70" s="182"/>
      <c r="C70" s="180"/>
      <c r="D70" s="422" t="s">
        <v>364</v>
      </c>
      <c r="E70" s="422"/>
      <c r="F70" s="422"/>
      <c r="G70" s="422"/>
      <c r="H70" s="208"/>
    </row>
    <row r="71" spans="1:8" ht="27.75" customHeight="1">
      <c r="A71" s="421" t="s">
        <v>306</v>
      </c>
      <c r="B71" s="421"/>
      <c r="C71" s="421"/>
      <c r="D71" s="421"/>
      <c r="E71" s="421"/>
      <c r="F71" s="421"/>
      <c r="G71" s="421"/>
      <c r="H71" s="208"/>
    </row>
    <row r="72" spans="1:8" ht="21.75">
      <c r="A72" s="421" t="s">
        <v>307</v>
      </c>
      <c r="B72" s="421"/>
      <c r="C72" s="421"/>
      <c r="D72" s="421"/>
      <c r="E72" s="421"/>
      <c r="F72" s="421"/>
      <c r="G72" s="421"/>
      <c r="H72" s="208"/>
    </row>
    <row r="73" spans="1:8" ht="21.75">
      <c r="A73" s="421" t="s">
        <v>369</v>
      </c>
      <c r="B73" s="421"/>
      <c r="C73" s="421"/>
      <c r="D73" s="421"/>
      <c r="E73" s="421"/>
      <c r="F73" s="421"/>
      <c r="G73" s="421"/>
      <c r="H73" s="208"/>
    </row>
    <row r="74" spans="1:8" ht="21.75">
      <c r="A74" s="5" t="s">
        <v>370</v>
      </c>
      <c r="B74" s="5"/>
      <c r="C74" s="180"/>
      <c r="D74" s="180" t="s">
        <v>308</v>
      </c>
      <c r="E74" s="180"/>
      <c r="F74" s="180"/>
      <c r="G74" s="5"/>
      <c r="H74" s="208"/>
    </row>
    <row r="75" spans="1:8" ht="21.75">
      <c r="A75" s="182"/>
      <c r="B75" s="182"/>
      <c r="C75" s="182"/>
      <c r="D75" s="182"/>
      <c r="E75" s="182"/>
      <c r="F75" s="182"/>
      <c r="G75" s="182"/>
      <c r="H75" s="208"/>
    </row>
    <row r="76" spans="1:7" ht="23.25">
      <c r="A76" s="6"/>
      <c r="B76" s="6"/>
      <c r="C76" s="6"/>
      <c r="D76" s="6"/>
      <c r="E76" s="6"/>
      <c r="F76" s="6"/>
      <c r="G76" s="6"/>
    </row>
    <row r="77" spans="1:7" ht="23.25">
      <c r="A77" s="6"/>
      <c r="B77" s="6"/>
      <c r="C77" s="6"/>
      <c r="D77" s="6"/>
      <c r="E77" s="6"/>
      <c r="F77" s="6"/>
      <c r="G77" s="6"/>
    </row>
  </sheetData>
  <sheetProtection/>
  <mergeCells count="15">
    <mergeCell ref="A71:G71"/>
    <mergeCell ref="A72:G72"/>
    <mergeCell ref="A73:G73"/>
    <mergeCell ref="A38:G38"/>
    <mergeCell ref="A39:D39"/>
    <mergeCell ref="E39:E41"/>
    <mergeCell ref="D68:G68"/>
    <mergeCell ref="D69:G69"/>
    <mergeCell ref="D70:G70"/>
    <mergeCell ref="A1:G1"/>
    <mergeCell ref="A2:G2"/>
    <mergeCell ref="A3:G3"/>
    <mergeCell ref="A4:G4"/>
    <mergeCell ref="A5:D5"/>
    <mergeCell ref="E5:E7"/>
  </mergeCells>
  <printOptions/>
  <pageMargins left="0.31496062992125984" right="0.11811023622047245" top="0.5511811023622047" bottom="0.5511811023622047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I10" sqref="I10"/>
    </sheetView>
  </sheetViews>
  <sheetFormatPr defaultColWidth="9.140625" defaultRowHeight="21.75"/>
  <cols>
    <col min="1" max="1" width="22.57421875" style="0" customWidth="1"/>
    <col min="2" max="2" width="17.00390625" style="0" customWidth="1"/>
    <col min="3" max="3" width="19.28125" style="0" customWidth="1"/>
    <col min="4" max="4" width="6.00390625" style="0" customWidth="1"/>
    <col min="6" max="6" width="16.7109375" style="0" customWidth="1"/>
    <col min="7" max="7" width="7.00390625" style="0" customWidth="1"/>
  </cols>
  <sheetData>
    <row r="1" spans="1:7" ht="23.25">
      <c r="A1" s="438" t="s">
        <v>61</v>
      </c>
      <c r="B1" s="439"/>
      <c r="C1" s="440"/>
      <c r="D1" s="257"/>
      <c r="E1" s="257"/>
      <c r="F1" s="257"/>
      <c r="G1" s="258"/>
    </row>
    <row r="2" spans="1:7" ht="23.25">
      <c r="A2" s="441" t="s">
        <v>186</v>
      </c>
      <c r="B2" s="416"/>
      <c r="C2" s="442"/>
      <c r="D2" s="441" t="s">
        <v>187</v>
      </c>
      <c r="E2" s="416"/>
      <c r="F2" s="416"/>
      <c r="G2" s="442"/>
    </row>
    <row r="3" spans="1:7" ht="23.25">
      <c r="A3" s="259"/>
      <c r="B3" s="8"/>
      <c r="C3" s="260"/>
      <c r="D3" s="8" t="s">
        <v>188</v>
      </c>
      <c r="E3" s="8"/>
      <c r="F3" s="8"/>
      <c r="G3" s="260"/>
    </row>
    <row r="4" spans="1:7" ht="23.25">
      <c r="A4" s="259"/>
      <c r="B4" s="8"/>
      <c r="C4" s="260"/>
      <c r="D4" s="198" t="s">
        <v>189</v>
      </c>
      <c r="E4" s="261"/>
      <c r="F4" s="261"/>
      <c r="G4" s="262"/>
    </row>
    <row r="5" spans="1:7" ht="24" thickBot="1">
      <c r="A5" s="263"/>
      <c r="B5" s="264"/>
      <c r="C5" s="265"/>
      <c r="D5" s="264"/>
      <c r="E5" s="264"/>
      <c r="F5" s="264"/>
      <c r="G5" s="265"/>
    </row>
    <row r="6" spans="1:7" ht="23.25">
      <c r="A6" s="266" t="s">
        <v>429</v>
      </c>
      <c r="B6" s="257"/>
      <c r="C6" s="257"/>
      <c r="D6" s="258"/>
      <c r="E6" s="266"/>
      <c r="F6" s="267">
        <v>4990702.63</v>
      </c>
      <c r="G6" s="268" t="s">
        <v>190</v>
      </c>
    </row>
    <row r="7" spans="1:7" ht="23.25">
      <c r="A7" s="259" t="s">
        <v>191</v>
      </c>
      <c r="B7" s="8"/>
      <c r="C7" s="269"/>
      <c r="D7" s="260"/>
      <c r="E7" s="259"/>
      <c r="F7" s="270"/>
      <c r="G7" s="271"/>
    </row>
    <row r="8" spans="1:7" ht="23.25">
      <c r="A8" s="272" t="s">
        <v>192</v>
      </c>
      <c r="B8" s="273" t="s">
        <v>193</v>
      </c>
      <c r="C8" s="273" t="s">
        <v>194</v>
      </c>
      <c r="D8" s="274"/>
      <c r="E8" s="272"/>
      <c r="F8" s="275"/>
      <c r="G8" s="260"/>
    </row>
    <row r="9" spans="1:7" ht="23.25">
      <c r="A9" s="276" t="s">
        <v>195</v>
      </c>
      <c r="B9" s="14" t="s">
        <v>195</v>
      </c>
      <c r="C9" s="277"/>
      <c r="D9" s="260"/>
      <c r="E9" s="259"/>
      <c r="F9" s="8"/>
      <c r="G9" s="260"/>
    </row>
    <row r="10" spans="1:7" ht="23.25">
      <c r="A10" s="259" t="s">
        <v>196</v>
      </c>
      <c r="B10" s="8"/>
      <c r="C10" s="8"/>
      <c r="D10" s="260"/>
      <c r="E10" s="259"/>
      <c r="F10" s="8"/>
      <c r="G10" s="260"/>
    </row>
    <row r="11" spans="1:7" ht="23.25">
      <c r="A11" s="272" t="s">
        <v>15</v>
      </c>
      <c r="B11" s="273" t="s">
        <v>197</v>
      </c>
      <c r="C11" s="278" t="s">
        <v>194</v>
      </c>
      <c r="D11" s="274"/>
      <c r="E11" s="272"/>
      <c r="F11" s="8"/>
      <c r="G11" s="260"/>
    </row>
    <row r="12" spans="1:7" ht="23.25">
      <c r="A12" s="279">
        <v>241848</v>
      </c>
      <c r="B12" s="12">
        <v>10119682</v>
      </c>
      <c r="C12" s="280">
        <v>5436.25</v>
      </c>
      <c r="D12" s="274"/>
      <c r="E12" s="272"/>
      <c r="F12" s="8"/>
      <c r="G12" s="260"/>
    </row>
    <row r="13" spans="1:7" ht="23.25">
      <c r="A13" s="279"/>
      <c r="B13" s="12"/>
      <c r="C13" s="280"/>
      <c r="D13" s="260"/>
      <c r="E13" s="272"/>
      <c r="F13" s="281"/>
      <c r="G13" s="260"/>
    </row>
    <row r="14" spans="1:7" ht="23.25">
      <c r="A14" s="279"/>
      <c r="B14" s="12"/>
      <c r="C14" s="280"/>
      <c r="D14" s="260"/>
      <c r="E14" s="259"/>
      <c r="F14" s="277"/>
      <c r="G14" s="271"/>
    </row>
    <row r="15" spans="1:7" ht="23.25">
      <c r="A15" s="276"/>
      <c r="B15" s="14"/>
      <c r="C15" s="277"/>
      <c r="D15" s="260"/>
      <c r="E15" s="259"/>
      <c r="F15" s="277"/>
      <c r="G15" s="271"/>
    </row>
    <row r="16" spans="1:7" ht="23.25">
      <c r="A16" s="276"/>
      <c r="B16" s="14"/>
      <c r="C16" s="277"/>
      <c r="D16" s="260"/>
      <c r="E16" s="259"/>
      <c r="F16" s="277"/>
      <c r="G16" s="271"/>
    </row>
    <row r="17" spans="1:7" ht="23.25">
      <c r="A17" s="282"/>
      <c r="B17" s="14"/>
      <c r="C17" s="277"/>
      <c r="D17" s="260"/>
      <c r="E17" s="259"/>
      <c r="F17" s="15"/>
      <c r="G17" s="271"/>
    </row>
    <row r="18" spans="1:7" ht="23.25">
      <c r="A18" s="282"/>
      <c r="B18" s="14"/>
      <c r="C18" s="277"/>
      <c r="D18" s="260"/>
      <c r="E18" s="259"/>
      <c r="F18" s="277"/>
      <c r="G18" s="271"/>
    </row>
    <row r="19" spans="1:7" ht="23.25">
      <c r="A19" s="283" t="s">
        <v>198</v>
      </c>
      <c r="B19" s="284"/>
      <c r="C19" s="277"/>
      <c r="D19" s="285"/>
      <c r="E19" s="259"/>
      <c r="F19" s="286"/>
      <c r="G19" s="271"/>
    </row>
    <row r="20" spans="1:7" ht="23.25">
      <c r="A20" s="287" t="s">
        <v>199</v>
      </c>
      <c r="B20" s="288"/>
      <c r="C20" s="289"/>
      <c r="D20" s="290"/>
      <c r="E20" s="259"/>
      <c r="F20" s="286"/>
      <c r="G20" s="271"/>
    </row>
    <row r="21" spans="1:7" ht="23.25">
      <c r="A21" s="287" t="s">
        <v>325</v>
      </c>
      <c r="B21" s="288"/>
      <c r="C21" s="289"/>
      <c r="D21" s="290"/>
      <c r="E21" s="259"/>
      <c r="F21" s="286"/>
      <c r="G21" s="271"/>
    </row>
    <row r="22" spans="1:7" ht="23.25">
      <c r="A22" s="283" t="s">
        <v>323</v>
      </c>
      <c r="B22" s="288"/>
      <c r="C22" s="291">
        <v>0</v>
      </c>
      <c r="D22" s="260" t="s">
        <v>190</v>
      </c>
      <c r="E22" s="259"/>
      <c r="F22" s="292">
        <f>C22</f>
        <v>0</v>
      </c>
      <c r="G22" s="271" t="s">
        <v>190</v>
      </c>
    </row>
    <row r="23" spans="1:7" ht="23.25">
      <c r="A23" s="293" t="s">
        <v>324</v>
      </c>
      <c r="B23" s="14"/>
      <c r="C23" s="291">
        <f>C12</f>
        <v>5436.25</v>
      </c>
      <c r="D23" s="260" t="s">
        <v>190</v>
      </c>
      <c r="E23" s="259"/>
      <c r="F23" s="292">
        <f>C23</f>
        <v>5436.25</v>
      </c>
      <c r="G23" s="271" t="s">
        <v>190</v>
      </c>
    </row>
    <row r="24" spans="1:7" ht="23.25">
      <c r="A24" s="443"/>
      <c r="B24" s="444"/>
      <c r="C24" s="291"/>
      <c r="D24" s="260"/>
      <c r="E24" s="259"/>
      <c r="F24" s="294"/>
      <c r="G24" s="271" t="s">
        <v>190</v>
      </c>
    </row>
    <row r="25" spans="1:7" ht="24" thickBot="1">
      <c r="A25" s="293" t="s">
        <v>430</v>
      </c>
      <c r="B25" s="14"/>
      <c r="C25" s="299"/>
      <c r="D25" s="260"/>
      <c r="E25" s="259"/>
      <c r="F25" s="295">
        <f>F6-F22-F23</f>
        <v>4985266.38</v>
      </c>
      <c r="G25" s="271" t="s">
        <v>190</v>
      </c>
    </row>
    <row r="26" spans="1:7" ht="24.75" thickBot="1" thickTop="1">
      <c r="A26" s="263"/>
      <c r="B26" s="264"/>
      <c r="C26" s="13"/>
      <c r="D26" s="265"/>
      <c r="E26" s="263"/>
      <c r="F26" s="296" t="s">
        <v>200</v>
      </c>
      <c r="G26" s="265"/>
    </row>
    <row r="27" spans="1:7" ht="23.25">
      <c r="A27" s="266" t="s">
        <v>201</v>
      </c>
      <c r="B27" s="257"/>
      <c r="C27" s="258"/>
      <c r="D27" s="257" t="s">
        <v>202</v>
      </c>
      <c r="E27" s="257"/>
      <c r="F27" s="297"/>
      <c r="G27" s="258"/>
    </row>
    <row r="28" spans="1:7" ht="23.25">
      <c r="A28" s="259"/>
      <c r="B28" s="8"/>
      <c r="C28" s="260"/>
      <c r="D28" s="8"/>
      <c r="E28" s="8"/>
      <c r="F28" s="15"/>
      <c r="G28" s="260"/>
    </row>
    <row r="29" spans="1:7" ht="23.25">
      <c r="A29" s="259"/>
      <c r="B29" s="8"/>
      <c r="C29" s="260"/>
      <c r="D29" s="8"/>
      <c r="E29" s="8"/>
      <c r="F29" s="15"/>
      <c r="G29" s="260"/>
    </row>
    <row r="30" spans="1:7" ht="23.25">
      <c r="A30" s="432" t="s">
        <v>203</v>
      </c>
      <c r="B30" s="433"/>
      <c r="C30" s="271"/>
      <c r="D30" s="432" t="s">
        <v>204</v>
      </c>
      <c r="E30" s="433"/>
      <c r="F30" s="433"/>
      <c r="G30" s="434"/>
    </row>
    <row r="31" spans="1:7" ht="23.25">
      <c r="A31" s="432" t="s">
        <v>205</v>
      </c>
      <c r="B31" s="433"/>
      <c r="C31" s="271"/>
      <c r="D31" s="432" t="s">
        <v>206</v>
      </c>
      <c r="E31" s="433"/>
      <c r="F31" s="433"/>
      <c r="G31" s="434"/>
    </row>
    <row r="32" spans="1:7" ht="23.25">
      <c r="A32" s="432" t="s">
        <v>207</v>
      </c>
      <c r="B32" s="433"/>
      <c r="C32" s="271"/>
      <c r="D32" s="435" t="s">
        <v>208</v>
      </c>
      <c r="E32" s="436"/>
      <c r="F32" s="436"/>
      <c r="G32" s="437"/>
    </row>
    <row r="33" spans="1:7" ht="23.25">
      <c r="A33" s="432" t="s">
        <v>431</v>
      </c>
      <c r="B33" s="433"/>
      <c r="C33" s="271"/>
      <c r="D33" s="432" t="s">
        <v>432</v>
      </c>
      <c r="E33" s="433"/>
      <c r="F33" s="433"/>
      <c r="G33" s="434"/>
    </row>
    <row r="34" spans="1:7" ht="24" thickBot="1">
      <c r="A34" s="429"/>
      <c r="B34" s="430"/>
      <c r="C34" s="298"/>
      <c r="D34" s="429"/>
      <c r="E34" s="430"/>
      <c r="F34" s="430"/>
      <c r="G34" s="431"/>
    </row>
  </sheetData>
  <sheetProtection/>
  <mergeCells count="14">
    <mergeCell ref="A1:C1"/>
    <mergeCell ref="A2:C2"/>
    <mergeCell ref="D2:G2"/>
    <mergeCell ref="A24:B24"/>
    <mergeCell ref="A30:B30"/>
    <mergeCell ref="D30:G30"/>
    <mergeCell ref="A34:B34"/>
    <mergeCell ref="D34:G34"/>
    <mergeCell ref="A31:B31"/>
    <mergeCell ref="D31:G31"/>
    <mergeCell ref="A32:B32"/>
    <mergeCell ref="D32:G32"/>
    <mergeCell ref="A33:B33"/>
    <mergeCell ref="D33:G33"/>
  </mergeCells>
  <printOptions/>
  <pageMargins left="0.7086614173228347" right="0.5118110236220472" top="0.7480314960629921" bottom="0.5511811023622047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41"/>
  <sheetViews>
    <sheetView zoomScale="70" zoomScaleNormal="70" zoomScalePageLayoutView="0" workbookViewId="0" topLeftCell="A1">
      <selection activeCell="N13" sqref="N13"/>
    </sheetView>
  </sheetViews>
  <sheetFormatPr defaultColWidth="9.140625" defaultRowHeight="21.75"/>
  <cols>
    <col min="1" max="2" width="9.140625" style="1" customWidth="1"/>
    <col min="3" max="3" width="43.421875" style="1" customWidth="1"/>
    <col min="4" max="4" width="12.00390625" style="1" customWidth="1"/>
    <col min="5" max="5" width="16.140625" style="16" customWidth="1"/>
    <col min="6" max="6" width="16.57421875" style="25" customWidth="1"/>
    <col min="7" max="8" width="16.140625" style="25" customWidth="1"/>
    <col min="9" max="9" width="16.140625" style="2" customWidth="1"/>
    <col min="10" max="12" width="16.57421875" style="2" customWidth="1"/>
    <col min="13" max="13" width="18.140625" style="1" customWidth="1"/>
    <col min="14" max="14" width="16.8515625" style="1" customWidth="1"/>
    <col min="15" max="16384" width="9.140625" style="1" customWidth="1"/>
  </cols>
  <sheetData>
    <row r="2" spans="1:12" ht="20.25" customHeight="1">
      <c r="A2" s="451" t="s">
        <v>62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</row>
    <row r="3" spans="1:12" ht="20.25" customHeight="1">
      <c r="A3" s="451" t="s">
        <v>36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</row>
    <row r="4" spans="1:12" ht="20.25" customHeight="1">
      <c r="A4" s="452" t="s">
        <v>426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</row>
    <row r="5" spans="1:12" ht="20.2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2" ht="20.25" customHeight="1">
      <c r="A6" s="453" t="s">
        <v>1</v>
      </c>
      <c r="B6" s="454"/>
      <c r="C6" s="455"/>
      <c r="D6" s="462" t="s">
        <v>2</v>
      </c>
      <c r="E6" s="445" t="s">
        <v>64</v>
      </c>
      <c r="F6" s="446"/>
      <c r="G6" s="449" t="s">
        <v>37</v>
      </c>
      <c r="H6" s="446"/>
      <c r="I6" s="448" t="s">
        <v>38</v>
      </c>
      <c r="J6" s="448"/>
      <c r="K6" s="448" t="s">
        <v>39</v>
      </c>
      <c r="L6" s="448"/>
    </row>
    <row r="7" spans="1:12" ht="20.25" customHeight="1">
      <c r="A7" s="456"/>
      <c r="B7" s="457"/>
      <c r="C7" s="458"/>
      <c r="D7" s="463"/>
      <c r="E7" s="445" t="s">
        <v>332</v>
      </c>
      <c r="F7" s="447"/>
      <c r="G7" s="445" t="s">
        <v>408</v>
      </c>
      <c r="H7" s="447"/>
      <c r="I7" s="445" t="s">
        <v>40</v>
      </c>
      <c r="J7" s="447"/>
      <c r="K7" s="445" t="s">
        <v>408</v>
      </c>
      <c r="L7" s="447"/>
    </row>
    <row r="8" spans="1:12" ht="21.75" customHeight="1">
      <c r="A8" s="459"/>
      <c r="B8" s="460"/>
      <c r="C8" s="461"/>
      <c r="D8" s="464"/>
      <c r="E8" s="26" t="s">
        <v>3</v>
      </c>
      <c r="F8" s="27" t="s">
        <v>4</v>
      </c>
      <c r="G8" s="27" t="s">
        <v>3</v>
      </c>
      <c r="H8" s="27" t="s">
        <v>4</v>
      </c>
      <c r="I8" s="46" t="s">
        <v>3</v>
      </c>
      <c r="J8" s="46" t="s">
        <v>4</v>
      </c>
      <c r="K8" s="46" t="s">
        <v>3</v>
      </c>
      <c r="L8" s="46" t="s">
        <v>4</v>
      </c>
    </row>
    <row r="9" spans="1:12" ht="19.5" customHeight="1">
      <c r="A9" s="47" t="s">
        <v>5</v>
      </c>
      <c r="B9" s="28"/>
      <c r="C9" s="29"/>
      <c r="D9" s="30" t="s">
        <v>95</v>
      </c>
      <c r="E9" s="48">
        <v>0</v>
      </c>
      <c r="F9" s="49"/>
      <c r="G9" s="49">
        <v>0</v>
      </c>
      <c r="H9" s="49">
        <v>0</v>
      </c>
      <c r="I9" s="3">
        <v>0</v>
      </c>
      <c r="J9" s="3">
        <v>0</v>
      </c>
      <c r="K9" s="50"/>
      <c r="L9" s="4">
        <f>E9-F9+G9-H9+I9-J9</f>
        <v>0</v>
      </c>
    </row>
    <row r="10" spans="1:12" ht="19.5" customHeight="1">
      <c r="A10" s="31" t="s">
        <v>63</v>
      </c>
      <c r="B10" s="32"/>
      <c r="C10" s="33"/>
      <c r="D10" s="34" t="s">
        <v>97</v>
      </c>
      <c r="E10" s="35">
        <v>4643134.15</v>
      </c>
      <c r="F10" s="36"/>
      <c r="G10" s="36">
        <v>514190</v>
      </c>
      <c r="H10" s="36"/>
      <c r="I10" s="4"/>
      <c r="J10" s="36">
        <v>172057.77</v>
      </c>
      <c r="K10" s="50">
        <f>E10+G10-J10</f>
        <v>4985266.380000001</v>
      </c>
      <c r="L10" s="4"/>
    </row>
    <row r="11" spans="1:14" ht="19.5" customHeight="1">
      <c r="A11" s="31" t="s">
        <v>65</v>
      </c>
      <c r="B11" s="32"/>
      <c r="C11" s="33"/>
      <c r="D11" s="34" t="s">
        <v>96</v>
      </c>
      <c r="E11" s="35"/>
      <c r="F11" s="36"/>
      <c r="G11" s="36">
        <v>0</v>
      </c>
      <c r="H11" s="36">
        <v>172057.77</v>
      </c>
      <c r="I11" s="36">
        <v>172057.77</v>
      </c>
      <c r="J11" s="4"/>
      <c r="K11" s="4">
        <f>G11-H11+I11</f>
        <v>0</v>
      </c>
      <c r="L11" s="4"/>
      <c r="N11" s="20"/>
    </row>
    <row r="12" spans="1:14" ht="19.5" customHeight="1">
      <c r="A12" s="31" t="s">
        <v>90</v>
      </c>
      <c r="B12" s="32"/>
      <c r="C12" s="33"/>
      <c r="D12" s="34" t="s">
        <v>411</v>
      </c>
      <c r="E12" s="35"/>
      <c r="F12" s="36"/>
      <c r="G12" s="36">
        <v>3900</v>
      </c>
      <c r="H12" s="36"/>
      <c r="I12" s="36"/>
      <c r="J12" s="4">
        <v>3900</v>
      </c>
      <c r="K12" s="4"/>
      <c r="L12" s="4"/>
      <c r="N12" s="20"/>
    </row>
    <row r="13" spans="1:12" ht="19.5" customHeight="1">
      <c r="A13" s="31" t="s">
        <v>100</v>
      </c>
      <c r="B13" s="32"/>
      <c r="C13" s="33"/>
      <c r="D13" s="34" t="s">
        <v>98</v>
      </c>
      <c r="E13" s="35">
        <v>723711.21</v>
      </c>
      <c r="F13" s="36"/>
      <c r="G13" s="36"/>
      <c r="H13" s="36">
        <v>4000</v>
      </c>
      <c r="I13" s="4"/>
      <c r="J13" s="4"/>
      <c r="K13" s="4">
        <f>E13-F13+G13-H13+I13-J13</f>
        <v>719711.21</v>
      </c>
      <c r="L13" s="4"/>
    </row>
    <row r="14" spans="1:12" ht="19.5" customHeight="1">
      <c r="A14" s="31" t="s">
        <v>101</v>
      </c>
      <c r="B14" s="32"/>
      <c r="C14" s="33"/>
      <c r="D14" s="34" t="s">
        <v>98</v>
      </c>
      <c r="E14" s="35">
        <v>659005.01</v>
      </c>
      <c r="F14" s="36"/>
      <c r="G14" s="36"/>
      <c r="H14" s="36">
        <v>0</v>
      </c>
      <c r="I14" s="4"/>
      <c r="J14" s="4"/>
      <c r="K14" s="4">
        <f>E14-F14+G14-H14+I14-J14</f>
        <v>659005.01</v>
      </c>
      <c r="L14" s="4"/>
    </row>
    <row r="15" spans="1:12" ht="19.5" customHeight="1">
      <c r="A15" s="31" t="s">
        <v>76</v>
      </c>
      <c r="B15" s="32"/>
      <c r="C15" s="33"/>
      <c r="D15" s="34" t="s">
        <v>113</v>
      </c>
      <c r="E15" s="35"/>
      <c r="F15" s="36"/>
      <c r="G15" s="35"/>
      <c r="H15" s="36"/>
      <c r="I15" s="4"/>
      <c r="J15" s="4"/>
      <c r="K15" s="4"/>
      <c r="L15" s="4"/>
    </row>
    <row r="16" spans="1:14" ht="19.5" customHeight="1">
      <c r="A16" s="31" t="s">
        <v>12</v>
      </c>
      <c r="B16" s="32"/>
      <c r="C16" s="33"/>
      <c r="D16" s="34" t="s">
        <v>93</v>
      </c>
      <c r="E16" s="35">
        <v>46576</v>
      </c>
      <c r="F16" s="36"/>
      <c r="G16" s="35">
        <v>2364</v>
      </c>
      <c r="H16" s="36"/>
      <c r="I16" s="4"/>
      <c r="J16" s="4"/>
      <c r="K16" s="4">
        <f aca="true" t="shared" si="0" ref="K16:K24">SUM(E16:J16)</f>
        <v>48940</v>
      </c>
      <c r="L16" s="4"/>
      <c r="N16" s="20"/>
    </row>
    <row r="17" spans="1:14" ht="19.5" customHeight="1">
      <c r="A17" s="31" t="s">
        <v>112</v>
      </c>
      <c r="B17" s="32"/>
      <c r="C17" s="33"/>
      <c r="D17" s="34" t="s">
        <v>55</v>
      </c>
      <c r="E17" s="35">
        <v>116440</v>
      </c>
      <c r="F17" s="36"/>
      <c r="G17" s="35">
        <v>29110</v>
      </c>
      <c r="H17" s="36"/>
      <c r="I17" s="4"/>
      <c r="J17" s="4"/>
      <c r="K17" s="4">
        <f t="shared" si="0"/>
        <v>145550</v>
      </c>
      <c r="L17" s="4"/>
      <c r="N17" s="20"/>
    </row>
    <row r="18" spans="1:14" ht="19.5" customHeight="1">
      <c r="A18" s="31" t="s">
        <v>56</v>
      </c>
      <c r="B18" s="32"/>
      <c r="C18" s="33"/>
      <c r="D18" s="34" t="s">
        <v>57</v>
      </c>
      <c r="E18" s="35">
        <v>62880</v>
      </c>
      <c r="F18" s="36"/>
      <c r="G18" s="35">
        <v>15720</v>
      </c>
      <c r="H18" s="36"/>
      <c r="I18" s="4"/>
      <c r="J18" s="4"/>
      <c r="K18" s="4">
        <f t="shared" si="0"/>
        <v>78600</v>
      </c>
      <c r="L18" s="4"/>
      <c r="N18" s="20"/>
    </row>
    <row r="19" spans="1:14" ht="19.5" customHeight="1">
      <c r="A19" s="31" t="s">
        <v>58</v>
      </c>
      <c r="B19" s="32"/>
      <c r="C19" s="33"/>
      <c r="D19" s="34" t="s">
        <v>59</v>
      </c>
      <c r="E19" s="35">
        <v>120600</v>
      </c>
      <c r="F19" s="36"/>
      <c r="G19" s="35">
        <v>30150</v>
      </c>
      <c r="H19" s="36"/>
      <c r="I19" s="4"/>
      <c r="J19" s="4"/>
      <c r="K19" s="4">
        <f t="shared" si="0"/>
        <v>150750</v>
      </c>
      <c r="L19" s="4"/>
      <c r="N19" s="20"/>
    </row>
    <row r="20" spans="1:14" ht="19.5" customHeight="1">
      <c r="A20" s="31" t="s">
        <v>85</v>
      </c>
      <c r="B20" s="32"/>
      <c r="C20" s="33"/>
      <c r="D20" s="34" t="s">
        <v>84</v>
      </c>
      <c r="E20" s="35">
        <v>12540</v>
      </c>
      <c r="F20" s="36"/>
      <c r="G20" s="35">
        <v>3135</v>
      </c>
      <c r="H20" s="36"/>
      <c r="I20" s="4"/>
      <c r="J20" s="4"/>
      <c r="K20" s="4">
        <f t="shared" si="0"/>
        <v>15675</v>
      </c>
      <c r="L20" s="4"/>
      <c r="N20" s="20"/>
    </row>
    <row r="21" spans="1:14" ht="19.5" customHeight="1">
      <c r="A21" s="31" t="s">
        <v>6</v>
      </c>
      <c r="B21" s="32"/>
      <c r="C21" s="33"/>
      <c r="D21" s="34" t="s">
        <v>86</v>
      </c>
      <c r="E21" s="35">
        <v>34008.5</v>
      </c>
      <c r="F21" s="36"/>
      <c r="G21" s="35">
        <v>9000</v>
      </c>
      <c r="H21" s="36"/>
      <c r="I21" s="4">
        <v>3900</v>
      </c>
      <c r="J21" s="4"/>
      <c r="K21" s="4">
        <f>SUM(E21+G21+I21)</f>
        <v>46908.5</v>
      </c>
      <c r="L21" s="4"/>
      <c r="N21" s="20"/>
    </row>
    <row r="22" spans="1:14" ht="19.5" customHeight="1">
      <c r="A22" s="31" t="s">
        <v>7</v>
      </c>
      <c r="B22" s="32"/>
      <c r="C22" s="33"/>
      <c r="D22" s="34" t="s">
        <v>87</v>
      </c>
      <c r="E22" s="35">
        <v>151.2</v>
      </c>
      <c r="F22" s="36"/>
      <c r="G22" s="35">
        <v>0</v>
      </c>
      <c r="H22" s="36"/>
      <c r="I22" s="4"/>
      <c r="J22" s="4"/>
      <c r="K22" s="4">
        <f t="shared" si="0"/>
        <v>151.2</v>
      </c>
      <c r="L22" s="4"/>
      <c r="N22" s="20"/>
    </row>
    <row r="23" spans="1:14" ht="19.5" customHeight="1">
      <c r="A23" s="31" t="s">
        <v>8</v>
      </c>
      <c r="B23" s="32"/>
      <c r="C23" s="33"/>
      <c r="D23" s="34" t="s">
        <v>88</v>
      </c>
      <c r="E23" s="35">
        <v>236339.15</v>
      </c>
      <c r="F23" s="36"/>
      <c r="G23" s="35">
        <v>78678.77</v>
      </c>
      <c r="H23" s="36"/>
      <c r="I23" s="4"/>
      <c r="J23" s="4"/>
      <c r="K23" s="4">
        <f>E23-F23+G23-H23+I23-J23</f>
        <v>315017.92</v>
      </c>
      <c r="L23" s="4"/>
      <c r="N23" s="20"/>
    </row>
    <row r="24" spans="1:14" ht="19.5" customHeight="1">
      <c r="A24" s="31" t="s">
        <v>23</v>
      </c>
      <c r="B24" s="32"/>
      <c r="C24" s="33"/>
      <c r="D24" s="34" t="s">
        <v>109</v>
      </c>
      <c r="E24" s="35"/>
      <c r="F24" s="36"/>
      <c r="G24" s="35">
        <v>0</v>
      </c>
      <c r="H24" s="36"/>
      <c r="I24" s="4"/>
      <c r="J24" s="4"/>
      <c r="K24" s="4">
        <f t="shared" si="0"/>
        <v>0</v>
      </c>
      <c r="L24" s="4"/>
      <c r="N24" s="20"/>
    </row>
    <row r="25" spans="1:12" ht="19.5" customHeight="1">
      <c r="A25" s="31" t="s">
        <v>9</v>
      </c>
      <c r="B25" s="32"/>
      <c r="C25" s="33"/>
      <c r="D25" s="38">
        <v>31000000</v>
      </c>
      <c r="E25" s="35"/>
      <c r="F25" s="36">
        <v>3890892.79</v>
      </c>
      <c r="G25" s="36">
        <v>0</v>
      </c>
      <c r="H25" s="36">
        <v>0</v>
      </c>
      <c r="I25" s="4"/>
      <c r="J25" s="4"/>
      <c r="K25" s="4"/>
      <c r="L25" s="4">
        <f>F25-G25+H25-I25+J25</f>
        <v>3890892.79</v>
      </c>
    </row>
    <row r="26" spans="1:16" ht="19.5" customHeight="1">
      <c r="A26" s="31" t="s">
        <v>20</v>
      </c>
      <c r="B26" s="32"/>
      <c r="C26" s="33"/>
      <c r="D26" s="38">
        <v>32000000</v>
      </c>
      <c r="E26" s="35"/>
      <c r="F26" s="35">
        <v>1764099.76</v>
      </c>
      <c r="G26" s="35"/>
      <c r="H26" s="35"/>
      <c r="I26" s="167"/>
      <c r="J26" s="167"/>
      <c r="K26" s="4"/>
      <c r="L26" s="21">
        <f>F26-I26+J26</f>
        <v>1764099.76</v>
      </c>
      <c r="P26" s="1" t="s">
        <v>309</v>
      </c>
    </row>
    <row r="27" spans="1:14" ht="19.5" customHeight="1">
      <c r="A27" s="52" t="s">
        <v>27</v>
      </c>
      <c r="B27" s="53"/>
      <c r="C27" s="54"/>
      <c r="D27" s="23">
        <v>40000000</v>
      </c>
      <c r="E27" s="39"/>
      <c r="F27" s="39">
        <v>981402.67</v>
      </c>
      <c r="G27" s="39"/>
      <c r="H27" s="39">
        <v>509690</v>
      </c>
      <c r="I27" s="51"/>
      <c r="J27" s="51"/>
      <c r="K27" s="51"/>
      <c r="L27" s="4">
        <f>F27-G27+H27-I27+J27</f>
        <v>1491092.67</v>
      </c>
      <c r="N27" s="1" t="s">
        <v>185</v>
      </c>
    </row>
    <row r="28" spans="1:12" ht="19.5" customHeight="1">
      <c r="A28" s="52" t="s">
        <v>18</v>
      </c>
      <c r="B28" s="53"/>
      <c r="C28" s="54"/>
      <c r="D28" s="38">
        <v>21040001</v>
      </c>
      <c r="E28" s="35"/>
      <c r="F28" s="186">
        <v>90</v>
      </c>
      <c r="G28" s="36">
        <v>90</v>
      </c>
      <c r="H28" s="186">
        <v>90</v>
      </c>
      <c r="I28" s="36"/>
      <c r="J28" s="4"/>
      <c r="K28" s="4"/>
      <c r="L28" s="4">
        <f>SUM(F28-G28+H28+J28)</f>
        <v>90</v>
      </c>
    </row>
    <row r="29" spans="1:12" ht="19.5" customHeight="1">
      <c r="A29" s="52" t="s">
        <v>33</v>
      </c>
      <c r="B29" s="53"/>
      <c r="C29" s="54"/>
      <c r="D29" s="34" t="s">
        <v>94</v>
      </c>
      <c r="E29" s="35"/>
      <c r="F29" s="36">
        <v>5400</v>
      </c>
      <c r="G29" s="36">
        <v>0</v>
      </c>
      <c r="H29" s="36"/>
      <c r="I29" s="4"/>
      <c r="J29" s="4"/>
      <c r="K29" s="4"/>
      <c r="L29" s="4">
        <f>F29-G29+H29-I29+J29</f>
        <v>5400</v>
      </c>
    </row>
    <row r="30" spans="1:12" ht="19.5" customHeight="1">
      <c r="A30" s="52" t="s">
        <v>89</v>
      </c>
      <c r="B30" s="53"/>
      <c r="C30" s="54"/>
      <c r="D30" s="166" t="s">
        <v>91</v>
      </c>
      <c r="E30" s="35"/>
      <c r="F30" s="36">
        <v>0</v>
      </c>
      <c r="G30" s="36">
        <v>1664</v>
      </c>
      <c r="H30" s="36">
        <v>1664</v>
      </c>
      <c r="I30" s="4"/>
      <c r="J30" s="4"/>
      <c r="K30" s="4"/>
      <c r="L30" s="4">
        <f>F30-G30+H30-I30+J30</f>
        <v>0</v>
      </c>
    </row>
    <row r="31" spans="1:12" ht="19.5" customHeight="1">
      <c r="A31" s="52" t="s">
        <v>140</v>
      </c>
      <c r="B31" s="53"/>
      <c r="C31" s="54"/>
      <c r="D31" s="166" t="s">
        <v>141</v>
      </c>
      <c r="E31" s="35"/>
      <c r="F31" s="36">
        <v>13500</v>
      </c>
      <c r="G31" s="36">
        <v>0</v>
      </c>
      <c r="H31" s="36">
        <v>500</v>
      </c>
      <c r="I31" s="4"/>
      <c r="J31" s="4"/>
      <c r="K31" s="4"/>
      <c r="L31" s="4">
        <f>F31-G31+H31-I31+J31</f>
        <v>14000</v>
      </c>
    </row>
    <row r="32" spans="3:13" ht="19.5" customHeight="1" thickBot="1">
      <c r="C32" s="1" t="s">
        <v>19</v>
      </c>
      <c r="D32" s="40"/>
      <c r="E32" s="41">
        <f>SUM(E9:E31)</f>
        <v>6655385.220000001</v>
      </c>
      <c r="F32" s="41">
        <f>SUM(F15:F31)</f>
        <v>6655385.22</v>
      </c>
      <c r="G32" s="41">
        <f>SUM(G9:G31)</f>
        <v>688001.77</v>
      </c>
      <c r="H32" s="41">
        <f>SUM(H9:H31)</f>
        <v>688001.77</v>
      </c>
      <c r="I32" s="41">
        <f>SUM(I9:I30)</f>
        <v>175957.77</v>
      </c>
      <c r="J32" s="41">
        <f>SUM(J9:J30)</f>
        <v>175957.77</v>
      </c>
      <c r="K32" s="41">
        <f>SUM(K9:K30)</f>
        <v>7165575.220000001</v>
      </c>
      <c r="L32" s="42">
        <f>SUM(L23:L31)</f>
        <v>7165575.22</v>
      </c>
      <c r="M32" s="20"/>
    </row>
    <row r="33" spans="4:13" ht="19.5" customHeight="1" thickTop="1">
      <c r="D33" s="17"/>
      <c r="E33" s="43"/>
      <c r="F33" s="43"/>
      <c r="G33" s="43"/>
      <c r="H33" s="43"/>
      <c r="I33" s="43"/>
      <c r="J33" s="43"/>
      <c r="K33" s="43"/>
      <c r="L33" s="43"/>
      <c r="M33" s="20"/>
    </row>
    <row r="34" spans="4:13" ht="19.5" customHeight="1">
      <c r="D34" s="17"/>
      <c r="E34" s="43"/>
      <c r="F34" s="43"/>
      <c r="G34" s="43"/>
      <c r="H34" s="43"/>
      <c r="I34" s="43"/>
      <c r="J34" s="43"/>
      <c r="K34" s="43"/>
      <c r="L34" s="43"/>
      <c r="M34" s="20"/>
    </row>
    <row r="35" spans="1:12" ht="21" customHeight="1">
      <c r="A35" s="174" t="s">
        <v>201</v>
      </c>
      <c r="B35" s="174"/>
      <c r="C35" s="10" t="s">
        <v>371</v>
      </c>
      <c r="D35" s="394"/>
      <c r="E35" s="394" t="s">
        <v>111</v>
      </c>
      <c r="F35" s="403"/>
      <c r="G35" s="403" t="s">
        <v>81</v>
      </c>
      <c r="H35" s="404"/>
      <c r="I35" s="15"/>
      <c r="J35" s="15" t="s">
        <v>115</v>
      </c>
      <c r="K35" s="15"/>
      <c r="L35" s="15"/>
    </row>
    <row r="36" spans="1:12" ht="21" customHeight="1">
      <c r="A36" s="10"/>
      <c r="B36" s="10"/>
      <c r="C36" s="10"/>
      <c r="D36" s="394"/>
      <c r="E36" s="394"/>
      <c r="F36" s="403"/>
      <c r="G36" s="403"/>
      <c r="H36" s="404"/>
      <c r="I36" s="15"/>
      <c r="J36" s="15"/>
      <c r="K36" s="15"/>
      <c r="L36" s="15"/>
    </row>
    <row r="37" spans="1:12" ht="21" customHeight="1">
      <c r="A37" s="10"/>
      <c r="B37" s="10"/>
      <c r="C37" s="10"/>
      <c r="D37" s="394"/>
      <c r="E37" s="394"/>
      <c r="F37" s="403"/>
      <c r="G37" s="403"/>
      <c r="H37" s="404"/>
      <c r="I37" s="15"/>
      <c r="J37" s="15"/>
      <c r="K37" s="15"/>
      <c r="L37" s="15"/>
    </row>
    <row r="38" spans="1:12" ht="21" customHeight="1">
      <c r="A38" s="410" t="s">
        <v>372</v>
      </c>
      <c r="B38" s="410"/>
      <c r="C38" s="410"/>
      <c r="D38" s="410"/>
      <c r="E38" s="410"/>
      <c r="F38" s="410"/>
      <c r="G38" s="410"/>
      <c r="H38" s="410"/>
      <c r="I38" s="410"/>
      <c r="J38" s="410"/>
      <c r="K38" s="410"/>
      <c r="L38" s="410"/>
    </row>
    <row r="39" spans="1:12" ht="21" customHeight="1">
      <c r="A39" s="10" t="s">
        <v>373</v>
      </c>
      <c r="B39" s="10"/>
      <c r="C39" s="10"/>
      <c r="D39" s="10"/>
      <c r="E39" s="394" t="s">
        <v>293</v>
      </c>
      <c r="F39" s="394"/>
      <c r="G39" s="394"/>
      <c r="H39" s="408" t="s">
        <v>374</v>
      </c>
      <c r="I39" s="408"/>
      <c r="J39" s="408"/>
      <c r="K39" s="408"/>
      <c r="L39" s="408"/>
    </row>
    <row r="40" spans="1:12" ht="21" customHeight="1">
      <c r="A40" s="410" t="s">
        <v>375</v>
      </c>
      <c r="B40" s="410"/>
      <c r="C40" s="410"/>
      <c r="D40" s="410"/>
      <c r="E40" s="410"/>
      <c r="F40" s="410"/>
      <c r="G40" s="410"/>
      <c r="H40" s="408" t="s">
        <v>376</v>
      </c>
      <c r="I40" s="408"/>
      <c r="J40" s="408"/>
      <c r="K40" s="408"/>
      <c r="L40" s="408"/>
    </row>
    <row r="41" spans="3:9" ht="21" customHeight="1">
      <c r="C41" s="450"/>
      <c r="D41" s="450"/>
      <c r="E41" s="450"/>
      <c r="F41" s="450"/>
      <c r="G41" s="59"/>
      <c r="H41" s="58"/>
      <c r="I41" s="22"/>
    </row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</sheetData>
  <sheetProtection/>
  <mergeCells count="18">
    <mergeCell ref="H39:L39"/>
    <mergeCell ref="H40:L40"/>
    <mergeCell ref="A38:L38"/>
    <mergeCell ref="A40:G40"/>
    <mergeCell ref="C41:F41"/>
    <mergeCell ref="A2:L2"/>
    <mergeCell ref="A3:L3"/>
    <mergeCell ref="A4:L4"/>
    <mergeCell ref="A6:C8"/>
    <mergeCell ref="D6:D8"/>
    <mergeCell ref="E6:F6"/>
    <mergeCell ref="E7:F7"/>
    <mergeCell ref="K7:L7"/>
    <mergeCell ref="I6:J6"/>
    <mergeCell ref="K6:L6"/>
    <mergeCell ref="G6:H6"/>
    <mergeCell ref="G7:H7"/>
    <mergeCell ref="I7:J7"/>
  </mergeCells>
  <printOptions/>
  <pageMargins left="0.4724409448818898" right="0" top="0.1968503937007874" bottom="0" header="0.984251968503937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L31" sqref="L31"/>
    </sheetView>
  </sheetViews>
  <sheetFormatPr defaultColWidth="9.140625" defaultRowHeight="21.75"/>
  <cols>
    <col min="1" max="1" width="4.7109375" style="1" customWidth="1"/>
    <col min="2" max="2" width="9.140625" style="1" customWidth="1"/>
    <col min="3" max="3" width="15.00390625" style="1" customWidth="1"/>
    <col min="4" max="5" width="9.140625" style="1" customWidth="1"/>
    <col min="6" max="6" width="11.57421875" style="1" customWidth="1"/>
    <col min="7" max="7" width="10.7109375" style="1" customWidth="1"/>
    <col min="8" max="8" width="14.8515625" style="2" customWidth="1"/>
    <col min="9" max="9" width="17.140625" style="2" customWidth="1"/>
    <col min="10" max="10" width="6.7109375" style="1" customWidth="1"/>
    <col min="11" max="11" width="12.57421875" style="1" bestFit="1" customWidth="1"/>
    <col min="12" max="12" width="12.57421875" style="2" customWidth="1"/>
    <col min="13" max="16384" width="9.140625" style="1" customWidth="1"/>
  </cols>
  <sheetData>
    <row r="1" spans="1:9" ht="23.25">
      <c r="A1" s="71"/>
      <c r="B1" s="6"/>
      <c r="C1" s="6"/>
      <c r="D1" s="6"/>
      <c r="E1" s="6"/>
      <c r="F1" s="6"/>
      <c r="G1" s="6"/>
      <c r="H1" s="72" t="s">
        <v>14</v>
      </c>
      <c r="I1" s="73" t="s">
        <v>424</v>
      </c>
    </row>
    <row r="2" spans="1:9" ht="23.25">
      <c r="A2" s="6"/>
      <c r="B2" s="6"/>
      <c r="C2" s="6"/>
      <c r="D2" s="6"/>
      <c r="E2" s="6"/>
      <c r="F2" s="6"/>
      <c r="G2" s="6"/>
      <c r="H2" s="72" t="s">
        <v>15</v>
      </c>
      <c r="I2" s="407" t="s">
        <v>417</v>
      </c>
    </row>
    <row r="3" spans="1:9" ht="23.25">
      <c r="A3" s="419" t="s">
        <v>61</v>
      </c>
      <c r="B3" s="419"/>
      <c r="C3" s="419"/>
      <c r="D3" s="419"/>
      <c r="E3" s="419"/>
      <c r="F3" s="419"/>
      <c r="G3" s="419"/>
      <c r="H3" s="419"/>
      <c r="I3" s="419"/>
    </row>
    <row r="4" spans="1:9" ht="23.25">
      <c r="A4" s="419" t="s">
        <v>26</v>
      </c>
      <c r="B4" s="419"/>
      <c r="C4" s="419"/>
      <c r="D4" s="419"/>
      <c r="E4" s="419"/>
      <c r="F4" s="419"/>
      <c r="G4" s="419"/>
      <c r="H4" s="419"/>
      <c r="I4" s="419"/>
    </row>
    <row r="5" spans="1:9" ht="23.25">
      <c r="A5" s="6"/>
      <c r="B5" s="6"/>
      <c r="C5" s="6"/>
      <c r="D5" s="6"/>
      <c r="E5" s="6"/>
      <c r="F5" s="6"/>
      <c r="G5" s="6"/>
      <c r="H5" s="7"/>
      <c r="I5" s="7"/>
    </row>
    <row r="6" spans="1:9" ht="23.25">
      <c r="A6" s="470" t="s">
        <v>1</v>
      </c>
      <c r="B6" s="471"/>
      <c r="C6" s="471"/>
      <c r="D6" s="471"/>
      <c r="E6" s="471"/>
      <c r="F6" s="472"/>
      <c r="G6" s="74" t="s">
        <v>2</v>
      </c>
      <c r="H6" s="75" t="s">
        <v>3</v>
      </c>
      <c r="I6" s="76" t="s">
        <v>4</v>
      </c>
    </row>
    <row r="7" spans="1:9" ht="23.25">
      <c r="A7" s="82" t="s">
        <v>42</v>
      </c>
      <c r="B7" s="8"/>
      <c r="C7" s="8"/>
      <c r="D7" s="8"/>
      <c r="E7" s="8"/>
      <c r="F7" s="6"/>
      <c r="G7" s="79" t="s">
        <v>97</v>
      </c>
      <c r="H7" s="80">
        <v>514190</v>
      </c>
      <c r="I7" s="81"/>
    </row>
    <row r="8" spans="1:9" ht="23.25">
      <c r="A8" s="82" t="s">
        <v>5</v>
      </c>
      <c r="B8" s="8"/>
      <c r="C8" s="8"/>
      <c r="D8" s="8"/>
      <c r="E8" s="8"/>
      <c r="F8" s="6"/>
      <c r="G8" s="79" t="s">
        <v>95</v>
      </c>
      <c r="H8" s="169">
        <v>0</v>
      </c>
      <c r="I8" s="81"/>
    </row>
    <row r="9" spans="1:9" ht="23.25">
      <c r="A9" s="82"/>
      <c r="B9" s="8"/>
      <c r="C9" s="8"/>
      <c r="D9" s="8"/>
      <c r="E9" s="8"/>
      <c r="F9" s="6"/>
      <c r="G9" s="79"/>
      <c r="H9" s="169"/>
      <c r="I9" s="81"/>
    </row>
    <row r="10" spans="1:9" ht="23.25">
      <c r="A10" s="82"/>
      <c r="B10" s="8" t="s">
        <v>5</v>
      </c>
      <c r="C10" s="8"/>
      <c r="D10" s="8"/>
      <c r="E10" s="8"/>
      <c r="F10" s="6"/>
      <c r="G10" s="79" t="s">
        <v>95</v>
      </c>
      <c r="H10" s="169"/>
      <c r="I10" s="81">
        <v>0</v>
      </c>
    </row>
    <row r="11" spans="1:9" ht="23.25">
      <c r="A11" s="82"/>
      <c r="B11" s="8" t="s">
        <v>137</v>
      </c>
      <c r="C11" s="8"/>
      <c r="D11" s="8"/>
      <c r="E11" s="8"/>
      <c r="F11" s="8"/>
      <c r="G11" s="79" t="s">
        <v>98</v>
      </c>
      <c r="H11" s="169"/>
      <c r="I11" s="81">
        <v>4000</v>
      </c>
    </row>
    <row r="12" spans="1:9" ht="23.25">
      <c r="A12" s="82"/>
      <c r="B12" s="396" t="s">
        <v>310</v>
      </c>
      <c r="C12" s="396"/>
      <c r="D12" s="396"/>
      <c r="E12" s="396"/>
      <c r="F12" s="396"/>
      <c r="G12" s="79" t="s">
        <v>98</v>
      </c>
      <c r="H12" s="169"/>
      <c r="I12" s="81"/>
    </row>
    <row r="13" spans="1:9" ht="23.25">
      <c r="A13" s="82"/>
      <c r="B13" s="8" t="s">
        <v>27</v>
      </c>
      <c r="C13" s="8"/>
      <c r="D13" s="8"/>
      <c r="E13" s="8"/>
      <c r="F13" s="6"/>
      <c r="G13" s="79" t="s">
        <v>104</v>
      </c>
      <c r="H13" s="7"/>
      <c r="I13" s="81">
        <v>509690</v>
      </c>
    </row>
    <row r="14" spans="1:9" ht="23.25">
      <c r="A14" s="82"/>
      <c r="B14" s="8" t="s">
        <v>33</v>
      </c>
      <c r="C14" s="8"/>
      <c r="D14" s="8"/>
      <c r="E14" s="8"/>
      <c r="F14" s="6"/>
      <c r="G14" s="79" t="s">
        <v>94</v>
      </c>
      <c r="H14" s="7"/>
      <c r="I14" s="81"/>
    </row>
    <row r="15" spans="1:9" ht="23.25">
      <c r="A15" s="82"/>
      <c r="B15" s="8" t="s">
        <v>140</v>
      </c>
      <c r="C15" s="8"/>
      <c r="D15" s="8"/>
      <c r="E15" s="8"/>
      <c r="F15" s="6"/>
      <c r="G15" s="79" t="s">
        <v>141</v>
      </c>
      <c r="H15" s="7"/>
      <c r="I15" s="81">
        <v>500</v>
      </c>
    </row>
    <row r="16" spans="1:9" ht="23.25">
      <c r="A16" s="82"/>
      <c r="B16" s="8"/>
      <c r="C16" s="8"/>
      <c r="D16" s="8"/>
      <c r="E16" s="8"/>
      <c r="F16" s="8"/>
      <c r="G16" s="79"/>
      <c r="H16" s="195"/>
      <c r="I16" s="196"/>
    </row>
    <row r="17" spans="1:9" ht="23.25">
      <c r="A17" s="82"/>
      <c r="B17" s="8"/>
      <c r="C17" s="8"/>
      <c r="D17" s="8"/>
      <c r="E17" s="8"/>
      <c r="F17" s="6"/>
      <c r="G17" s="79"/>
      <c r="H17" s="80"/>
      <c r="I17" s="81"/>
    </row>
    <row r="18" spans="1:9" ht="23.25">
      <c r="A18" s="82"/>
      <c r="B18" s="8"/>
      <c r="C18" s="8"/>
      <c r="D18" s="8"/>
      <c r="E18" s="8"/>
      <c r="F18" s="6"/>
      <c r="G18" s="79"/>
      <c r="H18" s="80"/>
      <c r="I18" s="81"/>
    </row>
    <row r="19" spans="1:9" ht="23.25">
      <c r="A19" s="82"/>
      <c r="B19" s="8"/>
      <c r="C19" s="8"/>
      <c r="D19" s="8"/>
      <c r="E19" s="8"/>
      <c r="F19" s="6"/>
      <c r="G19" s="79"/>
      <c r="H19" s="80"/>
      <c r="I19" s="81"/>
    </row>
    <row r="20" spans="1:9" ht="23.25">
      <c r="A20" s="82"/>
      <c r="B20" s="8"/>
      <c r="C20" s="8"/>
      <c r="D20" s="8"/>
      <c r="E20" s="8"/>
      <c r="F20" s="6"/>
      <c r="G20" s="79"/>
      <c r="H20" s="80"/>
      <c r="I20" s="81"/>
    </row>
    <row r="21" spans="1:9" ht="23.25">
      <c r="A21" s="82"/>
      <c r="B21" s="8"/>
      <c r="C21" s="8"/>
      <c r="D21" s="8"/>
      <c r="E21" s="8"/>
      <c r="F21" s="6"/>
      <c r="G21" s="79"/>
      <c r="H21" s="80"/>
      <c r="I21" s="81"/>
    </row>
    <row r="22" spans="1:9" ht="23.25">
      <c r="A22" s="82"/>
      <c r="B22" s="8"/>
      <c r="C22" s="8"/>
      <c r="D22" s="8"/>
      <c r="E22" s="6"/>
      <c r="F22" s="6"/>
      <c r="G22" s="79"/>
      <c r="H22" s="80"/>
      <c r="I22" s="81"/>
    </row>
    <row r="23" spans="1:9" ht="23.25">
      <c r="A23" s="82"/>
      <c r="B23" s="8"/>
      <c r="C23" s="8"/>
      <c r="D23" s="8"/>
      <c r="E23" s="6"/>
      <c r="F23" s="6"/>
      <c r="G23" s="79"/>
      <c r="H23" s="80"/>
      <c r="I23" s="81"/>
    </row>
    <row r="24" spans="1:9" ht="23.25">
      <c r="A24" s="82"/>
      <c r="B24" s="8"/>
      <c r="C24" s="8"/>
      <c r="D24" s="8"/>
      <c r="E24" s="8"/>
      <c r="F24" s="8"/>
      <c r="G24" s="79"/>
      <c r="H24" s="80"/>
      <c r="I24" s="81"/>
    </row>
    <row r="25" spans="1:9" ht="24" thickBot="1">
      <c r="A25" s="88"/>
      <c r="B25" s="89"/>
      <c r="C25" s="89"/>
      <c r="D25" s="89"/>
      <c r="E25" s="89"/>
      <c r="F25" s="89"/>
      <c r="G25" s="90"/>
      <c r="H25" s="91">
        <f>SUM(H7:H15)</f>
        <v>514190</v>
      </c>
      <c r="I25" s="92">
        <f>SUM(I10:I24)</f>
        <v>514190</v>
      </c>
    </row>
    <row r="26" spans="1:9" ht="24" thickTop="1">
      <c r="A26" s="93" t="s">
        <v>17</v>
      </c>
      <c r="B26" s="8"/>
      <c r="C26" s="8"/>
      <c r="D26" s="8"/>
      <c r="E26" s="8"/>
      <c r="F26" s="8"/>
      <c r="G26" s="8"/>
      <c r="H26" s="15"/>
      <c r="I26" s="94"/>
    </row>
    <row r="27" spans="1:9" ht="23.25">
      <c r="A27" s="93"/>
      <c r="B27" s="8" t="s">
        <v>425</v>
      </c>
      <c r="C27" s="8"/>
      <c r="D27" s="8"/>
      <c r="E27" s="8"/>
      <c r="F27" s="8"/>
      <c r="G27" s="8"/>
      <c r="H27" s="15"/>
      <c r="I27" s="94"/>
    </row>
    <row r="28" spans="1:9" ht="23.25">
      <c r="A28" s="93"/>
      <c r="B28" s="8" t="s">
        <v>311</v>
      </c>
      <c r="C28" s="8"/>
      <c r="D28" s="8"/>
      <c r="E28" s="8"/>
      <c r="F28" s="8"/>
      <c r="G28" s="8"/>
      <c r="H28" s="15"/>
      <c r="I28" s="94"/>
    </row>
    <row r="29" spans="1:9" ht="23.25">
      <c r="A29" s="95"/>
      <c r="B29" s="89"/>
      <c r="C29" s="89"/>
      <c r="D29" s="89"/>
      <c r="E29" s="89"/>
      <c r="F29" s="89"/>
      <c r="G29" s="89"/>
      <c r="H29" s="96"/>
      <c r="I29" s="97"/>
    </row>
    <row r="30" spans="1:9" ht="23.25">
      <c r="A30" s="98"/>
      <c r="B30" s="78"/>
      <c r="C30" s="78"/>
      <c r="D30" s="78"/>
      <c r="E30" s="78"/>
      <c r="F30" s="78"/>
      <c r="G30" s="78"/>
      <c r="H30" s="99"/>
      <c r="I30" s="100"/>
    </row>
    <row r="31" spans="1:9" ht="23.25">
      <c r="A31" s="465" t="s">
        <v>54</v>
      </c>
      <c r="B31" s="433"/>
      <c r="C31" s="433"/>
      <c r="D31" s="433"/>
      <c r="E31" s="8"/>
      <c r="F31" s="8"/>
      <c r="G31" s="466" t="s">
        <v>34</v>
      </c>
      <c r="H31" s="466"/>
      <c r="I31" s="467"/>
    </row>
    <row r="32" spans="1:9" ht="23.25">
      <c r="A32" s="465" t="s">
        <v>35</v>
      </c>
      <c r="B32" s="433"/>
      <c r="C32" s="433"/>
      <c r="D32" s="433"/>
      <c r="E32" s="8"/>
      <c r="F32" s="8"/>
      <c r="G32" s="466" t="s">
        <v>145</v>
      </c>
      <c r="H32" s="466"/>
      <c r="I32" s="467"/>
    </row>
    <row r="33" spans="1:9" ht="23.25">
      <c r="A33" s="465" t="s">
        <v>53</v>
      </c>
      <c r="B33" s="433"/>
      <c r="C33" s="433"/>
      <c r="D33" s="433"/>
      <c r="E33" s="8"/>
      <c r="F33" s="8"/>
      <c r="G33" s="466" t="s">
        <v>139</v>
      </c>
      <c r="H33" s="466"/>
      <c r="I33" s="467"/>
    </row>
    <row r="34" spans="1:9" ht="23.25">
      <c r="A34" s="88"/>
      <c r="B34" s="89"/>
      <c r="C34" s="89"/>
      <c r="D34" s="89"/>
      <c r="E34" s="89"/>
      <c r="F34" s="89"/>
      <c r="G34" s="468"/>
      <c r="H34" s="468"/>
      <c r="I34" s="469"/>
    </row>
  </sheetData>
  <sheetProtection/>
  <mergeCells count="10">
    <mergeCell ref="A32:D32"/>
    <mergeCell ref="G32:I32"/>
    <mergeCell ref="A33:D33"/>
    <mergeCell ref="G33:I33"/>
    <mergeCell ref="G34:I34"/>
    <mergeCell ref="A3:I3"/>
    <mergeCell ref="A4:I4"/>
    <mergeCell ref="A6:F6"/>
    <mergeCell ref="A31:D31"/>
    <mergeCell ref="G31:I31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22">
      <selection activeCell="L29" sqref="L29"/>
    </sheetView>
  </sheetViews>
  <sheetFormatPr defaultColWidth="9.140625" defaultRowHeight="21.75"/>
  <cols>
    <col min="2" max="2" width="5.421875" style="0" customWidth="1"/>
    <col min="4" max="4" width="12.8515625" style="0" customWidth="1"/>
    <col min="6" max="6" width="14.8515625" style="0" customWidth="1"/>
    <col min="7" max="7" width="11.28125" style="0" customWidth="1"/>
    <col min="8" max="8" width="15.57421875" style="0" customWidth="1"/>
    <col min="9" max="9" width="17.57421875" style="0" customWidth="1"/>
  </cols>
  <sheetData>
    <row r="1" spans="1:9" ht="23.25">
      <c r="A1" s="71"/>
      <c r="B1" s="6"/>
      <c r="C1" s="6"/>
      <c r="D1" s="6"/>
      <c r="E1" s="6"/>
      <c r="F1" s="6"/>
      <c r="G1" s="6"/>
      <c r="H1" s="72" t="s">
        <v>14</v>
      </c>
      <c r="I1" s="73" t="s">
        <v>421</v>
      </c>
    </row>
    <row r="2" spans="1:9" ht="23.25">
      <c r="A2" s="6"/>
      <c r="B2" s="6"/>
      <c r="C2" s="6"/>
      <c r="D2" s="6"/>
      <c r="E2" s="6"/>
      <c r="F2" s="6"/>
      <c r="G2" s="6"/>
      <c r="H2" s="72" t="s">
        <v>15</v>
      </c>
      <c r="I2" s="170" t="s">
        <v>417</v>
      </c>
    </row>
    <row r="3" spans="1:9" ht="23.25">
      <c r="A3" s="419" t="s">
        <v>61</v>
      </c>
      <c r="B3" s="419"/>
      <c r="C3" s="419"/>
      <c r="D3" s="419"/>
      <c r="E3" s="419"/>
      <c r="F3" s="419"/>
      <c r="G3" s="419"/>
      <c r="H3" s="419"/>
      <c r="I3" s="419"/>
    </row>
    <row r="4" spans="1:9" ht="23.25">
      <c r="A4" s="419" t="s">
        <v>26</v>
      </c>
      <c r="B4" s="419"/>
      <c r="C4" s="419"/>
      <c r="D4" s="419"/>
      <c r="E4" s="419"/>
      <c r="F4" s="419"/>
      <c r="G4" s="419"/>
      <c r="H4" s="419"/>
      <c r="I4" s="419"/>
    </row>
    <row r="5" spans="1:9" ht="23.25">
      <c r="A5" s="6"/>
      <c r="B5" s="6"/>
      <c r="C5" s="6"/>
      <c r="D5" s="6"/>
      <c r="E5" s="6"/>
      <c r="F5" s="6"/>
      <c r="G5" s="6"/>
      <c r="H5" s="7"/>
      <c r="I5" s="7"/>
    </row>
    <row r="6" spans="1:9" ht="21.75">
      <c r="A6" s="470" t="s">
        <v>1</v>
      </c>
      <c r="B6" s="471"/>
      <c r="C6" s="471"/>
      <c r="D6" s="471"/>
      <c r="E6" s="471"/>
      <c r="F6" s="472"/>
      <c r="G6" s="74" t="s">
        <v>2</v>
      </c>
      <c r="H6" s="75" t="s">
        <v>3</v>
      </c>
      <c r="I6" s="76" t="s">
        <v>4</v>
      </c>
    </row>
    <row r="7" spans="1:9" ht="21.75">
      <c r="A7" s="162" t="s">
        <v>12</v>
      </c>
      <c r="B7" s="158"/>
      <c r="C7" s="158"/>
      <c r="D7" s="158"/>
      <c r="E7" s="158"/>
      <c r="F7" s="158"/>
      <c r="G7" s="160">
        <v>55100000</v>
      </c>
      <c r="H7" s="161">
        <v>2364</v>
      </c>
      <c r="I7" s="159"/>
    </row>
    <row r="8" spans="1:9" ht="23.25">
      <c r="A8" s="82" t="s">
        <v>112</v>
      </c>
      <c r="B8" s="8"/>
      <c r="C8" s="6"/>
      <c r="D8" s="6"/>
      <c r="E8" s="6"/>
      <c r="F8" s="6"/>
      <c r="G8" s="79" t="s">
        <v>55</v>
      </c>
      <c r="H8" s="80">
        <v>29110</v>
      </c>
      <c r="I8" s="81"/>
    </row>
    <row r="9" spans="1:9" ht="23.25">
      <c r="A9" s="82" t="s">
        <v>56</v>
      </c>
      <c r="B9" s="8"/>
      <c r="C9" s="6"/>
      <c r="D9" s="6"/>
      <c r="E9" s="6"/>
      <c r="F9" s="6"/>
      <c r="G9" s="79" t="s">
        <v>57</v>
      </c>
      <c r="H9" s="80">
        <v>15720</v>
      </c>
      <c r="I9" s="81"/>
    </row>
    <row r="10" spans="1:9" ht="23.25">
      <c r="A10" s="82" t="s">
        <v>58</v>
      </c>
      <c r="B10" s="8"/>
      <c r="C10" s="6"/>
      <c r="D10" s="6"/>
      <c r="E10" s="6"/>
      <c r="F10" s="6"/>
      <c r="G10" s="79" t="s">
        <v>59</v>
      </c>
      <c r="H10" s="80">
        <v>30150</v>
      </c>
      <c r="I10" s="81"/>
    </row>
    <row r="11" spans="1:9" ht="23.25">
      <c r="A11" s="82" t="s">
        <v>85</v>
      </c>
      <c r="B11" s="8"/>
      <c r="C11" s="6"/>
      <c r="D11" s="6"/>
      <c r="E11" s="6"/>
      <c r="F11" s="6"/>
      <c r="G11" s="79" t="s">
        <v>84</v>
      </c>
      <c r="H11" s="80">
        <v>3135</v>
      </c>
      <c r="I11" s="81"/>
    </row>
    <row r="12" spans="1:9" ht="23.25">
      <c r="A12" s="82" t="s">
        <v>6</v>
      </c>
      <c r="B12" s="8"/>
      <c r="C12" s="6"/>
      <c r="D12" s="6"/>
      <c r="E12" s="6"/>
      <c r="F12" s="6"/>
      <c r="G12" s="79" t="s">
        <v>86</v>
      </c>
      <c r="H12" s="80">
        <v>9000</v>
      </c>
      <c r="I12" s="81"/>
    </row>
    <row r="13" spans="1:9" ht="23.25">
      <c r="A13" s="82" t="s">
        <v>7</v>
      </c>
      <c r="B13" s="8"/>
      <c r="C13" s="6"/>
      <c r="D13" s="6"/>
      <c r="E13" s="6"/>
      <c r="F13" s="6"/>
      <c r="G13" s="79" t="s">
        <v>87</v>
      </c>
      <c r="H13" s="80">
        <v>0</v>
      </c>
      <c r="I13" s="81"/>
    </row>
    <row r="14" spans="1:9" ht="23.25">
      <c r="A14" s="82" t="s">
        <v>8</v>
      </c>
      <c r="B14" s="8"/>
      <c r="C14" s="6"/>
      <c r="D14" s="6"/>
      <c r="E14" s="6"/>
      <c r="F14" s="6"/>
      <c r="G14" s="79" t="s">
        <v>88</v>
      </c>
      <c r="H14" s="80">
        <v>78678.77</v>
      </c>
      <c r="I14" s="81"/>
    </row>
    <row r="15" spans="1:9" ht="23.25">
      <c r="A15" s="82" t="s">
        <v>76</v>
      </c>
      <c r="B15" s="8"/>
      <c r="C15" s="6"/>
      <c r="D15" s="6"/>
      <c r="E15" s="6"/>
      <c r="F15" s="6"/>
      <c r="G15" s="79" t="s">
        <v>113</v>
      </c>
      <c r="H15" s="80">
        <v>0</v>
      </c>
      <c r="I15" s="81"/>
    </row>
    <row r="16" spans="1:9" ht="23.25">
      <c r="A16" s="82" t="s">
        <v>78</v>
      </c>
      <c r="B16" s="6"/>
      <c r="C16" s="6"/>
      <c r="D16" s="6"/>
      <c r="E16" s="6"/>
      <c r="F16" s="6"/>
      <c r="G16" s="79" t="s">
        <v>99</v>
      </c>
      <c r="H16" s="80">
        <v>90</v>
      </c>
      <c r="I16" s="81"/>
    </row>
    <row r="17" spans="1:9" ht="23.25">
      <c r="A17" s="82" t="s">
        <v>89</v>
      </c>
      <c r="B17" s="8"/>
      <c r="C17" s="8"/>
      <c r="D17" s="6"/>
      <c r="E17" s="6"/>
      <c r="F17" s="6"/>
      <c r="G17" s="79" t="s">
        <v>91</v>
      </c>
      <c r="H17" s="80">
        <v>1664</v>
      </c>
      <c r="I17" s="81"/>
    </row>
    <row r="18" spans="1:9" ht="23.25">
      <c r="A18" s="82" t="s">
        <v>33</v>
      </c>
      <c r="B18" s="8"/>
      <c r="C18" s="8"/>
      <c r="D18" s="6"/>
      <c r="E18" s="6"/>
      <c r="F18" s="6"/>
      <c r="G18" s="79" t="s">
        <v>94</v>
      </c>
      <c r="H18" s="80">
        <v>0</v>
      </c>
      <c r="I18" s="175"/>
    </row>
    <row r="19" spans="1:9" ht="23.25">
      <c r="A19" s="82" t="s">
        <v>140</v>
      </c>
      <c r="B19" s="8"/>
      <c r="C19" s="8"/>
      <c r="D19" s="6"/>
      <c r="E19" s="6"/>
      <c r="F19" s="6"/>
      <c r="G19" s="79" t="s">
        <v>141</v>
      </c>
      <c r="H19" s="80">
        <v>0</v>
      </c>
      <c r="I19" s="175"/>
    </row>
    <row r="20" spans="1:9" ht="23.25">
      <c r="A20" s="82" t="s">
        <v>90</v>
      </c>
      <c r="B20" s="8"/>
      <c r="C20" s="6"/>
      <c r="D20" s="6"/>
      <c r="E20" s="6"/>
      <c r="F20" s="6"/>
      <c r="G20" s="79" t="s">
        <v>411</v>
      </c>
      <c r="H20" s="80">
        <v>3900</v>
      </c>
      <c r="I20" s="81"/>
    </row>
    <row r="21" spans="1:9" ht="35.25" customHeight="1">
      <c r="A21" s="82"/>
      <c r="B21" s="8"/>
      <c r="C21" s="8" t="s">
        <v>60</v>
      </c>
      <c r="D21" s="6"/>
      <c r="E21" s="6"/>
      <c r="F21" s="6"/>
      <c r="G21" s="79" t="s">
        <v>96</v>
      </c>
      <c r="H21" s="80"/>
      <c r="I21" s="81">
        <v>172057.77</v>
      </c>
    </row>
    <row r="22" spans="1:9" ht="23.25">
      <c r="A22" s="82"/>
      <c r="B22" s="8"/>
      <c r="C22" s="8" t="s">
        <v>78</v>
      </c>
      <c r="D22" s="6"/>
      <c r="E22" s="6"/>
      <c r="F22" s="6"/>
      <c r="G22" s="79" t="s">
        <v>99</v>
      </c>
      <c r="H22" s="80"/>
      <c r="I22" s="81">
        <v>90</v>
      </c>
    </row>
    <row r="23" spans="1:9" ht="23.25">
      <c r="A23" s="82"/>
      <c r="B23" s="8"/>
      <c r="C23" s="8" t="s">
        <v>89</v>
      </c>
      <c r="D23" s="8"/>
      <c r="E23" s="8"/>
      <c r="F23" s="6"/>
      <c r="G23" s="79" t="s">
        <v>91</v>
      </c>
      <c r="H23" s="86"/>
      <c r="I23" s="87">
        <v>1664</v>
      </c>
    </row>
    <row r="24" spans="1:9" ht="24" thickBot="1">
      <c r="A24" s="88"/>
      <c r="B24" s="89"/>
      <c r="C24" s="89"/>
      <c r="D24" s="89"/>
      <c r="E24" s="89"/>
      <c r="F24" s="89"/>
      <c r="G24" s="90"/>
      <c r="H24" s="91">
        <f>SUM(H7:H23)</f>
        <v>173811.77000000002</v>
      </c>
      <c r="I24" s="92">
        <f>SUM(I7:I23)</f>
        <v>173811.77</v>
      </c>
    </row>
    <row r="25" spans="1:9" ht="30.75" customHeight="1" thickTop="1">
      <c r="A25" s="93" t="s">
        <v>17</v>
      </c>
      <c r="B25" s="8"/>
      <c r="C25" s="8"/>
      <c r="D25" s="8"/>
      <c r="E25" s="8"/>
      <c r="F25" s="8"/>
      <c r="G25" s="8"/>
      <c r="H25" s="15"/>
      <c r="I25" s="94"/>
    </row>
    <row r="26" spans="1:9" ht="23.25">
      <c r="A26" s="93"/>
      <c r="B26" s="8" t="s">
        <v>422</v>
      </c>
      <c r="C26" s="8"/>
      <c r="D26" s="8"/>
      <c r="E26" s="8"/>
      <c r="F26" s="8"/>
      <c r="G26" s="8"/>
      <c r="H26" s="15"/>
      <c r="I26" s="94"/>
    </row>
    <row r="27" spans="1:9" ht="23.25">
      <c r="A27" s="93"/>
      <c r="B27" s="8" t="s">
        <v>333</v>
      </c>
      <c r="C27" s="8"/>
      <c r="D27" s="8"/>
      <c r="E27" s="8"/>
      <c r="F27" s="8"/>
      <c r="G27" s="8"/>
      <c r="H27" s="15"/>
      <c r="I27" s="94"/>
    </row>
    <row r="28" spans="1:9" ht="23.25">
      <c r="A28" s="93"/>
      <c r="B28" s="8"/>
      <c r="C28" s="8"/>
      <c r="D28" s="8"/>
      <c r="E28" s="8"/>
      <c r="F28" s="8"/>
      <c r="G28" s="8"/>
      <c r="H28" s="15"/>
      <c r="I28" s="94"/>
    </row>
    <row r="29" spans="1:9" ht="31.5" customHeight="1">
      <c r="A29" s="93"/>
      <c r="B29" s="8"/>
      <c r="C29" s="8"/>
      <c r="D29" s="8"/>
      <c r="E29" s="8"/>
      <c r="F29" s="8"/>
      <c r="G29" s="8"/>
      <c r="H29" s="15"/>
      <c r="I29" s="94"/>
    </row>
    <row r="30" spans="1:9" ht="23.25">
      <c r="A30" s="465" t="s">
        <v>136</v>
      </c>
      <c r="B30" s="433"/>
      <c r="C30" s="433"/>
      <c r="D30" s="433"/>
      <c r="E30" s="8"/>
      <c r="F30" s="8"/>
      <c r="G30" s="466" t="s">
        <v>138</v>
      </c>
      <c r="H30" s="466"/>
      <c r="I30" s="467"/>
    </row>
    <row r="31" spans="1:9" ht="23.25">
      <c r="A31" s="465" t="s">
        <v>35</v>
      </c>
      <c r="B31" s="433"/>
      <c r="C31" s="433"/>
      <c r="D31" s="433"/>
      <c r="E31" s="8"/>
      <c r="F31" s="8"/>
      <c r="G31" s="466" t="s">
        <v>143</v>
      </c>
      <c r="H31" s="466"/>
      <c r="I31" s="467"/>
    </row>
    <row r="32" spans="1:9" ht="23.25">
      <c r="A32" s="465" t="s">
        <v>53</v>
      </c>
      <c r="B32" s="433"/>
      <c r="C32" s="433"/>
      <c r="D32" s="433"/>
      <c r="E32" s="8"/>
      <c r="F32" s="8"/>
      <c r="G32" s="466" t="s">
        <v>144</v>
      </c>
      <c r="H32" s="466"/>
      <c r="I32" s="467"/>
    </row>
    <row r="33" spans="1:9" ht="21.75">
      <c r="A33" s="189"/>
      <c r="B33" s="188"/>
      <c r="C33" s="188"/>
      <c r="D33" s="188"/>
      <c r="E33" s="188"/>
      <c r="F33" s="188"/>
      <c r="G33" s="188"/>
      <c r="H33" s="188"/>
      <c r="I33" s="190"/>
    </row>
  </sheetData>
  <sheetProtection/>
  <mergeCells count="9">
    <mergeCell ref="A32:D32"/>
    <mergeCell ref="G32:I32"/>
    <mergeCell ref="A30:D30"/>
    <mergeCell ref="G30:I30"/>
    <mergeCell ref="A3:I3"/>
    <mergeCell ref="A4:I4"/>
    <mergeCell ref="A6:F6"/>
    <mergeCell ref="A31:D31"/>
    <mergeCell ref="G31:I31"/>
  </mergeCells>
  <printOptions/>
  <pageMargins left="0.5118110236220472" right="0.1968503937007874" top="0.7480314960629921" bottom="0.5511811023622047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B27" sqref="B27"/>
    </sheetView>
  </sheetViews>
  <sheetFormatPr defaultColWidth="9.140625" defaultRowHeight="21.75"/>
  <cols>
    <col min="1" max="1" width="5.7109375" style="1" customWidth="1"/>
    <col min="2" max="2" width="3.140625" style="1" customWidth="1"/>
    <col min="3" max="3" width="15.00390625" style="1" customWidth="1"/>
    <col min="4" max="4" width="10.421875" style="1" customWidth="1"/>
    <col min="5" max="5" width="9.140625" style="1" customWidth="1"/>
    <col min="6" max="6" width="12.140625" style="1" customWidth="1"/>
    <col min="7" max="7" width="10.7109375" style="1" customWidth="1"/>
    <col min="8" max="8" width="16.7109375" style="2" customWidth="1"/>
    <col min="9" max="9" width="18.140625" style="2" customWidth="1"/>
    <col min="10" max="11" width="11.00390625" style="1" bestFit="1" customWidth="1"/>
    <col min="12" max="16384" width="9.140625" style="1" customWidth="1"/>
  </cols>
  <sheetData>
    <row r="1" spans="1:11" ht="23.25">
      <c r="A1" s="61"/>
      <c r="B1" s="60"/>
      <c r="C1" s="60"/>
      <c r="D1" s="60"/>
      <c r="E1" s="60"/>
      <c r="F1" s="60"/>
      <c r="G1" s="60"/>
      <c r="H1" s="62" t="s">
        <v>14</v>
      </c>
      <c r="I1" s="73" t="s">
        <v>420</v>
      </c>
      <c r="K1" s="2"/>
    </row>
    <row r="2" spans="1:11" ht="23.25">
      <c r="A2" s="60"/>
      <c r="B2" s="60"/>
      <c r="C2" s="60"/>
      <c r="D2" s="60"/>
      <c r="E2" s="60"/>
      <c r="F2" s="60"/>
      <c r="G2" s="60"/>
      <c r="H2" s="62" t="s">
        <v>15</v>
      </c>
      <c r="I2" s="170" t="s">
        <v>417</v>
      </c>
      <c r="K2" s="2"/>
    </row>
    <row r="3" spans="1:11" ht="23.25">
      <c r="A3" s="419" t="s">
        <v>61</v>
      </c>
      <c r="B3" s="419"/>
      <c r="C3" s="419"/>
      <c r="D3" s="419"/>
      <c r="E3" s="419"/>
      <c r="F3" s="419"/>
      <c r="G3" s="419"/>
      <c r="H3" s="419"/>
      <c r="I3" s="419"/>
      <c r="K3" s="2"/>
    </row>
    <row r="4" spans="1:9" ht="23.25">
      <c r="A4" s="419" t="s">
        <v>26</v>
      </c>
      <c r="B4" s="419"/>
      <c r="C4" s="419"/>
      <c r="D4" s="419"/>
      <c r="E4" s="419"/>
      <c r="F4" s="419"/>
      <c r="G4" s="419"/>
      <c r="H4" s="419"/>
      <c r="I4" s="419"/>
    </row>
    <row r="5" spans="1:9" ht="23.25">
      <c r="A5" s="473" t="s">
        <v>1</v>
      </c>
      <c r="B5" s="474"/>
      <c r="C5" s="474"/>
      <c r="D5" s="474"/>
      <c r="E5" s="474"/>
      <c r="F5" s="475"/>
      <c r="G5" s="63" t="s">
        <v>2</v>
      </c>
      <c r="H5" s="64" t="s">
        <v>3</v>
      </c>
      <c r="I5" s="65" t="s">
        <v>4</v>
      </c>
    </row>
    <row r="6" spans="1:9" ht="23.25">
      <c r="A6" s="19" t="s">
        <v>27</v>
      </c>
      <c r="B6" s="17"/>
      <c r="C6" s="60"/>
      <c r="D6" s="60"/>
      <c r="E6" s="60"/>
      <c r="F6" s="60"/>
      <c r="G6" s="18" t="s">
        <v>104</v>
      </c>
      <c r="H6" s="80">
        <v>509690</v>
      </c>
      <c r="I6" s="81"/>
    </row>
    <row r="7" spans="1:9" ht="23.25">
      <c r="A7" s="66"/>
      <c r="B7" s="67"/>
      <c r="C7" s="8"/>
      <c r="D7" s="8"/>
      <c r="E7" s="8"/>
      <c r="F7" s="83"/>
      <c r="G7" s="79"/>
      <c r="H7" s="7"/>
      <c r="I7" s="81"/>
    </row>
    <row r="8" spans="1:9" ht="23.25">
      <c r="A8" s="66"/>
      <c r="B8" s="67"/>
      <c r="C8" s="8" t="s">
        <v>120</v>
      </c>
      <c r="D8" s="8"/>
      <c r="E8" s="8"/>
      <c r="F8" s="83"/>
      <c r="G8" s="79" t="s">
        <v>43</v>
      </c>
      <c r="H8" s="80"/>
      <c r="I8" s="81">
        <v>13010</v>
      </c>
    </row>
    <row r="9" spans="1:9" ht="23.25">
      <c r="A9" s="66"/>
      <c r="B9" s="67"/>
      <c r="C9" s="8" t="s">
        <v>50</v>
      </c>
      <c r="D9" s="8"/>
      <c r="E9" s="8"/>
      <c r="F9" s="8"/>
      <c r="G9" s="79" t="s">
        <v>44</v>
      </c>
      <c r="H9" s="81"/>
      <c r="I9" s="81">
        <v>132540</v>
      </c>
    </row>
    <row r="10" spans="1:9" ht="23.25">
      <c r="A10" s="66"/>
      <c r="B10" s="67"/>
      <c r="C10" s="8" t="s">
        <v>108</v>
      </c>
      <c r="D10" s="8"/>
      <c r="E10" s="8"/>
      <c r="F10" s="83"/>
      <c r="G10" s="79" t="s">
        <v>45</v>
      </c>
      <c r="H10" s="80"/>
      <c r="I10" s="81">
        <v>1500</v>
      </c>
    </row>
    <row r="11" spans="1:9" ht="23.25">
      <c r="A11" s="66"/>
      <c r="B11" s="67"/>
      <c r="C11" s="397" t="s">
        <v>315</v>
      </c>
      <c r="D11" s="397"/>
      <c r="E11" s="397"/>
      <c r="F11" s="397"/>
      <c r="G11" s="79" t="s">
        <v>46</v>
      </c>
      <c r="H11" s="80"/>
      <c r="I11" s="81">
        <v>200</v>
      </c>
    </row>
    <row r="12" spans="1:9" ht="23.25">
      <c r="A12" s="66"/>
      <c r="B12" s="67"/>
      <c r="C12" s="8" t="s">
        <v>316</v>
      </c>
      <c r="D12" s="8"/>
      <c r="E12" s="8"/>
      <c r="F12" s="8"/>
      <c r="G12" s="84" t="s">
        <v>47</v>
      </c>
      <c r="H12" s="81"/>
      <c r="I12" s="85">
        <v>100</v>
      </c>
    </row>
    <row r="13" spans="1:9" ht="23.25">
      <c r="A13" s="66"/>
      <c r="B13" s="67"/>
      <c r="C13" s="8" t="s">
        <v>317</v>
      </c>
      <c r="D13" s="8"/>
      <c r="E13" s="8"/>
      <c r="F13" s="8"/>
      <c r="G13" s="84" t="s">
        <v>48</v>
      </c>
      <c r="H13" s="81"/>
      <c r="I13" s="81">
        <v>2340</v>
      </c>
    </row>
    <row r="14" spans="1:9" ht="23.25">
      <c r="A14" s="66"/>
      <c r="B14" s="67"/>
      <c r="C14" s="8" t="s">
        <v>52</v>
      </c>
      <c r="D14" s="8"/>
      <c r="E14" s="8"/>
      <c r="F14" s="8"/>
      <c r="G14" s="84" t="s">
        <v>49</v>
      </c>
      <c r="H14" s="81"/>
      <c r="I14" s="81">
        <v>360000</v>
      </c>
    </row>
    <row r="15" spans="1:9" ht="23.25">
      <c r="A15" s="66"/>
      <c r="B15" s="67"/>
      <c r="C15" s="8" t="s">
        <v>133</v>
      </c>
      <c r="D15" s="8"/>
      <c r="E15" s="8"/>
      <c r="F15" s="8"/>
      <c r="G15" s="84" t="s">
        <v>134</v>
      </c>
      <c r="H15" s="87"/>
      <c r="I15" s="87">
        <v>0</v>
      </c>
    </row>
    <row r="16" spans="1:9" ht="23.25">
      <c r="A16" s="66"/>
      <c r="B16" s="67"/>
      <c r="C16" s="60"/>
      <c r="D16" s="60"/>
      <c r="E16" s="60"/>
      <c r="F16" s="60"/>
      <c r="G16" s="68"/>
      <c r="H16" s="69"/>
      <c r="I16" s="70"/>
    </row>
    <row r="17" spans="1:9" ht="23.25">
      <c r="A17" s="66"/>
      <c r="B17" s="67"/>
      <c r="C17" s="60"/>
      <c r="D17" s="60"/>
      <c r="E17" s="60"/>
      <c r="F17" s="60"/>
      <c r="G17" s="68"/>
      <c r="H17" s="69"/>
      <c r="I17" s="70"/>
    </row>
    <row r="18" spans="1:9" ht="23.25">
      <c r="A18" s="66"/>
      <c r="B18" s="67"/>
      <c r="C18" s="60"/>
      <c r="D18" s="60"/>
      <c r="E18" s="60"/>
      <c r="F18" s="60"/>
      <c r="G18" s="68"/>
      <c r="H18" s="69"/>
      <c r="I18" s="70"/>
    </row>
    <row r="19" spans="1:9" ht="23.25">
      <c r="A19" s="66"/>
      <c r="B19" s="67"/>
      <c r="C19" s="60"/>
      <c r="D19" s="60"/>
      <c r="E19" s="60"/>
      <c r="F19" s="60"/>
      <c r="G19" s="68"/>
      <c r="H19" s="69"/>
      <c r="I19" s="70"/>
    </row>
    <row r="20" spans="1:9" ht="23.25">
      <c r="A20" s="66"/>
      <c r="B20" s="67"/>
      <c r="C20" s="60"/>
      <c r="D20" s="60"/>
      <c r="E20" s="60"/>
      <c r="F20" s="60"/>
      <c r="G20" s="68"/>
      <c r="H20" s="69"/>
      <c r="I20" s="70"/>
    </row>
    <row r="21" spans="1:9" ht="23.25">
      <c r="A21" s="66"/>
      <c r="B21" s="67"/>
      <c r="C21" s="60"/>
      <c r="D21" s="60"/>
      <c r="E21" s="60"/>
      <c r="F21" s="60"/>
      <c r="G21" s="68"/>
      <c r="H21" s="69"/>
      <c r="I21" s="70"/>
    </row>
    <row r="22" spans="1:9" ht="23.25">
      <c r="A22" s="66"/>
      <c r="B22" s="67"/>
      <c r="C22" s="60"/>
      <c r="D22" s="60"/>
      <c r="E22" s="60"/>
      <c r="F22" s="60"/>
      <c r="G22" s="68"/>
      <c r="H22" s="69"/>
      <c r="I22" s="70"/>
    </row>
    <row r="23" spans="1:9" ht="23.25">
      <c r="A23" s="66"/>
      <c r="B23" s="67"/>
      <c r="C23" s="60"/>
      <c r="D23" s="60"/>
      <c r="E23" s="60"/>
      <c r="F23" s="60"/>
      <c r="G23" s="68"/>
      <c r="H23" s="69"/>
      <c r="I23" s="70"/>
    </row>
    <row r="24" spans="1:9" ht="23.25">
      <c r="A24" s="66"/>
      <c r="B24" s="67"/>
      <c r="C24" s="60"/>
      <c r="D24" s="60"/>
      <c r="E24" s="60"/>
      <c r="F24" s="60"/>
      <c r="G24" s="68"/>
      <c r="H24" s="69"/>
      <c r="I24" s="70"/>
    </row>
    <row r="25" spans="1:9" ht="24" thickBot="1">
      <c r="A25" s="88"/>
      <c r="B25" s="89"/>
      <c r="C25" s="89"/>
      <c r="D25" s="89"/>
      <c r="E25" s="89"/>
      <c r="F25" s="89"/>
      <c r="G25" s="90"/>
      <c r="H25" s="91">
        <f>SUM(H6:H24)</f>
        <v>509690</v>
      </c>
      <c r="I25" s="92">
        <f>SUM(I6:I24)</f>
        <v>509690</v>
      </c>
    </row>
    <row r="26" spans="1:9" ht="24" thickTop="1">
      <c r="A26" s="93" t="s">
        <v>17</v>
      </c>
      <c r="B26" s="8"/>
      <c r="C26" s="8"/>
      <c r="D26" s="8"/>
      <c r="E26" s="8"/>
      <c r="F26" s="8"/>
      <c r="G26" s="8"/>
      <c r="H26" s="15"/>
      <c r="I26" s="94"/>
    </row>
    <row r="27" spans="1:9" ht="23.25">
      <c r="A27" s="93"/>
      <c r="B27" s="8" t="s">
        <v>423</v>
      </c>
      <c r="C27" s="8"/>
      <c r="D27" s="8"/>
      <c r="E27" s="8"/>
      <c r="F27" s="8"/>
      <c r="G27" s="8"/>
      <c r="H27" s="15"/>
      <c r="I27" s="94"/>
    </row>
    <row r="28" spans="1:9" ht="23.25">
      <c r="A28" s="93"/>
      <c r="B28" s="8" t="s">
        <v>334</v>
      </c>
      <c r="C28" s="8"/>
      <c r="D28" s="8"/>
      <c r="E28" s="8"/>
      <c r="F28" s="8"/>
      <c r="G28" s="8"/>
      <c r="H28" s="15"/>
      <c r="I28" s="94"/>
    </row>
    <row r="29" spans="1:9" ht="23.25">
      <c r="A29" s="95"/>
      <c r="B29" s="89"/>
      <c r="C29" s="89"/>
      <c r="D29" s="89"/>
      <c r="E29" s="89"/>
      <c r="F29" s="89"/>
      <c r="G29" s="89"/>
      <c r="H29" s="96"/>
      <c r="I29" s="97"/>
    </row>
    <row r="30" spans="1:9" ht="23.25">
      <c r="A30" s="98"/>
      <c r="B30" s="78"/>
      <c r="C30" s="78"/>
      <c r="D30" s="78"/>
      <c r="E30" s="78"/>
      <c r="F30" s="78"/>
      <c r="G30" s="78"/>
      <c r="H30" s="99"/>
      <c r="I30" s="100"/>
    </row>
    <row r="31" spans="1:9" ht="23.25">
      <c r="A31" s="465" t="s">
        <v>83</v>
      </c>
      <c r="B31" s="433"/>
      <c r="C31" s="433"/>
      <c r="D31" s="433"/>
      <c r="E31" s="8"/>
      <c r="F31" s="8"/>
      <c r="G31" s="466" t="s">
        <v>34</v>
      </c>
      <c r="H31" s="466"/>
      <c r="I31" s="467"/>
    </row>
    <row r="32" spans="1:9" ht="23.25">
      <c r="A32" s="465" t="s">
        <v>35</v>
      </c>
      <c r="B32" s="433"/>
      <c r="C32" s="433"/>
      <c r="D32" s="433"/>
      <c r="E32" s="8"/>
      <c r="F32" s="8"/>
      <c r="G32" s="466" t="s">
        <v>145</v>
      </c>
      <c r="H32" s="466"/>
      <c r="I32" s="467"/>
    </row>
    <row r="33" spans="1:9" ht="23.25">
      <c r="A33" s="465" t="s">
        <v>53</v>
      </c>
      <c r="B33" s="433"/>
      <c r="C33" s="433"/>
      <c r="D33" s="433"/>
      <c r="E33" s="8"/>
      <c r="F33" s="8"/>
      <c r="G33" s="466" t="s">
        <v>139</v>
      </c>
      <c r="H33" s="466"/>
      <c r="I33" s="467"/>
    </row>
    <row r="34" spans="1:9" ht="23.25">
      <c r="A34" s="88"/>
      <c r="B34" s="89"/>
      <c r="C34" s="89"/>
      <c r="D34" s="89"/>
      <c r="E34" s="89"/>
      <c r="F34" s="89"/>
      <c r="G34" s="468"/>
      <c r="H34" s="468"/>
      <c r="I34" s="469"/>
    </row>
    <row r="35" spans="1:9" ht="23.25">
      <c r="A35" s="6"/>
      <c r="B35" s="6"/>
      <c r="C35" s="6"/>
      <c r="D35" s="6"/>
      <c r="E35" s="6"/>
      <c r="F35" s="6"/>
      <c r="G35" s="6"/>
      <c r="H35" s="7"/>
      <c r="I35" s="7"/>
    </row>
    <row r="36" spans="1:9" ht="23.25">
      <c r="A36" s="6"/>
      <c r="B36" s="6"/>
      <c r="C36" s="6"/>
      <c r="D36" s="6"/>
      <c r="E36" s="6"/>
      <c r="F36" s="6"/>
      <c r="G36" s="6"/>
      <c r="H36" s="7"/>
      <c r="I36" s="7"/>
    </row>
  </sheetData>
  <sheetProtection/>
  <mergeCells count="10">
    <mergeCell ref="A33:D33"/>
    <mergeCell ref="G33:I33"/>
    <mergeCell ref="G34:I34"/>
    <mergeCell ref="A3:I3"/>
    <mergeCell ref="A4:I4"/>
    <mergeCell ref="A5:F5"/>
    <mergeCell ref="A31:D31"/>
    <mergeCell ref="G31:I31"/>
    <mergeCell ref="A32:D32"/>
    <mergeCell ref="G32:I32"/>
  </mergeCells>
  <printOptions/>
  <pageMargins left="0.7874015748031497" right="0.1968503937007874" top="0.3937007874015748" bottom="0.5118110236220472" header="0.35433070866141736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J&amp;n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jok</dc:creator>
  <cp:keywords/>
  <dc:description/>
  <cp:lastModifiedBy>WIN-7</cp:lastModifiedBy>
  <cp:lastPrinted>2019-03-05T04:43:51Z</cp:lastPrinted>
  <dcterms:created xsi:type="dcterms:W3CDTF">2004-10-16T17:16:06Z</dcterms:created>
  <dcterms:modified xsi:type="dcterms:W3CDTF">2019-03-05T04:55:44Z</dcterms:modified>
  <cp:category/>
  <cp:version/>
  <cp:contentType/>
  <cp:contentStatus/>
</cp:coreProperties>
</file>