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05" activeTab="1"/>
  </bookViews>
  <sheets>
    <sheet name="รายรับจริงประกอบงบทดลอง" sheetId="1" r:id="rId1"/>
    <sheet name="รายงานรับจ่ายเงินสด" sheetId="2" r:id="rId2"/>
    <sheet name="เงินรับฝาก" sheetId="3" r:id="rId3"/>
    <sheet name="งบกระทบยอด" sheetId="4" r:id="rId4"/>
    <sheet name="กระทบยอด(จ่ายจากรายรับ)" sheetId="5" r:id="rId5"/>
    <sheet name="กระทบยอดคงเหลือ" sheetId="6" r:id="rId6"/>
    <sheet name="Sheet1" sheetId="7" r:id="rId7"/>
  </sheets>
  <definedNames>
    <definedName name="_xlnm.Print_Area" localSheetId="1">'รายงานรับจ่ายเงินสด'!$A$45:$G$83</definedName>
    <definedName name="_xlnm.Print_Area" localSheetId="0">'รายรับจริงประกอบงบทดลอง'!$A$1:$H$49</definedName>
  </definedNames>
  <calcPr fullCalcOnLoad="1"/>
</workbook>
</file>

<file path=xl/sharedStrings.xml><?xml version="1.0" encoding="utf-8"?>
<sst xmlns="http://schemas.openxmlformats.org/spreadsheetml/2006/main" count="479" uniqueCount="239">
  <si>
    <t>รายการ</t>
  </si>
  <si>
    <t>รหัสบัญชี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</si>
  <si>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</si>
  <si>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</si>
  <si>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</si>
  <si>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</si>
  <si>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</si>
  <si>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</si>
  <si>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</si>
  <si>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</si>
  <si>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</si>
  <si>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ค่าครุภัณฑ์</t>
  </si>
  <si>
    <t>ภาษีหัก ณ ที่จ่าย</t>
  </si>
  <si>
    <t>รวมทั้งสิ้น</t>
  </si>
  <si>
    <t>ประมาณการ</t>
  </si>
  <si>
    <t>ผลประโยชน์อื่นๆจากเบ็ดเตล็ด</t>
  </si>
  <si>
    <t>คงเหลือ</t>
  </si>
  <si>
    <t>0309</t>
  </si>
  <si>
    <t>0310</t>
  </si>
  <si>
    <t>0311</t>
  </si>
  <si>
    <t>0312</t>
  </si>
  <si>
    <t>0313</t>
  </si>
  <si>
    <t>0314</t>
  </si>
  <si>
    <t>0308</t>
  </si>
  <si>
    <t>รวมรายรับ</t>
  </si>
  <si>
    <t>รวมรายจ่าย</t>
  </si>
  <si>
    <t>จนถึงปัจจุบัน</t>
  </si>
  <si>
    <t>เกิดขึ้นจริง</t>
  </si>
  <si>
    <t>(บาท)</t>
  </si>
  <si>
    <t>ยอดยกมา</t>
  </si>
  <si>
    <t>รายรับ  (หมายเหตุ  1)</t>
  </si>
  <si>
    <t xml:space="preserve">รายจ่าย  </t>
  </si>
  <si>
    <t>ยอดยกไป</t>
  </si>
  <si>
    <t>รวม</t>
  </si>
  <si>
    <t>วันที่</t>
  </si>
  <si>
    <t>ผลประโยชน์อื่นๆจากค่าแรง</t>
  </si>
  <si>
    <t>ผลประโยชน์อื่นๆจากค่าตรวจ</t>
  </si>
  <si>
    <t>ค่าเช่ามาตรน้ำ</t>
  </si>
  <si>
    <t>ยอดยกมาเดือนก่อน</t>
  </si>
  <si>
    <t>ธนาคารกรุงไทย        สาขาจอหอ</t>
  </si>
  <si>
    <t>บาท</t>
  </si>
  <si>
    <t>วันที่ลงบัญชี</t>
  </si>
  <si>
    <t>วันที่ฝากธนาคาร</t>
  </si>
  <si>
    <t>จำนวนเงิน</t>
  </si>
  <si>
    <t>หัก : เช็คจ่ายที่ผู้รับยังไม่นำมาขึ้นเงินกับธนาคาร</t>
  </si>
  <si>
    <t>เลขที่เช็ค</t>
  </si>
  <si>
    <t>บวก: หรือ (หัก)  รายการกระทบยอดอื่น ๆ</t>
  </si>
  <si>
    <t xml:space="preserve">  </t>
  </si>
  <si>
    <t>ผู้จัดทำ</t>
  </si>
  <si>
    <t>ผู้ตรวจสอบ</t>
  </si>
  <si>
    <t xml:space="preserve">(ลงชื่อ)…………..……...……......................................  </t>
  </si>
  <si>
    <t>(ลงชื่อ)..………….....………..........................................</t>
  </si>
  <si>
    <t>กองการประปา เทศบาลตำบลตลาดแค</t>
  </si>
  <si>
    <t>อำเภอโนนสูง  จังหวัดนครราชสีมา</t>
  </si>
  <si>
    <t>กองการประปา  เทศบาลตำบลตลาดแค</t>
  </si>
  <si>
    <r>
      <t xml:space="preserve">ประเภท     </t>
    </r>
    <r>
      <rPr>
        <b/>
        <sz val="16"/>
        <rFont val="TH SarabunPSK"/>
        <family val="2"/>
      </rPr>
      <t>ออมทรัพย์</t>
    </r>
  </si>
  <si>
    <r>
      <t xml:space="preserve">เลขที่บัญชี    </t>
    </r>
    <r>
      <rPr>
        <b/>
        <sz val="16"/>
        <rFont val="TH SarabunPSK"/>
        <family val="2"/>
      </rPr>
      <t>341-0-29271-3</t>
    </r>
  </si>
  <si>
    <r>
      <t>รายละเอียด</t>
    </r>
    <r>
      <rPr>
        <b/>
        <sz val="16"/>
        <rFont val="TH SarabunPSK"/>
        <family val="2"/>
      </rPr>
      <t xml:space="preserve">   </t>
    </r>
  </si>
  <si>
    <t>บวก  เงินฝากระหว่างทาง</t>
  </si>
  <si>
    <t xml:space="preserve"> -</t>
  </si>
  <si>
    <t>เงินรายรับ</t>
  </si>
  <si>
    <t xml:space="preserve"> ประมาณการ </t>
  </si>
  <si>
    <t>ประกันสังคม</t>
  </si>
  <si>
    <t>เงินรับฝาก-ประกันสังคม</t>
  </si>
  <si>
    <t>เงินรับฝาก-ประกันสัญญา</t>
  </si>
  <si>
    <t>ค่าจ้างลูกจ้างประจำ</t>
  </si>
  <si>
    <t>เงินรับฝาก-ภาษีหัก ณ ที่จ่าย</t>
  </si>
  <si>
    <t>00330</t>
  </si>
  <si>
    <t>00332</t>
  </si>
  <si>
    <t>รวมเดือนนี้</t>
  </si>
  <si>
    <t>รวมตั้งแต่ต้นปี</t>
  </si>
  <si>
    <t>ค่าไฟฟ้า</t>
  </si>
  <si>
    <t>เงินประจำตำแหน่ง</t>
  </si>
  <si>
    <t>ตุลาคม</t>
  </si>
  <si>
    <t xml:space="preserve">                                 แผนงาน</t>
  </si>
  <si>
    <t xml:space="preserve">            หมวด/ประเภทรายจ่าย</t>
  </si>
  <si>
    <t>เงินสมทบกองทุนบำเหน็จบำนาญ</t>
  </si>
  <si>
    <t xml:space="preserve">     </t>
  </si>
  <si>
    <t>เงินเดือนพนักงาน</t>
  </si>
  <si>
    <t>เงินเพิ่มต่างๆ</t>
  </si>
  <si>
    <t>เงินเพิ่ม</t>
  </si>
  <si>
    <t>ค่าตอบแทนรายเดือนพนักงาน</t>
  </si>
  <si>
    <t>ค่าเช่าบ้าน</t>
  </si>
  <si>
    <t>การศึกษาบุตร</t>
  </si>
  <si>
    <t xml:space="preserve">                                    แผนงาน</t>
  </si>
  <si>
    <t xml:space="preserve">          หมวด/ประเภทรายจ่าย</t>
  </si>
  <si>
    <t>รายจ่ายให้ได้มาซึ่งบริการ</t>
  </si>
  <si>
    <t>รายจ่ายบำรุงซ่อมแซม</t>
  </si>
  <si>
    <t>เบี้ยเลี้ยง</t>
  </si>
  <si>
    <t>วัสดุสำนักงาน</t>
  </si>
  <si>
    <t>วัสดุก่อสร้าง</t>
  </si>
  <si>
    <t>วัสดุเชื้อเพลิง</t>
  </si>
  <si>
    <t>วัสดุคอมพิวเตอร์</t>
  </si>
  <si>
    <t>วัสดุอื่นๆ</t>
  </si>
  <si>
    <t>มิเตอร</t>
  </si>
  <si>
    <t>สารส้ม</t>
  </si>
  <si>
    <t>อุปกรณ์</t>
  </si>
  <si>
    <t>ครุภัณฑ์สำนักงาน</t>
  </si>
  <si>
    <t>ครุภัณฑ์การเกษตร</t>
  </si>
  <si>
    <t>ครุภัณฑ์โฆษณาและเผยแพร่</t>
  </si>
  <si>
    <t>กระดาษทำการกระทบยอดรายจ่ายตามงบประมาณ (จ่ายจากรายรับ)</t>
  </si>
  <si>
    <t>ประกันสัญญา</t>
  </si>
  <si>
    <t xml:space="preserve">รายรับจริงประกอบงบทดลองและรายงานรับ-จ่ายเงินสด  </t>
  </si>
  <si>
    <t>ค่าจำหน่ายสิ่งของจากคลังพัสดุ(มิเตอร์น้ำ)</t>
  </si>
  <si>
    <t>เงินช่วยเหลือ</t>
  </si>
  <si>
    <t>สูงกว่า</t>
  </si>
  <si>
    <t>รายรับ                รายจ่าย</t>
  </si>
  <si>
    <t>จำนวนเงินเดือนนี้</t>
  </si>
  <si>
    <t>ที่เกิดขี้นจริง</t>
  </si>
  <si>
    <t xml:space="preserve">                (ต่ำกว่า)  </t>
  </si>
  <si>
    <t>รับ</t>
  </si>
  <si>
    <t>จ่าย</t>
  </si>
  <si>
    <t>รายละเอียดประกอบงบทดลองและรายงานรับ - จ่ายเงิน</t>
  </si>
  <si>
    <t>ค่าจำหน่ายสิ่งของจากคลังพัสดุ (มิเตอร์น้ำ)</t>
  </si>
  <si>
    <t>วัสดุไฟฟ้าและวิทยุ</t>
  </si>
  <si>
    <t xml:space="preserve"> </t>
  </si>
  <si>
    <t xml:space="preserve"> รับจริงตั้งแต่ต้นปี </t>
  </si>
  <si>
    <t>รับจริงเดือนนี้</t>
  </si>
  <si>
    <t xml:space="preserve">รายงาน  รับ  -  จ่ายเงิน   </t>
  </si>
  <si>
    <t>งบประมาณเฉพาะการ</t>
  </si>
  <si>
    <t>ค่าตอบแทนพนักงานจ้าง</t>
  </si>
  <si>
    <t xml:space="preserve"> -2-</t>
  </si>
  <si>
    <t xml:space="preserve">                   (นางกุลสิริ  เปรมกลาง)</t>
  </si>
  <si>
    <t xml:space="preserve">                ปลัดเทศบาลตำบลตลาดแค</t>
  </si>
  <si>
    <t xml:space="preserve">                                                                                  ผู้อำนวยการกองการประปา</t>
  </si>
  <si>
    <t>หมายเหตุ 2</t>
  </si>
  <si>
    <t xml:space="preserve">เงินรับฝาก </t>
  </si>
  <si>
    <t xml:space="preserve">                  เงินสมทบกองทุนบำเหน็จบำนาญข้าราชการส่วนท้องถิ่น (120100)</t>
  </si>
  <si>
    <t xml:space="preserve">             เงินสมทบกองทุนประกันสังคม (215013) </t>
  </si>
  <si>
    <t>แหล่งเงิน</t>
  </si>
  <si>
    <t>งบบุคลากร (520000)</t>
  </si>
  <si>
    <t>งบกลาง (510000)</t>
  </si>
  <si>
    <t xml:space="preserve">             เงินเพิ่มต่างๆ ของพนักงาน (5220200)</t>
  </si>
  <si>
    <t xml:space="preserve">             เงินประจำตำแหน่ง (5220300)</t>
  </si>
  <si>
    <t xml:space="preserve">             เงินเดือนพนักงาน (5220100)</t>
  </si>
  <si>
    <t>หมวดเงินเดือน (ฝ่ายประจำ) (220000)</t>
  </si>
  <si>
    <t>ค่าจ้างประจำ (220500)</t>
  </si>
  <si>
    <t xml:space="preserve">            ค่าจ้างลูกจ้างประจำ (5220500)</t>
  </si>
  <si>
    <t xml:space="preserve">            เงินเพิ่มต่างๆของลูกจ้างประจำ (5220600)</t>
  </si>
  <si>
    <t>ค่าตอบแทนพนักงานจ้าง (220700)</t>
  </si>
  <si>
    <t xml:space="preserve">            เงินเพิ่มต่างๆ ของพนักงานจ้าง (5220800)</t>
  </si>
  <si>
    <t>งบดำเนินงาน (300000)</t>
  </si>
  <si>
    <t>หมวดค่าตอบแทน (310000)</t>
  </si>
  <si>
    <t xml:space="preserve">          ค่าเช่าบ้าน (5310400)</t>
  </si>
  <si>
    <t xml:space="preserve">          เงินช่วยเหลือการศึกษาบุตร (5310500)</t>
  </si>
  <si>
    <t>หมวดค่าใช้สอย (320000)</t>
  </si>
  <si>
    <t xml:space="preserve">            ค่าตอบแทนพนักงานจ้าง (5220700)</t>
  </si>
  <si>
    <t xml:space="preserve">           รายจ่ายเพื่อให้ได้มาซึ่งบริการ (5320100)</t>
  </si>
  <si>
    <t xml:space="preserve">           รายจ่ายเกี่ยวเนื่องกับการปฏิบัติราชการฯ (5320300)</t>
  </si>
  <si>
    <t xml:space="preserve">           ค่าบำรุงรักษาและซ่อมแซม (5320400)</t>
  </si>
  <si>
    <t>หมวดค่าวัสดุ (330000)</t>
  </si>
  <si>
    <t xml:space="preserve">           วัสดุสำนักงาน (5330100)</t>
  </si>
  <si>
    <t xml:space="preserve">           วัสดุไฟฟ้าและวิทยุ (5330200)</t>
  </si>
  <si>
    <t xml:space="preserve">           วัสดุก่อสร้าง (5330600)</t>
  </si>
  <si>
    <t xml:space="preserve">           วัสดุเชื้อเพลิงและหล่อลื่น (5330800)</t>
  </si>
  <si>
    <t xml:space="preserve">           วัสดุคอมพิวเตอร์ (5331400)</t>
  </si>
  <si>
    <t xml:space="preserve">           วัสดุอื่น (5331700)</t>
  </si>
  <si>
    <t xml:space="preserve">           วัสดุเครื่องแต่งกาย (5331200)</t>
  </si>
  <si>
    <t>หมวดค่าสาธารณูปโภค (340000)</t>
  </si>
  <si>
    <t xml:space="preserve">           ค่าไฟฟ้า (5340100)</t>
  </si>
  <si>
    <t>หมวดค่าครุภัณฑ์ (410000)</t>
  </si>
  <si>
    <t xml:space="preserve">          ครุภัณฑ์สำนักงาน (5410100)</t>
  </si>
  <si>
    <t xml:space="preserve">          ครุภัณฑ์การเกษตร(5410400)</t>
  </si>
  <si>
    <t xml:space="preserve"> ครุภัณฑ์วิทยาศาสตร์หรือการแพทย์ (5410800)</t>
  </si>
  <si>
    <t xml:space="preserve">    (ลงชื่อ) ....................................................</t>
  </si>
  <si>
    <t xml:space="preserve">                (นางสาวพิมพ์ชนก  คูณกลาง)</t>
  </si>
  <si>
    <t xml:space="preserve">             นักวิชาการเงินและบัญชีชำนาญการ</t>
  </si>
  <si>
    <t xml:space="preserve">    (ลงชื่อ) ..................................................</t>
  </si>
  <si>
    <t xml:space="preserve">            เงินสมทบกองทุนบำเหน็จบำนาญข้าราชการส่วนท้องถิ่น (120100)</t>
  </si>
  <si>
    <t>กระดาษทำการกระทบยอดงบประมาณคงเหลือ</t>
  </si>
  <si>
    <t>รวมทั้งสิ้นตั้งแต่ต้นปี</t>
  </si>
  <si>
    <t>รวมทั้งสิ้นเดือนนี้</t>
  </si>
  <si>
    <t>ค่าจำหน่ายน้ำจากมาตรวัดน้ำ</t>
  </si>
  <si>
    <t>เงินที่งบประมาณทั่วไปช่วยเหลืองบประมาณเฉพาะการ</t>
  </si>
  <si>
    <t>หมายเหตุ 1</t>
  </si>
  <si>
    <t>ลูกหนี้อื่นๆ - รับผิดทางละเมิด (ผู้ทุจริต)</t>
  </si>
  <si>
    <t>ลูกหนี้อื่นๆ - รับผิดทางละเมิด (ผู้เกี่ยวข้อง)</t>
  </si>
  <si>
    <t>เงินเพิ่มต่าง ๆ ของพนักงานจ้าง</t>
  </si>
  <si>
    <r>
      <t>หัก</t>
    </r>
    <r>
      <rPr>
        <sz val="16"/>
        <rFont val="TH SarabunPSK"/>
        <family val="2"/>
      </rPr>
      <t xml:space="preserve">  เช็คจ่ายที่ผู้รับยังไม่นำมาขึ้นเงินกับธนาคาร </t>
    </r>
  </si>
  <si>
    <t xml:space="preserve">          ครุภัณฑ์วิทยาศาสตร์หรือการแพทย์ (5410800)</t>
  </si>
  <si>
    <t>เงินสด</t>
  </si>
  <si>
    <t xml:space="preserve">     (ลงชื่อ) ..............................................                     (ลงชื่อ).................................................</t>
  </si>
  <si>
    <t xml:space="preserve">  ผู้จัดทำ</t>
  </si>
  <si>
    <t xml:space="preserve">      (ลงชื่อ)….............................................. </t>
  </si>
  <si>
    <t xml:space="preserve">               (นางสาวพิมพ์ชนก  คูณกลาง)</t>
  </si>
  <si>
    <t xml:space="preserve">           นักวิชาการเงินและบัญชีชำนาญการ</t>
  </si>
  <si>
    <t>ปีงบประมาณ  2561</t>
  </si>
  <si>
    <t>รายจ่ายค้างจ่าย</t>
  </si>
  <si>
    <t xml:space="preserve">  ตรวจถูกต้อง                                    ตรวจถูกต้อง                                                รับรองถูกต้อง</t>
  </si>
  <si>
    <t xml:space="preserve"> ผู้จัดทำ                                                  </t>
  </si>
  <si>
    <t xml:space="preserve">                     </t>
  </si>
  <si>
    <t xml:space="preserve">             </t>
  </si>
  <si>
    <t xml:space="preserve">         </t>
  </si>
  <si>
    <t xml:space="preserve">              (นางสาวพิมพ์ชนก  คูณกลาง)                            </t>
  </si>
  <si>
    <t xml:space="preserve">         นักวิชาการเงินและบัญชีชำนาญการ                 </t>
  </si>
  <si>
    <t xml:space="preserve">  ตรวจถูกต้อง                            ตรวจถูกต้อง                                      รับรองถูกต้อง</t>
  </si>
  <si>
    <t xml:space="preserve">     (ลงชื่อ) ..............................................                   </t>
  </si>
  <si>
    <t xml:space="preserve">   (ลงชื่อ).....................................                    (ลงชื่อ)ว่าที่ร้อยเอก….....................................                   (ลงชื่อ)............................................</t>
  </si>
  <si>
    <t xml:space="preserve">  ตรวจถูกต้อง                                   ตรวจถูกต้อง                                              รับรองถูกต้อง</t>
  </si>
  <si>
    <t>ปลัดเทศบาลตำบลตลาดแค                        นายกเทศมนตรีตำบลตลาดแค</t>
  </si>
  <si>
    <t xml:space="preserve">   (ลงชื่อ)........................................                (ลงชื่อ)ว่าที่ร้อยเอก….........................................            (ลงชื่อ)................................................</t>
  </si>
  <si>
    <t xml:space="preserve">   (ลงชื่อ).....................................           (ลงชื่อ)ว่าที่ร้อยเอก….....................................        (ลงชื่อ)..........................................</t>
  </si>
  <si>
    <t xml:space="preserve">               ปลัดเทศบาลตำบลตลาดแค                นายกเทศมนตรีตำบลตลาดแค</t>
  </si>
  <si>
    <r>
      <rPr>
        <b/>
        <u val="single"/>
        <sz val="16"/>
        <rFont val="TH SarabunPSK"/>
        <family val="2"/>
      </rPr>
      <t>บวก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ดอกเบี้ยเงินฝากธนาคาร</t>
    </r>
  </si>
  <si>
    <t>ดอกเบี้ย</t>
  </si>
  <si>
    <t>เงินฯช่วยเหลืองบประมาณเฉพาะการ</t>
  </si>
  <si>
    <t xml:space="preserve">              (นางสาวพิมพ์ชนก  คูณกลาง)</t>
  </si>
  <si>
    <t xml:space="preserve">              ผู้อำนวยการกองคลัง</t>
  </si>
  <si>
    <t xml:space="preserve">  ตรวจถูกต้อง                                  ตรวจถูกต้อง                                                รับรองถูกต้อง</t>
  </si>
  <si>
    <t xml:space="preserve">   (ลงชื่อ)........................................              (ลงชื่อ)ว่าที่ร้อยเอก…........................................       (ลงชื่อ)................................................</t>
  </si>
  <si>
    <t xml:space="preserve">         (นางสาวอมรรัตน์  แสงฤทธิ์)                                           (สกล  พละเสน)                       (นายชัยรัตน์  กิตติหิรัญวัฒน์)  </t>
  </si>
  <si>
    <t xml:space="preserve">             ผู้อำนวยการกองคลัง</t>
  </si>
  <si>
    <t xml:space="preserve">   (นางสาวพิมพ์ชนก  คูณกลาง)</t>
  </si>
  <si>
    <t xml:space="preserve"> นักวิชาการเงินและบัญชีชำนาญการ</t>
  </si>
  <si>
    <t xml:space="preserve">      (นางสาวอมรรัตน์  แสงฤทธิ์)</t>
  </si>
  <si>
    <t xml:space="preserve">        ผู้อำนวยการกองคลัง </t>
  </si>
  <si>
    <t xml:space="preserve">            ผู้อำนวยการกองคลัง                           ปลัดเทศบาลตำบลตลาดแค                  นายกเทศมนตรีตำบลตลาดแค</t>
  </si>
  <si>
    <t xml:space="preserve">        (นางสาวอมรรัตน์  แสงฤทธิ์)                              (สกล  พละเสน)                         (นายชัยรัตน์  กิตติหิรัญวัฒน์)  </t>
  </si>
  <si>
    <t xml:space="preserve">  ตรวจถูกต้อง                                    ตรวจถูกต้อง                                              รับรองถูกต้อง</t>
  </si>
  <si>
    <t xml:space="preserve">   (ลงชื่อ).................................................                 (ลงชื่อ)ว่าที่ร้อยเอก…..........................................          (ลงชื่อ)...........................................</t>
  </si>
  <si>
    <t xml:space="preserve">           (นางสาวอมรรัตน์  แสงฤทธิ์)                                              (สกล  พละเสน)                             (นายชัยรัตน์  กิตติหิรัญวัฒน์)  </t>
  </si>
  <si>
    <t xml:space="preserve">                 ผู้อำนวยการกองคลัง                                          ปลัดเทศบาลตำบลตลาดแค                       นายกเทศมนตรีตำบลตลาดแค</t>
  </si>
  <si>
    <t xml:space="preserve">         (นางสาวอมรรัตน์  แสงฤทธิ์)                                            (สกล  พละเสน)                                (นายชัยรัตน์  กิตติหิรัญวัฒน์)  </t>
  </si>
  <si>
    <t xml:space="preserve">         (นางสาวอมรรัตน์  แสงฤทธิ์)                                    (สกล  พละเสน)                      (นายชัยรัตน์  กิตติหิรัญวัฒน์)  </t>
  </si>
  <si>
    <t xml:space="preserve">                   ปลัดเทศบาลตำบลตลาดแค               นายกเทศมนตรีตำบลตลาดแค</t>
  </si>
  <si>
    <t>ณ  วันที่  30  เดือน มีนาคม  พ.ศ. 2561</t>
  </si>
  <si>
    <t>ณ  วันที่  30  มีนาคม  2561</t>
  </si>
  <si>
    <t>ค่าหุ้นรายเดือนพนักงานเทศบาล</t>
  </si>
  <si>
    <t>ค่าชำระเงินกู้สามัญและค่าหุ้นลูกจ้างประจำ</t>
  </si>
  <si>
    <t>ค่าสินเชื่ออเนกประสงค์ลูกจ้างประจำ</t>
  </si>
  <si>
    <t>ยอดคงเหลือตามรายงานธนาคาร   ณ   วันที่  30  มีนาคม  2561</t>
  </si>
  <si>
    <t>ยอดเงินคงเหลือตามบัญชี ณ   วันที่  30  มีนาคม  2561</t>
  </si>
  <si>
    <t xml:space="preserve"> วันที่  30  มีนาคม  2561</t>
  </si>
  <si>
    <t xml:space="preserve">      วันที่  30  มีนาคม  2561</t>
  </si>
  <si>
    <t>ประจำเดือน มีนาคม  2561</t>
  </si>
  <si>
    <t>ประจำเดือนมีนาคม  2561</t>
  </si>
  <si>
    <t>เงินรับฝาก-ค่าหุ้นรายเดือนพนง.เทศบาล</t>
  </si>
  <si>
    <t>เงินรับฝาก-ค่าชำระเงินกู้สามัญและค่าหุ้นลูกจ้างประจำ</t>
  </si>
  <si>
    <t>เงินรับฝาก-ค่าสินเชื่ออเนกประสงค์ลูกจ้างประจำ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</si>
</sst>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€&quot;#,##0;\-&quot;€&quot;#,##0"/>
    <numFmt numFmtId="200" formatCode="&quot;€&quot;#,##0;[Red]\-&quot;€&quot;#,##0"/>
    <numFmt numFmtId="201" formatCode="&quot;€&quot;#,##0.00;\-&quot;€&quot;#,##0.00"/>
    <numFmt numFmtId="202" formatCode="&quot;€&quot;#,##0.00;[Red]\-&quot;€&quot;#,##0.00"/>
    <numFmt numFmtId="203" formatCode="_-&quot;€&quot;* #,##0_-;\-&quot;€&quot;* #,##0_-;_-&quot;€&quot;* &quot;-&quot;_-;_-@_-"/>
    <numFmt numFmtId="204" formatCode="_-&quot;€&quot;* #,##0.00_-;\-&quot;€&quot;* #,##0.00_-;_-&quot;€&quot;* &quot;-&quot;??_-;_-@_-"/>
    <numFmt numFmtId="205" formatCode="t&quot;€&quot;#,##0_);\(t&quot;€&quot;#,##0\)"/>
    <numFmt numFmtId="206" formatCode="t&quot;€&quot;#,##0_);[Red]\(t&quot;€&quot;#,##0\)"/>
    <numFmt numFmtId="207" formatCode="t&quot;€&quot;#,##0.00_);\(t&quot;€&quot;#,##0.00\)"/>
    <numFmt numFmtId="208" formatCode="t&quot;€&quot;#,##0.00_);[Red]\(t&quot;€&quot;#,##0.00\)"/>
    <numFmt numFmtId="209" formatCode="#,##0.0"/>
    <numFmt numFmtId="210" formatCode="0.0"/>
    <numFmt numFmtId="211" formatCode="_-* #,##0.0_-;\-* #,##0.0_-;_-* &quot;-&quot;??_-;_-@_-"/>
    <numFmt numFmtId="212" formatCode="_-* #,##0_-;\-* #,##0_-;_-* &quot;-&quot;??_-;_-@_-"/>
    <numFmt numFmtId="213" formatCode="#,##0.000"/>
    <numFmt numFmtId="214" formatCode="#,##0.0000"/>
    <numFmt numFmtId="215" formatCode="#,##0.00;[Red]#,##0.00"/>
    <numFmt numFmtId="216" formatCode="#,##0.00_ ;\-#,##0.00\ "/>
    <numFmt numFmtId="217" formatCode="_-* #,##0.000_-;\-* #,##0.000_-;_-* &quot;-&quot;??_-;_-@_-"/>
    <numFmt numFmtId="218" formatCode="_-* #,##0.0000_-;\-* #,##0.0000_-;_-* &quot;-&quot;??_-;_-@_-"/>
    <numFmt numFmtId="219" formatCode="_-* #,##0.00000_-;\-* #,##0.00000_-;_-* &quot;-&quot;??_-;_-@_-"/>
    <numFmt numFmtId="220" formatCode="_-* #,##0.000000_-;\-* #,##0.000000_-;_-* &quot;-&quot;??_-;_-@_-"/>
    <numFmt numFmtId="221" formatCode="_-* #,##0.0000000_-;\-* #,##0.0000000_-;_-* &quot;-&quot;??_-;_-@_-"/>
    <numFmt numFmtId="222" formatCode="#,##0.00_ ;[Red]\-#,##0.00\ "/>
    <numFmt numFmtId="223" formatCode="ปปปป"/>
    <numFmt numFmtId="224" formatCode="[$-41E]d\ mmmm\ yyyy"/>
    <numFmt numFmtId="225" formatCode="[$-1809]dd\ mmmm\ yyyy"/>
    <numFmt numFmtId="226" formatCode="[$-107041E]d\ mmmm\ yyyy;@"/>
    <numFmt numFmtId="227" formatCode="mmm\-yyyy"/>
    <numFmt numFmtId="228" formatCode="[$-1070000]d/mm/yyyy;@"/>
    <numFmt numFmtId="229" formatCode="_-* #,##0.00000000_-;\-* #,##0.00000000_-;_-* &quot;-&quot;??_-;_-@_-"/>
    <numFmt numFmtId="230" formatCode="_-* #,##0.000000000_-;\-* #,##0.000000000_-;_-* &quot;-&quot;??_-;_-@_-"/>
    <numFmt numFmtId="231" formatCode="000"/>
  </numFmts>
  <fonts count="63">
    <font>
      <sz val="14"/>
      <name val="Cordia New"/>
      <family val="0"/>
    </font>
    <font>
      <sz val="8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u val="single"/>
      <sz val="16"/>
      <name val="TH SarabunPSK"/>
      <family val="2"/>
    </font>
    <font>
      <b/>
      <u val="single"/>
      <sz val="16"/>
      <name val="TH SarabunPSK"/>
      <family val="2"/>
    </font>
    <font>
      <b/>
      <sz val="16"/>
      <color indexed="60"/>
      <name val="TH SarabunPSK"/>
      <family val="2"/>
    </font>
    <font>
      <sz val="16"/>
      <color indexed="10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6"/>
      <color indexed="10"/>
      <name val="Cordia New"/>
      <family val="2"/>
    </font>
    <font>
      <sz val="12"/>
      <color indexed="10"/>
      <name val="Cordia New"/>
      <family val="2"/>
    </font>
    <font>
      <sz val="13"/>
      <color indexed="10"/>
      <name val="Cordia New"/>
      <family val="2"/>
    </font>
    <font>
      <sz val="14"/>
      <color indexed="10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sz val="10"/>
      <name val="Arial"/>
      <family val="2"/>
    </font>
    <font>
      <sz val="13"/>
      <name val="TH SarabunPSK"/>
      <family val="2"/>
    </font>
    <font>
      <sz val="14"/>
      <color indexed="10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20" fillId="0" borderId="0">
      <alignment/>
      <protection/>
    </xf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36" applyFont="1" applyAlignment="1">
      <alignment/>
    </xf>
    <xf numFmtId="0" fontId="2" fillId="0" borderId="10" xfId="0" applyFont="1" applyBorder="1" applyAlignment="1">
      <alignment horizontal="center"/>
    </xf>
    <xf numFmtId="43" fontId="2" fillId="0" borderId="10" xfId="36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11" xfId="36" applyFont="1" applyBorder="1" applyAlignment="1">
      <alignment/>
    </xf>
    <xf numFmtId="43" fontId="3" fillId="0" borderId="12" xfId="0" applyNumberFormat="1" applyFont="1" applyBorder="1" applyAlignment="1">
      <alignment/>
    </xf>
    <xf numFmtId="43" fontId="3" fillId="0" borderId="12" xfId="36" applyFont="1" applyBorder="1" applyAlignment="1">
      <alignment/>
    </xf>
    <xf numFmtId="43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3" xfId="36" applyFont="1" applyBorder="1" applyAlignment="1">
      <alignment/>
    </xf>
    <xf numFmtId="43" fontId="2" fillId="0" borderId="14" xfId="36" applyFont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43" fontId="2" fillId="0" borderId="0" xfId="36" applyFont="1" applyBorder="1" applyAlignment="1">
      <alignment/>
    </xf>
    <xf numFmtId="2" fontId="3" fillId="0" borderId="0" xfId="0" applyNumberFormat="1" applyFont="1" applyAlignment="1">
      <alignment horizontal="center"/>
    </xf>
    <xf numFmtId="43" fontId="4" fillId="0" borderId="0" xfId="36" applyFont="1" applyAlignment="1">
      <alignment/>
    </xf>
    <xf numFmtId="2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11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/>
    </xf>
    <xf numFmtId="43" fontId="3" fillId="0" borderId="0" xfId="36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3" fontId="2" fillId="0" borderId="16" xfId="36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226" fontId="3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215" fontId="3" fillId="0" borderId="0" xfId="0" applyNumberFormat="1" applyFont="1" applyBorder="1" applyAlignment="1">
      <alignment/>
    </xf>
    <xf numFmtId="49" fontId="8" fillId="0" borderId="18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215" fontId="3" fillId="0" borderId="0" xfId="0" applyNumberFormat="1" applyFont="1" applyBorder="1" applyAlignment="1">
      <alignment horizontal="right"/>
    </xf>
    <xf numFmtId="49" fontId="8" fillId="0" borderId="19" xfId="0" applyNumberFormat="1" applyFont="1" applyBorder="1" applyAlignment="1">
      <alignment horizontal="left"/>
    </xf>
    <xf numFmtId="43" fontId="2" fillId="0" borderId="24" xfId="36" applyFont="1" applyBorder="1" applyAlignment="1">
      <alignment/>
    </xf>
    <xf numFmtId="49" fontId="3" fillId="0" borderId="18" xfId="0" applyNumberFormat="1" applyFont="1" applyBorder="1" applyAlignment="1">
      <alignment horizontal="left"/>
    </xf>
    <xf numFmtId="43" fontId="5" fillId="0" borderId="0" xfId="36" applyFont="1" applyBorder="1" applyAlignment="1">
      <alignment/>
    </xf>
    <xf numFmtId="43" fontId="2" fillId="0" borderId="25" xfId="36" applyFont="1" applyBorder="1" applyAlignment="1">
      <alignment/>
    </xf>
    <xf numFmtId="43" fontId="3" fillId="0" borderId="0" xfId="36" applyFont="1" applyBorder="1" applyAlignment="1">
      <alignment horizontal="center"/>
    </xf>
    <xf numFmtId="43" fontId="2" fillId="0" borderId="21" xfId="36" applyFont="1" applyBorder="1" applyAlignment="1">
      <alignment/>
    </xf>
    <xf numFmtId="43" fontId="3" fillId="0" borderId="16" xfId="36" applyFont="1" applyBorder="1" applyAlignment="1">
      <alignment/>
    </xf>
    <xf numFmtId="0" fontId="3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2" fontId="3" fillId="0" borderId="12" xfId="0" applyNumberFormat="1" applyFont="1" applyBorder="1" applyAlignment="1" quotePrefix="1">
      <alignment horizontal="center"/>
    </xf>
    <xf numFmtId="0" fontId="3" fillId="0" borderId="12" xfId="0" applyFont="1" applyFill="1" applyBorder="1" applyAlignment="1">
      <alignment/>
    </xf>
    <xf numFmtId="0" fontId="3" fillId="0" borderId="29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27" xfId="0" applyFont="1" applyBorder="1" applyAlignment="1">
      <alignment/>
    </xf>
    <xf numFmtId="0" fontId="3" fillId="0" borderId="0" xfId="0" applyFont="1" applyAlignment="1">
      <alignment/>
    </xf>
    <xf numFmtId="0" fontId="3" fillId="0" borderId="30" xfId="0" applyFont="1" applyBorder="1" applyAlignment="1">
      <alignment/>
    </xf>
    <xf numFmtId="43" fontId="9" fillId="33" borderId="0" xfId="36" applyFont="1" applyFill="1" applyAlignment="1">
      <alignment/>
    </xf>
    <xf numFmtId="43" fontId="9" fillId="33" borderId="31" xfId="0" applyNumberFormat="1" applyFont="1" applyFill="1" applyBorder="1" applyAlignment="1">
      <alignment/>
    </xf>
    <xf numFmtId="43" fontId="9" fillId="33" borderId="0" xfId="36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3" fontId="2" fillId="0" borderId="0" xfId="36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3" fontId="4" fillId="0" borderId="0" xfId="36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22" fontId="2" fillId="0" borderId="28" xfId="0" applyNumberFormat="1" applyFont="1" applyBorder="1" applyAlignment="1">
      <alignment/>
    </xf>
    <xf numFmtId="43" fontId="2" fillId="0" borderId="27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43" fontId="3" fillId="0" borderId="14" xfId="0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0" fillId="0" borderId="0" xfId="0" applyFont="1" applyAlignment="1">
      <alignment/>
    </xf>
    <xf numFmtId="212" fontId="10" fillId="0" borderId="0" xfId="36" applyNumberFormat="1" applyFont="1" applyAlignment="1">
      <alignment/>
    </xf>
    <xf numFmtId="43" fontId="11" fillId="34" borderId="0" xfId="36" applyFont="1" applyFill="1" applyAlignment="1">
      <alignment/>
    </xf>
    <xf numFmtId="0" fontId="12" fillId="0" borderId="0" xfId="0" applyFont="1" applyAlignment="1">
      <alignment/>
    </xf>
    <xf numFmtId="43" fontId="13" fillId="34" borderId="0" xfId="36" applyFont="1" applyFill="1" applyAlignment="1">
      <alignment/>
    </xf>
    <xf numFmtId="43" fontId="3" fillId="0" borderId="11" xfId="36" applyFont="1" applyBorder="1" applyAlignment="1">
      <alignment horizontal="center"/>
    </xf>
    <xf numFmtId="43" fontId="3" fillId="0" borderId="27" xfId="36" applyFont="1" applyBorder="1" applyAlignment="1">
      <alignment horizontal="center"/>
    </xf>
    <xf numFmtId="0" fontId="14" fillId="0" borderId="0" xfId="0" applyFont="1" applyAlignment="1">
      <alignment/>
    </xf>
    <xf numFmtId="43" fontId="3" fillId="0" borderId="13" xfId="36" applyFont="1" applyBorder="1" applyAlignment="1">
      <alignment horizontal="center"/>
    </xf>
    <xf numFmtId="43" fontId="1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43" fontId="3" fillId="0" borderId="10" xfId="36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3" fontId="4" fillId="0" borderId="14" xfId="36" applyFont="1" applyBorder="1" applyAlignment="1">
      <alignment horizontal="center"/>
    </xf>
    <xf numFmtId="43" fontId="3" fillId="0" borderId="12" xfId="36" applyFont="1" applyBorder="1" applyAlignment="1">
      <alignment horizontal="center"/>
    </xf>
    <xf numFmtId="0" fontId="15" fillId="0" borderId="0" xfId="0" applyFont="1" applyAlignment="1">
      <alignment/>
    </xf>
    <xf numFmtId="0" fontId="3" fillId="0" borderId="29" xfId="0" applyFont="1" applyBorder="1" applyAlignment="1">
      <alignment horizontal="left"/>
    </xf>
    <xf numFmtId="43" fontId="3" fillId="0" borderId="29" xfId="36" applyFont="1" applyBorder="1" applyAlignment="1">
      <alignment horizontal="center"/>
    </xf>
    <xf numFmtId="43" fontId="3" fillId="0" borderId="15" xfId="36" applyFont="1" applyBorder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 horizontal="center"/>
    </xf>
    <xf numFmtId="43" fontId="12" fillId="0" borderId="0" xfId="36" applyFont="1" applyAlignment="1">
      <alignment horizontal="center"/>
    </xf>
    <xf numFmtId="43" fontId="3" fillId="0" borderId="26" xfId="36" applyFont="1" applyBorder="1" applyAlignment="1">
      <alignment horizontal="center"/>
    </xf>
    <xf numFmtId="43" fontId="3" fillId="0" borderId="28" xfId="36" applyFont="1" applyBorder="1" applyAlignment="1">
      <alignment horizontal="center"/>
    </xf>
    <xf numFmtId="0" fontId="2" fillId="0" borderId="26" xfId="0" applyFont="1" applyBorder="1" applyAlignment="1">
      <alignment horizontal="left" vertical="center"/>
    </xf>
    <xf numFmtId="43" fontId="2" fillId="0" borderId="10" xfId="36" applyFont="1" applyBorder="1" applyAlignment="1" quotePrefix="1">
      <alignment horizontal="center"/>
    </xf>
    <xf numFmtId="0" fontId="2" fillId="0" borderId="28" xfId="0" applyFont="1" applyBorder="1" applyAlignment="1">
      <alignment horizontal="left"/>
    </xf>
    <xf numFmtId="43" fontId="2" fillId="0" borderId="28" xfId="36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43" fontId="2" fillId="0" borderId="2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2" xfId="0" applyFont="1" applyBorder="1" applyAlignment="1">
      <alignment/>
    </xf>
    <xf numFmtId="43" fontId="3" fillId="0" borderId="33" xfId="36" applyFont="1" applyBorder="1" applyAlignment="1">
      <alignment/>
    </xf>
    <xf numFmtId="0" fontId="3" fillId="0" borderId="34" xfId="0" applyFont="1" applyBorder="1" applyAlignment="1">
      <alignment/>
    </xf>
    <xf numFmtId="0" fontId="17" fillId="0" borderId="26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35" xfId="0" applyFont="1" applyBorder="1" applyAlignment="1">
      <alignment/>
    </xf>
    <xf numFmtId="43" fontId="3" fillId="0" borderId="10" xfId="36" applyFont="1" applyBorder="1" applyAlignment="1">
      <alignment/>
    </xf>
    <xf numFmtId="43" fontId="2" fillId="35" borderId="10" xfId="0" applyNumberFormat="1" applyFont="1" applyFill="1" applyBorder="1" applyAlignment="1">
      <alignment/>
    </xf>
    <xf numFmtId="43" fontId="3" fillId="35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43" fontId="9" fillId="33" borderId="0" xfId="0" applyNumberFormat="1" applyFont="1" applyFill="1" applyBorder="1" applyAlignment="1">
      <alignment/>
    </xf>
    <xf numFmtId="43" fontId="61" fillId="0" borderId="26" xfId="0" applyNumberFormat="1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43" fontId="17" fillId="0" borderId="10" xfId="0" applyNumberFormat="1" applyFont="1" applyBorder="1" applyAlignment="1">
      <alignment/>
    </xf>
    <xf numFmtId="43" fontId="3" fillId="0" borderId="36" xfId="36" applyFont="1" applyBorder="1" applyAlignment="1">
      <alignment/>
    </xf>
    <xf numFmtId="212" fontId="16" fillId="0" borderId="0" xfId="36" applyNumberFormat="1" applyFont="1" applyAlignment="1">
      <alignment/>
    </xf>
    <xf numFmtId="0" fontId="19" fillId="0" borderId="28" xfId="0" applyFont="1" applyBorder="1" applyAlignment="1">
      <alignment horizontal="center"/>
    </xf>
    <xf numFmtId="43" fontId="18" fillId="0" borderId="12" xfId="36" applyFont="1" applyBorder="1" applyAlignment="1">
      <alignment/>
    </xf>
    <xf numFmtId="43" fontId="18" fillId="0" borderId="10" xfId="0" applyNumberFormat="1" applyFont="1" applyBorder="1" applyAlignment="1">
      <alignment/>
    </xf>
    <xf numFmtId="0" fontId="18" fillId="0" borderId="27" xfId="0" applyFont="1" applyBorder="1" applyAlignment="1">
      <alignment horizontal="center"/>
    </xf>
    <xf numFmtId="0" fontId="5" fillId="0" borderId="11" xfId="0" applyFont="1" applyFill="1" applyBorder="1" applyAlignment="1" quotePrefix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44" applyFont="1" applyAlignment="1">
      <alignment/>
      <protection/>
    </xf>
    <xf numFmtId="0" fontId="3" fillId="0" borderId="0" xfId="44" applyFont="1" applyAlignment="1">
      <alignment/>
      <protection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44" applyFont="1" applyAlignment="1">
      <alignment horizontal="left"/>
      <protection/>
    </xf>
    <xf numFmtId="0" fontId="3" fillId="0" borderId="27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43" fontId="4" fillId="0" borderId="27" xfId="36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9" fontId="3" fillId="0" borderId="37" xfId="0" applyNumberFormat="1" applyFont="1" applyBorder="1" applyAlignment="1">
      <alignment horizontal="center"/>
    </xf>
    <xf numFmtId="43" fontId="3" fillId="0" borderId="37" xfId="36" applyFont="1" applyBorder="1" applyAlignment="1">
      <alignment/>
    </xf>
    <xf numFmtId="0" fontId="17" fillId="0" borderId="26" xfId="0" applyFont="1" applyBorder="1" applyAlignment="1">
      <alignment horizontal="left" vertical="center"/>
    </xf>
    <xf numFmtId="43" fontId="17" fillId="0" borderId="10" xfId="36" applyFont="1" applyBorder="1" applyAlignment="1" quotePrefix="1">
      <alignment horizontal="center"/>
    </xf>
    <xf numFmtId="0" fontId="17" fillId="0" borderId="28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43" fontId="5" fillId="0" borderId="11" xfId="36" applyFont="1" applyBorder="1" applyAlignment="1">
      <alignment horizontal="center"/>
    </xf>
    <xf numFmtId="43" fontId="5" fillId="0" borderId="26" xfId="36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43" fontId="5" fillId="0" borderId="27" xfId="36" applyFont="1" applyBorder="1" applyAlignment="1">
      <alignment horizontal="center"/>
    </xf>
    <xf numFmtId="43" fontId="5" fillId="0" borderId="12" xfId="36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3" fontId="5" fillId="0" borderId="13" xfId="36" applyFont="1" applyBorder="1" applyAlignment="1">
      <alignment horizontal="center"/>
    </xf>
    <xf numFmtId="43" fontId="5" fillId="0" borderId="28" xfId="36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3" fontId="5" fillId="0" borderId="10" xfId="36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3" fontId="22" fillId="0" borderId="14" xfId="36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7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7" fillId="0" borderId="27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43" fontId="22" fillId="0" borderId="27" xfId="36" applyFont="1" applyBorder="1" applyAlignment="1">
      <alignment horizontal="center"/>
    </xf>
    <xf numFmtId="0" fontId="17" fillId="0" borderId="29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3" fillId="0" borderId="12" xfId="0" applyFont="1" applyBorder="1" applyAlignment="1">
      <alignment/>
    </xf>
    <xf numFmtId="0" fontId="21" fillId="0" borderId="12" xfId="0" applyFont="1" applyBorder="1" applyAlignment="1">
      <alignment/>
    </xf>
    <xf numFmtId="1" fontId="21" fillId="0" borderId="12" xfId="0" applyNumberFormat="1" applyFont="1" applyBorder="1" applyAlignment="1" quotePrefix="1">
      <alignment horizontal="center"/>
    </xf>
    <xf numFmtId="0" fontId="3" fillId="0" borderId="27" xfId="0" applyFont="1" applyFill="1" applyBorder="1" applyAlignment="1">
      <alignment/>
    </xf>
    <xf numFmtId="43" fontId="3" fillId="0" borderId="27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21" fillId="0" borderId="27" xfId="0" applyFont="1" applyBorder="1" applyAlignment="1">
      <alignment horizontal="center"/>
    </xf>
    <xf numFmtId="43" fontId="17" fillId="0" borderId="26" xfId="0" applyNumberFormat="1" applyFont="1" applyBorder="1" applyAlignment="1">
      <alignment/>
    </xf>
    <xf numFmtId="43" fontId="2" fillId="0" borderId="0" xfId="36" applyFont="1" applyBorder="1" applyAlignment="1">
      <alignment horizontal="right"/>
    </xf>
    <xf numFmtId="43" fontId="62" fillId="0" borderId="37" xfId="36" applyFont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43" fontId="3" fillId="0" borderId="27" xfId="36" applyFont="1" applyBorder="1" applyAlignment="1">
      <alignment/>
    </xf>
    <xf numFmtId="43" fontId="5" fillId="0" borderId="0" xfId="36" applyFont="1" applyAlignment="1">
      <alignment/>
    </xf>
    <xf numFmtId="0" fontId="5" fillId="0" borderId="0" xfId="44" applyFont="1" applyAlignment="1">
      <alignment horizontal="left"/>
      <protection/>
    </xf>
    <xf numFmtId="43" fontId="62" fillId="0" borderId="14" xfId="36" applyFont="1" applyBorder="1" applyAlignment="1">
      <alignment horizontal="center"/>
    </xf>
    <xf numFmtId="43" fontId="62" fillId="0" borderId="0" xfId="36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4" fillId="0" borderId="0" xfId="36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1" fontId="5" fillId="0" borderId="12" xfId="0" applyNumberFormat="1" applyFont="1" applyBorder="1" applyAlignment="1" quotePrefix="1">
      <alignment horizontal="center"/>
    </xf>
    <xf numFmtId="15" fontId="3" fillId="0" borderId="18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44" applyFont="1" applyAlignment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44" applyFont="1" applyAlignment="1">
      <alignment horizontal="left"/>
      <protection/>
    </xf>
    <xf numFmtId="0" fontId="6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3" fillId="0" borderId="18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3" fontId="3" fillId="0" borderId="18" xfId="36" applyFont="1" applyBorder="1" applyAlignment="1">
      <alignment horizontal="center" shrinkToFit="1"/>
    </xf>
    <xf numFmtId="43" fontId="3" fillId="0" borderId="0" xfId="36" applyFont="1" applyBorder="1" applyAlignment="1">
      <alignment horizontal="center" shrinkToFit="1"/>
    </xf>
    <xf numFmtId="43" fontId="3" fillId="0" borderId="19" xfId="36" applyFont="1" applyBorder="1" applyAlignment="1">
      <alignment horizontal="center" shrinkToFit="1"/>
    </xf>
    <xf numFmtId="43" fontId="2" fillId="0" borderId="26" xfId="36" applyFont="1" applyBorder="1" applyAlignment="1">
      <alignment horizontal="center" vertical="center"/>
    </xf>
    <xf numFmtId="43" fontId="2" fillId="0" borderId="28" xfId="36" applyFont="1" applyBorder="1" applyAlignment="1">
      <alignment horizontal="center" vertical="center"/>
    </xf>
    <xf numFmtId="0" fontId="5" fillId="0" borderId="0" xfId="44" applyFont="1" applyAlignment="1">
      <alignment horizontal="left"/>
      <protection/>
    </xf>
    <xf numFmtId="0" fontId="18" fillId="0" borderId="0" xfId="0" applyFont="1" applyAlignment="1">
      <alignment horizontal="center"/>
    </xf>
    <xf numFmtId="43" fontId="17" fillId="0" borderId="26" xfId="36" applyFont="1" applyBorder="1" applyAlignment="1">
      <alignment horizontal="center" vertical="center"/>
    </xf>
    <xf numFmtId="43" fontId="17" fillId="0" borderId="28" xfId="36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43" fontId="3" fillId="0" borderId="28" xfId="36" applyFont="1" applyBorder="1" applyAlignment="1">
      <alignment/>
    </xf>
    <xf numFmtId="0" fontId="3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42" fillId="0" borderId="12" xfId="0" applyFont="1" applyFill="1" applyBorder="1" applyAlignment="1">
      <alignment/>
    </xf>
    <xf numFmtId="0" fontId="43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กระดาษทำการ ตย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95250</xdr:rowOff>
    </xdr:from>
    <xdr:to>
      <xdr:col>1</xdr:col>
      <xdr:colOff>3657600</xdr:colOff>
      <xdr:row>4</xdr:row>
      <xdr:rowOff>257175</xdr:rowOff>
    </xdr:to>
    <xdr:sp>
      <xdr:nvSpPr>
        <xdr:cNvPr id="1" name="Line 1"/>
        <xdr:cNvSpPr>
          <a:spLocks/>
        </xdr:cNvSpPr>
      </xdr:nvSpPr>
      <xdr:spPr>
        <a:xfrm>
          <a:off x="123825" y="609600"/>
          <a:ext cx="36576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85725</xdr:rowOff>
    </xdr:from>
    <xdr:to>
      <xdr:col>8</xdr:col>
      <xdr:colOff>0</xdr:colOff>
      <xdr:row>53</xdr:row>
      <xdr:rowOff>190500</xdr:rowOff>
    </xdr:to>
    <xdr:sp>
      <xdr:nvSpPr>
        <xdr:cNvPr id="2" name="Line 2"/>
        <xdr:cNvSpPr>
          <a:spLocks/>
        </xdr:cNvSpPr>
      </xdr:nvSpPr>
      <xdr:spPr>
        <a:xfrm flipH="1">
          <a:off x="10239375" y="1354455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152400</xdr:rowOff>
    </xdr:from>
    <xdr:to>
      <xdr:col>2</xdr:col>
      <xdr:colOff>9525</xdr:colOff>
      <xdr:row>44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10887075"/>
          <a:ext cx="36671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</xdr:col>
      <xdr:colOff>3876675</xdr:colOff>
      <xdr:row>3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552450"/>
          <a:ext cx="3886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85725</xdr:rowOff>
    </xdr:from>
    <xdr:to>
      <xdr:col>8</xdr:col>
      <xdr:colOff>0</xdr:colOff>
      <xdr:row>52</xdr:row>
      <xdr:rowOff>190500</xdr:rowOff>
    </xdr:to>
    <xdr:sp>
      <xdr:nvSpPr>
        <xdr:cNvPr id="2" name="Line 2"/>
        <xdr:cNvSpPr>
          <a:spLocks/>
        </xdr:cNvSpPr>
      </xdr:nvSpPr>
      <xdr:spPr>
        <a:xfrm flipH="1">
          <a:off x="8667750" y="132778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9525</xdr:rowOff>
    </xdr:from>
    <xdr:to>
      <xdr:col>1</xdr:col>
      <xdr:colOff>3876675</xdr:colOff>
      <xdr:row>42</xdr:row>
      <xdr:rowOff>266700</xdr:rowOff>
    </xdr:to>
    <xdr:sp>
      <xdr:nvSpPr>
        <xdr:cNvPr id="3" name="Line 3"/>
        <xdr:cNvSpPr>
          <a:spLocks/>
        </xdr:cNvSpPr>
      </xdr:nvSpPr>
      <xdr:spPr>
        <a:xfrm>
          <a:off x="0" y="10715625"/>
          <a:ext cx="38862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4"/>
  <sheetViews>
    <sheetView view="pageBreakPreview" zoomScale="120" zoomScaleNormal="110" zoomScaleSheetLayoutView="120" zoomScalePageLayoutView="0" workbookViewId="0" topLeftCell="A1">
      <selection activeCell="G12" sqref="G12"/>
    </sheetView>
  </sheetViews>
  <sheetFormatPr defaultColWidth="9.140625" defaultRowHeight="24" customHeight="1"/>
  <cols>
    <col min="1" max="1" width="46.8515625" style="1" customWidth="1"/>
    <col min="2" max="2" width="11.8515625" style="20" customWidth="1"/>
    <col min="3" max="3" width="15.00390625" style="2" customWidth="1"/>
    <col min="4" max="4" width="17.421875" style="21" customWidth="1"/>
    <col min="5" max="5" width="17.421875" style="1" customWidth="1"/>
    <col min="6" max="16384" width="9.140625" style="1" customWidth="1"/>
  </cols>
  <sheetData>
    <row r="1" ht="24" customHeight="1">
      <c r="E1" s="202" t="s">
        <v>174</v>
      </c>
    </row>
    <row r="2" spans="1:5" ht="24" customHeight="1">
      <c r="A2" s="229" t="s">
        <v>54</v>
      </c>
      <c r="B2" s="229"/>
      <c r="C2" s="229"/>
      <c r="D2" s="229"/>
      <c r="E2" s="229"/>
    </row>
    <row r="3" spans="1:5" ht="24" customHeight="1">
      <c r="A3" s="230" t="s">
        <v>102</v>
      </c>
      <c r="B3" s="230"/>
      <c r="C3" s="230"/>
      <c r="D3" s="230"/>
      <c r="E3" s="230"/>
    </row>
    <row r="4" spans="1:5" ht="24" customHeight="1">
      <c r="A4" s="230" t="s">
        <v>225</v>
      </c>
      <c r="B4" s="230"/>
      <c r="C4" s="230"/>
      <c r="D4" s="230"/>
      <c r="E4" s="230"/>
    </row>
    <row r="5" spans="1:4" ht="24" customHeight="1">
      <c r="A5" s="92"/>
      <c r="B5" s="92"/>
      <c r="C5" s="92"/>
      <c r="D5" s="92"/>
    </row>
    <row r="6" spans="1:5" s="23" customFormat="1" ht="24" customHeight="1">
      <c r="A6" s="3" t="s">
        <v>0</v>
      </c>
      <c r="B6" s="22" t="s">
        <v>1</v>
      </c>
      <c r="C6" s="4" t="s">
        <v>61</v>
      </c>
      <c r="D6" s="4" t="s">
        <v>116</v>
      </c>
      <c r="E6" s="3" t="s">
        <v>117</v>
      </c>
    </row>
    <row r="7" spans="1:5" ht="24" customHeight="1">
      <c r="A7" s="12" t="s">
        <v>37</v>
      </c>
      <c r="B7" s="93" t="s">
        <v>23</v>
      </c>
      <c r="C7" s="9">
        <v>173500</v>
      </c>
      <c r="D7" s="7">
        <f>12810+13280+13040+13110+13150+12970</f>
        <v>78360</v>
      </c>
      <c r="E7" s="7">
        <v>12970</v>
      </c>
    </row>
    <row r="8" spans="1:5" ht="24" customHeight="1">
      <c r="A8" s="6" t="s">
        <v>172</v>
      </c>
      <c r="B8" s="93" t="s">
        <v>17</v>
      </c>
      <c r="C8" s="7">
        <v>1943500</v>
      </c>
      <c r="D8" s="7">
        <f>122822+131358+127662+134712+139760+130022</f>
        <v>786336</v>
      </c>
      <c r="E8" s="7">
        <v>130022</v>
      </c>
    </row>
    <row r="9" spans="1:5" ht="24" customHeight="1">
      <c r="A9" s="12" t="s">
        <v>113</v>
      </c>
      <c r="B9" s="93" t="s">
        <v>18</v>
      </c>
      <c r="C9" s="9">
        <v>80000</v>
      </c>
      <c r="D9" s="7">
        <v>2500</v>
      </c>
      <c r="E9" s="7">
        <v>0</v>
      </c>
    </row>
    <row r="10" spans="1:8" ht="24" customHeight="1">
      <c r="A10" s="12" t="s">
        <v>35</v>
      </c>
      <c r="B10" s="93" t="s">
        <v>19</v>
      </c>
      <c r="C10" s="9">
        <v>3500</v>
      </c>
      <c r="D10" s="7">
        <v>100</v>
      </c>
      <c r="E10" s="7">
        <v>0</v>
      </c>
      <c r="H10" s="1" t="s">
        <v>115</v>
      </c>
    </row>
    <row r="11" spans="1:5" ht="24" customHeight="1">
      <c r="A11" s="12" t="s">
        <v>36</v>
      </c>
      <c r="B11" s="93" t="s">
        <v>20</v>
      </c>
      <c r="C11" s="9">
        <v>6500</v>
      </c>
      <c r="D11" s="7">
        <v>200</v>
      </c>
      <c r="E11" s="7">
        <v>0</v>
      </c>
    </row>
    <row r="12" spans="1:5" ht="24" customHeight="1">
      <c r="A12" s="12" t="s">
        <v>15</v>
      </c>
      <c r="B12" s="93" t="s">
        <v>21</v>
      </c>
      <c r="C12" s="9">
        <v>122000</v>
      </c>
      <c r="D12" s="7">
        <f>1420+2000+3550+3200+1170+940</f>
        <v>12280</v>
      </c>
      <c r="E12" s="7">
        <v>940</v>
      </c>
    </row>
    <row r="13" spans="1:5" ht="24" customHeight="1">
      <c r="A13" s="12" t="s">
        <v>173</v>
      </c>
      <c r="B13" s="93" t="s">
        <v>22</v>
      </c>
      <c r="C13" s="9">
        <v>1440000</v>
      </c>
      <c r="D13" s="9">
        <f>360000+360000</f>
        <v>720000</v>
      </c>
      <c r="E13" s="9">
        <v>360000</v>
      </c>
    </row>
    <row r="14" spans="1:5" ht="24" customHeight="1">
      <c r="A14" s="208" t="s">
        <v>204</v>
      </c>
      <c r="B14" s="223"/>
      <c r="C14" s="216"/>
      <c r="D14" s="216">
        <v>14884.02</v>
      </c>
      <c r="E14" s="216">
        <v>0</v>
      </c>
    </row>
    <row r="15" spans="1:5" ht="24" customHeight="1" thickBot="1">
      <c r="A15" s="25" t="s">
        <v>13</v>
      </c>
      <c r="B15" s="26"/>
      <c r="C15" s="14">
        <f>SUM(C7:C13)</f>
        <v>3769000</v>
      </c>
      <c r="D15" s="14">
        <f>SUM(D7:D14)</f>
        <v>1614660.02</v>
      </c>
      <c r="E15" s="98">
        <f>SUM(E7:E14)</f>
        <v>503932</v>
      </c>
    </row>
    <row r="16" spans="1:4" ht="24" customHeight="1" thickTop="1">
      <c r="A16" s="88"/>
      <c r="B16" s="89"/>
      <c r="C16" s="19"/>
      <c r="D16" s="90"/>
    </row>
    <row r="17" spans="1:4" ht="24" customHeight="1">
      <c r="A17" s="88"/>
      <c r="B17" s="89"/>
      <c r="C17" s="19"/>
      <c r="D17" s="90"/>
    </row>
    <row r="18" spans="1:4" ht="24" customHeight="1">
      <c r="A18" s="30" t="s">
        <v>189</v>
      </c>
      <c r="B18" s="30"/>
      <c r="C18" s="30" t="s">
        <v>190</v>
      </c>
      <c r="D18" s="214"/>
    </row>
    <row r="19" spans="1:4" ht="24" customHeight="1">
      <c r="A19" s="155" t="s">
        <v>196</v>
      </c>
      <c r="B19" s="231" t="s">
        <v>115</v>
      </c>
      <c r="C19" s="231"/>
      <c r="D19" s="214"/>
    </row>
    <row r="20" spans="1:4" ht="24" customHeight="1">
      <c r="A20" s="227" t="s">
        <v>193</v>
      </c>
      <c r="B20" s="227"/>
      <c r="C20" s="227"/>
      <c r="D20" s="215" t="s">
        <v>191</v>
      </c>
    </row>
    <row r="21" spans="1:4" ht="24" customHeight="1">
      <c r="A21" s="227" t="s">
        <v>194</v>
      </c>
      <c r="B21" s="227"/>
      <c r="C21" s="227"/>
      <c r="D21" s="215" t="s">
        <v>192</v>
      </c>
    </row>
    <row r="22" spans="1:4" ht="24" customHeight="1">
      <c r="A22" s="215"/>
      <c r="B22" s="215"/>
      <c r="C22" s="215"/>
      <c r="D22" s="215"/>
    </row>
    <row r="23" spans="1:4" ht="24" customHeight="1">
      <c r="A23" s="214"/>
      <c r="B23" s="215"/>
      <c r="C23" s="215"/>
      <c r="D23" s="215"/>
    </row>
    <row r="24" spans="1:7" ht="24" customHeight="1">
      <c r="A24" s="227" t="s">
        <v>198</v>
      </c>
      <c r="B24" s="227"/>
      <c r="C24" s="227"/>
      <c r="D24" s="227"/>
      <c r="E24" s="227"/>
      <c r="F24" s="227"/>
      <c r="G24" s="227"/>
    </row>
    <row r="25" spans="1:7" ht="24" customHeight="1">
      <c r="A25" s="227" t="s">
        <v>197</v>
      </c>
      <c r="B25" s="227"/>
      <c r="C25" s="227"/>
      <c r="D25" s="227"/>
      <c r="E25" s="227"/>
      <c r="F25" s="227"/>
      <c r="G25" s="227"/>
    </row>
    <row r="26" spans="1:7" ht="24" customHeight="1">
      <c r="A26" s="227" t="s">
        <v>222</v>
      </c>
      <c r="B26" s="227"/>
      <c r="C26" s="227"/>
      <c r="D26" s="227"/>
      <c r="E26" s="227"/>
      <c r="F26" s="227"/>
      <c r="G26" s="227"/>
    </row>
    <row r="27" spans="1:7" s="17" customFormat="1" ht="24" customHeight="1">
      <c r="A27" s="30" t="s">
        <v>211</v>
      </c>
      <c r="B27" s="228" t="s">
        <v>199</v>
      </c>
      <c r="C27" s="228"/>
      <c r="D27" s="228"/>
      <c r="E27" s="228"/>
      <c r="F27" s="30"/>
      <c r="G27" s="30"/>
    </row>
    <row r="28" spans="1:7" ht="24" customHeight="1">
      <c r="A28" s="159"/>
      <c r="B28" s="159"/>
      <c r="C28" s="159"/>
      <c r="D28" s="159"/>
      <c r="E28" s="159"/>
      <c r="F28" s="159"/>
      <c r="G28" s="159"/>
    </row>
    <row r="29" spans="1:6" ht="24" customHeight="1">
      <c r="A29" s="158"/>
      <c r="B29" s="157"/>
      <c r="C29" s="157"/>
      <c r="D29" s="1"/>
      <c r="E29" s="157"/>
      <c r="F29" s="2"/>
    </row>
    <row r="30" spans="1:5" ht="24" customHeight="1">
      <c r="A30" s="158"/>
      <c r="B30" s="157"/>
      <c r="D30" s="1"/>
      <c r="E30" s="157"/>
    </row>
    <row r="31" spans="2:4" ht="24" customHeight="1">
      <c r="B31" s="1"/>
      <c r="C31" s="1"/>
      <c r="D31" s="1"/>
    </row>
    <row r="32" spans="2:4" ht="24" customHeight="1">
      <c r="B32" s="1"/>
      <c r="C32" s="1"/>
      <c r="D32" s="1"/>
    </row>
    <row r="33" spans="2:4" ht="24" customHeight="1">
      <c r="B33" s="1"/>
      <c r="C33" s="1"/>
      <c r="D33" s="1"/>
    </row>
    <row r="34" spans="2:4" ht="24" customHeight="1">
      <c r="B34" s="1"/>
      <c r="C34" s="1"/>
      <c r="D34" s="1"/>
    </row>
    <row r="35" spans="2:4" ht="24" customHeight="1">
      <c r="B35" s="1"/>
      <c r="C35" s="1"/>
      <c r="D35" s="1"/>
    </row>
    <row r="36" spans="2:4" ht="24" customHeight="1">
      <c r="B36" s="1"/>
      <c r="C36" s="1"/>
      <c r="D36" s="1"/>
    </row>
    <row r="37" spans="2:4" ht="24" customHeight="1">
      <c r="B37" s="1"/>
      <c r="C37" s="1"/>
      <c r="D37" s="1"/>
    </row>
    <row r="38" spans="2:4" ht="24" customHeight="1">
      <c r="B38" s="1"/>
      <c r="C38" s="1"/>
      <c r="D38" s="1"/>
    </row>
    <row r="39" spans="2:4" ht="24" customHeight="1">
      <c r="B39" s="1"/>
      <c r="C39" s="1"/>
      <c r="D39" s="1"/>
    </row>
    <row r="40" spans="2:4" ht="24" customHeight="1">
      <c r="B40" s="1"/>
      <c r="C40" s="1"/>
      <c r="D40" s="1"/>
    </row>
    <row r="41" spans="2:4" ht="24" customHeight="1">
      <c r="B41" s="1"/>
      <c r="C41" s="1"/>
      <c r="D41" s="1"/>
    </row>
    <row r="42" spans="2:4" ht="24" customHeight="1">
      <c r="B42" s="1"/>
      <c r="C42" s="1"/>
      <c r="D42" s="1"/>
    </row>
    <row r="43" spans="2:4" ht="24" customHeight="1">
      <c r="B43" s="1"/>
      <c r="C43" s="1"/>
      <c r="D43" s="1"/>
    </row>
    <row r="44" spans="2:4" ht="24" customHeight="1">
      <c r="B44" s="1"/>
      <c r="C44" s="1"/>
      <c r="D44" s="1"/>
    </row>
  </sheetData>
  <sheetProtection/>
  <mergeCells count="10">
    <mergeCell ref="A24:G24"/>
    <mergeCell ref="A25:G25"/>
    <mergeCell ref="A26:G26"/>
    <mergeCell ref="B27:E27"/>
    <mergeCell ref="A2:E2"/>
    <mergeCell ref="A3:E3"/>
    <mergeCell ref="A4:E4"/>
    <mergeCell ref="A20:C20"/>
    <mergeCell ref="A21:C21"/>
    <mergeCell ref="B19:C19"/>
  </mergeCells>
  <printOptions verticalCentered="1"/>
  <pageMargins left="0.29" right="0.15748031496062992" top="0.984251968503937" bottom="0.7874015748031497" header="0.27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83"/>
  <sheetViews>
    <sheetView tabSelected="1" zoomScale="80" zoomScaleNormal="80" zoomScaleSheetLayoutView="120" zoomScalePageLayoutView="0" workbookViewId="0" topLeftCell="A20">
      <selection activeCell="K17" sqref="K17"/>
    </sheetView>
  </sheetViews>
  <sheetFormatPr defaultColWidth="9.140625" defaultRowHeight="24" customHeight="1"/>
  <cols>
    <col min="1" max="1" width="14.28125" style="1" customWidth="1"/>
    <col min="2" max="2" width="15.421875" style="1" customWidth="1"/>
    <col min="3" max="3" width="13.8515625" style="1" customWidth="1"/>
    <col min="4" max="4" width="16.28125" style="1" customWidth="1"/>
    <col min="5" max="5" width="29.421875" style="1" customWidth="1"/>
    <col min="6" max="6" width="10.57421875" style="1" customWidth="1"/>
    <col min="7" max="7" width="15.7109375" style="1" customWidth="1"/>
    <col min="8" max="8" width="17.28125" style="82" customWidth="1"/>
    <col min="9" max="16384" width="9.140625" style="1" customWidth="1"/>
  </cols>
  <sheetData>
    <row r="1" spans="1:7" ht="24" customHeight="1">
      <c r="A1" s="229" t="s">
        <v>54</v>
      </c>
      <c r="B1" s="229"/>
      <c r="C1" s="229"/>
      <c r="D1" s="229"/>
      <c r="E1" s="229"/>
      <c r="F1" s="229"/>
      <c r="G1" s="229"/>
    </row>
    <row r="2" spans="1:7" ht="24" customHeight="1">
      <c r="A2" s="229" t="s">
        <v>186</v>
      </c>
      <c r="B2" s="229"/>
      <c r="C2" s="229"/>
      <c r="D2" s="229"/>
      <c r="E2" s="229"/>
      <c r="F2" s="229"/>
      <c r="G2" s="229"/>
    </row>
    <row r="3" spans="1:7" ht="24" customHeight="1">
      <c r="A3" s="229" t="s">
        <v>118</v>
      </c>
      <c r="B3" s="229"/>
      <c r="C3" s="229"/>
      <c r="D3" s="229"/>
      <c r="E3" s="229"/>
      <c r="F3" s="229"/>
      <c r="G3" s="229"/>
    </row>
    <row r="4" spans="1:7" ht="24" customHeight="1">
      <c r="A4" s="229" t="s">
        <v>235</v>
      </c>
      <c r="B4" s="229"/>
      <c r="C4" s="229"/>
      <c r="D4" s="229"/>
      <c r="E4" s="229"/>
      <c r="F4" s="229"/>
      <c r="G4" s="229"/>
    </row>
    <row r="5" spans="1:8" ht="24" customHeight="1">
      <c r="A5" s="232" t="s">
        <v>26</v>
      </c>
      <c r="B5" s="232"/>
      <c r="C5" s="232"/>
      <c r="D5" s="232"/>
      <c r="E5" s="233" t="s">
        <v>0</v>
      </c>
      <c r="F5" s="71"/>
      <c r="G5" s="136" t="s">
        <v>107</v>
      </c>
      <c r="H5" s="82" t="s">
        <v>38</v>
      </c>
    </row>
    <row r="6" spans="1:7" ht="24" customHeight="1">
      <c r="A6" s="71" t="s">
        <v>14</v>
      </c>
      <c r="B6" s="71" t="s">
        <v>104</v>
      </c>
      <c r="C6" s="71" t="s">
        <v>33</v>
      </c>
      <c r="D6" s="71" t="s">
        <v>27</v>
      </c>
      <c r="E6" s="234"/>
      <c r="F6" s="72" t="s">
        <v>1</v>
      </c>
      <c r="G6" s="72" t="s">
        <v>108</v>
      </c>
    </row>
    <row r="7" spans="1:7" ht="24" customHeight="1">
      <c r="A7" s="73" t="s">
        <v>28</v>
      </c>
      <c r="B7" s="149" t="s">
        <v>119</v>
      </c>
      <c r="C7" s="73" t="s">
        <v>28</v>
      </c>
      <c r="D7" s="73" t="s">
        <v>28</v>
      </c>
      <c r="E7" s="235"/>
      <c r="F7" s="73"/>
      <c r="G7" s="73" t="s">
        <v>28</v>
      </c>
    </row>
    <row r="8" spans="1:7" ht="24" customHeight="1">
      <c r="A8" s="6"/>
      <c r="B8" s="6"/>
      <c r="C8" s="6"/>
      <c r="D8" s="6"/>
      <c r="E8" s="6"/>
      <c r="F8" s="6"/>
      <c r="G8" s="5"/>
    </row>
    <row r="9" spans="1:8" ht="24" customHeight="1">
      <c r="A9" s="12"/>
      <c r="B9" s="12"/>
      <c r="C9" s="12"/>
      <c r="D9" s="150">
        <v>3831371.39</v>
      </c>
      <c r="E9" s="11" t="s">
        <v>29</v>
      </c>
      <c r="F9" s="12"/>
      <c r="G9" s="150">
        <v>4157397.52</v>
      </c>
      <c r="H9" s="82">
        <v>0</v>
      </c>
    </row>
    <row r="10" spans="1:7" ht="24" customHeight="1">
      <c r="A10" s="12"/>
      <c r="B10" s="12"/>
      <c r="C10" s="12"/>
      <c r="D10" s="12"/>
      <c r="E10" s="11" t="s">
        <v>30</v>
      </c>
      <c r="F10" s="12"/>
      <c r="G10" s="11"/>
    </row>
    <row r="11" spans="1:7" ht="24" customHeight="1">
      <c r="A11" s="9">
        <v>173500</v>
      </c>
      <c r="B11" s="9"/>
      <c r="C11" s="9">
        <v>173500</v>
      </c>
      <c r="D11" s="8">
        <f>12810+13280+13040+13110+13150+12970</f>
        <v>78360</v>
      </c>
      <c r="E11" s="12" t="s">
        <v>37</v>
      </c>
      <c r="F11" s="74" t="s">
        <v>23</v>
      </c>
      <c r="G11" s="8">
        <v>12970</v>
      </c>
    </row>
    <row r="12" spans="1:7" ht="24" customHeight="1">
      <c r="A12" s="7">
        <v>1943500</v>
      </c>
      <c r="B12" s="7"/>
      <c r="C12" s="7">
        <v>1943500</v>
      </c>
      <c r="D12" s="8">
        <f>122822+131358+127662+134712+139760+130022</f>
        <v>786336</v>
      </c>
      <c r="E12" s="12" t="s">
        <v>172</v>
      </c>
      <c r="F12" s="74" t="s">
        <v>17</v>
      </c>
      <c r="G12" s="8">
        <v>130022</v>
      </c>
    </row>
    <row r="13" spans="1:7" ht="24" customHeight="1">
      <c r="A13" s="9">
        <v>80000</v>
      </c>
      <c r="B13" s="9"/>
      <c r="C13" s="9">
        <v>80000</v>
      </c>
      <c r="D13" s="8">
        <f>2500</f>
        <v>2500</v>
      </c>
      <c r="E13" s="204" t="s">
        <v>103</v>
      </c>
      <c r="F13" s="74" t="s">
        <v>18</v>
      </c>
      <c r="G13" s="8">
        <v>0</v>
      </c>
    </row>
    <row r="14" spans="1:7" ht="24" customHeight="1">
      <c r="A14" s="9">
        <v>3500</v>
      </c>
      <c r="B14" s="9"/>
      <c r="C14" s="9">
        <v>3500</v>
      </c>
      <c r="D14" s="8">
        <f>100</f>
        <v>100</v>
      </c>
      <c r="E14" s="12" t="s">
        <v>35</v>
      </c>
      <c r="F14" s="74" t="s">
        <v>19</v>
      </c>
      <c r="G14" s="8">
        <v>0</v>
      </c>
    </row>
    <row r="15" spans="1:7" ht="24" customHeight="1">
      <c r="A15" s="9">
        <v>6500</v>
      </c>
      <c r="B15" s="9"/>
      <c r="C15" s="9">
        <v>6500</v>
      </c>
      <c r="D15" s="8">
        <f>200</f>
        <v>200</v>
      </c>
      <c r="E15" s="12" t="s">
        <v>36</v>
      </c>
      <c r="F15" s="74" t="s">
        <v>20</v>
      </c>
      <c r="G15" s="8">
        <v>0</v>
      </c>
    </row>
    <row r="16" spans="1:7" ht="24" customHeight="1">
      <c r="A16" s="9">
        <v>122000</v>
      </c>
      <c r="B16" s="9"/>
      <c r="C16" s="9">
        <v>122000</v>
      </c>
      <c r="D16" s="8">
        <f>1420+2000+3550+3200+1170+940</f>
        <v>12280</v>
      </c>
      <c r="E16" s="12" t="s">
        <v>15</v>
      </c>
      <c r="F16" s="74" t="s">
        <v>21</v>
      </c>
      <c r="G16" s="8">
        <v>940</v>
      </c>
    </row>
    <row r="17" spans="1:7" ht="24" customHeight="1">
      <c r="A17" s="13">
        <v>2400000</v>
      </c>
      <c r="B17" s="134">
        <v>2400000</v>
      </c>
      <c r="C17" s="13">
        <v>2400000</v>
      </c>
      <c r="D17" s="8">
        <f>360000+360000</f>
        <v>720000</v>
      </c>
      <c r="E17" s="12" t="s">
        <v>205</v>
      </c>
      <c r="F17" s="74" t="s">
        <v>22</v>
      </c>
      <c r="G17" s="8">
        <v>360000</v>
      </c>
    </row>
    <row r="18" spans="1:7" ht="24" customHeight="1">
      <c r="A18" s="13"/>
      <c r="B18" s="147"/>
      <c r="C18" s="13"/>
      <c r="D18" s="24">
        <f>14884.02</f>
        <v>14884.02</v>
      </c>
      <c r="E18" s="12" t="s">
        <v>204</v>
      </c>
      <c r="F18" s="224">
        <v>41300003</v>
      </c>
      <c r="G18" s="24">
        <v>0</v>
      </c>
    </row>
    <row r="19" spans="1:7" ht="24" customHeight="1">
      <c r="A19" s="13"/>
      <c r="B19" s="147"/>
      <c r="C19" s="13"/>
      <c r="D19" s="24">
        <v>900</v>
      </c>
      <c r="E19" s="12" t="s">
        <v>180</v>
      </c>
      <c r="F19" s="205">
        <v>11011000</v>
      </c>
      <c r="G19" s="24">
        <v>0</v>
      </c>
    </row>
    <row r="20" spans="1:7" ht="24" customHeight="1">
      <c r="A20" s="13"/>
      <c r="B20" s="147"/>
      <c r="C20" s="13"/>
      <c r="D20" s="24">
        <f>7400+4000+4000+4000+4000</f>
        <v>23400</v>
      </c>
      <c r="E20" s="204" t="s">
        <v>175</v>
      </c>
      <c r="F20" s="205">
        <v>11046000</v>
      </c>
      <c r="G20" s="24">
        <v>4000</v>
      </c>
    </row>
    <row r="21" spans="1:7" ht="24" customHeight="1">
      <c r="A21" s="13"/>
      <c r="B21" s="147"/>
      <c r="C21" s="13"/>
      <c r="D21" s="24">
        <v>0</v>
      </c>
      <c r="E21" s="203" t="s">
        <v>176</v>
      </c>
      <c r="F21" s="205">
        <v>11046000</v>
      </c>
      <c r="G21" s="24">
        <v>0</v>
      </c>
    </row>
    <row r="22" spans="1:7" ht="24" customHeight="1">
      <c r="A22" s="12"/>
      <c r="B22" s="135"/>
      <c r="C22" s="12"/>
      <c r="D22" s="24">
        <f>180+180+184.5+149+122.49+179.07</f>
        <v>995.06</v>
      </c>
      <c r="E22" s="75" t="s">
        <v>66</v>
      </c>
      <c r="F22" s="94">
        <v>215001</v>
      </c>
      <c r="G22" s="24">
        <v>179.07</v>
      </c>
    </row>
    <row r="23" spans="1:7" ht="24" customHeight="1">
      <c r="A23" s="12"/>
      <c r="B23" s="135"/>
      <c r="C23" s="12"/>
      <c r="D23" s="8">
        <v>5400</v>
      </c>
      <c r="E23" s="75" t="s">
        <v>64</v>
      </c>
      <c r="F23" s="94">
        <v>215008</v>
      </c>
      <c r="G23" s="8">
        <v>0</v>
      </c>
    </row>
    <row r="24" spans="1:7" ht="24" customHeight="1">
      <c r="A24" s="12"/>
      <c r="B24" s="135"/>
      <c r="C24" s="12"/>
      <c r="D24" s="8">
        <f>1164+1164+1664+1664+1664+1664</f>
        <v>8984</v>
      </c>
      <c r="E24" s="75" t="s">
        <v>63</v>
      </c>
      <c r="F24" s="94">
        <v>215013</v>
      </c>
      <c r="G24" s="8">
        <v>1664</v>
      </c>
    </row>
    <row r="25" spans="1:7" ht="24" customHeight="1">
      <c r="A25" s="12"/>
      <c r="B25" s="135"/>
      <c r="C25" s="12"/>
      <c r="D25" s="8">
        <v>2000</v>
      </c>
      <c r="E25" s="267" t="s">
        <v>236</v>
      </c>
      <c r="F25" s="94">
        <v>21040099</v>
      </c>
      <c r="G25" s="8">
        <v>2000</v>
      </c>
    </row>
    <row r="26" spans="1:7" ht="24" customHeight="1">
      <c r="A26" s="12"/>
      <c r="B26" s="135"/>
      <c r="C26" s="12"/>
      <c r="D26" s="8">
        <v>5832</v>
      </c>
      <c r="E26" s="267" t="s">
        <v>236</v>
      </c>
      <c r="F26" s="94">
        <v>21040099</v>
      </c>
      <c r="G26" s="8">
        <v>5832</v>
      </c>
    </row>
    <row r="27" spans="1:7" ht="24" customHeight="1">
      <c r="A27" s="12"/>
      <c r="B27" s="135"/>
      <c r="C27" s="12"/>
      <c r="D27" s="8">
        <v>3600</v>
      </c>
      <c r="E27" s="267" t="s">
        <v>236</v>
      </c>
      <c r="F27" s="94">
        <v>21040099</v>
      </c>
      <c r="G27" s="8">
        <v>3600</v>
      </c>
    </row>
    <row r="28" spans="1:7" ht="24" customHeight="1">
      <c r="A28" s="79"/>
      <c r="B28" s="18"/>
      <c r="C28" s="79"/>
      <c r="D28" s="207">
        <v>0</v>
      </c>
      <c r="E28" s="206" t="s">
        <v>10</v>
      </c>
      <c r="F28" s="209">
        <v>31000000</v>
      </c>
      <c r="G28" s="207">
        <v>0</v>
      </c>
    </row>
    <row r="29" spans="1:8" ht="24" customHeight="1">
      <c r="A29" s="146">
        <f>SUM(A11:A24)</f>
        <v>4729000</v>
      </c>
      <c r="B29" s="146">
        <f>SUM(B11:B24)</f>
        <v>2400000</v>
      </c>
      <c r="C29" s="146">
        <f>SUM(C11:C24)</f>
        <v>4729000</v>
      </c>
      <c r="D29" s="10">
        <f>SUM(D11:D28)</f>
        <v>1665771.08</v>
      </c>
      <c r="E29" s="85" t="s">
        <v>24</v>
      </c>
      <c r="F29" s="132"/>
      <c r="G29" s="146">
        <f>SUM(G11:G28)</f>
        <v>521207.07</v>
      </c>
      <c r="H29" s="140">
        <f>SUM(H11:H24)</f>
        <v>0</v>
      </c>
    </row>
    <row r="45" spans="1:7" ht="24" customHeight="1">
      <c r="A45" s="237" t="s">
        <v>121</v>
      </c>
      <c r="B45" s="237"/>
      <c r="C45" s="237"/>
      <c r="D45" s="237"/>
      <c r="E45" s="237"/>
      <c r="F45" s="237"/>
      <c r="G45" s="237"/>
    </row>
    <row r="46" spans="1:7" ht="24" customHeight="1">
      <c r="A46" s="232" t="s">
        <v>26</v>
      </c>
      <c r="B46" s="232"/>
      <c r="C46" s="232"/>
      <c r="D46" s="232"/>
      <c r="E46" s="233" t="s">
        <v>0</v>
      </c>
      <c r="F46" s="71"/>
      <c r="G46" s="136" t="s">
        <v>107</v>
      </c>
    </row>
    <row r="47" spans="1:8" ht="24" customHeight="1">
      <c r="A47" s="71" t="s">
        <v>14</v>
      </c>
      <c r="B47" s="71" t="s">
        <v>104</v>
      </c>
      <c r="C47" s="71" t="s">
        <v>33</v>
      </c>
      <c r="D47" s="71" t="s">
        <v>27</v>
      </c>
      <c r="E47" s="234"/>
      <c r="F47" s="152" t="s">
        <v>1</v>
      </c>
      <c r="G47" s="72" t="s">
        <v>108</v>
      </c>
      <c r="H47" s="82" t="s">
        <v>38</v>
      </c>
    </row>
    <row r="48" spans="1:7" ht="24" customHeight="1">
      <c r="A48" s="73" t="s">
        <v>28</v>
      </c>
      <c r="B48" s="73"/>
      <c r="C48" s="73" t="s">
        <v>28</v>
      </c>
      <c r="D48" s="73" t="s">
        <v>28</v>
      </c>
      <c r="E48" s="235"/>
      <c r="F48" s="73"/>
      <c r="G48" s="73" t="s">
        <v>28</v>
      </c>
    </row>
    <row r="49" spans="1:7" ht="24" customHeight="1">
      <c r="A49" s="76"/>
      <c r="B49" s="76"/>
      <c r="C49" s="76"/>
      <c r="D49" s="76"/>
      <c r="E49" s="77" t="s">
        <v>31</v>
      </c>
      <c r="F49" s="76"/>
      <c r="G49" s="77"/>
    </row>
    <row r="50" spans="1:8" s="18" customFormat="1" ht="24" customHeight="1">
      <c r="A50" s="7">
        <v>85000</v>
      </c>
      <c r="B50" s="7"/>
      <c r="C50" s="7">
        <v>85000</v>
      </c>
      <c r="D50" s="8">
        <f>1164+47744+1664+1664+1664</f>
        <v>53900</v>
      </c>
      <c r="E50" s="78" t="s">
        <v>2</v>
      </c>
      <c r="F50" s="153">
        <v>5510000</v>
      </c>
      <c r="G50" s="8">
        <v>1664</v>
      </c>
      <c r="H50" s="83"/>
    </row>
    <row r="51" spans="1:8" s="18" customFormat="1" ht="24" customHeight="1">
      <c r="A51" s="9">
        <v>792360</v>
      </c>
      <c r="B51" s="7"/>
      <c r="C51" s="9">
        <v>792360</v>
      </c>
      <c r="D51" s="8">
        <f>27480+27480+27480+27480+27480+27480</f>
        <v>164880</v>
      </c>
      <c r="E51" s="15" t="s">
        <v>3</v>
      </c>
      <c r="F51" s="154">
        <v>5220100</v>
      </c>
      <c r="G51" s="8">
        <f>25480+2000</f>
        <v>27480</v>
      </c>
      <c r="H51" s="83"/>
    </row>
    <row r="52" spans="1:8" s="18" customFormat="1" ht="24" customHeight="1">
      <c r="A52" s="9">
        <v>187000</v>
      </c>
      <c r="B52" s="7"/>
      <c r="C52" s="9">
        <v>187000</v>
      </c>
      <c r="D52" s="8">
        <f>14850+14850+14850+14850+14850+14850</f>
        <v>89100</v>
      </c>
      <c r="E52" s="15" t="s">
        <v>4</v>
      </c>
      <c r="F52" s="154">
        <v>5220500</v>
      </c>
      <c r="G52" s="8">
        <f>5418+5832+3600</f>
        <v>14850</v>
      </c>
      <c r="H52" s="83"/>
    </row>
    <row r="53" spans="1:8" s="18" customFormat="1" ht="24" customHeight="1">
      <c r="A53" s="9">
        <v>492000</v>
      </c>
      <c r="B53" s="7"/>
      <c r="C53" s="9">
        <v>492000</v>
      </c>
      <c r="D53" s="8">
        <f>20620+20620+29620+29620+29620+29620</f>
        <v>159720</v>
      </c>
      <c r="E53" s="15" t="s">
        <v>120</v>
      </c>
      <c r="F53" s="154">
        <v>5220700</v>
      </c>
      <c r="G53" s="8">
        <v>29620</v>
      </c>
      <c r="H53" s="83"/>
    </row>
    <row r="54" spans="1:8" s="18" customFormat="1" ht="24" customHeight="1">
      <c r="A54" s="9"/>
      <c r="B54" s="7"/>
      <c r="C54" s="9"/>
      <c r="D54" s="8">
        <f>2665+2665+3665+3665+3665+3665</f>
        <v>19990</v>
      </c>
      <c r="E54" s="15" t="s">
        <v>177</v>
      </c>
      <c r="F54" s="154">
        <v>5220800</v>
      </c>
      <c r="G54" s="8">
        <v>3665</v>
      </c>
      <c r="H54" s="83"/>
    </row>
    <row r="55" spans="1:8" s="18" customFormat="1" ht="24" customHeight="1">
      <c r="A55" s="9">
        <v>53000</v>
      </c>
      <c r="B55" s="7"/>
      <c r="C55" s="9">
        <v>53000</v>
      </c>
      <c r="D55" s="8">
        <v>0</v>
      </c>
      <c r="E55" s="15" t="s">
        <v>6</v>
      </c>
      <c r="F55" s="16">
        <v>531000</v>
      </c>
      <c r="G55" s="8">
        <v>0</v>
      </c>
      <c r="H55" s="83"/>
    </row>
    <row r="56" spans="1:8" s="18" customFormat="1" ht="24" customHeight="1">
      <c r="A56" s="9">
        <v>301000</v>
      </c>
      <c r="B56" s="7"/>
      <c r="C56" s="9">
        <v>301000</v>
      </c>
      <c r="D56" s="8">
        <f>18000+18000+14800+12150+9000</f>
        <v>71950</v>
      </c>
      <c r="E56" s="15" t="s">
        <v>7</v>
      </c>
      <c r="F56" s="154">
        <v>5320000</v>
      </c>
      <c r="G56" s="8">
        <v>9000</v>
      </c>
      <c r="H56" s="83"/>
    </row>
    <row r="57" spans="1:8" s="18" customFormat="1" ht="24" customHeight="1">
      <c r="A57" s="9">
        <v>1068640</v>
      </c>
      <c r="B57" s="7"/>
      <c r="C57" s="9">
        <v>1068640</v>
      </c>
      <c r="D57" s="8">
        <f>481.5+107.13+106.23+9530.23</f>
        <v>10225.09</v>
      </c>
      <c r="E57" s="15" t="s">
        <v>8</v>
      </c>
      <c r="F57" s="154">
        <v>5330000</v>
      </c>
      <c r="G57" s="8">
        <f>7554.2+1872.5+103.53</f>
        <v>9530.230000000001</v>
      </c>
      <c r="H57" s="83"/>
    </row>
    <row r="58" spans="1:8" s="18" customFormat="1" ht="24" customHeight="1">
      <c r="A58" s="8">
        <v>790000</v>
      </c>
      <c r="B58" s="24"/>
      <c r="C58" s="8">
        <v>790000</v>
      </c>
      <c r="D58" s="8">
        <f>76888.38+75396.9+77453.93+78603.36+71994.31</f>
        <v>380336.88</v>
      </c>
      <c r="E58" s="15" t="s">
        <v>9</v>
      </c>
      <c r="F58" s="154">
        <v>5340000</v>
      </c>
      <c r="G58" s="8">
        <v>71994.31</v>
      </c>
      <c r="H58" s="83"/>
    </row>
    <row r="59" spans="1:8" s="18" customFormat="1" ht="24" customHeight="1">
      <c r="A59" s="8">
        <v>0</v>
      </c>
      <c r="B59" s="24"/>
      <c r="C59" s="8"/>
      <c r="D59" s="8">
        <v>0</v>
      </c>
      <c r="E59" s="15" t="s">
        <v>11</v>
      </c>
      <c r="F59" s="154">
        <v>5410000</v>
      </c>
      <c r="G59" s="8">
        <v>0</v>
      </c>
      <c r="H59" s="143"/>
    </row>
    <row r="60" spans="1:8" s="18" customFormat="1" ht="24" customHeight="1">
      <c r="A60" s="8"/>
      <c r="B60" s="24"/>
      <c r="C60" s="24"/>
      <c r="D60" s="24">
        <v>0</v>
      </c>
      <c r="E60" s="15" t="s">
        <v>180</v>
      </c>
      <c r="F60" s="213">
        <v>11011000</v>
      </c>
      <c r="G60" s="24">
        <v>0</v>
      </c>
      <c r="H60" s="143"/>
    </row>
    <row r="61" spans="1:8" s="18" customFormat="1" ht="24" customHeight="1">
      <c r="A61" s="13"/>
      <c r="B61" s="28"/>
      <c r="C61" s="216"/>
      <c r="D61" s="24">
        <v>18000</v>
      </c>
      <c r="E61" s="12" t="s">
        <v>187</v>
      </c>
      <c r="F61" s="205">
        <v>21010000</v>
      </c>
      <c r="G61" s="24">
        <v>0</v>
      </c>
      <c r="H61" s="143"/>
    </row>
    <row r="62" spans="1:8" s="18" customFormat="1" ht="24" customHeight="1">
      <c r="A62" s="8"/>
      <c r="B62" s="24"/>
      <c r="C62" s="24"/>
      <c r="D62" s="8">
        <v>0</v>
      </c>
      <c r="E62" s="15" t="s">
        <v>10</v>
      </c>
      <c r="F62" s="16">
        <v>310000</v>
      </c>
      <c r="G62" s="8">
        <v>0</v>
      </c>
      <c r="H62" s="143"/>
    </row>
    <row r="63" spans="1:8" s="18" customFormat="1" ht="24" customHeight="1">
      <c r="A63" s="12"/>
      <c r="B63" s="12"/>
      <c r="C63" s="12"/>
      <c r="D63" s="9">
        <f>189.95+180+180+184.5+149+122.49</f>
        <v>1005.94</v>
      </c>
      <c r="E63" s="15" t="s">
        <v>66</v>
      </c>
      <c r="F63" s="94">
        <v>215001</v>
      </c>
      <c r="G63" s="9">
        <v>122.49</v>
      </c>
      <c r="H63" s="84"/>
    </row>
    <row r="64" spans="1:8" s="18" customFormat="1" ht="24" customHeight="1">
      <c r="A64" s="12"/>
      <c r="B64" s="12"/>
      <c r="C64" s="12"/>
      <c r="D64" s="9">
        <f>10800+900</f>
        <v>11700</v>
      </c>
      <c r="E64" s="75" t="s">
        <v>64</v>
      </c>
      <c r="F64" s="94">
        <v>215008</v>
      </c>
      <c r="G64" s="9">
        <v>0</v>
      </c>
      <c r="H64" s="84"/>
    </row>
    <row r="65" spans="1:7" ht="24" customHeight="1">
      <c r="A65" s="208"/>
      <c r="B65" s="208"/>
      <c r="C65" s="208"/>
      <c r="D65" s="13">
        <f>1164+1164+1664+1664+1664</f>
        <v>7320</v>
      </c>
      <c r="E65" s="263" t="s">
        <v>63</v>
      </c>
      <c r="F65" s="130">
        <v>215013</v>
      </c>
      <c r="G65" s="13">
        <v>1664</v>
      </c>
    </row>
    <row r="66" spans="1:7" ht="24" customHeight="1">
      <c r="A66" s="12"/>
      <c r="B66" s="12"/>
      <c r="C66" s="12"/>
      <c r="D66" s="9">
        <v>2000</v>
      </c>
      <c r="E66" s="264" t="s">
        <v>236</v>
      </c>
      <c r="F66" s="94">
        <v>21040099</v>
      </c>
      <c r="G66" s="9">
        <v>2000</v>
      </c>
    </row>
    <row r="67" spans="1:7" ht="24" customHeight="1">
      <c r="A67" s="6"/>
      <c r="B67" s="6"/>
      <c r="C67" s="6"/>
      <c r="D67" s="7">
        <v>5832</v>
      </c>
      <c r="E67" s="265" t="s">
        <v>237</v>
      </c>
      <c r="F67" s="94">
        <v>21040099</v>
      </c>
      <c r="G67" s="7">
        <v>5832</v>
      </c>
    </row>
    <row r="68" spans="1:7" ht="24" customHeight="1">
      <c r="A68" s="261"/>
      <c r="B68" s="261"/>
      <c r="C68" s="261"/>
      <c r="D68" s="262">
        <v>3600</v>
      </c>
      <c r="E68" s="266" t="s">
        <v>238</v>
      </c>
      <c r="F68" s="94">
        <v>21040099</v>
      </c>
      <c r="G68" s="262">
        <v>3600</v>
      </c>
    </row>
    <row r="69" spans="1:8" ht="24" customHeight="1">
      <c r="A69" s="97">
        <f>SUM(A50:A65)</f>
        <v>3769000</v>
      </c>
      <c r="B69" s="97">
        <f>SUM(B50:B65)</f>
        <v>0</v>
      </c>
      <c r="C69" s="97">
        <f>SUM(C50:C65)</f>
        <v>3769000</v>
      </c>
      <c r="D69" s="97">
        <f>SUM(D50:D68)</f>
        <v>999559.9099999999</v>
      </c>
      <c r="E69" s="85" t="s">
        <v>25</v>
      </c>
      <c r="F69" s="132"/>
      <c r="G69" s="97">
        <f>SUM(G50:G68)</f>
        <v>181022.02999999997</v>
      </c>
      <c r="H69" s="141"/>
    </row>
    <row r="70" spans="1:7" ht="24" customHeight="1">
      <c r="A70" s="81"/>
      <c r="B70" s="81"/>
      <c r="C70" s="133"/>
      <c r="D70" s="131"/>
      <c r="E70" s="145" t="s">
        <v>109</v>
      </c>
      <c r="F70" s="138"/>
      <c r="G70" s="144">
        <v>0</v>
      </c>
    </row>
    <row r="71" spans="1:7" ht="24" customHeight="1">
      <c r="A71" s="18"/>
      <c r="B71" s="18"/>
      <c r="C71" s="133"/>
      <c r="D71" s="96"/>
      <c r="E71" s="137" t="s">
        <v>106</v>
      </c>
      <c r="F71" s="133"/>
      <c r="G71" s="96"/>
    </row>
    <row r="72" spans="1:7" ht="24" customHeight="1">
      <c r="A72" s="18"/>
      <c r="B72" s="18"/>
      <c r="C72" s="133"/>
      <c r="D72" s="95"/>
      <c r="E72" s="29" t="s">
        <v>105</v>
      </c>
      <c r="F72" s="133"/>
      <c r="G72" s="210">
        <f>SUM(G29-G69)</f>
        <v>340185.04000000004</v>
      </c>
    </row>
    <row r="73" spans="1:8" ht="24" customHeight="1">
      <c r="A73" s="18"/>
      <c r="B73" s="18"/>
      <c r="C73" s="133"/>
      <c r="D73" s="10">
        <f>D9+D29-D69</f>
        <v>4497582.5600000005</v>
      </c>
      <c r="E73" s="29" t="s">
        <v>32</v>
      </c>
      <c r="F73" s="133"/>
      <c r="G73" s="151">
        <f>G9+G29-G69</f>
        <v>4497582.56</v>
      </c>
      <c r="H73" s="141"/>
    </row>
    <row r="74" spans="1:6" ht="21" customHeight="1">
      <c r="A74" s="80" t="s">
        <v>182</v>
      </c>
      <c r="B74" s="155"/>
      <c r="C74" s="156"/>
      <c r="D74" s="160"/>
      <c r="E74" s="157"/>
      <c r="F74" s="157"/>
    </row>
    <row r="75" spans="1:7" ht="21" customHeight="1">
      <c r="A75" s="1" t="s">
        <v>183</v>
      </c>
      <c r="B75" s="30"/>
      <c r="C75" s="156"/>
      <c r="D75" s="238"/>
      <c r="E75" s="238"/>
      <c r="F75" s="238"/>
      <c r="G75" s="238"/>
    </row>
    <row r="76" spans="1:7" ht="21" customHeight="1">
      <c r="A76" s="1" t="s">
        <v>206</v>
      </c>
      <c r="B76" s="30"/>
      <c r="C76" s="156"/>
      <c r="D76" s="238"/>
      <c r="E76" s="238"/>
      <c r="F76" s="238"/>
      <c r="G76" s="238"/>
    </row>
    <row r="77" spans="1:7" ht="21" customHeight="1">
      <c r="A77" s="158" t="s">
        <v>185</v>
      </c>
      <c r="B77" s="158"/>
      <c r="C77" s="157"/>
      <c r="D77" s="238"/>
      <c r="E77" s="238"/>
      <c r="F77" s="238"/>
      <c r="G77" s="238"/>
    </row>
    <row r="78" spans="3:7" ht="21" customHeight="1">
      <c r="C78" s="80" t="s">
        <v>124</v>
      </c>
      <c r="D78" s="236"/>
      <c r="E78" s="236"/>
      <c r="F78" s="80"/>
      <c r="G78" s="80"/>
    </row>
    <row r="79" spans="1:7" ht="21" customHeight="1">
      <c r="A79" s="236" t="s">
        <v>208</v>
      </c>
      <c r="B79" s="236"/>
      <c r="C79" s="236"/>
      <c r="D79" s="236"/>
      <c r="E79" s="236"/>
      <c r="F79" s="236"/>
      <c r="G79" s="236"/>
    </row>
    <row r="80" spans="1:7" ht="21" customHeight="1">
      <c r="A80" s="236" t="s">
        <v>209</v>
      </c>
      <c r="B80" s="236"/>
      <c r="C80" s="236"/>
      <c r="D80" s="236"/>
      <c r="E80" s="236"/>
      <c r="F80" s="236"/>
      <c r="G80" s="236"/>
    </row>
    <row r="81" spans="1:7" ht="21" customHeight="1">
      <c r="A81" s="236" t="s">
        <v>210</v>
      </c>
      <c r="B81" s="236"/>
      <c r="C81" s="236"/>
      <c r="D81" s="236"/>
      <c r="E81" s="236"/>
      <c r="F81" s="236"/>
      <c r="G81" s="236"/>
    </row>
    <row r="82" spans="1:6" ht="21" customHeight="1">
      <c r="A82" s="1" t="s">
        <v>207</v>
      </c>
      <c r="C82" s="157"/>
      <c r="D82" s="157" t="s">
        <v>202</v>
      </c>
      <c r="E82" s="157"/>
      <c r="F82" s="157"/>
    </row>
    <row r="83" spans="1:7" ht="21" customHeight="1">
      <c r="A83" s="158"/>
      <c r="B83" s="158"/>
      <c r="C83" s="158"/>
      <c r="D83" s="158"/>
      <c r="E83" s="158"/>
      <c r="F83" s="158"/>
      <c r="G83" s="158"/>
    </row>
  </sheetData>
  <sheetProtection/>
  <mergeCells count="16">
    <mergeCell ref="A80:G80"/>
    <mergeCell ref="A79:G79"/>
    <mergeCell ref="A81:G81"/>
    <mergeCell ref="A45:G45"/>
    <mergeCell ref="A46:D46"/>
    <mergeCell ref="E46:E48"/>
    <mergeCell ref="D76:G76"/>
    <mergeCell ref="D77:G77"/>
    <mergeCell ref="D78:E78"/>
    <mergeCell ref="D75:G75"/>
    <mergeCell ref="A1:G1"/>
    <mergeCell ref="A2:G2"/>
    <mergeCell ref="A3:G3"/>
    <mergeCell ref="A4:G4"/>
    <mergeCell ref="A5:D5"/>
    <mergeCell ref="E5:E7"/>
  </mergeCells>
  <printOptions horizontalCentered="1"/>
  <pageMargins left="0.2362204724409449" right="0.03937007874015748" top="0.1968503937007874" bottom="0" header="0.11811023622047245" footer="0.1181102362204724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28"/>
  <sheetViews>
    <sheetView zoomScale="120" zoomScaleNormal="120" zoomScalePageLayoutView="0" workbookViewId="0" topLeftCell="A1">
      <selection activeCell="D16" sqref="D16"/>
    </sheetView>
  </sheetViews>
  <sheetFormatPr defaultColWidth="9.140625" defaultRowHeight="21.75"/>
  <cols>
    <col min="1" max="1" width="36.57421875" style="1" customWidth="1"/>
    <col min="2" max="2" width="16.00390625" style="2" customWidth="1"/>
    <col min="3" max="3" width="15.57421875" style="2" customWidth="1"/>
    <col min="4" max="4" width="14.421875" style="2" customWidth="1"/>
    <col min="5" max="5" width="14.8515625" style="2" customWidth="1"/>
    <col min="6" max="16384" width="9.140625" style="1" customWidth="1"/>
  </cols>
  <sheetData>
    <row r="1" ht="21">
      <c r="E1" s="2" t="s">
        <v>125</v>
      </c>
    </row>
    <row r="2" spans="1:5" ht="21">
      <c r="A2" s="229" t="s">
        <v>54</v>
      </c>
      <c r="B2" s="229"/>
      <c r="C2" s="229"/>
      <c r="D2" s="229"/>
      <c r="E2" s="229"/>
    </row>
    <row r="3" spans="1:5" ht="21">
      <c r="A3" s="229" t="s">
        <v>112</v>
      </c>
      <c r="B3" s="229"/>
      <c r="C3" s="229"/>
      <c r="D3" s="229"/>
      <c r="E3" s="229"/>
    </row>
    <row r="4" spans="1:5" ht="21">
      <c r="A4" s="230" t="s">
        <v>226</v>
      </c>
      <c r="B4" s="230"/>
      <c r="C4" s="230"/>
      <c r="D4" s="230"/>
      <c r="E4" s="230"/>
    </row>
    <row r="5" spans="1:5" ht="21">
      <c r="A5" s="92"/>
      <c r="B5" s="92"/>
      <c r="C5" s="92"/>
      <c r="D5" s="92"/>
      <c r="E5" s="92"/>
    </row>
    <row r="6" spans="1:5" ht="21">
      <c r="A6" s="3" t="s">
        <v>126</v>
      </c>
      <c r="B6" s="4" t="s">
        <v>29</v>
      </c>
      <c r="C6" s="4" t="s">
        <v>110</v>
      </c>
      <c r="D6" s="4" t="s">
        <v>111</v>
      </c>
      <c r="E6" s="4" t="s">
        <v>16</v>
      </c>
    </row>
    <row r="7" spans="1:5" ht="21">
      <c r="A7" s="6" t="s">
        <v>12</v>
      </c>
      <c r="B7" s="7">
        <v>122.49</v>
      </c>
      <c r="C7" s="7">
        <v>179.07</v>
      </c>
      <c r="D7" s="7">
        <v>122.49</v>
      </c>
      <c r="E7" s="7">
        <f>B7+C7-D7</f>
        <v>179.07</v>
      </c>
    </row>
    <row r="8" spans="1:5" ht="21">
      <c r="A8" s="12" t="s">
        <v>101</v>
      </c>
      <c r="B8" s="9">
        <v>5400</v>
      </c>
      <c r="C8" s="9">
        <v>0</v>
      </c>
      <c r="D8" s="9">
        <v>0</v>
      </c>
      <c r="E8" s="7">
        <f>B8+C8-D8</f>
        <v>5400</v>
      </c>
    </row>
    <row r="9" spans="1:5" ht="21">
      <c r="A9" s="12" t="s">
        <v>62</v>
      </c>
      <c r="B9" s="13">
        <v>1664</v>
      </c>
      <c r="C9" s="13">
        <v>1664</v>
      </c>
      <c r="D9" s="13">
        <v>1664</v>
      </c>
      <c r="E9" s="216">
        <f>B9+C9-D9</f>
        <v>1664</v>
      </c>
    </row>
    <row r="10" spans="1:5" ht="21">
      <c r="A10" s="208" t="s">
        <v>227</v>
      </c>
      <c r="B10" s="9"/>
      <c r="C10" s="9">
        <v>2000</v>
      </c>
      <c r="D10" s="9">
        <v>2000</v>
      </c>
      <c r="E10" s="9"/>
    </row>
    <row r="11" spans="1:5" ht="21">
      <c r="A11" s="208" t="s">
        <v>228</v>
      </c>
      <c r="B11" s="9"/>
      <c r="C11" s="9">
        <v>5832</v>
      </c>
      <c r="D11" s="9">
        <v>5832</v>
      </c>
      <c r="E11" s="9"/>
    </row>
    <row r="12" spans="1:5" ht="21">
      <c r="A12" s="208" t="s">
        <v>229</v>
      </c>
      <c r="B12" s="216"/>
      <c r="C12" s="216">
        <v>3600</v>
      </c>
      <c r="D12" s="216">
        <v>3600</v>
      </c>
      <c r="E12" s="216"/>
    </row>
    <row r="13" spans="1:5" ht="21">
      <c r="A13" s="25" t="s">
        <v>33</v>
      </c>
      <c r="B13" s="139">
        <f>SUM(B7:B9)</f>
        <v>7186.49</v>
      </c>
      <c r="C13" s="139">
        <f>SUM(C7:C12)</f>
        <v>13275.07</v>
      </c>
      <c r="D13" s="139">
        <f>SUM(D7:D12)</f>
        <v>13218.49</v>
      </c>
      <c r="E13" s="139">
        <f>SUM(E7:E9)</f>
        <v>7243.07</v>
      </c>
    </row>
    <row r="17" spans="1:5" ht="21">
      <c r="A17" s="30" t="s">
        <v>189</v>
      </c>
      <c r="B17" s="30"/>
      <c r="C17" s="30" t="s">
        <v>190</v>
      </c>
      <c r="D17" s="214"/>
      <c r="E17" s="1"/>
    </row>
    <row r="18" spans="1:5" ht="23.25" customHeight="1">
      <c r="A18" s="155" t="s">
        <v>181</v>
      </c>
      <c r="B18" s="231" t="s">
        <v>115</v>
      </c>
      <c r="C18" s="231"/>
      <c r="D18" s="214"/>
      <c r="E18" s="1"/>
    </row>
    <row r="19" spans="1:5" ht="21">
      <c r="A19" s="227" t="s">
        <v>193</v>
      </c>
      <c r="B19" s="227"/>
      <c r="C19" s="227"/>
      <c r="D19" s="215" t="s">
        <v>191</v>
      </c>
      <c r="E19" s="1"/>
    </row>
    <row r="20" spans="1:5" ht="21">
      <c r="A20" s="227" t="s">
        <v>194</v>
      </c>
      <c r="B20" s="227"/>
      <c r="C20" s="227"/>
      <c r="D20" s="215" t="s">
        <v>192</v>
      </c>
      <c r="E20" s="1"/>
    </row>
    <row r="21" spans="1:5" ht="21">
      <c r="A21" s="215"/>
      <c r="B21" s="215"/>
      <c r="C21" s="215"/>
      <c r="D21" s="215"/>
      <c r="E21" s="1"/>
    </row>
    <row r="22" spans="1:5" ht="21">
      <c r="A22" s="214"/>
      <c r="B22" s="215"/>
      <c r="C22" s="215"/>
      <c r="D22" s="215"/>
      <c r="E22" s="1"/>
    </row>
    <row r="23" spans="1:10" ht="21">
      <c r="A23" s="227" t="s">
        <v>195</v>
      </c>
      <c r="B23" s="227"/>
      <c r="C23" s="227"/>
      <c r="D23" s="227"/>
      <c r="E23" s="227"/>
      <c r="F23" s="227"/>
      <c r="G23" s="227"/>
      <c r="H23" s="30"/>
      <c r="I23" s="30"/>
      <c r="J23" s="30"/>
    </row>
    <row r="24" spans="1:10" ht="21">
      <c r="A24" s="227" t="s">
        <v>201</v>
      </c>
      <c r="B24" s="227"/>
      <c r="C24" s="227"/>
      <c r="D24" s="227"/>
      <c r="E24" s="227"/>
      <c r="F24" s="227"/>
      <c r="G24" s="227"/>
      <c r="H24" s="30"/>
      <c r="I24" s="30"/>
      <c r="J24" s="30"/>
    </row>
    <row r="25" spans="1:10" ht="21">
      <c r="A25" s="227" t="s">
        <v>223</v>
      </c>
      <c r="B25" s="227"/>
      <c r="C25" s="227"/>
      <c r="D25" s="227"/>
      <c r="E25" s="227"/>
      <c r="F25" s="227"/>
      <c r="G25" s="227"/>
      <c r="H25" s="30"/>
      <c r="I25" s="30"/>
      <c r="J25" s="30"/>
    </row>
    <row r="26" spans="1:10" ht="21">
      <c r="A26" s="30" t="s">
        <v>211</v>
      </c>
      <c r="B26" s="156" t="s">
        <v>224</v>
      </c>
      <c r="C26" s="156"/>
      <c r="D26" s="156"/>
      <c r="E26" s="30"/>
      <c r="F26" s="30"/>
      <c r="G26" s="30"/>
      <c r="J26" s="30"/>
    </row>
    <row r="27" spans="1:10" ht="21">
      <c r="A27" s="159"/>
      <c r="B27" s="159"/>
      <c r="C27" s="159"/>
      <c r="D27" s="159"/>
      <c r="E27" s="159"/>
      <c r="F27" s="159"/>
      <c r="G27" s="159"/>
      <c r="H27" s="30"/>
      <c r="I27" s="30"/>
      <c r="J27" s="30"/>
    </row>
    <row r="28" spans="1:10" ht="21">
      <c r="A28" s="159"/>
      <c r="B28" s="159"/>
      <c r="C28" s="156"/>
      <c r="D28" s="217"/>
      <c r="E28" s="30"/>
      <c r="F28" s="30"/>
      <c r="G28" s="30"/>
      <c r="H28" s="30"/>
      <c r="I28" s="30"/>
      <c r="J28" s="30"/>
    </row>
  </sheetData>
  <sheetProtection/>
  <mergeCells count="9">
    <mergeCell ref="A23:G23"/>
    <mergeCell ref="A24:G24"/>
    <mergeCell ref="A25:G25"/>
    <mergeCell ref="A2:E2"/>
    <mergeCell ref="A3:E3"/>
    <mergeCell ref="A4:E4"/>
    <mergeCell ref="B18:C18"/>
    <mergeCell ref="A19:C19"/>
    <mergeCell ref="A20:C20"/>
  </mergeCells>
  <printOptions horizontalCentered="1"/>
  <pageMargins left="0.7086614173228347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zoomScale="120" zoomScaleNormal="120" zoomScaleSheetLayoutView="120" zoomScalePageLayoutView="0" workbookViewId="0" topLeftCell="A1">
      <selection activeCell="K25" sqref="K25"/>
    </sheetView>
  </sheetViews>
  <sheetFormatPr defaultColWidth="9.140625" defaultRowHeight="21.75" customHeight="1"/>
  <cols>
    <col min="1" max="1" width="19.140625" style="30" customWidth="1"/>
    <col min="2" max="2" width="22.28125" style="30" customWidth="1"/>
    <col min="3" max="3" width="16.421875" style="30" customWidth="1"/>
    <col min="4" max="5" width="7.28125" style="30" customWidth="1"/>
    <col min="6" max="6" width="20.140625" style="30" customWidth="1"/>
    <col min="7" max="7" width="9.421875" style="30" customWidth="1"/>
    <col min="8" max="16384" width="9.140625" style="30" customWidth="1"/>
  </cols>
  <sheetData>
    <row r="1" spans="1:7" ht="21.75" customHeight="1">
      <c r="A1" s="239" t="s">
        <v>52</v>
      </c>
      <c r="B1" s="240"/>
      <c r="C1" s="241"/>
      <c r="D1" s="31"/>
      <c r="E1" s="31"/>
      <c r="F1" s="31"/>
      <c r="G1" s="32"/>
    </row>
    <row r="2" spans="1:7" ht="21.75" customHeight="1">
      <c r="A2" s="242" t="s">
        <v>53</v>
      </c>
      <c r="B2" s="230"/>
      <c r="C2" s="243"/>
      <c r="D2" s="242" t="s">
        <v>39</v>
      </c>
      <c r="E2" s="230"/>
      <c r="F2" s="230"/>
      <c r="G2" s="243"/>
    </row>
    <row r="3" spans="1:7" ht="21.75" customHeight="1">
      <c r="A3" s="33"/>
      <c r="B3" s="18"/>
      <c r="C3" s="34"/>
      <c r="D3" s="18" t="s">
        <v>55</v>
      </c>
      <c r="E3" s="18"/>
      <c r="F3" s="18"/>
      <c r="G3" s="34"/>
    </row>
    <row r="4" spans="1:7" ht="21.75" customHeight="1">
      <c r="A4" s="33"/>
      <c r="B4" s="18"/>
      <c r="C4" s="34"/>
      <c r="D4" s="35" t="s">
        <v>56</v>
      </c>
      <c r="E4" s="36"/>
      <c r="F4" s="36"/>
      <c r="G4" s="37"/>
    </row>
    <row r="5" spans="1:7" ht="21.75" customHeight="1" thickBot="1">
      <c r="A5" s="38"/>
      <c r="B5" s="39"/>
      <c r="C5" s="40"/>
      <c r="D5" s="39"/>
      <c r="E5" s="39"/>
      <c r="F5" s="39"/>
      <c r="G5" s="40"/>
    </row>
    <row r="6" spans="1:7" ht="21.75" customHeight="1">
      <c r="A6" s="41" t="s">
        <v>230</v>
      </c>
      <c r="B6" s="31"/>
      <c r="C6" s="31"/>
      <c r="D6" s="32"/>
      <c r="E6" s="41"/>
      <c r="F6" s="42">
        <v>4503414.56</v>
      </c>
      <c r="G6" s="43" t="s">
        <v>40</v>
      </c>
    </row>
    <row r="7" spans="1:7" ht="21.75" customHeight="1">
      <c r="A7" s="33" t="s">
        <v>58</v>
      </c>
      <c r="B7" s="18"/>
      <c r="C7" s="87"/>
      <c r="D7" s="34"/>
      <c r="E7" s="33"/>
      <c r="F7" s="19"/>
      <c r="G7" s="44"/>
    </row>
    <row r="8" spans="1:7" ht="21.75" customHeight="1">
      <c r="A8" s="45" t="s">
        <v>41</v>
      </c>
      <c r="B8" s="46" t="s">
        <v>42</v>
      </c>
      <c r="C8" s="46" t="s">
        <v>43</v>
      </c>
      <c r="D8" s="47"/>
      <c r="E8" s="45"/>
      <c r="F8" s="27"/>
      <c r="G8" s="34"/>
    </row>
    <row r="9" spans="1:7" ht="21.75" customHeight="1">
      <c r="A9" s="51" t="s">
        <v>59</v>
      </c>
      <c r="B9" s="52" t="s">
        <v>59</v>
      </c>
      <c r="C9" s="49"/>
      <c r="D9" s="34"/>
      <c r="E9" s="33"/>
      <c r="F9" s="18"/>
      <c r="G9" s="34"/>
    </row>
    <row r="10" spans="1:7" ht="21.75" customHeight="1">
      <c r="A10" s="33" t="s">
        <v>44</v>
      </c>
      <c r="B10" s="18"/>
      <c r="C10" s="18"/>
      <c r="D10" s="34"/>
      <c r="E10" s="33"/>
      <c r="F10" s="18"/>
      <c r="G10" s="34"/>
    </row>
    <row r="11" spans="1:7" ht="21.75" customHeight="1">
      <c r="A11" s="45" t="s">
        <v>34</v>
      </c>
      <c r="B11" s="46" t="s">
        <v>45</v>
      </c>
      <c r="C11" s="50" t="s">
        <v>43</v>
      </c>
      <c r="D11" s="47"/>
      <c r="E11" s="45"/>
      <c r="F11" s="18"/>
      <c r="G11" s="34"/>
    </row>
    <row r="12" spans="1:7" ht="21.75" customHeight="1">
      <c r="A12" s="225">
        <v>241513</v>
      </c>
      <c r="B12" s="48">
        <v>10065804</v>
      </c>
      <c r="C12" s="226">
        <v>5832</v>
      </c>
      <c r="D12" s="47"/>
      <c r="E12" s="45"/>
      <c r="F12" s="18"/>
      <c r="G12" s="34"/>
    </row>
    <row r="13" spans="1:7" ht="21.75" customHeight="1">
      <c r="A13" s="51"/>
      <c r="B13" s="52"/>
      <c r="C13" s="49"/>
      <c r="D13" s="34"/>
      <c r="E13" s="45"/>
      <c r="F13" s="53"/>
      <c r="G13" s="34"/>
    </row>
    <row r="14" spans="1:7" ht="21.75" customHeight="1">
      <c r="A14" s="51"/>
      <c r="B14" s="52"/>
      <c r="C14" s="49"/>
      <c r="D14" s="34"/>
      <c r="E14" s="33"/>
      <c r="F14" s="49"/>
      <c r="G14" s="44"/>
    </row>
    <row r="15" spans="1:7" ht="21.75" customHeight="1">
      <c r="A15" s="51"/>
      <c r="B15" s="52"/>
      <c r="C15" s="49"/>
      <c r="D15" s="34"/>
      <c r="E15" s="33"/>
      <c r="F15" s="49"/>
      <c r="G15" s="44"/>
    </row>
    <row r="16" spans="1:7" ht="21.75" customHeight="1">
      <c r="A16" s="51"/>
      <c r="B16" s="52"/>
      <c r="C16" s="49"/>
      <c r="D16" s="34"/>
      <c r="E16" s="33"/>
      <c r="F16" s="49"/>
      <c r="G16" s="44"/>
    </row>
    <row r="17" spans="1:7" ht="21.75" customHeight="1">
      <c r="A17" s="51"/>
      <c r="B17" s="52"/>
      <c r="C17" s="49"/>
      <c r="D17" s="34"/>
      <c r="E17" s="33"/>
      <c r="F17" s="49"/>
      <c r="G17" s="44"/>
    </row>
    <row r="18" spans="1:7" ht="21.75" customHeight="1">
      <c r="A18" s="54"/>
      <c r="B18" s="52"/>
      <c r="C18" s="49"/>
      <c r="D18" s="34"/>
      <c r="E18" s="33"/>
      <c r="F18" s="28"/>
      <c r="G18" s="44"/>
    </row>
    <row r="19" spans="1:7" ht="21.75" customHeight="1">
      <c r="A19" s="54"/>
      <c r="B19" s="52"/>
      <c r="C19" s="49"/>
      <c r="D19" s="34"/>
      <c r="E19" s="33"/>
      <c r="F19" s="49"/>
      <c r="G19" s="44"/>
    </row>
    <row r="20" spans="1:7" ht="21.75" customHeight="1">
      <c r="A20" s="55" t="s">
        <v>46</v>
      </c>
      <c r="B20" s="56"/>
      <c r="C20" s="49"/>
      <c r="D20" s="57"/>
      <c r="E20" s="33"/>
      <c r="F20" s="58"/>
      <c r="G20" s="44"/>
    </row>
    <row r="21" spans="1:7" ht="21.75" customHeight="1">
      <c r="A21" s="59" t="s">
        <v>57</v>
      </c>
      <c r="B21" s="60"/>
      <c r="C21" s="61"/>
      <c r="D21" s="62"/>
      <c r="E21" s="33"/>
      <c r="F21" s="58"/>
      <c r="G21" s="44"/>
    </row>
    <row r="22" spans="1:7" ht="21.75" customHeight="1">
      <c r="A22" s="55" t="s">
        <v>203</v>
      </c>
      <c r="B22" s="60"/>
      <c r="C22" s="211">
        <v>0</v>
      </c>
      <c r="D22" s="34" t="s">
        <v>40</v>
      </c>
      <c r="E22" s="33"/>
      <c r="F22" s="86">
        <f>C22</f>
        <v>0</v>
      </c>
      <c r="G22" s="44" t="s">
        <v>40</v>
      </c>
    </row>
    <row r="23" spans="1:7" ht="21.75" customHeight="1">
      <c r="A23" s="59" t="s">
        <v>178</v>
      </c>
      <c r="B23" s="52"/>
      <c r="C23" s="211">
        <f>SUM(C12)</f>
        <v>5832</v>
      </c>
      <c r="D23" s="34" t="s">
        <v>40</v>
      </c>
      <c r="E23" s="33"/>
      <c r="F23" s="86">
        <f>C23</f>
        <v>5832</v>
      </c>
      <c r="G23" s="44" t="s">
        <v>40</v>
      </c>
    </row>
    <row r="24" spans="1:7" ht="21.75" customHeight="1">
      <c r="A24" s="247"/>
      <c r="B24" s="248"/>
      <c r="C24" s="211"/>
      <c r="D24" s="34"/>
      <c r="E24" s="33"/>
      <c r="F24" s="63"/>
      <c r="G24" s="44" t="s">
        <v>40</v>
      </c>
    </row>
    <row r="25" spans="1:7" ht="21.75" customHeight="1" thickBot="1">
      <c r="A25" s="64" t="s">
        <v>231</v>
      </c>
      <c r="B25" s="52"/>
      <c r="C25" s="65"/>
      <c r="D25" s="34"/>
      <c r="E25" s="33"/>
      <c r="F25" s="66">
        <f>F6-F22-F23</f>
        <v>4497582.56</v>
      </c>
      <c r="G25" s="44" t="s">
        <v>40</v>
      </c>
    </row>
    <row r="26" spans="1:7" ht="21.75" customHeight="1" thickBot="1" thickTop="1">
      <c r="A26" s="38"/>
      <c r="B26" s="39"/>
      <c r="C26" s="67"/>
      <c r="D26" s="40"/>
      <c r="E26" s="38"/>
      <c r="F26" s="68" t="s">
        <v>47</v>
      </c>
      <c r="G26" s="40"/>
    </row>
    <row r="27" spans="1:7" ht="21.75" customHeight="1">
      <c r="A27" s="41" t="s">
        <v>48</v>
      </c>
      <c r="B27" s="31"/>
      <c r="C27" s="32"/>
      <c r="D27" s="31" t="s">
        <v>49</v>
      </c>
      <c r="E27" s="31"/>
      <c r="F27" s="69"/>
      <c r="G27" s="32"/>
    </row>
    <row r="28" spans="1:7" ht="21.75" customHeight="1">
      <c r="A28" s="33"/>
      <c r="B28" s="18"/>
      <c r="C28" s="34"/>
      <c r="D28" s="18"/>
      <c r="E28" s="18"/>
      <c r="F28" s="28"/>
      <c r="G28" s="34"/>
    </row>
    <row r="29" spans="1:7" ht="21.75" customHeight="1">
      <c r="A29" s="33"/>
      <c r="B29" s="18"/>
      <c r="C29" s="34"/>
      <c r="D29" s="18"/>
      <c r="E29" s="18"/>
      <c r="F29" s="28"/>
      <c r="G29" s="34"/>
    </row>
    <row r="30" spans="1:7" ht="21.75" customHeight="1">
      <c r="A30" s="244" t="s">
        <v>50</v>
      </c>
      <c r="B30" s="245"/>
      <c r="C30" s="44"/>
      <c r="D30" s="244" t="s">
        <v>51</v>
      </c>
      <c r="E30" s="245"/>
      <c r="F30" s="245"/>
      <c r="G30" s="246"/>
    </row>
    <row r="31" spans="1:7" ht="21.75" customHeight="1">
      <c r="A31" s="244" t="s">
        <v>212</v>
      </c>
      <c r="B31" s="245"/>
      <c r="C31" s="44"/>
      <c r="D31" s="244" t="s">
        <v>214</v>
      </c>
      <c r="E31" s="245"/>
      <c r="F31" s="245"/>
      <c r="G31" s="246"/>
    </row>
    <row r="32" spans="1:7" ht="21.75" customHeight="1">
      <c r="A32" s="244" t="s">
        <v>213</v>
      </c>
      <c r="B32" s="245"/>
      <c r="C32" s="44"/>
      <c r="D32" s="252" t="s">
        <v>215</v>
      </c>
      <c r="E32" s="253"/>
      <c r="F32" s="253"/>
      <c r="G32" s="254"/>
    </row>
    <row r="33" spans="1:7" ht="21.75" customHeight="1">
      <c r="A33" s="244" t="s">
        <v>232</v>
      </c>
      <c r="B33" s="245"/>
      <c r="C33" s="44"/>
      <c r="D33" s="244" t="s">
        <v>233</v>
      </c>
      <c r="E33" s="245"/>
      <c r="F33" s="245"/>
      <c r="G33" s="246"/>
    </row>
    <row r="34" spans="1:7" ht="21.75" customHeight="1" thickBot="1">
      <c r="A34" s="249"/>
      <c r="B34" s="250"/>
      <c r="C34" s="70"/>
      <c r="D34" s="249"/>
      <c r="E34" s="250"/>
      <c r="F34" s="250"/>
      <c r="G34" s="251"/>
    </row>
  </sheetData>
  <sheetProtection/>
  <mergeCells count="14">
    <mergeCell ref="A24:B24"/>
    <mergeCell ref="D34:G34"/>
    <mergeCell ref="D32:G32"/>
    <mergeCell ref="A34:B34"/>
    <mergeCell ref="A1:C1"/>
    <mergeCell ref="A2:C2"/>
    <mergeCell ref="A33:B33"/>
    <mergeCell ref="D33:G33"/>
    <mergeCell ref="D2:G2"/>
    <mergeCell ref="A30:B30"/>
    <mergeCell ref="D30:G30"/>
    <mergeCell ref="A31:B31"/>
    <mergeCell ref="D31:G31"/>
    <mergeCell ref="A32:B32"/>
  </mergeCells>
  <printOptions horizontalCentered="1"/>
  <pageMargins left="0.4724409448818898" right="0.4330708661417323" top="0.98425196850393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L76"/>
  <sheetViews>
    <sheetView zoomScale="120" zoomScaleNormal="120" zoomScalePageLayoutView="0" workbookViewId="0" topLeftCell="A7">
      <selection activeCell="E60" sqref="E60"/>
    </sheetView>
  </sheetViews>
  <sheetFormatPr defaultColWidth="9.140625" defaultRowHeight="21.75"/>
  <cols>
    <col min="1" max="1" width="1.8515625" style="105" customWidth="1"/>
    <col min="2" max="2" width="54.8515625" style="122" customWidth="1"/>
    <col min="3" max="3" width="12.28125" style="122" customWidth="1"/>
    <col min="4" max="5" width="18.140625" style="123" customWidth="1"/>
    <col min="6" max="6" width="21.421875" style="102" customWidth="1"/>
    <col min="7" max="7" width="11.421875" style="103" customWidth="1"/>
    <col min="8" max="8" width="15.421875" style="104" customWidth="1"/>
    <col min="9" max="9" width="9.140625" style="105" customWidth="1"/>
    <col min="10" max="10" width="14.00390625" style="105" customWidth="1"/>
    <col min="11" max="11" width="9.140625" style="105" customWidth="1"/>
    <col min="12" max="13" width="12.7109375" style="105" bestFit="1" customWidth="1"/>
    <col min="14" max="16384" width="9.140625" style="105" customWidth="1"/>
  </cols>
  <sheetData>
    <row r="1" spans="1:5" ht="20.25" customHeight="1">
      <c r="A1" s="1"/>
      <c r="B1" s="229" t="s">
        <v>100</v>
      </c>
      <c r="C1" s="229"/>
      <c r="D1" s="229"/>
      <c r="E1" s="229"/>
    </row>
    <row r="2" spans="1:6" ht="20.25" customHeight="1">
      <c r="A2" s="1"/>
      <c r="B2" s="229" t="s">
        <v>234</v>
      </c>
      <c r="C2" s="229"/>
      <c r="D2" s="229"/>
      <c r="E2" s="229"/>
      <c r="F2" s="102" t="s">
        <v>73</v>
      </c>
    </row>
    <row r="3" spans="1:10" ht="7.5" customHeight="1">
      <c r="A3" s="1"/>
      <c r="B3" s="229"/>
      <c r="C3" s="229"/>
      <c r="D3" s="229"/>
      <c r="E3" s="91"/>
      <c r="H3" s="106" t="s">
        <v>73</v>
      </c>
      <c r="J3" s="105" t="s">
        <v>16</v>
      </c>
    </row>
    <row r="4" spans="1:5" ht="21" customHeight="1">
      <c r="A4" s="1"/>
      <c r="B4" s="126" t="s">
        <v>74</v>
      </c>
      <c r="C4" s="255" t="s">
        <v>129</v>
      </c>
      <c r="D4" s="127" t="s">
        <v>67</v>
      </c>
      <c r="E4" s="255" t="s">
        <v>33</v>
      </c>
    </row>
    <row r="5" spans="1:8" ht="21" customHeight="1">
      <c r="A5" s="1"/>
      <c r="B5" s="128" t="s">
        <v>75</v>
      </c>
      <c r="C5" s="256"/>
      <c r="D5" s="127" t="s">
        <v>68</v>
      </c>
      <c r="E5" s="256"/>
      <c r="H5" s="104" t="s">
        <v>69</v>
      </c>
    </row>
    <row r="6" spans="1:6" ht="21" customHeight="1">
      <c r="A6" s="1"/>
      <c r="B6" s="164" t="s">
        <v>131</v>
      </c>
      <c r="C6" s="165" t="s">
        <v>60</v>
      </c>
      <c r="D6" s="107"/>
      <c r="E6" s="124"/>
      <c r="F6" s="102" t="s">
        <v>2</v>
      </c>
    </row>
    <row r="7" spans="1:6" ht="21" customHeight="1">
      <c r="A7" s="1"/>
      <c r="B7" s="163" t="s">
        <v>128</v>
      </c>
      <c r="C7" s="165" t="s">
        <v>60</v>
      </c>
      <c r="D7" s="108">
        <v>1664</v>
      </c>
      <c r="E7" s="116"/>
      <c r="F7" s="109" t="s">
        <v>62</v>
      </c>
    </row>
    <row r="8" spans="1:10" ht="21" customHeight="1">
      <c r="A8" s="1"/>
      <c r="B8" s="162" t="s">
        <v>127</v>
      </c>
      <c r="C8" s="165" t="s">
        <v>60</v>
      </c>
      <c r="D8" s="110">
        <v>0</v>
      </c>
      <c r="E8" s="125"/>
      <c r="F8" s="109" t="s">
        <v>76</v>
      </c>
      <c r="G8" s="103">
        <v>27000</v>
      </c>
      <c r="J8" s="111">
        <f>G8-H8</f>
        <v>27000</v>
      </c>
    </row>
    <row r="9" spans="1:5" ht="21" customHeight="1">
      <c r="A9" s="1"/>
      <c r="B9" s="112" t="s">
        <v>69</v>
      </c>
      <c r="C9" s="112"/>
      <c r="D9" s="113">
        <f>SUM(D6:D8)</f>
        <v>1664</v>
      </c>
      <c r="E9" s="113">
        <f>D9</f>
        <v>1664</v>
      </c>
    </row>
    <row r="10" spans="1:5" ht="21" customHeight="1" thickBot="1">
      <c r="A10" s="1"/>
      <c r="B10" s="114" t="s">
        <v>70</v>
      </c>
      <c r="C10" s="114"/>
      <c r="D10" s="219">
        <f>1164+47744+1664+1664+1664</f>
        <v>53900</v>
      </c>
      <c r="E10" s="219">
        <f>D10</f>
        <v>53900</v>
      </c>
    </row>
    <row r="11" spans="1:8" ht="21" customHeight="1" thickTop="1">
      <c r="A11" s="1"/>
      <c r="B11" s="164" t="s">
        <v>130</v>
      </c>
      <c r="C11" s="101"/>
      <c r="D11" s="107" t="s">
        <v>77</v>
      </c>
      <c r="E11" s="108"/>
      <c r="H11" s="104" t="str">
        <f>D11</f>
        <v>     </v>
      </c>
    </row>
    <row r="12" spans="1:6" ht="21" customHeight="1">
      <c r="A12" s="1"/>
      <c r="B12" s="164" t="s">
        <v>135</v>
      </c>
      <c r="C12" s="101"/>
      <c r="D12" s="107"/>
      <c r="E12" s="108"/>
      <c r="F12" s="102" t="s">
        <v>3</v>
      </c>
    </row>
    <row r="13" spans="1:6" ht="21" customHeight="1">
      <c r="A13" s="1"/>
      <c r="B13" s="166" t="s">
        <v>134</v>
      </c>
      <c r="C13" s="165" t="s">
        <v>60</v>
      </c>
      <c r="D13" s="116">
        <f>25480+2000</f>
        <v>27480</v>
      </c>
      <c r="E13" s="116"/>
      <c r="F13" s="102" t="s">
        <v>78</v>
      </c>
    </row>
    <row r="14" spans="1:6" ht="21" customHeight="1">
      <c r="A14" s="1"/>
      <c r="B14" s="166" t="s">
        <v>132</v>
      </c>
      <c r="C14" s="165" t="s">
        <v>60</v>
      </c>
      <c r="D14" s="116">
        <v>0</v>
      </c>
      <c r="E14" s="116"/>
      <c r="F14" s="102" t="s">
        <v>79</v>
      </c>
    </row>
    <row r="15" spans="1:10" ht="21" customHeight="1">
      <c r="A15" s="1"/>
      <c r="B15" s="166" t="s">
        <v>133</v>
      </c>
      <c r="C15" s="165" t="s">
        <v>60</v>
      </c>
      <c r="D15" s="110">
        <v>0</v>
      </c>
      <c r="E15" s="125"/>
      <c r="F15" s="102" t="s">
        <v>72</v>
      </c>
      <c r="G15" s="103">
        <v>274920</v>
      </c>
      <c r="H15" s="104">
        <v>0</v>
      </c>
      <c r="J15" s="111">
        <f>G15-H15</f>
        <v>274920</v>
      </c>
    </row>
    <row r="16" spans="1:5" ht="21" customHeight="1">
      <c r="A16" s="1"/>
      <c r="B16" s="112" t="s">
        <v>69</v>
      </c>
      <c r="C16" s="112"/>
      <c r="D16" s="113">
        <f>SUM(D13:D15)</f>
        <v>27480</v>
      </c>
      <c r="E16" s="113">
        <f>D16</f>
        <v>27480</v>
      </c>
    </row>
    <row r="17" spans="1:5" ht="21" customHeight="1" thickBot="1">
      <c r="A17" s="1"/>
      <c r="B17" s="114" t="s">
        <v>70</v>
      </c>
      <c r="C17" s="114"/>
      <c r="D17" s="115">
        <f>27480+27480+27480+27480+27480+27480</f>
        <v>164880</v>
      </c>
      <c r="E17" s="115">
        <f>D17</f>
        <v>164880</v>
      </c>
    </row>
    <row r="18" spans="1:8" ht="21" customHeight="1" thickTop="1">
      <c r="A18" s="1"/>
      <c r="B18" s="167" t="s">
        <v>136</v>
      </c>
      <c r="C18" s="101"/>
      <c r="D18" s="107"/>
      <c r="E18" s="108"/>
      <c r="F18" s="102" t="s">
        <v>4</v>
      </c>
      <c r="H18" s="104">
        <f>D18</f>
        <v>0</v>
      </c>
    </row>
    <row r="19" spans="1:10" ht="21" customHeight="1">
      <c r="A19" s="1"/>
      <c r="B19" s="166" t="s">
        <v>137</v>
      </c>
      <c r="C19" s="165" t="s">
        <v>60</v>
      </c>
      <c r="D19" s="116">
        <f>5418+5832+3600</f>
        <v>14850</v>
      </c>
      <c r="E19" s="116">
        <f>SUM(D19)</f>
        <v>14850</v>
      </c>
      <c r="F19" s="102" t="s">
        <v>65</v>
      </c>
      <c r="G19" s="103">
        <v>96480</v>
      </c>
      <c r="H19" s="104">
        <v>7890</v>
      </c>
      <c r="J19" s="111">
        <f>G19-H19</f>
        <v>88590</v>
      </c>
    </row>
    <row r="20" spans="1:10" ht="21" customHeight="1">
      <c r="A20" s="1"/>
      <c r="B20" s="163" t="s">
        <v>138</v>
      </c>
      <c r="C20" s="165" t="s">
        <v>60</v>
      </c>
      <c r="D20" s="116">
        <v>0</v>
      </c>
      <c r="E20" s="125"/>
      <c r="F20" s="102" t="s">
        <v>80</v>
      </c>
      <c r="G20" s="103">
        <v>18000</v>
      </c>
      <c r="H20" s="104">
        <v>1500</v>
      </c>
      <c r="J20" s="111">
        <f>G20-H20</f>
        <v>16500</v>
      </c>
    </row>
    <row r="21" spans="1:5" ht="21" customHeight="1">
      <c r="A21" s="1"/>
      <c r="B21" s="112" t="s">
        <v>69</v>
      </c>
      <c r="C21" s="112"/>
      <c r="D21" s="113">
        <f>SUM(D19:D20)</f>
        <v>14850</v>
      </c>
      <c r="E21" s="113">
        <f>D21</f>
        <v>14850</v>
      </c>
    </row>
    <row r="22" spans="1:5" ht="21" customHeight="1" thickBot="1">
      <c r="A22" s="1"/>
      <c r="B22" s="114" t="s">
        <v>70</v>
      </c>
      <c r="C22" s="114"/>
      <c r="D22" s="115">
        <f>14850+14850+14850+14850+14850+14850</f>
        <v>89100</v>
      </c>
      <c r="E22" s="115">
        <f>D22</f>
        <v>89100</v>
      </c>
    </row>
    <row r="23" spans="1:6" ht="21" customHeight="1" thickTop="1">
      <c r="A23" s="1"/>
      <c r="B23" s="164" t="s">
        <v>139</v>
      </c>
      <c r="C23" s="101"/>
      <c r="D23" s="107"/>
      <c r="E23" s="108"/>
      <c r="F23" s="102" t="s">
        <v>5</v>
      </c>
    </row>
    <row r="24" spans="1:10" ht="21" customHeight="1">
      <c r="A24" s="1"/>
      <c r="B24" s="168" t="s">
        <v>146</v>
      </c>
      <c r="C24" s="165" t="s">
        <v>60</v>
      </c>
      <c r="D24" s="116">
        <v>29620</v>
      </c>
      <c r="E24" s="116"/>
      <c r="F24" s="117" t="s">
        <v>81</v>
      </c>
      <c r="G24" s="103">
        <v>207360</v>
      </c>
      <c r="H24" s="104">
        <v>17140</v>
      </c>
      <c r="J24" s="111">
        <f>G24-H24</f>
        <v>190220</v>
      </c>
    </row>
    <row r="25" spans="1:10" ht="21" customHeight="1">
      <c r="A25" s="1"/>
      <c r="B25" s="163" t="s">
        <v>140</v>
      </c>
      <c r="C25" s="165" t="s">
        <v>60</v>
      </c>
      <c r="D25" s="116">
        <v>3665</v>
      </c>
      <c r="E25" s="125"/>
      <c r="F25" s="102" t="s">
        <v>80</v>
      </c>
      <c r="G25" s="103">
        <v>54000</v>
      </c>
      <c r="H25" s="104">
        <v>4500</v>
      </c>
      <c r="J25" s="111">
        <f>G25-H25</f>
        <v>49500</v>
      </c>
    </row>
    <row r="26" spans="1:5" ht="21" customHeight="1">
      <c r="A26" s="1"/>
      <c r="B26" s="112" t="s">
        <v>69</v>
      </c>
      <c r="C26" s="112"/>
      <c r="D26" s="113">
        <f>SUM(D24:D25)</f>
        <v>33285</v>
      </c>
      <c r="E26" s="113">
        <f>D26</f>
        <v>33285</v>
      </c>
    </row>
    <row r="27" spans="1:5" ht="21" customHeight="1" thickBot="1">
      <c r="A27" s="1"/>
      <c r="B27" s="114" t="s">
        <v>70</v>
      </c>
      <c r="C27" s="114"/>
      <c r="D27" s="115">
        <f>23285+23285+33285+33285+33285+33285</f>
        <v>179710</v>
      </c>
      <c r="E27" s="115">
        <f>D27</f>
        <v>179710</v>
      </c>
    </row>
    <row r="28" spans="1:5" ht="21" customHeight="1" thickTop="1">
      <c r="A28" s="1"/>
      <c r="B28" s="170" t="s">
        <v>141</v>
      </c>
      <c r="C28" s="161"/>
      <c r="D28" s="169"/>
      <c r="E28" s="169"/>
    </row>
    <row r="29" spans="1:6" ht="21" customHeight="1">
      <c r="A29" s="1"/>
      <c r="B29" s="164" t="s">
        <v>142</v>
      </c>
      <c r="C29" s="101"/>
      <c r="D29" s="107"/>
      <c r="E29" s="108"/>
      <c r="F29" s="102" t="s">
        <v>6</v>
      </c>
    </row>
    <row r="30" spans="1:10" ht="21" customHeight="1">
      <c r="A30" s="1"/>
      <c r="B30" s="166" t="s">
        <v>143</v>
      </c>
      <c r="C30" s="165" t="s">
        <v>60</v>
      </c>
      <c r="D30" s="116">
        <v>0</v>
      </c>
      <c r="E30" s="116"/>
      <c r="F30" s="102" t="s">
        <v>82</v>
      </c>
      <c r="G30" s="103">
        <v>30000</v>
      </c>
      <c r="H30" s="104">
        <v>0</v>
      </c>
      <c r="J30" s="111">
        <f>G30-H30</f>
        <v>30000</v>
      </c>
    </row>
    <row r="31" spans="1:10" ht="21" customHeight="1">
      <c r="A31" s="1"/>
      <c r="B31" s="166" t="s">
        <v>144</v>
      </c>
      <c r="C31" s="165" t="s">
        <v>60</v>
      </c>
      <c r="D31" s="116">
        <v>0</v>
      </c>
      <c r="E31" s="116"/>
      <c r="F31" s="102" t="s">
        <v>83</v>
      </c>
      <c r="G31" s="103">
        <v>5000</v>
      </c>
      <c r="H31" s="104">
        <v>0</v>
      </c>
      <c r="J31" s="111">
        <f>G31-H31</f>
        <v>5000</v>
      </c>
    </row>
    <row r="32" spans="1:5" ht="21" customHeight="1">
      <c r="A32" s="1"/>
      <c r="B32" s="112" t="s">
        <v>69</v>
      </c>
      <c r="C32" s="112"/>
      <c r="D32" s="113">
        <f>SUM(D30:D31)</f>
        <v>0</v>
      </c>
      <c r="E32" s="113">
        <f>D32</f>
        <v>0</v>
      </c>
    </row>
    <row r="33" spans="1:5" ht="21" customHeight="1" thickBot="1">
      <c r="A33" s="1"/>
      <c r="B33" s="114" t="s">
        <v>70</v>
      </c>
      <c r="C33" s="114"/>
      <c r="D33" s="115">
        <v>0</v>
      </c>
      <c r="E33" s="115">
        <f>D33</f>
        <v>0</v>
      </c>
    </row>
    <row r="34" spans="1:8" ht="21" customHeight="1" thickTop="1">
      <c r="A34" s="1"/>
      <c r="B34" s="171" t="s">
        <v>145</v>
      </c>
      <c r="C34" s="118"/>
      <c r="D34" s="119"/>
      <c r="E34" s="124"/>
      <c r="F34" s="102" t="s">
        <v>7</v>
      </c>
      <c r="H34" s="104">
        <f>D34</f>
        <v>0</v>
      </c>
    </row>
    <row r="35" spans="1:10" ht="21" customHeight="1">
      <c r="A35" s="1"/>
      <c r="B35" s="166" t="s">
        <v>147</v>
      </c>
      <c r="C35" s="94"/>
      <c r="D35" s="116">
        <v>9000</v>
      </c>
      <c r="E35" s="116"/>
      <c r="F35" s="102" t="s">
        <v>86</v>
      </c>
      <c r="G35" s="103">
        <v>50000</v>
      </c>
      <c r="H35" s="104">
        <v>0</v>
      </c>
      <c r="J35" s="111">
        <f>G35-H35</f>
        <v>50000</v>
      </c>
    </row>
    <row r="36" spans="1:10" ht="21" customHeight="1">
      <c r="A36" s="1"/>
      <c r="B36" s="166" t="s">
        <v>148</v>
      </c>
      <c r="C36" s="94"/>
      <c r="D36" s="116">
        <v>0</v>
      </c>
      <c r="E36" s="116"/>
      <c r="F36" s="102" t="s">
        <v>88</v>
      </c>
      <c r="G36" s="103">
        <v>20000</v>
      </c>
      <c r="J36" s="111"/>
    </row>
    <row r="37" spans="1:10" ht="21" customHeight="1">
      <c r="A37" s="1"/>
      <c r="B37" s="166" t="s">
        <v>149</v>
      </c>
      <c r="C37" s="94"/>
      <c r="D37" s="116">
        <v>0</v>
      </c>
      <c r="E37" s="116"/>
      <c r="F37" s="102" t="s">
        <v>87</v>
      </c>
      <c r="J37" s="111"/>
    </row>
    <row r="38" spans="1:8" ht="21" customHeight="1">
      <c r="A38" s="1"/>
      <c r="B38" s="112" t="s">
        <v>69</v>
      </c>
      <c r="C38" s="112"/>
      <c r="D38" s="113">
        <f>SUM(D35:D37)</f>
        <v>9000</v>
      </c>
      <c r="E38" s="113">
        <f>D38</f>
        <v>9000</v>
      </c>
      <c r="H38" s="104">
        <v>0</v>
      </c>
    </row>
    <row r="39" spans="1:5" ht="21" customHeight="1" thickBot="1">
      <c r="A39" s="1"/>
      <c r="B39" s="114" t="s">
        <v>70</v>
      </c>
      <c r="C39" s="114"/>
      <c r="D39" s="219">
        <f>18000+18000+14800+12150+9000</f>
        <v>71950</v>
      </c>
      <c r="E39" s="219">
        <f>D39</f>
        <v>71950</v>
      </c>
    </row>
    <row r="40" spans="1:5" ht="21" customHeight="1" thickTop="1">
      <c r="A40" s="1"/>
      <c r="B40" s="48"/>
      <c r="C40" s="48"/>
      <c r="D40" s="220"/>
      <c r="E40" s="220"/>
    </row>
    <row r="41" spans="1:5" ht="20.25" customHeight="1">
      <c r="A41" s="245" t="s">
        <v>121</v>
      </c>
      <c r="B41" s="245"/>
      <c r="C41" s="245"/>
      <c r="D41" s="245"/>
      <c r="E41" s="245"/>
    </row>
    <row r="42" spans="1:5" ht="12" customHeight="1">
      <c r="A42" s="48"/>
      <c r="B42" s="48"/>
      <c r="C42" s="48"/>
      <c r="D42" s="48"/>
      <c r="E42" s="48"/>
    </row>
    <row r="43" spans="1:5" ht="22.5" customHeight="1">
      <c r="A43" s="1"/>
      <c r="B43" s="126" t="s">
        <v>84</v>
      </c>
      <c r="C43" s="255" t="s">
        <v>129</v>
      </c>
      <c r="D43" s="127" t="s">
        <v>67</v>
      </c>
      <c r="E43" s="255" t="s">
        <v>33</v>
      </c>
    </row>
    <row r="44" spans="1:5" ht="22.5" customHeight="1">
      <c r="A44" s="1"/>
      <c r="B44" s="128" t="s">
        <v>85</v>
      </c>
      <c r="C44" s="256"/>
      <c r="D44" s="129" t="s">
        <v>68</v>
      </c>
      <c r="E44" s="256"/>
    </row>
    <row r="45" spans="1:6" ht="22.5" customHeight="1">
      <c r="A45" s="1"/>
      <c r="B45" s="164" t="s">
        <v>150</v>
      </c>
      <c r="C45" s="101"/>
      <c r="D45" s="107"/>
      <c r="E45" s="108"/>
      <c r="F45" s="102" t="s">
        <v>8</v>
      </c>
    </row>
    <row r="46" spans="1:10" ht="22.5" customHeight="1">
      <c r="A46" s="1"/>
      <c r="B46" s="166" t="s">
        <v>151</v>
      </c>
      <c r="C46" s="94"/>
      <c r="D46" s="116">
        <v>0</v>
      </c>
      <c r="E46" s="116"/>
      <c r="F46" s="102" t="s">
        <v>89</v>
      </c>
      <c r="G46" s="103">
        <v>20000</v>
      </c>
      <c r="H46" s="104">
        <f>D45</f>
        <v>0</v>
      </c>
      <c r="J46" s="111">
        <f>G46-H46</f>
        <v>20000</v>
      </c>
    </row>
    <row r="47" spans="1:10" ht="22.5" customHeight="1">
      <c r="A47" s="1"/>
      <c r="B47" s="166" t="s">
        <v>152</v>
      </c>
      <c r="C47" s="94"/>
      <c r="D47" s="116">
        <v>0</v>
      </c>
      <c r="E47" s="116"/>
      <c r="F47" s="142" t="s">
        <v>114</v>
      </c>
      <c r="J47" s="111"/>
    </row>
    <row r="48" spans="1:10" ht="22.5" customHeight="1">
      <c r="A48" s="1"/>
      <c r="B48" s="166" t="s">
        <v>153</v>
      </c>
      <c r="C48" s="94"/>
      <c r="D48" s="116">
        <v>0</v>
      </c>
      <c r="E48" s="116"/>
      <c r="F48" s="102" t="s">
        <v>90</v>
      </c>
      <c r="G48" s="103">
        <v>30000</v>
      </c>
      <c r="J48" s="111">
        <f>G48-H48</f>
        <v>30000</v>
      </c>
    </row>
    <row r="49" spans="1:10" ht="22.5" customHeight="1">
      <c r="A49" s="1"/>
      <c r="B49" s="166" t="s">
        <v>154</v>
      </c>
      <c r="C49" s="94"/>
      <c r="D49" s="116">
        <v>103.53</v>
      </c>
      <c r="E49" s="116"/>
      <c r="F49" s="102" t="s">
        <v>91</v>
      </c>
      <c r="G49" s="103">
        <v>20000</v>
      </c>
      <c r="J49" s="111">
        <f>G49-H49</f>
        <v>20000</v>
      </c>
    </row>
    <row r="50" spans="1:10" ht="22.5" customHeight="1">
      <c r="A50" s="1"/>
      <c r="B50" s="166" t="s">
        <v>157</v>
      </c>
      <c r="C50" s="94"/>
      <c r="D50" s="116">
        <v>0</v>
      </c>
      <c r="E50" s="116"/>
      <c r="J50" s="111"/>
    </row>
    <row r="51" spans="1:10" ht="22.5" customHeight="1">
      <c r="A51" s="1"/>
      <c r="B51" s="166" t="s">
        <v>155</v>
      </c>
      <c r="C51" s="94"/>
      <c r="D51" s="116">
        <v>0</v>
      </c>
      <c r="E51" s="116"/>
      <c r="F51" s="102" t="s">
        <v>92</v>
      </c>
      <c r="G51" s="103">
        <v>10000</v>
      </c>
      <c r="H51" s="104">
        <v>0</v>
      </c>
      <c r="J51" s="111">
        <f>G51-H51</f>
        <v>10000</v>
      </c>
    </row>
    <row r="52" spans="1:12" ht="22.5" customHeight="1">
      <c r="A52" s="1"/>
      <c r="B52" s="163" t="s">
        <v>156</v>
      </c>
      <c r="C52" s="130"/>
      <c r="D52" s="116">
        <f>7554.2+1872.5</f>
        <v>9426.7</v>
      </c>
      <c r="E52" s="125"/>
      <c r="F52" s="102" t="s">
        <v>93</v>
      </c>
      <c r="G52" s="103">
        <v>820000</v>
      </c>
      <c r="I52" s="105" t="s">
        <v>94</v>
      </c>
      <c r="J52" s="105">
        <v>0</v>
      </c>
      <c r="L52" s="111">
        <f>G52-J52-J53-J54</f>
        <v>820000</v>
      </c>
    </row>
    <row r="53" spans="1:10" ht="22.5" customHeight="1">
      <c r="A53" s="1"/>
      <c r="B53" s="112" t="s">
        <v>69</v>
      </c>
      <c r="C53" s="112"/>
      <c r="D53" s="113">
        <f>SUM(D46:D52)</f>
        <v>9530.230000000001</v>
      </c>
      <c r="E53" s="113">
        <f>SUM(D53)</f>
        <v>9530.230000000001</v>
      </c>
      <c r="H53" s="104">
        <v>0</v>
      </c>
      <c r="I53" s="105" t="s">
        <v>95</v>
      </c>
      <c r="J53" s="105">
        <v>0</v>
      </c>
    </row>
    <row r="54" spans="1:9" ht="22.5" customHeight="1" thickBot="1">
      <c r="A54" s="1"/>
      <c r="B54" s="114" t="s">
        <v>70</v>
      </c>
      <c r="C54" s="114"/>
      <c r="D54" s="115">
        <f>481.5+107.13+106.23+9530.23</f>
        <v>10225.09</v>
      </c>
      <c r="E54" s="115">
        <f>SUM(D54)</f>
        <v>10225.09</v>
      </c>
      <c r="I54" s="105" t="s">
        <v>96</v>
      </c>
    </row>
    <row r="55" spans="1:6" ht="22.5" customHeight="1" thickTop="1">
      <c r="A55" s="1"/>
      <c r="B55" s="164" t="s">
        <v>158</v>
      </c>
      <c r="C55" s="101"/>
      <c r="D55" s="107"/>
      <c r="E55" s="108"/>
      <c r="F55" s="102" t="s">
        <v>9</v>
      </c>
    </row>
    <row r="56" spans="1:10" ht="22.5" customHeight="1">
      <c r="A56" s="1"/>
      <c r="B56" s="172" t="s">
        <v>159</v>
      </c>
      <c r="C56" s="100"/>
      <c r="D56" s="120">
        <v>71994.31</v>
      </c>
      <c r="E56" s="120"/>
      <c r="F56" s="102" t="s">
        <v>71</v>
      </c>
      <c r="G56" s="103">
        <v>800000</v>
      </c>
      <c r="H56" s="104">
        <f>71832.9</f>
        <v>71832.9</v>
      </c>
      <c r="J56" s="111">
        <f>G56-H56</f>
        <v>728167.1</v>
      </c>
    </row>
    <row r="57" spans="1:5" ht="22.5" customHeight="1">
      <c r="A57" s="1"/>
      <c r="B57" s="99" t="s">
        <v>69</v>
      </c>
      <c r="C57" s="161"/>
      <c r="D57" s="108">
        <f>SUM(D56)</f>
        <v>71994.31</v>
      </c>
      <c r="E57" s="113">
        <f>D57</f>
        <v>71994.31</v>
      </c>
    </row>
    <row r="58" spans="1:5" ht="22.5" customHeight="1" thickBot="1">
      <c r="A58" s="1"/>
      <c r="B58" s="114" t="s">
        <v>70</v>
      </c>
      <c r="C58" s="114"/>
      <c r="D58" s="115">
        <f>76888.38+75396.9+77453.93+78603.36+71994.31</f>
        <v>380336.88</v>
      </c>
      <c r="E58" s="115">
        <f>SUM(D58)</f>
        <v>380336.88</v>
      </c>
    </row>
    <row r="59" spans="1:6" ht="22.5" customHeight="1" thickTop="1">
      <c r="A59" s="1"/>
      <c r="B59" s="164" t="s">
        <v>160</v>
      </c>
      <c r="C59" s="101"/>
      <c r="D59" s="107"/>
      <c r="E59" s="108"/>
      <c r="F59" s="102" t="s">
        <v>11</v>
      </c>
    </row>
    <row r="60" spans="1:6" ht="22.5" customHeight="1">
      <c r="A60" s="1"/>
      <c r="B60" s="163" t="s">
        <v>161</v>
      </c>
      <c r="C60" s="130"/>
      <c r="D60" s="110">
        <v>0</v>
      </c>
      <c r="E60" s="116"/>
      <c r="F60" s="102" t="s">
        <v>97</v>
      </c>
    </row>
    <row r="61" spans="1:6" ht="22.5" customHeight="1">
      <c r="A61" s="1"/>
      <c r="B61" s="163" t="s">
        <v>162</v>
      </c>
      <c r="C61" s="130"/>
      <c r="D61" s="110">
        <v>0</v>
      </c>
      <c r="E61" s="116"/>
      <c r="F61" s="102" t="s">
        <v>98</v>
      </c>
    </row>
    <row r="62" spans="1:6" ht="22.5" customHeight="1">
      <c r="A62" s="1"/>
      <c r="B62" s="130" t="s">
        <v>163</v>
      </c>
      <c r="C62" s="130"/>
      <c r="D62" s="110">
        <v>0</v>
      </c>
      <c r="E62" s="125"/>
      <c r="F62" s="121" t="s">
        <v>99</v>
      </c>
    </row>
    <row r="63" spans="1:10" ht="22.5" customHeight="1">
      <c r="A63" s="1"/>
      <c r="B63" s="112" t="s">
        <v>69</v>
      </c>
      <c r="C63" s="112"/>
      <c r="D63" s="113">
        <f>SUM(D60:D62)</f>
        <v>0</v>
      </c>
      <c r="E63" s="113"/>
      <c r="G63" s="148"/>
      <c r="J63" s="111"/>
    </row>
    <row r="64" spans="1:8" ht="22.5" customHeight="1" thickBot="1">
      <c r="A64" s="1"/>
      <c r="B64" s="114" t="s">
        <v>70</v>
      </c>
      <c r="C64" s="114"/>
      <c r="D64" s="115"/>
      <c r="E64" s="115">
        <f>SUM(D64)</f>
        <v>0</v>
      </c>
      <c r="H64" s="106"/>
    </row>
    <row r="65" spans="1:8" ht="22.5" customHeight="1" thickBot="1" thickTop="1">
      <c r="A65" s="1"/>
      <c r="B65" s="99" t="s">
        <v>171</v>
      </c>
      <c r="C65" s="99"/>
      <c r="D65" s="174">
        <f>D9+D16+D21+D26+D32+D38+D53+D57+D63</f>
        <v>167803.53999999998</v>
      </c>
      <c r="E65" s="174">
        <f>SUM(D65)</f>
        <v>167803.53999999998</v>
      </c>
      <c r="H65" s="106"/>
    </row>
    <row r="66" spans="2:5" ht="22.5" customHeight="1" thickBot="1">
      <c r="B66" s="173" t="s">
        <v>170</v>
      </c>
      <c r="C66" s="173"/>
      <c r="D66" s="174">
        <f>D10+D17+D22+D27+D33+D39+D54+D58+D64</f>
        <v>950101.97</v>
      </c>
      <c r="E66" s="174">
        <f>E10+E17+E22+E27+E33+E39+E54+E58+E64</f>
        <v>950101.97</v>
      </c>
    </row>
    <row r="67" spans="1:8" ht="33" customHeight="1">
      <c r="A67" s="30"/>
      <c r="B67" s="155" t="s">
        <v>182</v>
      </c>
      <c r="C67" s="155"/>
      <c r="D67" s="156"/>
      <c r="E67" s="218"/>
      <c r="F67" s="156"/>
      <c r="G67" s="156"/>
      <c r="H67" s="30"/>
    </row>
    <row r="68" spans="1:8" ht="24">
      <c r="A68" s="30" t="s">
        <v>164</v>
      </c>
      <c r="B68" s="30" t="s">
        <v>183</v>
      </c>
      <c r="C68" s="30"/>
      <c r="D68" s="156"/>
      <c r="E68" s="257"/>
      <c r="F68" s="257"/>
      <c r="G68" s="257"/>
      <c r="H68" s="257"/>
    </row>
    <row r="69" spans="1:8" ht="24">
      <c r="A69" s="30" t="s">
        <v>165</v>
      </c>
      <c r="B69" s="30" t="s">
        <v>184</v>
      </c>
      <c r="C69" s="30"/>
      <c r="D69" s="156"/>
      <c r="E69" s="257"/>
      <c r="F69" s="257"/>
      <c r="G69" s="257"/>
      <c r="H69" s="257"/>
    </row>
    <row r="70" spans="1:8" ht="24">
      <c r="A70" s="30" t="s">
        <v>166</v>
      </c>
      <c r="B70" s="159" t="s">
        <v>185</v>
      </c>
      <c r="C70" s="159"/>
      <c r="D70" s="156"/>
      <c r="E70" s="257"/>
      <c r="F70" s="257"/>
      <c r="G70" s="257"/>
      <c r="H70" s="257"/>
    </row>
    <row r="71" spans="1:8" ht="24">
      <c r="A71" s="30"/>
      <c r="B71" s="30"/>
      <c r="C71" s="30"/>
      <c r="D71" s="155" t="s">
        <v>124</v>
      </c>
      <c r="E71" s="227"/>
      <c r="F71" s="227"/>
      <c r="G71" s="155"/>
      <c r="H71" s="155"/>
    </row>
    <row r="72" spans="1:8" ht="24">
      <c r="A72" s="159"/>
      <c r="B72" s="227" t="s">
        <v>188</v>
      </c>
      <c r="C72" s="227"/>
      <c r="D72" s="227"/>
      <c r="E72" s="227"/>
      <c r="F72" s="227"/>
      <c r="G72" s="227"/>
      <c r="H72" s="227"/>
    </row>
    <row r="73" spans="1:8" ht="24">
      <c r="A73" s="30" t="s">
        <v>167</v>
      </c>
      <c r="B73" s="227" t="s">
        <v>200</v>
      </c>
      <c r="C73" s="227"/>
      <c r="D73" s="227"/>
      <c r="E73" s="227"/>
      <c r="F73" s="227"/>
      <c r="G73" s="227"/>
      <c r="H73" s="227"/>
    </row>
    <row r="74" spans="1:8" ht="24">
      <c r="A74" s="30" t="s">
        <v>122</v>
      </c>
      <c r="B74" s="227" t="s">
        <v>217</v>
      </c>
      <c r="C74" s="227"/>
      <c r="D74" s="227"/>
      <c r="E74" s="227"/>
      <c r="F74" s="227"/>
      <c r="G74" s="227"/>
      <c r="H74" s="227"/>
    </row>
    <row r="75" spans="1:8" ht="24">
      <c r="A75" s="30" t="s">
        <v>123</v>
      </c>
      <c r="B75" s="227" t="s">
        <v>216</v>
      </c>
      <c r="C75" s="227"/>
      <c r="D75" s="227"/>
      <c r="E75" s="227"/>
      <c r="F75" s="156"/>
      <c r="G75" s="156"/>
      <c r="H75" s="30"/>
    </row>
    <row r="76" spans="2:8" ht="24">
      <c r="B76" s="159"/>
      <c r="C76" s="159"/>
      <c r="D76" s="159"/>
      <c r="E76" s="159"/>
      <c r="F76" s="159"/>
      <c r="G76" s="159"/>
      <c r="H76" s="159"/>
    </row>
  </sheetData>
  <sheetProtection/>
  <mergeCells count="16">
    <mergeCell ref="B1:E1"/>
    <mergeCell ref="B2:E2"/>
    <mergeCell ref="C4:C5"/>
    <mergeCell ref="C43:C44"/>
    <mergeCell ref="E43:E44"/>
    <mergeCell ref="A41:E41"/>
    <mergeCell ref="B3:D3"/>
    <mergeCell ref="B73:H73"/>
    <mergeCell ref="B74:H74"/>
    <mergeCell ref="B75:E75"/>
    <mergeCell ref="E4:E5"/>
    <mergeCell ref="E68:H68"/>
    <mergeCell ref="E69:H69"/>
    <mergeCell ref="E70:H70"/>
    <mergeCell ref="E71:F71"/>
    <mergeCell ref="B72:H72"/>
  </mergeCells>
  <printOptions/>
  <pageMargins left="0.31496062992125984" right="0.1968503937007874" top="0.3937007874015748" bottom="0.1968503937007874" header="0.31496062992125984" footer="0.31496062992125984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0">
      <selection activeCell="L21" sqref="L21"/>
    </sheetView>
  </sheetViews>
  <sheetFormatPr defaultColWidth="9.140625" defaultRowHeight="21.75"/>
  <cols>
    <col min="1" max="1" width="0.13671875" style="0" customWidth="1"/>
    <col min="2" max="2" width="58.28125" style="0" customWidth="1"/>
    <col min="3" max="3" width="11.140625" style="0" customWidth="1"/>
    <col min="4" max="4" width="16.421875" style="0" customWidth="1"/>
    <col min="5" max="5" width="16.57421875" style="0" customWidth="1"/>
  </cols>
  <sheetData>
    <row r="1" spans="1:10" ht="21.75" customHeight="1">
      <c r="A1" s="1"/>
      <c r="B1" s="258" t="s">
        <v>169</v>
      </c>
      <c r="C1" s="258"/>
      <c r="D1" s="258"/>
      <c r="E1" s="258"/>
      <c r="F1" s="102"/>
      <c r="G1" s="103"/>
      <c r="H1" s="104"/>
      <c r="I1" s="105"/>
      <c r="J1" s="105"/>
    </row>
    <row r="2" spans="1:10" ht="19.5" customHeight="1">
      <c r="A2" s="1"/>
      <c r="B2" s="258" t="s">
        <v>234</v>
      </c>
      <c r="C2" s="258"/>
      <c r="D2" s="258"/>
      <c r="E2" s="258"/>
      <c r="F2" s="102" t="s">
        <v>73</v>
      </c>
      <c r="G2" s="103"/>
      <c r="H2" s="104"/>
      <c r="I2" s="105"/>
      <c r="J2" s="105"/>
    </row>
    <row r="3" spans="1:10" ht="19.5" customHeight="1">
      <c r="A3" s="1"/>
      <c r="B3" s="175" t="s">
        <v>74</v>
      </c>
      <c r="C3" s="259" t="s">
        <v>129</v>
      </c>
      <c r="D3" s="176" t="s">
        <v>67</v>
      </c>
      <c r="E3" s="259" t="s">
        <v>33</v>
      </c>
      <c r="F3" s="102"/>
      <c r="G3" s="103"/>
      <c r="H3" s="104"/>
      <c r="I3" s="105"/>
      <c r="J3" s="105"/>
    </row>
    <row r="4" spans="1:10" ht="19.5" customHeight="1">
      <c r="A4" s="1"/>
      <c r="B4" s="177" t="s">
        <v>75</v>
      </c>
      <c r="C4" s="260"/>
      <c r="D4" s="176" t="s">
        <v>68</v>
      </c>
      <c r="E4" s="260"/>
      <c r="F4" s="102"/>
      <c r="G4" s="103"/>
      <c r="H4" s="104" t="s">
        <v>69</v>
      </c>
      <c r="I4" s="105"/>
      <c r="J4" s="105"/>
    </row>
    <row r="5" spans="1:10" ht="19.5" customHeight="1">
      <c r="A5" s="1"/>
      <c r="B5" s="178" t="s">
        <v>131</v>
      </c>
      <c r="C5" s="179" t="s">
        <v>60</v>
      </c>
      <c r="D5" s="180"/>
      <c r="E5" s="181"/>
      <c r="F5" s="102" t="s">
        <v>2</v>
      </c>
      <c r="G5" s="103"/>
      <c r="H5" s="104"/>
      <c r="I5" s="105"/>
      <c r="J5" s="105"/>
    </row>
    <row r="6" spans="1:10" ht="19.5" customHeight="1">
      <c r="A6" s="1"/>
      <c r="B6" s="182" t="s">
        <v>128</v>
      </c>
      <c r="C6" s="179" t="s">
        <v>60</v>
      </c>
      <c r="D6" s="183">
        <v>1664</v>
      </c>
      <c r="E6" s="184"/>
      <c r="F6" s="109" t="s">
        <v>62</v>
      </c>
      <c r="G6" s="103"/>
      <c r="H6" s="104"/>
      <c r="I6" s="105"/>
      <c r="J6" s="105"/>
    </row>
    <row r="7" spans="1:10" ht="19.5" customHeight="1">
      <c r="A7" s="1"/>
      <c r="B7" s="185" t="s">
        <v>168</v>
      </c>
      <c r="C7" s="179" t="s">
        <v>60</v>
      </c>
      <c r="D7" s="186">
        <v>0</v>
      </c>
      <c r="E7" s="187"/>
      <c r="F7" s="109" t="s">
        <v>76</v>
      </c>
      <c r="G7" s="103">
        <v>27000</v>
      </c>
      <c r="H7" s="104"/>
      <c r="I7" s="105"/>
      <c r="J7" s="111">
        <f>G7-H7</f>
        <v>27000</v>
      </c>
    </row>
    <row r="8" spans="1:10" ht="19.5" customHeight="1">
      <c r="A8" s="1"/>
      <c r="B8" s="188" t="s">
        <v>69</v>
      </c>
      <c r="C8" s="188"/>
      <c r="D8" s="189">
        <f>SUM(D6:D7)</f>
        <v>1664</v>
      </c>
      <c r="E8" s="189">
        <f>D8</f>
        <v>1664</v>
      </c>
      <c r="F8" s="102"/>
      <c r="G8" s="103"/>
      <c r="H8" s="104"/>
      <c r="I8" s="105"/>
      <c r="J8" s="105"/>
    </row>
    <row r="9" spans="1:10" ht="19.5" customHeight="1" thickBot="1">
      <c r="A9" s="1"/>
      <c r="B9" s="190" t="s">
        <v>70</v>
      </c>
      <c r="C9" s="190"/>
      <c r="D9" s="191">
        <f>85000-1164-47744-1664-1664-1664</f>
        <v>31100</v>
      </c>
      <c r="E9" s="191">
        <f>D9</f>
        <v>31100</v>
      </c>
      <c r="F9" s="102"/>
      <c r="G9" s="103"/>
      <c r="H9" s="104"/>
      <c r="I9" s="105"/>
      <c r="J9" s="105"/>
    </row>
    <row r="10" spans="1:10" ht="19.5" customHeight="1" thickTop="1">
      <c r="A10" s="1"/>
      <c r="B10" s="178" t="s">
        <v>130</v>
      </c>
      <c r="C10" s="192"/>
      <c r="D10" s="180" t="s">
        <v>77</v>
      </c>
      <c r="E10" s="183"/>
      <c r="F10" s="102"/>
      <c r="G10" s="103"/>
      <c r="H10" s="104" t="str">
        <f>D10</f>
        <v>     </v>
      </c>
      <c r="I10" s="105"/>
      <c r="J10" s="105"/>
    </row>
    <row r="11" spans="1:10" ht="19.5" customHeight="1">
      <c r="A11" s="1"/>
      <c r="B11" s="178" t="s">
        <v>135</v>
      </c>
      <c r="C11" s="192"/>
      <c r="D11" s="180"/>
      <c r="E11" s="183"/>
      <c r="F11" s="102" t="s">
        <v>3</v>
      </c>
      <c r="G11" s="103"/>
      <c r="H11" s="104"/>
      <c r="I11" s="105"/>
      <c r="J11" s="105"/>
    </row>
    <row r="12" spans="1:10" ht="19.5" customHeight="1">
      <c r="A12" s="1"/>
      <c r="B12" s="193" t="s">
        <v>134</v>
      </c>
      <c r="C12" s="179" t="s">
        <v>60</v>
      </c>
      <c r="D12" s="184">
        <f>25480+2000</f>
        <v>27480</v>
      </c>
      <c r="E12" s="184"/>
      <c r="F12" s="102" t="s">
        <v>78</v>
      </c>
      <c r="G12" s="103"/>
      <c r="H12" s="104"/>
      <c r="I12" s="105"/>
      <c r="J12" s="105"/>
    </row>
    <row r="13" spans="1:10" ht="19.5" customHeight="1">
      <c r="A13" s="1"/>
      <c r="B13" s="193" t="s">
        <v>132</v>
      </c>
      <c r="C13" s="179" t="s">
        <v>60</v>
      </c>
      <c r="D13" s="184">
        <v>0</v>
      </c>
      <c r="E13" s="184"/>
      <c r="F13" s="102" t="s">
        <v>79</v>
      </c>
      <c r="G13" s="103"/>
      <c r="H13" s="104"/>
      <c r="I13" s="105"/>
      <c r="J13" s="105"/>
    </row>
    <row r="14" spans="1:10" ht="19.5" customHeight="1">
      <c r="A14" s="1"/>
      <c r="B14" s="193" t="s">
        <v>133</v>
      </c>
      <c r="C14" s="179" t="s">
        <v>60</v>
      </c>
      <c r="D14" s="186">
        <v>0</v>
      </c>
      <c r="E14" s="187"/>
      <c r="F14" s="102" t="s">
        <v>72</v>
      </c>
      <c r="G14" s="103">
        <v>274920</v>
      </c>
      <c r="H14" s="104">
        <v>0</v>
      </c>
      <c r="I14" s="105"/>
      <c r="J14" s="111">
        <f>G14-H14</f>
        <v>274920</v>
      </c>
    </row>
    <row r="15" spans="1:10" ht="21" customHeight="1">
      <c r="A15" s="1"/>
      <c r="B15" s="188" t="s">
        <v>69</v>
      </c>
      <c r="C15" s="188"/>
      <c r="D15" s="189">
        <f>SUM(D12:D14)</f>
        <v>27480</v>
      </c>
      <c r="E15" s="189">
        <f>D15</f>
        <v>27480</v>
      </c>
      <c r="F15" s="102"/>
      <c r="G15" s="103"/>
      <c r="H15" s="104"/>
      <c r="I15" s="105"/>
      <c r="J15" s="105"/>
    </row>
    <row r="16" spans="1:10" ht="21" customHeight="1" thickBot="1">
      <c r="A16" s="1"/>
      <c r="B16" s="190" t="s">
        <v>70</v>
      </c>
      <c r="C16" s="190"/>
      <c r="D16" s="191">
        <f>792360-27480-27480-27480-27480-27480-27480</f>
        <v>627480</v>
      </c>
      <c r="E16" s="191">
        <f>D16</f>
        <v>627480</v>
      </c>
      <c r="F16" s="102"/>
      <c r="G16" s="103"/>
      <c r="H16" s="104"/>
      <c r="I16" s="105"/>
      <c r="J16" s="105"/>
    </row>
    <row r="17" spans="1:10" ht="19.5" customHeight="1" thickTop="1">
      <c r="A17" s="1"/>
      <c r="B17" s="194" t="s">
        <v>136</v>
      </c>
      <c r="C17" s="192"/>
      <c r="D17" s="180"/>
      <c r="E17" s="183"/>
      <c r="F17" s="102" t="s">
        <v>4</v>
      </c>
      <c r="G17" s="103"/>
      <c r="H17" s="104">
        <f>D17</f>
        <v>0</v>
      </c>
      <c r="I17" s="105"/>
      <c r="J17" s="105"/>
    </row>
    <row r="18" spans="1:10" ht="19.5" customHeight="1">
      <c r="A18" s="1"/>
      <c r="B18" s="193" t="s">
        <v>137</v>
      </c>
      <c r="C18" s="179" t="s">
        <v>60</v>
      </c>
      <c r="D18" s="184">
        <f>5418+5832+3600</f>
        <v>14850</v>
      </c>
      <c r="E18" s="184"/>
      <c r="F18" s="102" t="s">
        <v>65</v>
      </c>
      <c r="G18" s="103">
        <v>96480</v>
      </c>
      <c r="H18" s="104">
        <v>7890</v>
      </c>
      <c r="I18" s="105"/>
      <c r="J18" s="111">
        <f>G18-H18</f>
        <v>88590</v>
      </c>
    </row>
    <row r="19" spans="1:10" ht="19.5" customHeight="1">
      <c r="A19" s="1"/>
      <c r="B19" s="182" t="s">
        <v>138</v>
      </c>
      <c r="C19" s="179" t="s">
        <v>60</v>
      </c>
      <c r="D19" s="184">
        <v>0</v>
      </c>
      <c r="E19" s="187"/>
      <c r="F19" s="102" t="s">
        <v>80</v>
      </c>
      <c r="G19" s="103">
        <v>18000</v>
      </c>
      <c r="H19" s="104">
        <v>1500</v>
      </c>
      <c r="I19" s="105"/>
      <c r="J19" s="111">
        <f>G19-H19</f>
        <v>16500</v>
      </c>
    </row>
    <row r="20" spans="1:10" ht="24.75" customHeight="1">
      <c r="A20" s="1"/>
      <c r="B20" s="188" t="s">
        <v>69</v>
      </c>
      <c r="C20" s="188"/>
      <c r="D20" s="189">
        <f>SUM(D18:D19)</f>
        <v>14850</v>
      </c>
      <c r="E20" s="189">
        <f>D20</f>
        <v>14850</v>
      </c>
      <c r="F20" s="102"/>
      <c r="G20" s="103"/>
      <c r="H20" s="104"/>
      <c r="I20" s="105"/>
      <c r="J20" s="105"/>
    </row>
    <row r="21" spans="1:10" ht="24.75" customHeight="1" thickBot="1">
      <c r="A21" s="1"/>
      <c r="B21" s="190" t="s">
        <v>70</v>
      </c>
      <c r="C21" s="190"/>
      <c r="D21" s="191">
        <f>187000-14850-14850-14850-14850-14850-14850</f>
        <v>97900</v>
      </c>
      <c r="E21" s="191">
        <f>D21</f>
        <v>97900</v>
      </c>
      <c r="F21" s="102"/>
      <c r="G21" s="103"/>
      <c r="H21" s="104"/>
      <c r="I21" s="105"/>
      <c r="J21" s="105"/>
    </row>
    <row r="22" spans="1:10" ht="19.5" customHeight="1" thickTop="1">
      <c r="A22" s="1"/>
      <c r="B22" s="178" t="s">
        <v>139</v>
      </c>
      <c r="C22" s="192"/>
      <c r="D22" s="180"/>
      <c r="E22" s="183"/>
      <c r="F22" s="102" t="s">
        <v>5</v>
      </c>
      <c r="G22" s="103"/>
      <c r="H22" s="104"/>
      <c r="I22" s="105"/>
      <c r="J22" s="105"/>
    </row>
    <row r="23" spans="1:10" ht="19.5" customHeight="1">
      <c r="A23" s="1"/>
      <c r="B23" s="195" t="s">
        <v>146</v>
      </c>
      <c r="C23" s="179" t="s">
        <v>60</v>
      </c>
      <c r="D23" s="184">
        <v>29620</v>
      </c>
      <c r="E23" s="184"/>
      <c r="F23" s="117" t="s">
        <v>81</v>
      </c>
      <c r="G23" s="103">
        <v>207360</v>
      </c>
      <c r="H23" s="104">
        <v>17140</v>
      </c>
      <c r="I23" s="105"/>
      <c r="J23" s="111">
        <f>G23-H23</f>
        <v>190220</v>
      </c>
    </row>
    <row r="24" spans="1:10" ht="19.5" customHeight="1">
      <c r="A24" s="1"/>
      <c r="B24" s="182" t="s">
        <v>140</v>
      </c>
      <c r="C24" s="179" t="s">
        <v>60</v>
      </c>
      <c r="D24" s="184">
        <v>3665</v>
      </c>
      <c r="E24" s="187"/>
      <c r="F24" s="102" t="s">
        <v>80</v>
      </c>
      <c r="G24" s="103">
        <v>54000</v>
      </c>
      <c r="H24" s="104">
        <v>4500</v>
      </c>
      <c r="I24" s="105"/>
      <c r="J24" s="111">
        <f>G24-H24</f>
        <v>49500</v>
      </c>
    </row>
    <row r="25" spans="1:10" ht="21.75" customHeight="1">
      <c r="A25" s="1"/>
      <c r="B25" s="188" t="s">
        <v>69</v>
      </c>
      <c r="C25" s="188"/>
      <c r="D25" s="189">
        <f>SUM(D23:D24)</f>
        <v>33285</v>
      </c>
      <c r="E25" s="189">
        <f>D25</f>
        <v>33285</v>
      </c>
      <c r="F25" s="102"/>
      <c r="G25" s="103"/>
      <c r="H25" s="104"/>
      <c r="I25" s="105"/>
      <c r="J25" s="105"/>
    </row>
    <row r="26" spans="1:10" ht="21.75" customHeight="1" thickBot="1">
      <c r="A26" s="1"/>
      <c r="B26" s="190" t="s">
        <v>70</v>
      </c>
      <c r="C26" s="190"/>
      <c r="D26" s="191">
        <f>492000-23285-23285-33285-33285-33285-33285</f>
        <v>312290</v>
      </c>
      <c r="E26" s="191">
        <f>D26</f>
        <v>312290</v>
      </c>
      <c r="F26" s="102"/>
      <c r="G26" s="103"/>
      <c r="H26" s="104"/>
      <c r="I26" s="105"/>
      <c r="J26" s="105"/>
    </row>
    <row r="27" spans="1:10" ht="19.5" customHeight="1" thickTop="1">
      <c r="A27" s="1"/>
      <c r="B27" s="196" t="s">
        <v>141</v>
      </c>
      <c r="C27" s="197"/>
      <c r="D27" s="198"/>
      <c r="E27" s="198"/>
      <c r="F27" s="102"/>
      <c r="G27" s="103"/>
      <c r="H27" s="104"/>
      <c r="I27" s="105"/>
      <c r="J27" s="105"/>
    </row>
    <row r="28" spans="1:10" ht="19.5" customHeight="1">
      <c r="A28" s="1"/>
      <c r="B28" s="178" t="s">
        <v>142</v>
      </c>
      <c r="C28" s="192"/>
      <c r="D28" s="180"/>
      <c r="E28" s="183"/>
      <c r="F28" s="102" t="s">
        <v>6</v>
      </c>
      <c r="G28" s="103"/>
      <c r="H28" s="104"/>
      <c r="I28" s="105"/>
      <c r="J28" s="105"/>
    </row>
    <row r="29" spans="1:10" ht="19.5" customHeight="1">
      <c r="A29" s="1"/>
      <c r="B29" s="193" t="s">
        <v>143</v>
      </c>
      <c r="C29" s="179" t="s">
        <v>60</v>
      </c>
      <c r="D29" s="184">
        <v>0</v>
      </c>
      <c r="E29" s="184"/>
      <c r="F29" s="102" t="s">
        <v>82</v>
      </c>
      <c r="G29" s="103">
        <v>30000</v>
      </c>
      <c r="H29" s="104">
        <v>0</v>
      </c>
      <c r="I29" s="105"/>
      <c r="J29" s="111">
        <f>G29-H29</f>
        <v>30000</v>
      </c>
    </row>
    <row r="30" spans="1:10" ht="19.5" customHeight="1">
      <c r="A30" s="1"/>
      <c r="B30" s="193" t="s">
        <v>144</v>
      </c>
      <c r="C30" s="179" t="s">
        <v>60</v>
      </c>
      <c r="D30" s="184">
        <v>0</v>
      </c>
      <c r="E30" s="184"/>
      <c r="F30" s="102" t="s">
        <v>83</v>
      </c>
      <c r="G30" s="103">
        <v>5000</v>
      </c>
      <c r="H30" s="104">
        <v>0</v>
      </c>
      <c r="I30" s="105"/>
      <c r="J30" s="111">
        <f>G30-H30</f>
        <v>5000</v>
      </c>
    </row>
    <row r="31" spans="1:10" ht="23.25" customHeight="1">
      <c r="A31" s="1"/>
      <c r="B31" s="188" t="s">
        <v>69</v>
      </c>
      <c r="C31" s="188"/>
      <c r="D31" s="189">
        <f>SUM(D29:D30)</f>
        <v>0</v>
      </c>
      <c r="E31" s="189">
        <f>D31</f>
        <v>0</v>
      </c>
      <c r="F31" s="102"/>
      <c r="G31" s="103"/>
      <c r="H31" s="104"/>
      <c r="I31" s="105"/>
      <c r="J31" s="105"/>
    </row>
    <row r="32" spans="1:10" ht="23.25" customHeight="1" thickBot="1">
      <c r="A32" s="1"/>
      <c r="B32" s="190" t="s">
        <v>70</v>
      </c>
      <c r="C32" s="190"/>
      <c r="D32" s="115">
        <f>53000</f>
        <v>53000</v>
      </c>
      <c r="E32" s="115">
        <f>D32</f>
        <v>53000</v>
      </c>
      <c r="F32" s="102"/>
      <c r="G32" s="103"/>
      <c r="H32" s="104"/>
      <c r="I32" s="105"/>
      <c r="J32" s="105"/>
    </row>
    <row r="33" spans="1:10" ht="19.5" customHeight="1" thickTop="1">
      <c r="A33" s="1"/>
      <c r="B33" s="199" t="s">
        <v>145</v>
      </c>
      <c r="C33" s="200"/>
      <c r="D33" s="119"/>
      <c r="E33" s="124"/>
      <c r="F33" s="102" t="s">
        <v>7</v>
      </c>
      <c r="G33" s="103"/>
      <c r="H33" s="104">
        <f>D33</f>
        <v>0</v>
      </c>
      <c r="I33" s="105"/>
      <c r="J33" s="105"/>
    </row>
    <row r="34" spans="1:10" ht="19.5" customHeight="1">
      <c r="A34" s="1"/>
      <c r="B34" s="193" t="s">
        <v>147</v>
      </c>
      <c r="C34" s="201"/>
      <c r="D34" s="116">
        <v>9000</v>
      </c>
      <c r="E34" s="184"/>
      <c r="F34" s="102" t="s">
        <v>86</v>
      </c>
      <c r="G34" s="103">
        <v>50000</v>
      </c>
      <c r="H34" s="104">
        <v>0</v>
      </c>
      <c r="I34" s="105"/>
      <c r="J34" s="111">
        <f>G34-H34</f>
        <v>50000</v>
      </c>
    </row>
    <row r="35" spans="1:10" ht="19.5" customHeight="1">
      <c r="A35" s="1"/>
      <c r="B35" s="193" t="s">
        <v>148</v>
      </c>
      <c r="C35" s="201"/>
      <c r="D35" s="116">
        <v>0</v>
      </c>
      <c r="E35" s="184"/>
      <c r="F35" s="102" t="s">
        <v>88</v>
      </c>
      <c r="G35" s="103">
        <v>20000</v>
      </c>
      <c r="H35" s="104"/>
      <c r="I35" s="105"/>
      <c r="J35" s="111"/>
    </row>
    <row r="36" spans="1:10" ht="19.5" customHeight="1">
      <c r="A36" s="1"/>
      <c r="B36" s="193" t="s">
        <v>149</v>
      </c>
      <c r="C36" s="201"/>
      <c r="D36" s="116">
        <v>0</v>
      </c>
      <c r="E36" s="184"/>
      <c r="F36" s="102" t="s">
        <v>87</v>
      </c>
      <c r="G36" s="103"/>
      <c r="H36" s="104"/>
      <c r="I36" s="105"/>
      <c r="J36" s="111"/>
    </row>
    <row r="37" spans="1:10" ht="23.25" customHeight="1">
      <c r="A37" s="1"/>
      <c r="B37" s="188" t="s">
        <v>69</v>
      </c>
      <c r="C37" s="188"/>
      <c r="D37" s="113">
        <f>SUM(D34:D36)</f>
        <v>9000</v>
      </c>
      <c r="E37" s="113">
        <f>D37</f>
        <v>9000</v>
      </c>
      <c r="F37" s="102"/>
      <c r="G37" s="103"/>
      <c r="H37" s="104">
        <v>0</v>
      </c>
      <c r="I37" s="105"/>
      <c r="J37" s="105"/>
    </row>
    <row r="38" spans="1:10" ht="23.25" customHeight="1" thickBot="1">
      <c r="A38" s="1"/>
      <c r="B38" s="190" t="s">
        <v>70</v>
      </c>
      <c r="C38" s="190"/>
      <c r="D38" s="115">
        <f>301000-18000-18000-14800-12150-9000</f>
        <v>229050</v>
      </c>
      <c r="E38" s="115">
        <f>D38</f>
        <v>229050</v>
      </c>
      <c r="F38" s="102"/>
      <c r="G38" s="103"/>
      <c r="H38" s="104"/>
      <c r="I38" s="105"/>
      <c r="J38" s="105"/>
    </row>
    <row r="39" spans="1:10" ht="23.25" customHeight="1" thickTop="1">
      <c r="A39" s="1"/>
      <c r="B39" s="221"/>
      <c r="C39" s="221"/>
      <c r="D39" s="222"/>
      <c r="E39" s="222"/>
      <c r="F39" s="102"/>
      <c r="G39" s="103"/>
      <c r="H39" s="104"/>
      <c r="I39" s="105"/>
      <c r="J39" s="105"/>
    </row>
    <row r="40" spans="1:10" ht="21.75" customHeight="1">
      <c r="A40" s="245" t="s">
        <v>121</v>
      </c>
      <c r="B40" s="245"/>
      <c r="C40" s="245"/>
      <c r="D40" s="245"/>
      <c r="E40" s="245"/>
      <c r="F40" s="102"/>
      <c r="G40" s="103"/>
      <c r="H40" s="104"/>
      <c r="I40" s="105"/>
      <c r="J40" s="105"/>
    </row>
    <row r="41" spans="1:10" ht="21.75" customHeight="1">
      <c r="A41" s="48"/>
      <c r="B41" s="48"/>
      <c r="C41" s="48"/>
      <c r="D41" s="48"/>
      <c r="E41" s="48"/>
      <c r="F41" s="102"/>
      <c r="G41" s="103"/>
      <c r="H41" s="104"/>
      <c r="I41" s="105"/>
      <c r="J41" s="105"/>
    </row>
    <row r="42" spans="1:10" ht="21.75" customHeight="1">
      <c r="A42" s="1"/>
      <c r="B42" s="126" t="s">
        <v>84</v>
      </c>
      <c r="C42" s="255" t="s">
        <v>129</v>
      </c>
      <c r="D42" s="127" t="s">
        <v>67</v>
      </c>
      <c r="E42" s="255" t="s">
        <v>33</v>
      </c>
      <c r="F42" s="102"/>
      <c r="G42" s="103"/>
      <c r="H42" s="104"/>
      <c r="I42" s="105"/>
      <c r="J42" s="105"/>
    </row>
    <row r="43" spans="1:10" ht="21.75" customHeight="1">
      <c r="A43" s="1"/>
      <c r="B43" s="128" t="s">
        <v>85</v>
      </c>
      <c r="C43" s="256"/>
      <c r="D43" s="129" t="s">
        <v>68</v>
      </c>
      <c r="E43" s="256"/>
      <c r="F43" s="102"/>
      <c r="G43" s="103"/>
      <c r="H43" s="104"/>
      <c r="I43" s="105"/>
      <c r="J43" s="105"/>
    </row>
    <row r="44" spans="1:10" ht="21.75" customHeight="1">
      <c r="A44" s="1"/>
      <c r="B44" s="164" t="s">
        <v>150</v>
      </c>
      <c r="C44" s="101"/>
      <c r="D44" s="107"/>
      <c r="E44" s="108"/>
      <c r="F44" s="102" t="s">
        <v>8</v>
      </c>
      <c r="G44" s="103"/>
      <c r="H44" s="104"/>
      <c r="I44" s="105"/>
      <c r="J44" s="105"/>
    </row>
    <row r="45" spans="1:10" ht="21.75" customHeight="1">
      <c r="A45" s="1"/>
      <c r="B45" s="166" t="s">
        <v>151</v>
      </c>
      <c r="C45" s="94"/>
      <c r="D45" s="116">
        <v>0</v>
      </c>
      <c r="E45" s="116"/>
      <c r="F45" s="102" t="s">
        <v>89</v>
      </c>
      <c r="G45" s="103">
        <v>20000</v>
      </c>
      <c r="H45" s="104">
        <f>D44</f>
        <v>0</v>
      </c>
      <c r="I45" s="105"/>
      <c r="J45" s="111">
        <f>G45-H45</f>
        <v>20000</v>
      </c>
    </row>
    <row r="46" spans="1:10" ht="21.75" customHeight="1">
      <c r="A46" s="1"/>
      <c r="B46" s="166" t="s">
        <v>152</v>
      </c>
      <c r="C46" s="94"/>
      <c r="D46" s="116">
        <v>0</v>
      </c>
      <c r="E46" s="116"/>
      <c r="F46" s="142" t="s">
        <v>114</v>
      </c>
      <c r="G46" s="103"/>
      <c r="H46" s="104"/>
      <c r="I46" s="105"/>
      <c r="J46" s="111"/>
    </row>
    <row r="47" spans="1:10" ht="21.75" customHeight="1">
      <c r="A47" s="1"/>
      <c r="B47" s="166" t="s">
        <v>153</v>
      </c>
      <c r="C47" s="94"/>
      <c r="D47" s="116"/>
      <c r="E47" s="116"/>
      <c r="F47" s="102" t="s">
        <v>90</v>
      </c>
      <c r="G47" s="103">
        <v>30000</v>
      </c>
      <c r="H47" s="104"/>
      <c r="I47" s="105"/>
      <c r="J47" s="111">
        <f>G47-H47</f>
        <v>30000</v>
      </c>
    </row>
    <row r="48" spans="1:10" ht="21.75" customHeight="1">
      <c r="A48" s="1"/>
      <c r="B48" s="166" t="s">
        <v>154</v>
      </c>
      <c r="C48" s="94"/>
      <c r="D48" s="116">
        <v>103.53</v>
      </c>
      <c r="E48" s="116"/>
      <c r="F48" s="102" t="s">
        <v>91</v>
      </c>
      <c r="G48" s="103">
        <v>20000</v>
      </c>
      <c r="H48" s="104"/>
      <c r="I48" s="105"/>
      <c r="J48" s="111">
        <f>G48-H48</f>
        <v>20000</v>
      </c>
    </row>
    <row r="49" spans="1:10" ht="21.75" customHeight="1">
      <c r="A49" s="1"/>
      <c r="B49" s="166" t="s">
        <v>157</v>
      </c>
      <c r="C49" s="94"/>
      <c r="D49" s="116"/>
      <c r="E49" s="116"/>
      <c r="F49" s="102"/>
      <c r="G49" s="103"/>
      <c r="H49" s="104"/>
      <c r="I49" s="105"/>
      <c r="J49" s="111"/>
    </row>
    <row r="50" spans="1:10" ht="21.75" customHeight="1">
      <c r="A50" s="1"/>
      <c r="B50" s="166" t="s">
        <v>155</v>
      </c>
      <c r="C50" s="94"/>
      <c r="D50" s="116">
        <v>0</v>
      </c>
      <c r="E50" s="116"/>
      <c r="F50" s="102" t="s">
        <v>92</v>
      </c>
      <c r="G50" s="103">
        <v>10000</v>
      </c>
      <c r="H50" s="104">
        <v>0</v>
      </c>
      <c r="I50" s="105"/>
      <c r="J50" s="111">
        <f>G50-H50</f>
        <v>10000</v>
      </c>
    </row>
    <row r="51" spans="1:10" ht="21.75" customHeight="1">
      <c r="A51" s="1"/>
      <c r="B51" s="163" t="s">
        <v>156</v>
      </c>
      <c r="C51" s="130"/>
      <c r="D51" s="116">
        <f>7554.2+1872.5</f>
        <v>9426.7</v>
      </c>
      <c r="E51" s="125"/>
      <c r="F51" s="102" t="s">
        <v>93</v>
      </c>
      <c r="G51" s="103">
        <v>820000</v>
      </c>
      <c r="H51" s="104"/>
      <c r="I51" s="105" t="s">
        <v>94</v>
      </c>
      <c r="J51" s="105">
        <v>0</v>
      </c>
    </row>
    <row r="52" spans="1:10" ht="21.75" customHeight="1">
      <c r="A52" s="1"/>
      <c r="B52" s="112" t="s">
        <v>69</v>
      </c>
      <c r="C52" s="112"/>
      <c r="D52" s="113">
        <f>SUM(D45:D51)</f>
        <v>9530.230000000001</v>
      </c>
      <c r="E52" s="113">
        <f>D52</f>
        <v>9530.230000000001</v>
      </c>
      <c r="F52" s="102"/>
      <c r="G52" s="103"/>
      <c r="H52" s="104">
        <v>0</v>
      </c>
      <c r="I52" s="105" t="s">
        <v>95</v>
      </c>
      <c r="J52" s="105">
        <v>0</v>
      </c>
    </row>
    <row r="53" spans="1:10" ht="21.75" customHeight="1" thickBot="1">
      <c r="A53" s="1"/>
      <c r="B53" s="114" t="s">
        <v>70</v>
      </c>
      <c r="C53" s="114"/>
      <c r="D53" s="115">
        <f>1068640-481.5-107.13-106.23-9530.23</f>
        <v>1058414.9100000001</v>
      </c>
      <c r="E53" s="115">
        <f>D53</f>
        <v>1058414.9100000001</v>
      </c>
      <c r="F53" s="102"/>
      <c r="G53" s="103"/>
      <c r="H53" s="104"/>
      <c r="I53" s="105" t="s">
        <v>96</v>
      </c>
      <c r="J53" s="105"/>
    </row>
    <row r="54" spans="1:10" ht="21.75" customHeight="1" thickTop="1">
      <c r="A54" s="1"/>
      <c r="B54" s="164" t="s">
        <v>158</v>
      </c>
      <c r="C54" s="101"/>
      <c r="D54" s="107"/>
      <c r="E54" s="108"/>
      <c r="F54" s="102" t="s">
        <v>9</v>
      </c>
      <c r="G54" s="103"/>
      <c r="H54" s="104"/>
      <c r="I54" s="105"/>
      <c r="J54" s="105"/>
    </row>
    <row r="55" spans="1:10" ht="21.75" customHeight="1">
      <c r="A55" s="1"/>
      <c r="B55" s="172" t="s">
        <v>159</v>
      </c>
      <c r="C55" s="100"/>
      <c r="D55" s="120">
        <v>71994.31</v>
      </c>
      <c r="E55" s="120"/>
      <c r="F55" s="102" t="s">
        <v>71</v>
      </c>
      <c r="G55" s="103">
        <v>800000</v>
      </c>
      <c r="H55" s="104">
        <f>71832.9</f>
        <v>71832.9</v>
      </c>
      <c r="I55" s="105"/>
      <c r="J55" s="111">
        <f>G55-H55</f>
        <v>728167.1</v>
      </c>
    </row>
    <row r="56" spans="1:10" ht="21.75" customHeight="1">
      <c r="A56" s="1"/>
      <c r="B56" s="99" t="s">
        <v>69</v>
      </c>
      <c r="C56" s="161"/>
      <c r="D56" s="108">
        <f>SUM(D55)</f>
        <v>71994.31</v>
      </c>
      <c r="E56" s="113">
        <f>D56</f>
        <v>71994.31</v>
      </c>
      <c r="F56" s="102"/>
      <c r="G56" s="103"/>
      <c r="H56" s="104"/>
      <c r="I56" s="105"/>
      <c r="J56" s="105"/>
    </row>
    <row r="57" spans="1:10" ht="21.75" customHeight="1" thickBot="1">
      <c r="A57" s="1"/>
      <c r="B57" s="114" t="s">
        <v>70</v>
      </c>
      <c r="C57" s="114"/>
      <c r="D57" s="115">
        <f>790000-76888.38-75396.9-77453.93-78603.36-71994.31</f>
        <v>409663.12000000005</v>
      </c>
      <c r="E57" s="115">
        <f>D57</f>
        <v>409663.12000000005</v>
      </c>
      <c r="F57" s="102"/>
      <c r="G57" s="103"/>
      <c r="H57" s="104"/>
      <c r="I57" s="105"/>
      <c r="J57" s="105"/>
    </row>
    <row r="58" spans="1:10" ht="21.75" customHeight="1" thickTop="1">
      <c r="A58" s="1"/>
      <c r="B58" s="164" t="s">
        <v>160</v>
      </c>
      <c r="C58" s="101"/>
      <c r="D58" s="107"/>
      <c r="E58" s="108"/>
      <c r="F58" s="102" t="s">
        <v>11</v>
      </c>
      <c r="G58" s="103"/>
      <c r="H58" s="104"/>
      <c r="I58" s="105"/>
      <c r="J58" s="105"/>
    </row>
    <row r="59" spans="1:10" ht="21.75" customHeight="1">
      <c r="A59" s="1"/>
      <c r="B59" s="163" t="s">
        <v>161</v>
      </c>
      <c r="C59" s="130"/>
      <c r="D59" s="110">
        <v>0</v>
      </c>
      <c r="E59" s="116"/>
      <c r="F59" s="102" t="s">
        <v>97</v>
      </c>
      <c r="G59" s="103"/>
      <c r="H59" s="104"/>
      <c r="I59" s="105"/>
      <c r="J59" s="105"/>
    </row>
    <row r="60" spans="1:10" ht="21.75" customHeight="1">
      <c r="A60" s="1"/>
      <c r="B60" s="163" t="s">
        <v>162</v>
      </c>
      <c r="C60" s="130"/>
      <c r="D60" s="110">
        <v>0</v>
      </c>
      <c r="E60" s="116"/>
      <c r="F60" s="102" t="s">
        <v>98</v>
      </c>
      <c r="G60" s="103"/>
      <c r="H60" s="104"/>
      <c r="I60" s="105"/>
      <c r="J60" s="105"/>
    </row>
    <row r="61" spans="1:10" ht="21.75" customHeight="1">
      <c r="A61" s="1"/>
      <c r="B61" s="163" t="s">
        <v>179</v>
      </c>
      <c r="C61" s="130"/>
      <c r="D61" s="110">
        <v>0</v>
      </c>
      <c r="E61" s="125"/>
      <c r="F61" s="121" t="s">
        <v>99</v>
      </c>
      <c r="G61" s="103"/>
      <c r="H61" s="104"/>
      <c r="I61" s="105"/>
      <c r="J61" s="105"/>
    </row>
    <row r="62" spans="1:10" ht="21.75" customHeight="1">
      <c r="A62" s="1"/>
      <c r="B62" s="112" t="s">
        <v>69</v>
      </c>
      <c r="C62" s="112"/>
      <c r="D62" s="113">
        <f>SUM(D59:D61)</f>
        <v>0</v>
      </c>
      <c r="E62" s="113"/>
      <c r="F62" s="102"/>
      <c r="G62" s="148"/>
      <c r="H62" s="104"/>
      <c r="I62" s="105"/>
      <c r="J62" s="111"/>
    </row>
    <row r="63" spans="1:10" ht="21.75" customHeight="1" thickBot="1">
      <c r="A63" s="1"/>
      <c r="B63" s="114" t="s">
        <v>70</v>
      </c>
      <c r="C63" s="114"/>
      <c r="D63" s="212"/>
      <c r="E63" s="115">
        <f>D63</f>
        <v>0</v>
      </c>
      <c r="F63" s="102"/>
      <c r="G63" s="103"/>
      <c r="H63" s="106"/>
      <c r="I63" s="105"/>
      <c r="J63" s="105"/>
    </row>
    <row r="64" spans="1:10" ht="21.75" customHeight="1" thickBot="1" thickTop="1">
      <c r="A64" s="105"/>
      <c r="B64" s="173" t="s">
        <v>13</v>
      </c>
      <c r="C64" s="173"/>
      <c r="D64" s="174">
        <f>D9+D16+D21+D26+D32+D38+D53+D57+D63</f>
        <v>2818898.0300000003</v>
      </c>
      <c r="E64" s="174">
        <f>E9+E16+E21+E26+E32+E38+E53+E57+E63</f>
        <v>2818898.0300000003</v>
      </c>
      <c r="F64" s="102"/>
      <c r="G64" s="103"/>
      <c r="H64" s="104"/>
      <c r="I64" s="105"/>
      <c r="J64" s="105"/>
    </row>
    <row r="65" spans="1:10" ht="21.75" customHeight="1">
      <c r="A65" s="105"/>
      <c r="B65" s="122"/>
      <c r="C65" s="122"/>
      <c r="D65" s="123"/>
      <c r="E65" s="123"/>
      <c r="F65" s="102"/>
      <c r="G65" s="148"/>
      <c r="H65" s="104"/>
      <c r="I65" s="105"/>
      <c r="J65" s="111"/>
    </row>
    <row r="66" spans="1:10" ht="21.75" customHeight="1">
      <c r="A66" s="30"/>
      <c r="B66" s="155" t="s">
        <v>182</v>
      </c>
      <c r="C66" s="155"/>
      <c r="D66" s="156"/>
      <c r="E66" s="218"/>
      <c r="F66" s="156"/>
      <c r="G66" s="156"/>
      <c r="H66" s="30"/>
      <c r="I66" s="105"/>
      <c r="J66" s="105"/>
    </row>
    <row r="67" spans="1:11" ht="21.75" customHeight="1">
      <c r="A67" s="30" t="s">
        <v>164</v>
      </c>
      <c r="B67" s="30" t="s">
        <v>183</v>
      </c>
      <c r="C67" s="30"/>
      <c r="D67" s="156"/>
      <c r="E67" s="257"/>
      <c r="F67" s="257"/>
      <c r="G67" s="257"/>
      <c r="H67" s="257"/>
      <c r="I67" s="105"/>
      <c r="J67" s="105"/>
      <c r="K67">
        <f>+M72</f>
        <v>0</v>
      </c>
    </row>
    <row r="68" spans="1:10" ht="21.75" customHeight="1">
      <c r="A68" s="30" t="s">
        <v>165</v>
      </c>
      <c r="B68" s="30" t="s">
        <v>184</v>
      </c>
      <c r="C68" s="30"/>
      <c r="D68" s="156"/>
      <c r="E68" s="257"/>
      <c r="F68" s="257"/>
      <c r="G68" s="257"/>
      <c r="H68" s="257"/>
      <c r="I68" s="105"/>
      <c r="J68" s="105"/>
    </row>
    <row r="69" spans="1:10" ht="21.75" customHeight="1">
      <c r="A69" s="30" t="s">
        <v>166</v>
      </c>
      <c r="B69" s="159" t="s">
        <v>185</v>
      </c>
      <c r="C69" s="159"/>
      <c r="D69" s="156"/>
      <c r="E69" s="257"/>
      <c r="F69" s="257"/>
      <c r="G69" s="257"/>
      <c r="H69" s="257"/>
      <c r="I69" s="105"/>
      <c r="J69" s="105"/>
    </row>
    <row r="70" spans="1:11" ht="21.75" customHeight="1">
      <c r="A70" s="30"/>
      <c r="B70" s="30"/>
      <c r="C70" s="30"/>
      <c r="D70" s="155" t="s">
        <v>124</v>
      </c>
      <c r="E70" s="227"/>
      <c r="F70" s="227"/>
      <c r="G70" s="155"/>
      <c r="H70" s="155"/>
      <c r="I70" s="104"/>
      <c r="J70" s="105"/>
      <c r="K70" s="111">
        <f>H70-I70</f>
        <v>0</v>
      </c>
    </row>
    <row r="71" spans="1:11" ht="21.75" customHeight="1">
      <c r="A71" s="159"/>
      <c r="B71" s="227" t="s">
        <v>218</v>
      </c>
      <c r="C71" s="227"/>
      <c r="D71" s="227"/>
      <c r="E71" s="227"/>
      <c r="F71" s="227"/>
      <c r="G71" s="227"/>
      <c r="H71" s="227"/>
      <c r="I71" s="104"/>
      <c r="J71" s="105"/>
      <c r="K71" s="105"/>
    </row>
    <row r="72" spans="1:11" ht="21.75" customHeight="1">
      <c r="A72" s="30" t="s">
        <v>167</v>
      </c>
      <c r="B72" s="227" t="s">
        <v>219</v>
      </c>
      <c r="C72" s="227"/>
      <c r="D72" s="227"/>
      <c r="E72" s="227"/>
      <c r="F72" s="227"/>
      <c r="G72" s="227"/>
      <c r="H72" s="227"/>
      <c r="I72" s="104"/>
      <c r="J72" s="105"/>
      <c r="K72" s="105"/>
    </row>
    <row r="73" spans="1:10" ht="21.75" customHeight="1">
      <c r="A73" s="30" t="s">
        <v>122</v>
      </c>
      <c r="B73" s="227" t="s">
        <v>220</v>
      </c>
      <c r="C73" s="227"/>
      <c r="D73" s="227"/>
      <c r="E73" s="227"/>
      <c r="F73" s="227"/>
      <c r="G73" s="227"/>
      <c r="H73" s="227"/>
      <c r="I73" s="105"/>
      <c r="J73" s="105"/>
    </row>
    <row r="74" spans="1:10" ht="21.75" customHeight="1">
      <c r="A74" s="30" t="s">
        <v>123</v>
      </c>
      <c r="B74" s="227" t="s">
        <v>221</v>
      </c>
      <c r="C74" s="227"/>
      <c r="D74" s="227"/>
      <c r="E74" s="227"/>
      <c r="F74" s="156"/>
      <c r="G74" s="156"/>
      <c r="H74" s="30"/>
      <c r="I74" s="105"/>
      <c r="J74" s="105"/>
    </row>
    <row r="75" spans="1:10" ht="24">
      <c r="A75" s="105"/>
      <c r="B75" s="159"/>
      <c r="C75" s="159"/>
      <c r="D75" s="159"/>
      <c r="E75" s="159"/>
      <c r="F75" s="159"/>
      <c r="G75" s="159"/>
      <c r="H75" s="159"/>
      <c r="I75" s="105"/>
      <c r="J75" s="105"/>
    </row>
    <row r="76" spans="1:10" ht="24">
      <c r="A76" s="105"/>
      <c r="B76" s="122"/>
      <c r="C76" s="122"/>
      <c r="D76" s="123"/>
      <c r="E76" s="123"/>
      <c r="F76" s="102"/>
      <c r="G76" s="103"/>
      <c r="H76" s="104"/>
      <c r="I76" s="105"/>
      <c r="J76" s="105"/>
    </row>
  </sheetData>
  <sheetProtection/>
  <mergeCells count="15">
    <mergeCell ref="C42:C43"/>
    <mergeCell ref="E42:E43"/>
    <mergeCell ref="B1:E1"/>
    <mergeCell ref="B2:E2"/>
    <mergeCell ref="C3:C4"/>
    <mergeCell ref="E3:E4"/>
    <mergeCell ref="A40:E40"/>
    <mergeCell ref="B73:H73"/>
    <mergeCell ref="B74:E74"/>
    <mergeCell ref="E67:H67"/>
    <mergeCell ref="E68:H68"/>
    <mergeCell ref="E69:H69"/>
    <mergeCell ref="E70:F70"/>
    <mergeCell ref="B71:H71"/>
    <mergeCell ref="B72:H72"/>
  </mergeCells>
  <printOptions/>
  <pageMargins left="0.5905511811023623" right="0.2755905511811024" top="0.4724409448818898" bottom="0.4724409448818898" header="0.31496062992125984" footer="0.31496062992125984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2" sqref="D12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Windows User</cp:lastModifiedBy>
  <cp:lastPrinted>2018-04-03T08:39:32Z</cp:lastPrinted>
  <dcterms:created xsi:type="dcterms:W3CDTF">2004-05-13T09:21:45Z</dcterms:created>
  <dcterms:modified xsi:type="dcterms:W3CDTF">2018-04-03T08:39:36Z</dcterms:modified>
  <cp:category/>
  <cp:version/>
  <cp:contentType/>
  <cp:contentStatus/>
</cp:coreProperties>
</file>