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3620" windowHeight="8280" tabRatio="828" activeTab="0"/>
  </bookViews>
  <sheets>
    <sheet name="งบแสดงฐานะการเงิน" sheetId="1" r:id="rId1"/>
    <sheet name="1เงินสด" sheetId="2" r:id="rId2"/>
    <sheet name="2ลูกหนี้ภาษี" sheetId="3" r:id="rId3"/>
    <sheet name="3ลนเงินสะสม" sheetId="4" r:id="rId4"/>
    <sheet name="4รายได้รัฐบาลค้างรับ" sheetId="5" r:id="rId5"/>
    <sheet name="5ที่ดิน" sheetId="6" r:id="rId6"/>
    <sheet name="6รายจ่ายค้างจ่าย" sheetId="7" r:id="rId7"/>
    <sheet name="7เงินรับฝาก" sheetId="8" r:id="rId8"/>
    <sheet name="8เจ้าหนี้" sheetId="9" r:id="rId9"/>
    <sheet name="9งบเงินสะสม" sheetId="10" r:id="rId10"/>
    <sheet name="9.1จ่ายเงินสะสม" sheetId="11" r:id="rId11"/>
    <sheet name="รายละเอียดรับเพิ่มระหว่างปี" sheetId="12" r:id="rId12"/>
    <sheet name="งบทดลอง" sheetId="13" r:id="rId13"/>
    <sheet name="หมายเหตุ1" sheetId="14" r:id="rId14"/>
    <sheet name="2งบทรัพย์สิน" sheetId="15" r:id="rId15"/>
    <sheet name="รายละเอียดทรัพย์" sheetId="16" r:id="rId16"/>
    <sheet name="คำนวณเงินทุนสำรอง" sheetId="17" r:id="rId17"/>
    <sheet name="รายละเอียดประกอบงบ" sheetId="18" r:id="rId18"/>
    <sheet name="งบทดลองหลังปิด" sheetId="19" r:id="rId19"/>
    <sheet name="รายรับจริงประกอบงบ" sheetId="20" r:id="rId20"/>
    <sheet name="ใบผ่านปรับปรุงบัญชี" sheetId="21" r:id="rId21"/>
    <sheet name="ใบผ่านปิดบัญชี" sheetId="22" r:id="rId22"/>
  </sheets>
  <definedNames>
    <definedName name="_xlnm.Print_Area" localSheetId="1">'1เงินสด'!$A$1:$J$52</definedName>
    <definedName name="_xlnm.Print_Area" localSheetId="14">'2งบทรัพย์สิน'!$A$1:$Q$45</definedName>
    <definedName name="_xlnm.Print_Area" localSheetId="2">'2ลูกหนี้ภาษี'!$A$1:$J$80</definedName>
    <definedName name="_xlnm.Print_Area" localSheetId="3">'3ลนเงินสะสม'!$A$1:$J$73</definedName>
    <definedName name="_xlnm.Print_Area" localSheetId="4">'4รายได้รัฐบาลค้างรับ'!$A$1:$J$76</definedName>
    <definedName name="_xlnm.Print_Area" localSheetId="6">'6รายจ่ายค้างจ่าย'!$A$1:$L$50</definedName>
    <definedName name="_xlnm.Print_Area" localSheetId="7">'7เงินรับฝาก'!$A$1:$J$82</definedName>
    <definedName name="_xlnm.Print_Area" localSheetId="10">'9.1จ่ายเงินสะสม'!$A$1:$J$23</definedName>
    <definedName name="_xlnm.Print_Area" localSheetId="9">'9งบเงินสะสม'!$A$1:$J$49</definedName>
    <definedName name="_xlnm.Print_Area" localSheetId="16">'คำนวณเงินทุนสำรอง'!$A$1:$J$30</definedName>
    <definedName name="_xlnm.Print_Area" localSheetId="12">'งบทดลอง'!$A$1:$E$81</definedName>
    <definedName name="_xlnm.Print_Area" localSheetId="18">'งบทดลองหลังปิด'!$A$1:$C$31</definedName>
    <definedName name="_xlnm.Print_Area" localSheetId="0">'งบแสดงฐานะการเงิน'!$A$1:$E$58</definedName>
    <definedName name="_xlnm.Print_Area" localSheetId="20">'ใบผ่านปรับปรุงบัญชี'!$A$1:$I$583</definedName>
    <definedName name="_xlnm.Print_Area" localSheetId="21">'ใบผ่านปิดบัญชี'!$A$1:$H$72</definedName>
    <definedName name="_xlnm.Print_Area" localSheetId="19">'รายรับจริงประกอบงบ'!$A$1:$I$73</definedName>
    <definedName name="_xlnm.Print_Area" localSheetId="17">'รายละเอียดประกอบงบ'!$A$1:$I$36</definedName>
    <definedName name="_xlnm.Print_Area" localSheetId="11">'รายละเอียดรับเพิ่มระหว่างปี'!$A$1:$E$29</definedName>
    <definedName name="_xlnm.Print_Area" localSheetId="13">'หมายเหตุ1'!$A$1:$J$38</definedName>
    <definedName name="_xlnm.Print_Titles" localSheetId="6">'6รายจ่ายค้างจ่าย'!$1:$6</definedName>
    <definedName name="_xlnm.Print_Titles" localSheetId="12">'งบทดลอง'!$4:$4</definedName>
  </definedNames>
  <calcPr fullCalcOnLoad="1"/>
</workbook>
</file>

<file path=xl/sharedStrings.xml><?xml version="1.0" encoding="utf-8"?>
<sst xmlns="http://schemas.openxmlformats.org/spreadsheetml/2006/main" count="878" uniqueCount="475">
  <si>
    <t>เทศบาลตำบลประโคนชัย</t>
  </si>
  <si>
    <t xml:space="preserve">งบทดลอง </t>
  </si>
  <si>
    <t>รายการ</t>
  </si>
  <si>
    <t>รหัสบัญชี</t>
  </si>
  <si>
    <t>เครดิต</t>
  </si>
  <si>
    <t>เงินฝากธนาคาร</t>
  </si>
  <si>
    <t>ลูกหนี้ภาษีโรงเรือนและที่ดิน</t>
  </si>
  <si>
    <t>ลูกหนี้ภาษีป้าย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</si>
  <si>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</si>
  <si>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</si>
  <si>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</si>
  <si>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</si>
  <si>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</si>
  <si>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</si>
  <si>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</si>
  <si>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</si>
  <si>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</si>
  <si>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งบกลาง</t>
  </si>
  <si>
    <t>เงินรายรับ</t>
  </si>
  <si>
    <t>เงินสะสม</t>
  </si>
  <si>
    <t>รายจ่ายรอจ่าย</t>
  </si>
  <si>
    <t>รวม</t>
  </si>
  <si>
    <t>บาท</t>
  </si>
  <si>
    <t>รายจ่ายค้างจ่าย</t>
  </si>
  <si>
    <t>เงินทุนสำรองเงินสะสม</t>
  </si>
  <si>
    <t>……………………………</t>
  </si>
  <si>
    <t>นายกเทศมนตรีตำบลประโคนชัย</t>
  </si>
  <si>
    <t>รับจริงสูงกว่าจ่ายจริง</t>
  </si>
  <si>
    <t>หัก</t>
  </si>
  <si>
    <t>บวก</t>
  </si>
  <si>
    <t>รายรับจริงสูงกว่ารายจ่ายจริงหลังหักเป็นเงินทุนสำรองสะสม</t>
  </si>
  <si>
    <t>รับเพิ่มระหว่างปี</t>
  </si>
  <si>
    <t>จ่ายขาดเงินสะสม</t>
  </si>
  <si>
    <t>1. เงินฝาก กสท.</t>
  </si>
  <si>
    <t>2. ลูกหนี้ค่าภาษี</t>
  </si>
  <si>
    <t>หมายเหตุ</t>
  </si>
  <si>
    <t>หมายเหตุ 1</t>
  </si>
  <si>
    <t>ประเภททรัพย์สิน</t>
  </si>
  <si>
    <t>บ่อบำบัดน้ำเสีย</t>
  </si>
  <si>
    <t>ตลาดสด</t>
  </si>
  <si>
    <t>อาคารเอนกประสงค์</t>
  </si>
  <si>
    <t>ห้องน้ำ</t>
  </si>
  <si>
    <t>ศาลา</t>
  </si>
  <si>
    <t>ยานพาหนะและขนส่ง</t>
  </si>
  <si>
    <t>เครื่องมือ เครื่องใช้และอุปกรณ์</t>
  </si>
  <si>
    <t>ก. ในการดับเพลิง</t>
  </si>
  <si>
    <t>ข. ในการโยธา</t>
  </si>
  <si>
    <t>ค. ในการสาธารณสุข</t>
  </si>
  <si>
    <t>ง. ในการประชาสัมพันธ์</t>
  </si>
  <si>
    <t>จ. ในการเกษตร</t>
  </si>
  <si>
    <t>ฉ. ในการงานบ้านงานครัว</t>
  </si>
  <si>
    <t>เครื่องใช้สำนักงาน</t>
  </si>
  <si>
    <t>รวมทั้งสิ้น</t>
  </si>
  <si>
    <t>จำนวนเงิน</t>
  </si>
  <si>
    <t>เบิกจ่ายแล้ว</t>
  </si>
  <si>
    <t>คงเหลือ</t>
  </si>
  <si>
    <t>ก่อหนี้ผูกพัน</t>
  </si>
  <si>
    <t>ก่อหนี้</t>
  </si>
  <si>
    <t>ยังไม่ได้</t>
  </si>
  <si>
    <t>ประกอบด้วย</t>
  </si>
  <si>
    <t>จ่ายจากเงินรายรับ</t>
  </si>
  <si>
    <t>รายรับจริง  (ไม่รวมเงินอุดหนุนระบุวัตถุประสงค์และปรับปรุงบัญชีลูกหนี้ภาษีสิ้นปี)</t>
  </si>
  <si>
    <t>รายจ่ายจริง (ไม่รวมจ่ายจากเงินอุดหนุนระบุวัตถุประสงค์)</t>
  </si>
  <si>
    <t>คงเหลือเงินสะสมก่อนคำนวณเงินทุนสำรองเงินสะสม 25%</t>
  </si>
  <si>
    <t xml:space="preserve"> </t>
  </si>
  <si>
    <t>ประมาณการ</t>
  </si>
  <si>
    <t>รายรับจริงประกอบงบทดลองและรายงานรับ - จ่ายเงินสด</t>
  </si>
  <si>
    <t>รับจริงจนถึงปัจจุบัน</t>
  </si>
  <si>
    <t>หมวดภาษีอากร</t>
  </si>
  <si>
    <t>ราคาทรัพย์สิน</t>
  </si>
  <si>
    <t xml:space="preserve">  </t>
  </si>
  <si>
    <t>ก.  รายได้ภาษีอากร</t>
  </si>
  <si>
    <t>ข.  รายได้ที่มิใช่ภาษีอากร</t>
  </si>
  <si>
    <t>ค.เงินช่วยเหลือ</t>
  </si>
  <si>
    <t>ออมสิน</t>
  </si>
  <si>
    <t>ปลัดเทศบาลตำบลประโคนชัย</t>
  </si>
  <si>
    <t>ผู้อำนวยการกองคลังเทศบาลตำบลประโคนชัย</t>
  </si>
  <si>
    <t>อสังหาริมทรัพย์</t>
  </si>
  <si>
    <t>ก.</t>
  </si>
  <si>
    <t>ข.</t>
  </si>
  <si>
    <t>สังหาริมทรัพย์</t>
  </si>
  <si>
    <t>ค่าที่ดินและสิ่งก่อสร้าง</t>
  </si>
  <si>
    <t>1. การคำนวณเงินทุนสำรองเงินสะสม 25%</t>
  </si>
  <si>
    <t xml:space="preserve">เพราะฉะนั้น  เงินทุนสำรองเงินสะสม  25%         =                         </t>
  </si>
  <si>
    <t xml:space="preserve">         =</t>
  </si>
  <si>
    <t>งบทดลองหลังปิดบัญชี</t>
  </si>
  <si>
    <t>เดบิต</t>
  </si>
  <si>
    <t>เงินฝากกองทุนส่งเสริมกิจการเทศบาล</t>
  </si>
  <si>
    <t>ลูกหนี้ภาษีโรงเรือน</t>
  </si>
  <si>
    <t>เงินรับฝากต่างๆ</t>
  </si>
  <si>
    <t>และจำหน่ายเนื้อสัตว์</t>
  </si>
  <si>
    <t xml:space="preserve"> - ภาษีโรงเรือนและที่ดิน</t>
  </si>
  <si>
    <t xml:space="preserve"> - ภาษีบำรุงท้องที่</t>
  </si>
  <si>
    <t xml:space="preserve"> - ภาษีป้าย</t>
  </si>
  <si>
    <t xml:space="preserve"> - อากรการฆ่าสัตว์</t>
  </si>
  <si>
    <t xml:space="preserve"> - ภาษีธุรกิจเฉพาะ</t>
  </si>
  <si>
    <t xml:space="preserve"> - ภาษีสุรา</t>
  </si>
  <si>
    <t xml:space="preserve"> - ภาษีสรรพสามิต</t>
  </si>
  <si>
    <t xml:space="preserve"> - ค่าภาคหลวงแร่</t>
  </si>
  <si>
    <t xml:space="preserve"> - ค่าภาคหลวงปิโตรเลียม</t>
  </si>
  <si>
    <t xml:space="preserve"> - ค่าธรรมเนียมควบคุมการฆ่าสัตว์</t>
  </si>
  <si>
    <t xml:space="preserve"> - ค่าธรรมเนียมเกี่ยวกับใบอนุญาตขายสุรา</t>
  </si>
  <si>
    <t xml:space="preserve"> - ค่าธรรมเนียมเกี่ยวกับการควบคุมอาคาร</t>
  </si>
  <si>
    <t xml:space="preserve"> - ค่าธรรมเนียมเกี่ยวกับงานทะเบียนราษฎร</t>
  </si>
  <si>
    <t xml:space="preserve"> - ค่ากำจัดขยะมูลฝอยและสิ่งปฏิกูล</t>
  </si>
  <si>
    <t xml:space="preserve"> - ค่าปรับผู้กระทำผิดกฎหมายจราจรทางบก</t>
  </si>
  <si>
    <t xml:space="preserve"> - ค่าปรับผิดสัญญา</t>
  </si>
  <si>
    <t xml:space="preserve"> - ค่าใบอนุญาตเกี่ยวกับการควบคุมอาคาร</t>
  </si>
  <si>
    <t xml:space="preserve"> - ค่าใบอนุญาตเกี่ยวกับการใช้เสียง</t>
  </si>
  <si>
    <t>1. หมวดค่าธรรมเนียม ค่าปรับและใบอนุญาต</t>
  </si>
  <si>
    <t>2. หมวดรายได้จากทรัพย์สิน</t>
  </si>
  <si>
    <t>(1)  ค่าเช่าหรือค่าบริการสถานที่</t>
  </si>
  <si>
    <t xml:space="preserve"> - ค่าเช่าอาคาร</t>
  </si>
  <si>
    <t xml:space="preserve"> - ค่าเช่าตลาด</t>
  </si>
  <si>
    <t xml:space="preserve"> - ค่าเช่าที่ตั้งวางของขายในตลาด</t>
  </si>
  <si>
    <t xml:space="preserve"> - ค่าเช่าและค่าบริการส้วมสาธารณะ</t>
  </si>
  <si>
    <t>(2) ดอกเบี้ยเงินฝากธนาคาร</t>
  </si>
  <si>
    <t>(3) ดอกเบี้ยเงินฝาก ก.ส.ท.</t>
  </si>
  <si>
    <t>3. หมวดรายได้เบ็ดเตล็ด</t>
  </si>
  <si>
    <t>(1) เงินที่มีผู้อุทิศให้</t>
  </si>
  <si>
    <t>(2) ค่าขายแบบแปลน</t>
  </si>
  <si>
    <t>(3) รายได้เบ็ดเตล็ดอื่น</t>
  </si>
  <si>
    <t>(1) หมวดเงินอุดหนุนทั่วไป</t>
  </si>
  <si>
    <t>รวมรายรับทั้งสิ้น</t>
  </si>
  <si>
    <t>ที่ดิน</t>
  </si>
  <si>
    <t>รายละเอียดเงินรับเพิ่มระหว่างปี</t>
  </si>
  <si>
    <t>ลำดับที่</t>
  </si>
  <si>
    <t>ใบเสร็จเล่มที่ / เลขที่</t>
  </si>
  <si>
    <t>อาคารสำนักงานเทศบาล</t>
  </si>
  <si>
    <t>อาคารศูนย์บริการสาธารณสุข</t>
  </si>
  <si>
    <t>เสาธง</t>
  </si>
  <si>
    <t xml:space="preserve"> - ค่าธรรมเนียมจดทะเบียนสิทธิและนิติกรรม</t>
  </si>
  <si>
    <t xml:space="preserve"> - ภาษีมูลค่าเพิ่ม ตาม พ.ร.บ.แผน</t>
  </si>
  <si>
    <t>เงินฝากธนาคารออมทรัพย์</t>
  </si>
  <si>
    <t>ค่าครุภัณฑ์ที่ดินและสิ่งก่อสร้าง</t>
  </si>
  <si>
    <t>จ่ายจากเงินอุดหนุนเฉพาะกิจ</t>
  </si>
  <si>
    <t xml:space="preserve"> - เบี้ยยังชีพผู้สูงอายุ</t>
  </si>
  <si>
    <t xml:space="preserve"> - เบี้ยยังชีพผู้พิการ</t>
  </si>
  <si>
    <t>x  25 %</t>
  </si>
  <si>
    <t>รายละเอียด 1</t>
  </si>
  <si>
    <t>รายละเอียด 2</t>
  </si>
  <si>
    <t>รายละเอียด 3</t>
  </si>
  <si>
    <t>รายละเอียดประกอบงบแสดงผลการดำเนินงาน</t>
  </si>
  <si>
    <t>ค่าครุภัณฑ์    จำนวน</t>
  </si>
  <si>
    <t>ใบผ่านรายการบัญชีทั่วไป</t>
  </si>
  <si>
    <t>กองคลัง</t>
  </si>
  <si>
    <t>Cr.</t>
  </si>
  <si>
    <t>คำอธิบาย</t>
  </si>
  <si>
    <t>ผู้จัดทำ</t>
  </si>
  <si>
    <t>ผู้อนุมัติ</t>
  </si>
  <si>
    <t>ผู้บันทึก</t>
  </si>
  <si>
    <t xml:space="preserve">  Dr. ค่าใช้สอย</t>
  </si>
  <si>
    <t>ค่าเบี้ยยังชีพผู้สูงอายุ</t>
  </si>
  <si>
    <t>ค่าเบี้ยยังชีพผู้พิการ</t>
  </si>
  <si>
    <t xml:space="preserve">  Dr. ค่าครุภัณฑ์</t>
  </si>
  <si>
    <t xml:space="preserve">  Dr. ค่าวัสดุ</t>
  </si>
  <si>
    <t xml:space="preserve">  Dr. ค่าครุภัณฑ์ที่ดินและสิ่งก่อสร้าง</t>
  </si>
  <si>
    <t>ช. ครุภัณฑ์การกีฬา</t>
  </si>
  <si>
    <t>ซ. ครุภัณฑ์การศีกษา</t>
  </si>
  <si>
    <t xml:space="preserve"> - ภาษีมูลค่าเพิ่ม 1 ใน 9</t>
  </si>
  <si>
    <t>(2) หมวดเงินอุดหนุนเฉพาะกิจ</t>
  </si>
  <si>
    <t>- เงินอุดหนุนเฉพาะกิจเบี้ยผู้สูงอายุ</t>
  </si>
  <si>
    <t>- เงินอุดหนุนเฉพาะกิจเบี้ยผู้พิการ</t>
  </si>
  <si>
    <t>- เงินอุดหนุนเฉพาะกิจเงินบำนาญปกติ</t>
  </si>
  <si>
    <t>- เงินอุดหนุนเฉพาะกิจเงินช่วยเหลือค่าครองชีพบำนาญปกติ</t>
  </si>
  <si>
    <t>- เงินอุดหนุนเฉพาะกิจค่ารักษาพยาบาลข้าราชการบำนาญ</t>
  </si>
  <si>
    <t xml:space="preserve">  Dr.รายรับ</t>
  </si>
  <si>
    <t>งบกลาง    จำนวน</t>
  </si>
  <si>
    <t>ปิดบัญชีเข้าบัญชีเงินรายรับ</t>
  </si>
  <si>
    <t>งบแสดงฐานะทางการเงิน</t>
  </si>
  <si>
    <t>มติที่ประชุมสภาฯ สมัยสามัญ</t>
  </si>
  <si>
    <t>เลขที่        /2556</t>
  </si>
  <si>
    <t>วันที่    30  กันยายน  2556</t>
  </si>
  <si>
    <t>รายจ่ายอื่น</t>
  </si>
  <si>
    <t xml:space="preserve">  Dr. เงินรายรับ</t>
  </si>
  <si>
    <t>บัญชีรายได้ - ภาษีโรงเรือนและที่ดิน</t>
  </si>
  <si>
    <t xml:space="preserve">  Dr. รายจ่ายรอจ่าย</t>
  </si>
  <si>
    <t>ปรับปรุงบัญชีรายจ่ายรอจ่ายเพื่อเข้าบัญชีเงินสะสม</t>
  </si>
  <si>
    <t xml:space="preserve">  Dr. รายจ่ายค้างจ่าย</t>
  </si>
  <si>
    <t>ปรับปรุงบัญชีรายจ่ายค้างจ่ายพื่อเข้าบัญชีเงินสะสม</t>
  </si>
  <si>
    <t>ปรับปรุงบัญชีค่าเบี้ยยังชีพผู้สูงอายุเข้าหมวดค่าใช้สอย</t>
  </si>
  <si>
    <t>ปรับปรุงบัญชีค่าเบี้ยยังชีพผู้พิการเข้าหมวดค่าใช้สอย</t>
  </si>
  <si>
    <t xml:space="preserve">  Dr. เงินเดือน</t>
  </si>
  <si>
    <t>เงินบำเหน็จบำนาญข้าราชการถ่ายโอน</t>
  </si>
  <si>
    <t>ปรับปรุงบัญชีเงินบำเหน็จบำนาญข้าราชการถ่ายโอนเพื่อเข้าหมวดเงินเดือน</t>
  </si>
  <si>
    <t>เงินช่วยเหลือค่าครองชีพ (ช.พ.ค.)</t>
  </si>
  <si>
    <t>ปรับปรุงบัญชีเงินช่วยเหลือค่าครองชีพข้าราชการถ่ายโอนเพื่อเข้าหมวดเงินเดือน</t>
  </si>
  <si>
    <t xml:space="preserve">  Dr. ค่าตอบแทน</t>
  </si>
  <si>
    <t>ค่ารักษาพยาบาลผู้รับบำนาญ</t>
  </si>
  <si>
    <t>ปรับปรุงบัญชีค่ารักษาพยาบาลผู้รับบำนาญเพื่อเข้าหมวดค่าตอบแทน</t>
  </si>
  <si>
    <t>เงินอุดหนุนเฉพาะกิจกล้องวงจรปิด</t>
  </si>
  <si>
    <t>ปรับปรุงบัญชีเงินอุดหนุนเฉพาะกิจ-กล้องวงจรปิดเพื่อเข้าหมวดครุภัณฑ์</t>
  </si>
  <si>
    <t>เงินอุดหนุนเฉพาะกิจป้องกันยาเสพติด</t>
  </si>
  <si>
    <t>ปรับปรุงบัญชีเงินอุดหนุนเฉพาะกิจ-ป้องกันยาเสพติดเพื่อเข้าหมวดค่าใช้สอย</t>
  </si>
  <si>
    <t xml:space="preserve">  Dr. งบกลาง</t>
  </si>
  <si>
    <t>เงินบำนาญและเงินบำเหน็จดำรงชีพ</t>
  </si>
  <si>
    <t>ปรับปรุงบัญชีเงินบำนาญและเงินบำเหน็จดำรงชีพเพื่อเข้าหมวดงบกลาง</t>
  </si>
  <si>
    <t>รายจ่ายรอจ่ายปี 56</t>
  </si>
  <si>
    <t>ปิดบัญชีค่าตอบแทนเพื่อกันเป็นผลประโยชน์ตอบแทนอื่นเป็นกรณีพิเศษเพื่อจ่ายปี 2557</t>
  </si>
  <si>
    <t>ปิดบัญชีค่าวัสดุเพื่อกันเป็นอาหารเสริม (นม) เพื่อจ่ายปี 2557</t>
  </si>
  <si>
    <t>ปิดบัญชีค่าโครงการติดตั้งท่อธารประปาดับเพลิงเพื่อเป็นรายจ่ายค้างจ่าย ปี 2557</t>
  </si>
  <si>
    <t>ปิดบัญชีค่าครุภัณฑ์ที่ดินและสิ่งก่อสร้างค่ารับรุงผิวจราจรแอสฟัลท์ติกเพื่อเป็นรายจ่ายค้างจ่าย ปี 2557</t>
  </si>
  <si>
    <t xml:space="preserve">  Dr. ค่าเบี้ยยังชีพผู้สูงอายุ เดือน เม.ย.56</t>
  </si>
  <si>
    <t xml:space="preserve">  Dr. ค่าเบี้ยยังชีพผู้พิการ เดือน เม.ย.56</t>
  </si>
  <si>
    <t>เงินยืมสะสม</t>
  </si>
  <si>
    <t>ปิดบัญชี เงินยืมเงินสะสม เป็นค่าเบี้ยยังชีพผู้สูงอายุ และค่าเบี้ยยังชีพผู้พิการ ประจำเดือน เมษายน 56</t>
  </si>
  <si>
    <t xml:space="preserve">  Dr. ค่าที่ดินและสิ่งก่อสร้าง (เงินกู้ กสท.)</t>
  </si>
  <si>
    <t>เจ้าหนี้เงินกู้ กสท</t>
  </si>
  <si>
    <t>ปรับปรุงรายการรับรู้เจ้าหนี้เงินกู้ กสท. และค่าที่ดินและสิ่งก่อสร้าง (เงินกู้ กสท)</t>
  </si>
  <si>
    <t>ค่าที่ดินและสิ่งก่อสร้าง (เงินกู้ กสท.)</t>
  </si>
  <si>
    <t>เจ้าหนี้เงินกู้ กสท.</t>
  </si>
  <si>
    <t>อาคารศูนย์พัฒนาเด็กเล็ก</t>
  </si>
  <si>
    <t>เงินต้นค้างชำระ</t>
  </si>
  <si>
    <t>ปีสิ้นสุดสัญญา</t>
  </si>
  <si>
    <t>สำนักงานเงินทุนส่งเสริมกิจการเทศบาล</t>
  </si>
  <si>
    <t xml:space="preserve"> - ค่าธรรมเนียมเกี่ยวกับการจดทะเบียนพาณิชย์</t>
  </si>
  <si>
    <t xml:space="preserve"> - ค่าใบอนุญาตประกอบกิจการที่เป็นอันตรายต่อสุขภาพ</t>
  </si>
  <si>
    <t xml:space="preserve"> - ค่าใบอนุญาตจัดตั้งสถานที่สะสมอาหาร</t>
  </si>
  <si>
    <t xml:space="preserve"> - ค่าใบอนุญาตจัดตั้งสถานที่จำหน่ายอาหาร</t>
  </si>
  <si>
    <t xml:space="preserve"> - ค่าใบอนุญาตรับทำการเก็บขนสิ่งปฏิกูลหรือมูลฝอย</t>
  </si>
  <si>
    <t>- เงินอุดหนุนเฉพาะกิจค่าติดตั้งกล้องวงจรปิด CCTV</t>
  </si>
  <si>
    <t>- เงินอุดหนุนเฉพาะกิจโครงการปรับเปลี่ยนพฤติกรรมเกี่ยวกับผู้เสพติด</t>
  </si>
  <si>
    <t>- เงินอุดหนุนเฉพาะกิจเงินบำเหน็จดำรงชีพ</t>
  </si>
  <si>
    <t>- เงินอุดหนุนเฉพาะกิจเงินสมทบกองทุนบำเหน็จ</t>
  </si>
  <si>
    <t>1183/190 /2555</t>
  </si>
  <si>
    <t>ลงวันที่ 26 กันยายน 2555</t>
  </si>
  <si>
    <t>พ.ศ. 2567</t>
  </si>
  <si>
    <t>ค่าใช้สอย   จำนวน</t>
  </si>
  <si>
    <t>เลขที่        /2558</t>
  </si>
  <si>
    <t>วันที่    30  กันยายน  2558</t>
  </si>
  <si>
    <t>ปิดบัญชีลูกหนี้ภาษีโรงเรือนและที่ดิน ภาษีป้าย  เข้าบัญชีรายได้ค้างรับ</t>
  </si>
  <si>
    <t>ณ วันที่  30  กันยายน  2558</t>
  </si>
  <si>
    <t xml:space="preserve"> - เงินบำเหน็จบำนาญข้าราชการถ่ายโอน</t>
  </si>
  <si>
    <t xml:space="preserve"> - เงินช่วยเหลือค่าครองชีพผู้รับบำนาญ</t>
  </si>
  <si>
    <t xml:space="preserve"> - เงินศูนยพัฒนาสวัสดิการ</t>
  </si>
  <si>
    <t xml:space="preserve"> - ค่าจัดการเรียนการสอน</t>
  </si>
  <si>
    <t xml:space="preserve"> - ค่าอุปกรณ์การเรียน</t>
  </si>
  <si>
    <t xml:space="preserve"> - ค่ากิจกรรมพัฒนาผู้เรียน</t>
  </si>
  <si>
    <t xml:space="preserve"> - ค่าหนังสือตำราเรียน</t>
  </si>
  <si>
    <t xml:space="preserve"> - ค่าเครื่องแบบนักเรียน</t>
  </si>
  <si>
    <t xml:space="preserve"> - ค่าใช้จ่ายส่งเสริมการบำบัดฟื้นฟูผู้ติดยาเสพติด</t>
  </si>
  <si>
    <t xml:space="preserve"> - ค่าใช้จ่ายฝึกอบรมอาชีพให้แก่ผู้บำบัดฟื้นฟูผู้ติดยาเสพติด</t>
  </si>
  <si>
    <t xml:space="preserve"> - ค่าใช้จ่ายสำหรับส่งเสริมการบำบัดฟื้นฟูผู้ติดยาเสพติด</t>
  </si>
  <si>
    <t>จ่ายจากเงินอุดหนุนทั่วไป งบพัฒนาประเทศ</t>
  </si>
  <si>
    <t>ปีงบประมาณ 2558</t>
  </si>
  <si>
    <t>ปี 2558</t>
  </si>
  <si>
    <t>เบิกจ่าย ปี 2559</t>
  </si>
  <si>
    <t>2.โครงการก่อสร้างถนนผิวจราจรแอสฟัลท์ติก</t>
  </si>
  <si>
    <t xml:space="preserve">   คอนกรีตถนนพุทธิรัตน์</t>
  </si>
  <si>
    <t>สมัยที่ 1 ครั้งที่ 1 ประจำปี 2558</t>
  </si>
  <si>
    <t>ลว. 29 ก.ย.58</t>
  </si>
  <si>
    <t>ดังนั้น</t>
  </si>
  <si>
    <t xml:space="preserve">เงินสะสมที่สามารถใช้ได้  </t>
  </si>
  <si>
    <t>3. ทรัพย์สินเกิดจากเงินกู้ที่ชำระหนี้แล้ว</t>
  </si>
  <si>
    <t>ทรัพย์สินเกิดจากเงินกู้ที่ชำระหนี้แล้ว</t>
  </si>
  <si>
    <t>สินทรัพย์</t>
  </si>
  <si>
    <t>สินทรัพย์หมุนเวียน</t>
  </si>
  <si>
    <t>เงินสดและเงินฝากธนาคาร</t>
  </si>
  <si>
    <t>เงินฝาก ก.ส.ท.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</si>
  <si>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</si>
  <si>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</si>
  <si>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</si>
  <si>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</si>
  <si>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</t>
  </si>
  <si>
    <t>หนี้สินหมุนเวียน</t>
  </si>
  <si>
    <t>เงินรับฝาก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</si>
  <si>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</si>
  <si>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</si>
  <si>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</si>
  <si>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</si>
  <si>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รวมเงินสะสม</t>
  </si>
  <si>
    <t>รวมหนี้สินและเงินสะสม</t>
  </si>
  <si>
    <t>ข้อมูลทั่วไป</t>
  </si>
  <si>
    <t>สรุปนโยบายการบัญชีที่สำคัญ</t>
  </si>
  <si>
    <t>1.1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</si>
  <si>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การบันทึกบัญชีเพื่อจัดทำงบแสดงฐานะการเงินเป็นไปตามเกณฑ์เงินสดและเกณฑ์คงค้างตาม</t>
  </si>
  <si>
    <t>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</si>
  <si>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เมื่อวันที่ 20 มีนาคม พ.ศ. 2558 และหนังสือสั่งการที่เกี่ยวข้อง</t>
  </si>
  <si>
    <t>1.2 รายงานเปิดเผยอื่นใด</t>
  </si>
  <si>
    <t>สำหรับปี สิ้นสุดวันที่ 30 กันยายน 2558</t>
  </si>
  <si>
    <t>หมายเหตุประกอบงบแสดงฐานะทางการเงิน</t>
  </si>
  <si>
    <t>เงินสด</t>
  </si>
  <si>
    <t>กรุงไทย</t>
  </si>
  <si>
    <t>ธ.ก.ส.</t>
  </si>
  <si>
    <t>ออมทรัพย์ เลขที่ 3161096592</t>
  </si>
  <si>
    <t>ประจำ 322700011560</t>
  </si>
  <si>
    <t>ประจำ 12 เดือน 300014415909</t>
  </si>
  <si>
    <t>เผื่อเรียก 300019427685</t>
  </si>
  <si>
    <t>ประจำ 303404125145</t>
  </si>
  <si>
    <t>ออมทรัพย์ 020027429283</t>
  </si>
  <si>
    <t>ออมทรัพย์ 020034153456</t>
  </si>
  <si>
    <t>ประเภท</t>
  </si>
  <si>
    <t>หมวด</t>
  </si>
  <si>
    <t>โครงการ</t>
  </si>
  <si>
    <t>สัญญากู้เงิน</t>
  </si>
  <si>
    <t>เลขที่</t>
  </si>
  <si>
    <t>ลงวันที่</t>
  </si>
  <si>
    <t>ชื่อเจ้าหนี้</t>
  </si>
  <si>
    <t>โครงการที่ขอกู้</t>
  </si>
  <si>
    <t>จำนวนที่ขอกู้</t>
  </si>
  <si>
    <t xml:space="preserve"> - ก่อสร้างอาคารเอนกประสงค์-</t>
  </si>
  <si>
    <t xml:space="preserve"> - ก่อสร้างอาคารหอสมุด และศูนย์-</t>
  </si>
  <si>
    <t xml:space="preserve"> - ก่อสร้างรั้ว ถนน และท่อระบายน้ำ-</t>
  </si>
  <si>
    <t xml:space="preserve"> บริเวณศูนย์พัฒนาเด็กเล็กเทศบาล</t>
  </si>
  <si>
    <t>ศูนย์พัฒนาเด็กเล็ก 6,120,000.-บาท</t>
  </si>
  <si>
    <t>การเรียนรู้เทศบาล 9,400,000.-บาท</t>
  </si>
  <si>
    <t xml:space="preserve"> 2,199,000.-บาท</t>
  </si>
  <si>
    <r>
      <rPr>
        <b/>
        <u val="single"/>
        <sz val="16"/>
        <rFont val="TH SarabunPSK"/>
        <family val="2"/>
      </rPr>
      <t xml:space="preserve">หัก </t>
    </r>
    <r>
      <rPr>
        <sz val="16"/>
        <rFont val="TH SarabunPSK"/>
        <family val="2"/>
      </rPr>
      <t xml:space="preserve">25 %รับจริงสูงกว่าจ่ายจริง </t>
    </r>
  </si>
  <si>
    <t>(เงินทุนสำรองเงินสะสม)</t>
  </si>
  <si>
    <t xml:space="preserve">    (ผลต่างระหว่างทรัพย์สินเกิดจากเงินกู้และเจ้าหนี้เงินกู้)</t>
  </si>
  <si>
    <t>จำนวนเงินที่ได้รับ</t>
  </si>
  <si>
    <t>อนุมัติจ่ายขาด</t>
  </si>
  <si>
    <t>ประเภทลูกหนี้</t>
  </si>
  <si>
    <t>ประจำปี</t>
  </si>
  <si>
    <t>จำนวนราย</t>
  </si>
  <si>
    <t>เผื่อเรียก 020049900358</t>
  </si>
  <si>
    <t>......................................นายกเทศมนตรีตำบลประโคนชัย  ......................................ปลัดเทศบาลตำบลประโคนชัย  .....................................ผู้อำนวยการกองคลังเทศบาลตำบลประโคนชัย</t>
  </si>
  <si>
    <t xml:space="preserve">               - ภาษีป้าย</t>
  </si>
  <si>
    <t xml:space="preserve"> - เครื่องเล่นเด็ก</t>
  </si>
  <si>
    <t xml:space="preserve"> - เครื่องออกกำลังกาย</t>
  </si>
  <si>
    <t>เทศบาลตำบลบ้านกรวด</t>
  </si>
  <si>
    <t xml:space="preserve">กระดาษทำการรายละเอียดประกอบงบทรัพย์สิน  </t>
  </si>
  <si>
    <t>ณ    30  กันยายน  2556</t>
  </si>
  <si>
    <t>ยอดยกมา</t>
  </si>
  <si>
    <t>จำหน่ายระหว่างปี</t>
  </si>
  <si>
    <t>คงเหลือยกไป</t>
  </si>
  <si>
    <t>ที่มาของทรัพย์สิน</t>
  </si>
  <si>
    <t>ณ 1 ต.ค. 2555</t>
  </si>
  <si>
    <t xml:space="preserve"> ณ  30 ก.ย. 2556</t>
  </si>
  <si>
    <t xml:space="preserve"> - จ่ายจากเงินเทศบาล</t>
  </si>
  <si>
    <t xml:space="preserve"> - จ่ายจากเงินกู้ กสท.</t>
  </si>
  <si>
    <t xml:space="preserve"> - รับโอนจากกรมฯ</t>
  </si>
  <si>
    <t xml:space="preserve"> - รับบริจาค</t>
  </si>
  <si>
    <t xml:space="preserve">                 (นายกิติศักดิ์  เกียรติเจริญศิริ)</t>
  </si>
  <si>
    <t>(นายเฉลิมพล    นิรันดร์ปกรณ์)</t>
  </si>
  <si>
    <t>รองปลัดเทศบาลรักษาการแทนผู้อำนวยการกองคลัง</t>
  </si>
  <si>
    <t>รองปลัดเทศบาลรักษาการแทนปลัดเทศบาล</t>
  </si>
  <si>
    <t xml:space="preserve">นายกเทศมนตรีตำบลบ้านกรวด   </t>
  </si>
  <si>
    <t>ณ วันที่ 30 กันยายน 2558</t>
  </si>
  <si>
    <t xml:space="preserve"> - เทศบาลตำบลประโคนชัย อำเภอประโคนชัย จังหวัดบุรีรัมย์  มีพื้นที่ 4.25 ตารางกิโลเมตร  มีประชากร</t>
  </si>
  <si>
    <t>งบทรัพย์สิน</t>
  </si>
  <si>
    <t>ณ  วันที่  30  กันยายน  2558</t>
  </si>
  <si>
    <t>ยอดยกมาจากปี2557</t>
  </si>
  <si>
    <t>รับเพิ่มปี2558</t>
  </si>
  <si>
    <t>จำหน่ายปี2558</t>
  </si>
  <si>
    <t>ยอดยกไปปี2559</t>
  </si>
  <si>
    <t>ทั้งหมด  10,329  คน แบ่งเป็นชาย 4,876 คน  หญิง 5,453 คน</t>
  </si>
  <si>
    <t>(89,207,784.43 - 13,958,063.-)</t>
  </si>
  <si>
    <t>(81,669,224.26 - 13,958,063.-)</t>
  </si>
  <si>
    <t>หมายเหตุ 2</t>
  </si>
  <si>
    <t>เทศบาลตำบลประโคนชัย อำเภอประโคนชัย จังหวัดบุรีรัมย์</t>
  </si>
  <si>
    <t>ทรัพย์สิน</t>
  </si>
  <si>
    <t>ผลต่าง</t>
  </si>
  <si>
    <t>ผลต่างของการดำเนินงานไตรมาส</t>
  </si>
  <si>
    <t>ลูกหนี้เงินยืม</t>
  </si>
  <si>
    <t>เผื่อเรียก 300019427677</t>
  </si>
  <si>
    <t>ลูกหนี้เงินยืมเงินสะสม</t>
  </si>
  <si>
    <t>เจ้าหนี้เงินสะสม</t>
  </si>
  <si>
    <t>เงินสดและเงินฝากธนาคาร (หมายเหตุ1)</t>
  </si>
  <si>
    <r>
      <t xml:space="preserve">หมายเหตุ 2  </t>
    </r>
    <r>
      <rPr>
        <sz val="16"/>
        <rFont val="TH SarabunPSK"/>
        <family val="2"/>
      </rPr>
      <t>ลูกหนี้ค่าภาษี</t>
    </r>
  </si>
  <si>
    <t>ลูกหนี้ค่าภาษี (หมายเหตุ2)</t>
  </si>
  <si>
    <t>ลูกหนี้เงินสะสม (หมายเหตุ3)</t>
  </si>
  <si>
    <t>รายได้รัฐบาลค้างรับ (หมายเหตุ4)</t>
  </si>
  <si>
    <t>ค่าที่ดินและสิ่งก่อสร้าง เงินกู้ กสท. (หมายเหตุ5)</t>
  </si>
  <si>
    <t>รายจ่ายค้างจ่าย (หมายเหตุ6)</t>
  </si>
  <si>
    <t>เงินรับฝาก (หมายเหตุ7)</t>
  </si>
  <si>
    <t>เจ้าหนี้เงินกู้ กสท. (หมายเหตุ8)</t>
  </si>
  <si>
    <t>เงินสะสม  (หมายเหตุ9)</t>
  </si>
  <si>
    <t>หมายเหตุ 7</t>
  </si>
  <si>
    <t>หมายเหตุ 6  รายจ่ายค้างจ่าย</t>
  </si>
  <si>
    <t>หมายเหตุ 3</t>
  </si>
  <si>
    <t>ลูกหนี้เงิยยืมเงินสะสม</t>
  </si>
  <si>
    <t>เบี้ยผู้พิการ</t>
  </si>
  <si>
    <t>หมายเหตุ 4</t>
  </si>
  <si>
    <t>รายได้ค้างรับรัฐบาล</t>
  </si>
  <si>
    <t>ชื่อเจ้าหนี้/โครงการที่ขอกู้/จำนวนที่ขอกู้</t>
  </si>
  <si>
    <t>สัญญาเลขที่/วันที่</t>
  </si>
  <si>
    <t>จำนวนเงินกู้</t>
  </si>
  <si>
    <t>การเบิกจ่าย</t>
  </si>
  <si>
    <t xml:space="preserve">ยอดกู้ กสท </t>
  </si>
  <si>
    <t xml:space="preserve"> - ก่อสร้างอาคารเอนกประสงค์ศูนย์พัฒนาเด็กเล็ก</t>
  </si>
  <si>
    <t>จำนวนที่ขอกู้ 6,120,000.-บาท</t>
  </si>
  <si>
    <t xml:space="preserve"> - ก่อสร้างอาคารหอสมุด และศูนย์การเรียนรู้เทศบาล</t>
  </si>
  <si>
    <t>จำนวนที่ขอกู้ 9,400,000.-บาท</t>
  </si>
  <si>
    <t xml:space="preserve"> - ก่อสร้างรั้ว ถนน และท่อระบายน้ำ บริเวณศูนย์-</t>
  </si>
  <si>
    <t>พัฒนาเด็กเล็กเทศบาล</t>
  </si>
  <si>
    <t>จำนวนที่ขอกู้ 2,199,000.-บาท</t>
  </si>
  <si>
    <t>รวมเป็นเงินกู้ทั้งสิ้น 17,719,000.- บาท</t>
  </si>
  <si>
    <t>หมายเหตุ 5</t>
  </si>
  <si>
    <t>หมวด / ประเภท</t>
  </si>
  <si>
    <t>ไม่ก่อหนี้ผูกพัน</t>
  </si>
  <si>
    <t>(วันที่เบิกจ่าย)</t>
  </si>
  <si>
    <t>1. ค่าตอบแทน</t>
  </si>
  <si>
    <t>โครงการก่อสร้างถนนผิวจราจรแอสฟัสต์คอนกรีน หน้าโรงผลิตน้ำประปา</t>
  </si>
  <si>
    <r>
      <t xml:space="preserve">หมายเหตุ 8 </t>
    </r>
    <r>
      <rPr>
        <sz val="16"/>
        <rFont val="TH SarabunPSK"/>
        <family val="2"/>
      </rPr>
      <t>เจ้าหนี้เงินกู้</t>
    </r>
  </si>
  <si>
    <t>ในปีงบประมาณ  2559 ได้รับอนุมัติจ่ายขาดเงินสะสมจำนวน 6,110,000.- บาท ตามสมัยสามัญ สมัยแรก</t>
  </si>
  <si>
    <t>ครั้งที่ 1 ประจำปี 2559  เมื่อวันที่  9 กุมภาพันธ์ 2559</t>
  </si>
  <si>
    <t xml:space="preserve"> - โครงการก่อสร้างถนนผิวจราจรแอสฟัลท์ติกคอนกรีต ถนนหน้าโรงผลิตน้ำประปาเทศบาล</t>
  </si>
  <si>
    <t xml:space="preserve"> คงเหลือยังไม่เบิกจ่ายทั้งจำนวน</t>
  </si>
  <si>
    <t>รายละเอียดปรากฎตามหมายเหตุ 9.1</t>
  </si>
  <si>
    <t>มติที่ประชุมสภาฯ สมัยวิสามัญ</t>
  </si>
  <si>
    <t>ก่อหนี้ปี2559 3ล512,200.-</t>
  </si>
  <si>
    <t xml:space="preserve"> คอนกรีต ถนนหน้าโรงผลิตน้ำประปาเทศบาล</t>
  </si>
  <si>
    <t>สมัยแรก ครั้งที่ 1 ประจำปี 2559</t>
  </si>
  <si>
    <t>ลว. 9 ก.พ.59</t>
  </si>
  <si>
    <t>รายละเอียดแนบท้ายหมายเหตุ 9 เงินสะสม</t>
  </si>
  <si>
    <t>5. เงินสะสมที่สามารถนำไปใช้ได้</t>
  </si>
  <si>
    <t>4. ลูกหนี้เงินยืมเงินสะสม</t>
  </si>
  <si>
    <r>
      <rPr>
        <b/>
        <sz val="16"/>
        <rFont val="TH SarabunPSK"/>
        <family val="2"/>
      </rPr>
      <t xml:space="preserve">หมายเหตุ 9 </t>
    </r>
    <r>
      <rPr>
        <sz val="16"/>
        <rFont val="TH SarabunPSK"/>
        <family val="2"/>
      </rPr>
      <t>เงินสะสม</t>
    </r>
  </si>
  <si>
    <t>รายจ่ายผลัดส่งใบสำคัญ</t>
  </si>
  <si>
    <t>เพียง ณ  วันที่ 31 ธันวาคม 2560</t>
  </si>
  <si>
    <t xml:space="preserve"> ณ 30 กันยายน 2560</t>
  </si>
  <si>
    <t xml:space="preserve"> ณ 31 ธันวาคม 2560</t>
  </si>
  <si>
    <t>1. ค่าครุภัณฑ์</t>
  </si>
  <si>
    <t>ค่าติดตั้งป้ายประชาสัมพันธ์ จอ LED</t>
  </si>
  <si>
    <t>2. ค่าที่ดินและสิ่งก่อสร้าง</t>
  </si>
  <si>
    <t>เงินประโยชน์ตอบแทนอื่น</t>
  </si>
  <si>
    <t>โครงการก่อสร้างโรงฆ่าสัตว์</t>
  </si>
  <si>
    <t>รายจ่ายค้างจ่าย  2560</t>
  </si>
  <si>
    <t>รายจ่ายค้างจ่าย  2559</t>
  </si>
  <si>
    <t xml:space="preserve"> 29ธค60</t>
  </si>
  <si>
    <t>เงินภาษีหัก ณ ที่จ่าย</t>
  </si>
  <si>
    <t>เงินมัดจำประกันสัญญา</t>
  </si>
  <si>
    <t>ค่าใช้จ่าย 5 %</t>
  </si>
  <si>
    <t>รอคืนจังหวัด (เงินเดือนข้าราชการถายโอนฯ)</t>
  </si>
  <si>
    <t>ค่าชดเชยการปฏิบัติการฉุกเฉินทางบก</t>
  </si>
  <si>
    <t>ค่าบริหารจัดการขยะ</t>
  </si>
  <si>
    <t>ค่าเสียหายชนเสาไฟฟ้า</t>
  </si>
  <si>
    <t>รอคืนกรมส่งเสริมการปกครองท้องถิ่น (เงินเบี้ยยังชีพผู้สูงอายุ2559เพิ่มเติม)</t>
  </si>
  <si>
    <t>เงินประกันสังคม(ส่วนลูกจ้าง)</t>
  </si>
  <si>
    <t>ค่ารักษาพยาบาล</t>
  </si>
  <si>
    <t>รอคืนกองการประปา(ค่าจ้างชั่วคราว-เงินเพิ่ม)</t>
  </si>
  <si>
    <t>เงินสะสม  วันที่  30  กันยายน 2560</t>
  </si>
  <si>
    <t>เงินสะสม   ณ  วันที่  31 ธันวาคม 2560</t>
  </si>
  <si>
    <t>เงินสะสม 31 ธันวาคม 2560   ประกอบด้วย</t>
  </si>
  <si>
    <t>รับคืนเงินคาจ้างเหมาปีงบประมาณ2559</t>
  </si>
  <si>
    <t xml:space="preserve"> จาก</t>
  </si>
  <si>
    <t>ตั้งแต่ วันที่ 1 ตุลาคม 2560 - 31ธันวาคม 2560</t>
  </si>
  <si>
    <t>เงินฝาก-ออมทรัพย์/เผื่อเรียก (กรุงไทย 3161096592)</t>
  </si>
  <si>
    <t>เงินฝาก-ออมทรัพย์/เผื่อเรียก (ออมสิน 020049900358)</t>
  </si>
  <si>
    <t>เงินฝาก-ออมทรัพย์/เผื่อเรียก (ออมสิน 300019427685)</t>
  </si>
  <si>
    <t>เงินฝาก-ออมทรัพย์/เผื่อเรียก (ออมสิน 300019427677)</t>
  </si>
  <si>
    <t>เงินฝาก-ออมทรัพย์/เผื่อเรียก (ธ.ก.ส. 020027429283)</t>
  </si>
  <si>
    <t>เงินฝาก-ออมทรัพย์/เผื่อเรียก (ธ.ก.ส. 020034153456)</t>
  </si>
  <si>
    <t>เงินฝาก-ประจำ (ออมสิน 322700011560)</t>
  </si>
  <si>
    <t>เงินฝาก-ประจำ (ออมสิน 12 เดือน 300014415909)</t>
  </si>
  <si>
    <t>เงินฝาก-ประจำ (ธ.ก.ส. 303404125145)</t>
  </si>
  <si>
    <t>เงินฝาก-กระแสรายวัน (กรุงไทย 3166012982)</t>
  </si>
  <si>
    <t>ลูกหนี้ภาษีบำรุงท้องที่</t>
  </si>
  <si>
    <t>รายได้ค้างรับ-เบี้ยคนพิการ</t>
  </si>
  <si>
    <t>เงินฝาก ก.ส.ท./ก.ส.อ.</t>
  </si>
  <si>
    <t>ลูกหนี้เงินสะสม-เบี้ยคนพิการ</t>
  </si>
  <si>
    <t>ทรัพย์สินเกิดจากเงินกู้</t>
  </si>
  <si>
    <t>เจ้าหนี้เงินกู้ ก.ส.ท.</t>
  </si>
  <si>
    <t>เงินรับฝาก-ภาษีหัก ณ ที่จ่าย</t>
  </si>
  <si>
    <t>เงินรับฝาก-ค่าใช้จ่ายในการจัดเก็บภาษีบำรุงท้องที่ 5%</t>
  </si>
  <si>
    <t>เงินรับฝาก-ประกันซอง</t>
  </si>
  <si>
    <t>เงินรับฝาก-ประกันสัญญา</t>
  </si>
  <si>
    <t>เงินรับฝาก-ประกันสังคม</t>
  </si>
  <si>
    <t>เงินรับฝาก-รอคืนจังหวัด</t>
  </si>
  <si>
    <t>เงินรับฝาก-ค่าชดเชยการปฏิบัติการฉุกเฉินทางบก</t>
  </si>
  <si>
    <t>เงินรับฝาก-ค่ารักษาพยาบาล</t>
  </si>
  <si>
    <t>เงินรับฝาก-ค่าบริหารจัดการขยะ</t>
  </si>
  <si>
    <t>เงินรับฝาก-ค่าเสียหายชนเสาไฟฟ้า</t>
  </si>
  <si>
    <t>เงินรับฝาก-รอคืนกรมส่งเสริมการปกครอง</t>
  </si>
  <si>
    <t>เจ้าหนี้เงินสะสม-เบี้ยยังชีพผู้พิการ</t>
  </si>
  <si>
    <t>งบกลาง -เงินบำเหน็จบำนาญข้าราชการถ่ายโอน</t>
  </si>
  <si>
    <t>งบกลาง -เงินช่วยเหลือค่าครองชีพผู้รับบำนาญ (ชคบ)</t>
  </si>
  <si>
    <t>เงินเดือน (ฝ่ายการเมือง)</t>
  </si>
  <si>
    <t>เงินเดือน (ฝ่ายประจำ-เงินเดือน)</t>
  </si>
  <si>
    <t>เงินเดือน (ฝ่ายประจำ-ค่าจ้างประจำ)</t>
  </si>
  <si>
    <t>เงินเดือน (ฝ่ายประจำ-ค่าจ้างชั่วคราว)</t>
  </si>
  <si>
    <t>เงินยืมเงินสะสม-เบี้ยผู้สูงอายุ</t>
  </si>
  <si>
    <t>เงินยืมเงินสะสม-เบี้ยผู้พิการ</t>
  </si>
  <si>
    <t>เงินรับฝาก-รอคืนกองการประปา(ค่าจ้างชั่วคราว-เงินเพิ่ม)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</si>
</sst>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_-* #,##0_-;\-* #,##0_-;_-* &quot;-&quot;??_-;_-@_-"/>
    <numFmt numFmtId="189" formatCode="[$-41E]d\ mmmm\ yyyy"/>
    <numFmt numFmtId="190" formatCode="_-* #,##0.0_-;\-* #,##0.0_-;_-* &quot;-&quot;??_-;_-@_-"/>
    <numFmt numFmtId="191" formatCode="0.0"/>
    <numFmt numFmtId="192" formatCode="_-* #,##0.000_-;\-* #,##0.000_-;_-* &quot;-&quot;??_-;_-@_-"/>
    <numFmt numFmtId="193" formatCode="_-* #,##0.0000_-;\-* #,##0.0000_-;_-* &quot;-&quot;??_-;_-@_-"/>
    <numFmt numFmtId="194" formatCode="[$-101041E]d\ mmm\ yy;@"/>
    <numFmt numFmtId="195" formatCode="_(* #,##0.00_);_(* \(#,##0.00\);_(* &quot;-&quot;??_);_(@_)"/>
  </numFmts>
  <fonts count="69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u val="single"/>
      <sz val="16"/>
      <name val="TH SarabunPSK"/>
      <family val="2"/>
    </font>
    <font>
      <u val="singleAccounting"/>
      <sz val="16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u val="single"/>
      <sz val="16"/>
      <name val="TH SarabunPSK"/>
      <family val="2"/>
    </font>
    <font>
      <sz val="11.5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b/>
      <sz val="15.5"/>
      <name val="TH SarabunPSK"/>
      <family val="2"/>
    </font>
    <font>
      <sz val="11"/>
      <name val="TH SarabunPSK"/>
      <family val="2"/>
    </font>
    <font>
      <sz val="14"/>
      <name val="Cordia New"/>
      <family val="2"/>
    </font>
    <font>
      <sz val="16"/>
      <name val="Angsana New"/>
      <family val="1"/>
    </font>
    <font>
      <sz val="15"/>
      <name val="TH SarabunPSK"/>
      <family val="2"/>
    </font>
    <font>
      <sz val="48"/>
      <name val="TH SarabunPSK"/>
      <family val="2"/>
    </font>
    <font>
      <b/>
      <sz val="16"/>
      <name val="Angsana New"/>
      <family val="1"/>
    </font>
    <font>
      <sz val="16"/>
      <color indexed="10"/>
      <name val="Angsana New"/>
      <family val="1"/>
    </font>
    <font>
      <sz val="16"/>
      <color indexed="49"/>
      <name val="Angsana New"/>
      <family val="1"/>
    </font>
    <font>
      <b/>
      <sz val="12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18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6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6" applyFont="1" applyBorder="1" applyAlignment="1">
      <alignment horizontal="right"/>
    </xf>
    <xf numFmtId="43" fontId="3" fillId="0" borderId="14" xfId="36" applyFont="1" applyBorder="1" applyAlignment="1">
      <alignment/>
    </xf>
    <xf numFmtId="0" fontId="3" fillId="0" borderId="0" xfId="0" applyFont="1" applyBorder="1" applyAlignment="1">
      <alignment horizontal="left"/>
    </xf>
    <xf numFmtId="43" fontId="3" fillId="0" borderId="13" xfId="36" applyFont="1" applyBorder="1" applyAlignment="1">
      <alignment horizontal="center"/>
    </xf>
    <xf numFmtId="43" fontId="3" fillId="0" borderId="14" xfId="36" applyFont="1" applyBorder="1" applyAlignment="1">
      <alignment horizontal="right"/>
    </xf>
    <xf numFmtId="0" fontId="3" fillId="0" borderId="15" xfId="0" applyFont="1" applyBorder="1" applyAlignment="1">
      <alignment/>
    </xf>
    <xf numFmtId="43" fontId="2" fillId="0" borderId="15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43" fontId="5" fillId="0" borderId="0" xfId="36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43" fontId="5" fillId="0" borderId="14" xfId="36" applyFont="1" applyBorder="1" applyAlignment="1">
      <alignment horizontal="center"/>
    </xf>
    <xf numFmtId="43" fontId="5" fillId="0" borderId="0" xfId="36" applyFont="1" applyBorder="1" applyAlignment="1">
      <alignment horizontal="center"/>
    </xf>
    <xf numFmtId="43" fontId="5" fillId="0" borderId="14" xfId="36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43" fontId="4" fillId="0" borderId="0" xfId="36" applyFont="1" applyBorder="1" applyAlignment="1">
      <alignment horizontal="center"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43" fontId="5" fillId="0" borderId="0" xfId="36" applyFont="1" applyAlignment="1">
      <alignment/>
    </xf>
    <xf numFmtId="0" fontId="7" fillId="0" borderId="0" xfId="0" applyFont="1" applyAlignment="1">
      <alignment/>
    </xf>
    <xf numFmtId="43" fontId="8" fillId="0" borderId="0" xfId="36" applyFont="1" applyAlignment="1">
      <alignment/>
    </xf>
    <xf numFmtId="43" fontId="5" fillId="0" borderId="10" xfId="36" applyFont="1" applyBorder="1" applyAlignment="1" quotePrefix="1">
      <alignment horizontal="center"/>
    </xf>
    <xf numFmtId="4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36" applyNumberFormat="1" applyFont="1" applyBorder="1" applyAlignment="1">
      <alignment/>
    </xf>
    <xf numFmtId="43" fontId="5" fillId="0" borderId="0" xfId="36" applyFont="1" applyAlignment="1">
      <alignment horizontal="center"/>
    </xf>
    <xf numFmtId="43" fontId="5" fillId="0" borderId="18" xfId="36" applyFont="1" applyBorder="1" applyAlignment="1">
      <alignment/>
    </xf>
    <xf numFmtId="43" fontId="4" fillId="0" borderId="0" xfId="36" applyFont="1" applyBorder="1" applyAlignment="1">
      <alignment/>
    </xf>
    <xf numFmtId="43" fontId="5" fillId="0" borderId="10" xfId="36" applyFont="1" applyBorder="1" applyAlignment="1">
      <alignment/>
    </xf>
    <xf numFmtId="43" fontId="5" fillId="0" borderId="19" xfId="36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3" fontId="3" fillId="0" borderId="20" xfId="36" applyFont="1" applyBorder="1" applyAlignment="1">
      <alignment horizontal="center"/>
    </xf>
    <xf numFmtId="43" fontId="3" fillId="0" borderId="15" xfId="36" applyFont="1" applyBorder="1" applyAlignment="1">
      <alignment horizontal="center"/>
    </xf>
    <xf numFmtId="49" fontId="3" fillId="0" borderId="21" xfId="0" applyNumberFormat="1" applyFont="1" applyBorder="1" applyAlignment="1">
      <alignment horizontal="left"/>
    </xf>
    <xf numFmtId="43" fontId="3" fillId="0" borderId="15" xfId="36" applyFont="1" applyBorder="1" applyAlignment="1">
      <alignment/>
    </xf>
    <xf numFmtId="43" fontId="2" fillId="0" borderId="22" xfId="36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3" fontId="2" fillId="0" borderId="0" xfId="36" applyFont="1" applyAlignment="1">
      <alignment horizontal="center"/>
    </xf>
    <xf numFmtId="0" fontId="2" fillId="0" borderId="0" xfId="36" applyNumberFormat="1" applyFont="1" applyAlignment="1">
      <alignment/>
    </xf>
    <xf numFmtId="43" fontId="3" fillId="0" borderId="0" xfId="36" applyFont="1" applyAlignment="1">
      <alignment/>
    </xf>
    <xf numFmtId="43" fontId="3" fillId="0" borderId="0" xfId="36" applyFont="1" applyBorder="1" applyAlignment="1">
      <alignment/>
    </xf>
    <xf numFmtId="0" fontId="3" fillId="0" borderId="0" xfId="36" applyNumberFormat="1" applyFont="1" applyBorder="1" applyAlignment="1">
      <alignment/>
    </xf>
    <xf numFmtId="0" fontId="3" fillId="0" borderId="13" xfId="36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3" fontId="2" fillId="0" borderId="10" xfId="36" applyFont="1" applyBorder="1" applyAlignment="1">
      <alignment horizontal="center"/>
    </xf>
    <xf numFmtId="0" fontId="3" fillId="0" borderId="24" xfId="0" applyFont="1" applyBorder="1" applyAlignment="1">
      <alignment/>
    </xf>
    <xf numFmtId="187" fontId="3" fillId="0" borderId="0" xfId="36" applyNumberFormat="1" applyFont="1" applyBorder="1" applyAlignment="1">
      <alignment horizontal="center"/>
    </xf>
    <xf numFmtId="0" fontId="3" fillId="0" borderId="13" xfId="36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13" xfId="36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/>
    </xf>
    <xf numFmtId="43" fontId="2" fillId="0" borderId="0" xfId="36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36" applyNumberFormat="1" applyFont="1" applyAlignment="1">
      <alignment/>
    </xf>
    <xf numFmtId="43" fontId="3" fillId="0" borderId="0" xfId="36" applyFont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87" fontId="3" fillId="0" borderId="0" xfId="36" applyNumberFormat="1" applyFont="1" applyFill="1" applyBorder="1" applyAlignment="1">
      <alignment horizontal="center"/>
    </xf>
    <xf numFmtId="0" fontId="3" fillId="0" borderId="0" xfId="36" applyNumberFormat="1" applyFont="1" applyBorder="1" applyAlignment="1">
      <alignment horizontal="right"/>
    </xf>
    <xf numFmtId="0" fontId="3" fillId="0" borderId="0" xfId="36" applyNumberFormat="1" applyFont="1" applyBorder="1" applyAlignment="1">
      <alignment horizontal="center"/>
    </xf>
    <xf numFmtId="43" fontId="3" fillId="0" borderId="0" xfId="36" applyFont="1" applyBorder="1" applyAlignment="1">
      <alignment horizontal="right"/>
    </xf>
    <xf numFmtId="187" fontId="2" fillId="0" borderId="0" xfId="36" applyNumberFormat="1" applyFont="1" applyBorder="1" applyAlignment="1">
      <alignment/>
    </xf>
    <xf numFmtId="187" fontId="2" fillId="0" borderId="0" xfId="36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43" fontId="4" fillId="0" borderId="0" xfId="36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43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11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11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43" fontId="3" fillId="0" borderId="14" xfId="0" applyNumberFormat="1" applyFont="1" applyBorder="1" applyAlignment="1">
      <alignment horizontal="right"/>
    </xf>
    <xf numFmtId="43" fontId="3" fillId="0" borderId="16" xfId="36" applyFont="1" applyBorder="1" applyAlignment="1">
      <alignment/>
    </xf>
    <xf numFmtId="43" fontId="2" fillId="0" borderId="15" xfId="36" applyFont="1" applyBorder="1" applyAlignment="1">
      <alignment/>
    </xf>
    <xf numFmtId="43" fontId="3" fillId="0" borderId="25" xfId="36" applyFont="1" applyBorder="1" applyAlignment="1">
      <alignment horizontal="center"/>
    </xf>
    <xf numFmtId="43" fontId="2" fillId="0" borderId="14" xfId="36" applyFont="1" applyBorder="1" applyAlignment="1">
      <alignment horizontal="right"/>
    </xf>
    <xf numFmtId="43" fontId="3" fillId="0" borderId="25" xfId="36" applyFont="1" applyBorder="1" applyAlignment="1">
      <alignment/>
    </xf>
    <xf numFmtId="43" fontId="2" fillId="0" borderId="14" xfId="36" applyFont="1" applyBorder="1" applyAlignment="1">
      <alignment/>
    </xf>
    <xf numFmtId="43" fontId="2" fillId="0" borderId="20" xfId="36" applyFont="1" applyBorder="1" applyAlignment="1">
      <alignment/>
    </xf>
    <xf numFmtId="43" fontId="2" fillId="0" borderId="15" xfId="36" applyFont="1" applyBorder="1" applyAlignment="1">
      <alignment horizontal="right"/>
    </xf>
    <xf numFmtId="0" fontId="13" fillId="0" borderId="0" xfId="0" applyFont="1" applyAlignment="1">
      <alignment horizontal="center"/>
    </xf>
    <xf numFmtId="0" fontId="5" fillId="0" borderId="27" xfId="0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7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49" fontId="3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43" fontId="16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43" fontId="4" fillId="0" borderId="0" xfId="0" applyNumberFormat="1" applyFont="1" applyAlignment="1">
      <alignment/>
    </xf>
    <xf numFmtId="0" fontId="5" fillId="0" borderId="2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3" fontId="5" fillId="0" borderId="15" xfId="36" applyFont="1" applyBorder="1" applyAlignment="1">
      <alignment/>
    </xf>
    <xf numFmtId="0" fontId="5" fillId="0" borderId="20" xfId="0" applyFont="1" applyBorder="1" applyAlignment="1">
      <alignment horizontal="right"/>
    </xf>
    <xf numFmtId="43" fontId="4" fillId="0" borderId="15" xfId="36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3" fontId="2" fillId="0" borderId="20" xfId="36" applyFont="1" applyBorder="1" applyAlignment="1">
      <alignment horizontal="right"/>
    </xf>
    <xf numFmtId="0" fontId="17" fillId="0" borderId="15" xfId="0" applyFont="1" applyBorder="1" applyAlignment="1">
      <alignment/>
    </xf>
    <xf numFmtId="4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3" fillId="0" borderId="0" xfId="45" applyFont="1">
      <alignment/>
      <protection/>
    </xf>
    <xf numFmtId="43" fontId="3" fillId="0" borderId="0" xfId="38" applyFont="1" applyAlignment="1">
      <alignment/>
    </xf>
    <xf numFmtId="4" fontId="4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21" xfId="0" applyFont="1" applyBorder="1" applyAlignment="1">
      <alignment/>
    </xf>
    <xf numFmtId="43" fontId="5" fillId="0" borderId="15" xfId="0" applyNumberFormat="1" applyFont="1" applyBorder="1" applyAlignment="1">
      <alignment/>
    </xf>
    <xf numFmtId="0" fontId="19" fillId="0" borderId="0" xfId="0" applyFont="1" applyAlignment="1">
      <alignment horizontal="left"/>
    </xf>
    <xf numFmtId="49" fontId="15" fillId="0" borderId="0" xfId="0" applyNumberFormat="1" applyFont="1" applyBorder="1" applyAlignment="1">
      <alignment/>
    </xf>
    <xf numFmtId="43" fontId="4" fillId="0" borderId="0" xfId="36" applyFont="1" applyAlignment="1">
      <alignment/>
    </xf>
    <xf numFmtId="0" fontId="2" fillId="0" borderId="0" xfId="0" applyFont="1" applyAlignment="1">
      <alignment horizontal="center"/>
    </xf>
    <xf numFmtId="43" fontId="5" fillId="0" borderId="10" xfId="36" applyFont="1" applyBorder="1" applyAlignment="1" quotePrefix="1">
      <alignment horizontal="right"/>
    </xf>
    <xf numFmtId="0" fontId="20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19" xfId="0" applyNumberFormat="1" applyFont="1" applyBorder="1" applyAlignment="1">
      <alignment/>
    </xf>
    <xf numFmtId="43" fontId="20" fillId="0" borderId="0" xfId="36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43" fontId="20" fillId="0" borderId="0" xfId="0" applyNumberFormat="1" applyFont="1" applyBorder="1" applyAlignment="1">
      <alignment horizontal="right"/>
    </xf>
    <xf numFmtId="43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9" fontId="10" fillId="0" borderId="21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3" fillId="0" borderId="21" xfId="0" applyNumberFormat="1" applyFont="1" applyBorder="1" applyAlignment="1">
      <alignment/>
    </xf>
    <xf numFmtId="43" fontId="5" fillId="0" borderId="0" xfId="36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43" fontId="5" fillId="0" borderId="25" xfId="36" applyFont="1" applyBorder="1" applyAlignment="1">
      <alignment/>
    </xf>
    <xf numFmtId="43" fontId="5" fillId="0" borderId="21" xfId="36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" fillId="0" borderId="25" xfId="0" applyFont="1" applyBorder="1" applyAlignment="1">
      <alignment horizontal="center"/>
    </xf>
    <xf numFmtId="49" fontId="3" fillId="0" borderId="26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19" fillId="0" borderId="0" xfId="0" applyFont="1" applyAlignment="1">
      <alignment/>
    </xf>
    <xf numFmtId="43" fontId="19" fillId="0" borderId="12" xfId="36" applyFont="1" applyBorder="1" applyAlignment="1">
      <alignment horizontal="center"/>
    </xf>
    <xf numFmtId="0" fontId="19" fillId="0" borderId="0" xfId="0" applyFont="1" applyAlignment="1">
      <alignment horizontal="center"/>
    </xf>
    <xf numFmtId="43" fontId="19" fillId="0" borderId="25" xfId="36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43" fontId="19" fillId="0" borderId="15" xfId="36" applyFont="1" applyBorder="1" applyAlignment="1">
      <alignment horizontal="center"/>
    </xf>
    <xf numFmtId="0" fontId="19" fillId="0" borderId="15" xfId="0" applyFont="1" applyBorder="1" applyAlignment="1">
      <alignment/>
    </xf>
    <xf numFmtId="43" fontId="19" fillId="0" borderId="15" xfId="36" applyFont="1" applyBorder="1" applyAlignment="1">
      <alignment/>
    </xf>
    <xf numFmtId="43" fontId="19" fillId="0" borderId="15" xfId="0" applyNumberFormat="1" applyFont="1" applyBorder="1" applyAlignment="1">
      <alignment/>
    </xf>
    <xf numFmtId="43" fontId="23" fillId="0" borderId="15" xfId="36" applyFont="1" applyBorder="1" applyAlignment="1">
      <alignment/>
    </xf>
    <xf numFmtId="43" fontId="19" fillId="0" borderId="0" xfId="0" applyNumberFormat="1" applyFont="1" applyAlignment="1">
      <alignment/>
    </xf>
    <xf numFmtId="43" fontId="19" fillId="0" borderId="0" xfId="36" applyFont="1" applyAlignment="1">
      <alignment/>
    </xf>
    <xf numFmtId="43" fontId="24" fillId="0" borderId="0" xfId="36" applyFont="1" applyAlignment="1">
      <alignment/>
    </xf>
    <xf numFmtId="0" fontId="19" fillId="0" borderId="0" xfId="0" applyFont="1" applyAlignment="1">
      <alignment/>
    </xf>
    <xf numFmtId="0" fontId="2" fillId="0" borderId="15" xfId="0" applyFont="1" applyBorder="1" applyAlignment="1">
      <alignment/>
    </xf>
    <xf numFmtId="43" fontId="3" fillId="0" borderId="15" xfId="36" applyFont="1" applyBorder="1" applyAlignment="1">
      <alignment/>
    </xf>
    <xf numFmtId="187" fontId="3" fillId="0" borderId="15" xfId="36" applyNumberFormat="1" applyFont="1" applyFill="1" applyBorder="1" applyAlignment="1">
      <alignment/>
    </xf>
    <xf numFmtId="0" fontId="19" fillId="0" borderId="0" xfId="0" applyFont="1" applyBorder="1" applyAlignment="1">
      <alignment horizontal="center"/>
    </xf>
    <xf numFmtId="43" fontId="23" fillId="0" borderId="0" xfId="36" applyFont="1" applyBorder="1" applyAlignment="1">
      <alignment/>
    </xf>
    <xf numFmtId="43" fontId="19" fillId="0" borderId="0" xfId="36" applyFont="1" applyBorder="1" applyAlignment="1">
      <alignment/>
    </xf>
    <xf numFmtId="0" fontId="5" fillId="0" borderId="12" xfId="0" applyFont="1" applyBorder="1" applyAlignment="1">
      <alignment horizontal="center"/>
    </xf>
    <xf numFmtId="43" fontId="5" fillId="0" borderId="12" xfId="36" applyFont="1" applyBorder="1" applyAlignment="1">
      <alignment/>
    </xf>
    <xf numFmtId="43" fontId="66" fillId="0" borderId="0" xfId="36" applyFont="1" applyAlignment="1">
      <alignment/>
    </xf>
    <xf numFmtId="43" fontId="67" fillId="0" borderId="0" xfId="36" applyFont="1" applyAlignment="1">
      <alignment/>
    </xf>
    <xf numFmtId="0" fontId="7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5" fillId="0" borderId="28" xfId="0" applyFont="1" applyBorder="1" applyAlignment="1">
      <alignment/>
    </xf>
    <xf numFmtId="43" fontId="5" fillId="0" borderId="28" xfId="36" applyFont="1" applyBorder="1" applyAlignment="1">
      <alignment/>
    </xf>
    <xf numFmtId="0" fontId="11" fillId="0" borderId="28" xfId="0" applyFont="1" applyBorder="1" applyAlignment="1">
      <alignment/>
    </xf>
    <xf numFmtId="43" fontId="5" fillId="0" borderId="28" xfId="0" applyNumberFormat="1" applyFont="1" applyBorder="1" applyAlignment="1">
      <alignment/>
    </xf>
    <xf numFmtId="0" fontId="7" fillId="0" borderId="28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43" fontId="68" fillId="0" borderId="0" xfId="36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5" fillId="0" borderId="13" xfId="0" applyFont="1" applyBorder="1" applyAlignment="1">
      <alignment/>
    </xf>
    <xf numFmtId="194" fontId="9" fillId="0" borderId="16" xfId="0" applyNumberFormat="1" applyFont="1" applyBorder="1" applyAlignment="1">
      <alignment horizontal="center"/>
    </xf>
    <xf numFmtId="43" fontId="5" fillId="0" borderId="0" xfId="36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3" fontId="4" fillId="0" borderId="29" xfId="36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3" fontId="4" fillId="0" borderId="30" xfId="36" applyFont="1" applyBorder="1" applyAlignment="1">
      <alignment horizontal="center"/>
    </xf>
    <xf numFmtId="0" fontId="9" fillId="0" borderId="15" xfId="0" applyFont="1" applyBorder="1" applyAlignment="1">
      <alignment/>
    </xf>
    <xf numFmtId="49" fontId="66" fillId="0" borderId="1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5" fillId="0" borderId="0" xfId="45" applyFont="1" applyBorder="1">
      <alignment/>
      <protection/>
    </xf>
    <xf numFmtId="0" fontId="27" fillId="0" borderId="15" xfId="0" applyFont="1" applyFill="1" applyBorder="1" applyAlignment="1">
      <alignment horizontal="center" vertical="center" wrapText="1"/>
    </xf>
    <xf numFmtId="195" fontId="27" fillId="0" borderId="15" xfId="36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center" vertical="center" wrapText="1"/>
    </xf>
    <xf numFmtId="195" fontId="26" fillId="0" borderId="15" xfId="36" applyNumberFormat="1" applyFont="1" applyFill="1" applyBorder="1" applyAlignment="1">
      <alignment horizontal="right" vertical="center" wrapText="1"/>
    </xf>
    <xf numFmtId="0" fontId="28" fillId="0" borderId="15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 wrapText="1"/>
    </xf>
    <xf numFmtId="195" fontId="27" fillId="0" borderId="15" xfId="36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7" fillId="0" borderId="1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36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3" fontId="3" fillId="0" borderId="0" xfId="36" applyFont="1" applyAlignment="1">
      <alignment horizontal="left"/>
    </xf>
    <xf numFmtId="43" fontId="3" fillId="0" borderId="13" xfId="36" applyFont="1" applyBorder="1" applyAlignment="1">
      <alignment horizontal="center"/>
    </xf>
    <xf numFmtId="43" fontId="3" fillId="0" borderId="16" xfId="36" applyFont="1" applyBorder="1" applyAlignment="1">
      <alignment horizontal="center"/>
    </xf>
    <xf numFmtId="43" fontId="3" fillId="0" borderId="23" xfId="36" applyFont="1" applyBorder="1" applyAlignment="1">
      <alignment horizontal="center"/>
    </xf>
    <xf numFmtId="43" fontId="3" fillId="0" borderId="31" xfId="36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3" fontId="2" fillId="0" borderId="32" xfId="36" applyFont="1" applyBorder="1" applyAlignment="1">
      <alignment horizontal="center"/>
    </xf>
    <xf numFmtId="43" fontId="2" fillId="0" borderId="30" xfId="36" applyFont="1" applyBorder="1" applyAlignment="1">
      <alignment horizontal="center"/>
    </xf>
    <xf numFmtId="187" fontId="3" fillId="0" borderId="13" xfId="36" applyNumberFormat="1" applyFont="1" applyFill="1" applyBorder="1" applyAlignment="1">
      <alignment horizontal="center"/>
    </xf>
    <xf numFmtId="187" fontId="3" fillId="0" borderId="16" xfId="36" applyNumberFormat="1" applyFont="1" applyFill="1" applyBorder="1" applyAlignment="1">
      <alignment horizontal="center"/>
    </xf>
    <xf numFmtId="187" fontId="3" fillId="0" borderId="11" xfId="36" applyNumberFormat="1" applyFont="1" applyFill="1" applyBorder="1" applyAlignment="1">
      <alignment horizontal="center"/>
    </xf>
    <xf numFmtId="187" fontId="3" fillId="0" borderId="17" xfId="36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36" applyNumberFormat="1" applyFont="1" applyBorder="1" applyAlignment="1">
      <alignment horizontal="center"/>
    </xf>
    <xf numFmtId="0" fontId="2" fillId="0" borderId="17" xfId="36" applyNumberFormat="1" applyFont="1" applyBorder="1" applyAlignment="1">
      <alignment horizontal="center"/>
    </xf>
    <xf numFmtId="43" fontId="2" fillId="0" borderId="23" xfId="36" applyFont="1" applyFill="1" applyBorder="1" applyAlignment="1">
      <alignment horizontal="center"/>
    </xf>
    <xf numFmtId="43" fontId="2" fillId="0" borderId="31" xfId="36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43" fontId="19" fillId="0" borderId="12" xfId="36" applyFont="1" applyBorder="1" applyAlignment="1">
      <alignment horizontal="center" vertical="center"/>
    </xf>
    <xf numFmtId="43" fontId="19" fillId="0" borderId="25" xfId="36" applyFont="1" applyBorder="1" applyAlignment="1">
      <alignment horizontal="center" vertical="center"/>
    </xf>
    <xf numFmtId="0" fontId="20" fillId="0" borderId="0" xfId="0" applyFont="1" applyAlignment="1">
      <alignment/>
    </xf>
    <xf numFmtId="43" fontId="20" fillId="0" borderId="0" xfId="36" applyFont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3" fontId="5" fillId="0" borderId="10" xfId="36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62"/>
  <sheetViews>
    <sheetView tabSelected="1" view="pageBreakPreview" zoomScale="60" workbookViewId="0" topLeftCell="A1">
      <selection activeCell="C55" sqref="C55"/>
    </sheetView>
  </sheetViews>
  <sheetFormatPr defaultColWidth="9.140625" defaultRowHeight="12.75"/>
  <cols>
    <col min="1" max="1" width="39.57421875" style="19" customWidth="1"/>
    <col min="2" max="3" width="19.28125" style="19" customWidth="1"/>
    <col min="4" max="4" width="19.00390625" style="19" customWidth="1"/>
    <col min="5" max="5" width="18.57421875" style="19" customWidth="1"/>
    <col min="6" max="6" width="16.140625" style="19" customWidth="1"/>
    <col min="7" max="16384" width="9.140625" style="19" customWidth="1"/>
  </cols>
  <sheetData>
    <row r="1" spans="1:4" ht="21">
      <c r="A1" s="277" t="s">
        <v>169</v>
      </c>
      <c r="B1" s="277"/>
      <c r="C1" s="277"/>
      <c r="D1" s="277"/>
    </row>
    <row r="2" spans="1:4" ht="21">
      <c r="A2" s="277" t="s">
        <v>350</v>
      </c>
      <c r="B2" s="277"/>
      <c r="C2" s="277"/>
      <c r="D2" s="277"/>
    </row>
    <row r="3" spans="1:4" ht="21">
      <c r="A3" s="277" t="s">
        <v>410</v>
      </c>
      <c r="B3" s="277"/>
      <c r="C3" s="277"/>
      <c r="D3" s="277"/>
    </row>
    <row r="5" spans="1:4" ht="21">
      <c r="A5" s="231" t="s">
        <v>351</v>
      </c>
      <c r="B5" s="232" t="s">
        <v>411</v>
      </c>
      <c r="C5" s="232" t="s">
        <v>412</v>
      </c>
      <c r="D5" s="232" t="s">
        <v>352</v>
      </c>
    </row>
    <row r="6" spans="1:5" ht="21">
      <c r="A6" s="233" t="s">
        <v>255</v>
      </c>
      <c r="B6" s="234"/>
      <c r="C6" s="235"/>
      <c r="D6" s="235"/>
      <c r="E6" s="40"/>
    </row>
    <row r="7" spans="1:5" ht="21">
      <c r="A7" s="236" t="s">
        <v>256</v>
      </c>
      <c r="B7" s="234"/>
      <c r="C7" s="235"/>
      <c r="D7" s="235"/>
      <c r="E7" s="40"/>
    </row>
    <row r="8" spans="1:5" ht="21">
      <c r="A8" s="234" t="s">
        <v>358</v>
      </c>
      <c r="B8" s="237">
        <v>82285960.25</v>
      </c>
      <c r="C8" s="235">
        <f>1เงินสด!F16</f>
        <v>97385332.22</v>
      </c>
      <c r="D8" s="237">
        <f aca="true" t="shared" si="0" ref="D8:D15">C8-B8</f>
        <v>15099371.969999999</v>
      </c>
      <c r="E8" s="29"/>
    </row>
    <row r="9" spans="1:5" ht="21">
      <c r="A9" s="234" t="s">
        <v>258</v>
      </c>
      <c r="B9" s="235">
        <v>14957035.73</v>
      </c>
      <c r="C9" s="235">
        <v>15318886.08</v>
      </c>
      <c r="D9" s="237">
        <f t="shared" si="0"/>
        <v>361850.3499999996</v>
      </c>
      <c r="E9" s="29"/>
    </row>
    <row r="10" spans="1:5" ht="21">
      <c r="A10" s="234" t="s">
        <v>360</v>
      </c>
      <c r="B10" s="235">
        <v>342415</v>
      </c>
      <c r="C10" s="235">
        <f>262195+69388</f>
        <v>331583</v>
      </c>
      <c r="D10" s="237">
        <f t="shared" si="0"/>
        <v>-10832</v>
      </c>
      <c r="E10" s="29"/>
    </row>
    <row r="11" spans="1:5" ht="21">
      <c r="A11" s="234" t="s">
        <v>354</v>
      </c>
      <c r="B11" s="235">
        <v>6784</v>
      </c>
      <c r="C11" s="235">
        <v>12600</v>
      </c>
      <c r="D11" s="237">
        <f t="shared" si="0"/>
        <v>5816</v>
      </c>
      <c r="E11" s="29"/>
    </row>
    <row r="12" spans="1:5" ht="21">
      <c r="A12" s="234" t="s">
        <v>356</v>
      </c>
      <c r="B12" s="235">
        <v>0</v>
      </c>
      <c r="C12" s="235">
        <v>0</v>
      </c>
      <c r="D12" s="237">
        <f t="shared" si="0"/>
        <v>0</v>
      </c>
      <c r="E12" s="29"/>
    </row>
    <row r="13" spans="1:5" ht="21">
      <c r="A13" s="234" t="s">
        <v>361</v>
      </c>
      <c r="B13" s="235">
        <v>44000</v>
      </c>
      <c r="C13" s="235">
        <v>44000</v>
      </c>
      <c r="D13" s="237">
        <f>C13-B13</f>
        <v>0</v>
      </c>
      <c r="E13" s="29"/>
    </row>
    <row r="14" spans="1:5" ht="21">
      <c r="A14" s="234" t="s">
        <v>362</v>
      </c>
      <c r="B14" s="235">
        <v>44000</v>
      </c>
      <c r="C14" s="235">
        <v>44000</v>
      </c>
      <c r="D14" s="237">
        <f t="shared" si="0"/>
        <v>0</v>
      </c>
      <c r="E14" s="29"/>
    </row>
    <row r="15" spans="1:5" ht="21">
      <c r="A15" s="234" t="s">
        <v>259</v>
      </c>
      <c r="B15" s="235">
        <f>SUM(B8:B14)</f>
        <v>97680194.98</v>
      </c>
      <c r="C15" s="235">
        <f>SUM(C8:C14)</f>
        <v>113136401.3</v>
      </c>
      <c r="D15" s="237">
        <f t="shared" si="0"/>
        <v>15456206.319999993</v>
      </c>
      <c r="E15" s="29"/>
    </row>
    <row r="16" spans="1:5" ht="21">
      <c r="A16" s="236" t="s">
        <v>260</v>
      </c>
      <c r="B16" s="235"/>
      <c r="C16" s="235"/>
      <c r="D16" s="235"/>
      <c r="E16" s="29"/>
    </row>
    <row r="17" spans="1:5" ht="21">
      <c r="A17" s="234" t="s">
        <v>363</v>
      </c>
      <c r="B17" s="235">
        <v>17719000</v>
      </c>
      <c r="C17" s="235">
        <v>17719000</v>
      </c>
      <c r="D17" s="237">
        <f>C17-B17</f>
        <v>0</v>
      </c>
      <c r="E17" s="29"/>
    </row>
    <row r="18" spans="1:5" ht="21">
      <c r="A18" s="234" t="s">
        <v>261</v>
      </c>
      <c r="B18" s="235">
        <f>SUM(B17)</f>
        <v>17719000</v>
      </c>
      <c r="C18" s="235">
        <f>SUM(C17)</f>
        <v>17719000</v>
      </c>
      <c r="D18" s="237">
        <f>C18-B18</f>
        <v>0</v>
      </c>
      <c r="E18" s="29"/>
    </row>
    <row r="19" spans="1:5" ht="21">
      <c r="A19" s="238" t="s">
        <v>262</v>
      </c>
      <c r="B19" s="237">
        <f>B15+B18</f>
        <v>115399194.98</v>
      </c>
      <c r="C19" s="237">
        <f>C15+C18</f>
        <v>130855401.3</v>
      </c>
      <c r="D19" s="237">
        <f>C19-B19</f>
        <v>15456206.319999993</v>
      </c>
      <c r="E19" s="105"/>
    </row>
    <row r="20" spans="1:5" ht="21">
      <c r="A20" s="234"/>
      <c r="B20" s="237"/>
      <c r="C20" s="237"/>
      <c r="D20" s="237"/>
      <c r="E20" s="105"/>
    </row>
    <row r="21" spans="1:4" ht="21">
      <c r="A21" s="231" t="s">
        <v>263</v>
      </c>
      <c r="B21" s="234"/>
      <c r="C21" s="234"/>
      <c r="D21" s="234"/>
    </row>
    <row r="22" spans="1:4" ht="21">
      <c r="A22" s="236" t="s">
        <v>264</v>
      </c>
      <c r="B22" s="234"/>
      <c r="C22" s="234"/>
      <c r="D22" s="234"/>
    </row>
    <row r="23" spans="1:5" ht="21">
      <c r="A23" s="234" t="s">
        <v>364</v>
      </c>
      <c r="B23" s="235">
        <v>14694460</v>
      </c>
      <c r="C23" s="237">
        <f>6รายจ่ายค้างจ่าย!G24</f>
        <v>13058837</v>
      </c>
      <c r="D23" s="237">
        <f>C23-B23</f>
        <v>-1635623</v>
      </c>
      <c r="E23" s="107"/>
    </row>
    <row r="24" spans="1:5" ht="21">
      <c r="A24" s="234" t="s">
        <v>365</v>
      </c>
      <c r="B24" s="235">
        <v>609968.75</v>
      </c>
      <c r="C24" s="235">
        <f>7เงินรับฝาก!F17</f>
        <v>602664.5300000001</v>
      </c>
      <c r="D24" s="237">
        <f>C24-B24</f>
        <v>-7304.219999999856</v>
      </c>
      <c r="E24" s="51"/>
    </row>
    <row r="25" spans="1:5" ht="21">
      <c r="A25" s="234" t="s">
        <v>357</v>
      </c>
      <c r="B25" s="235">
        <v>44000</v>
      </c>
      <c r="C25" s="235">
        <v>44000</v>
      </c>
      <c r="D25" s="237">
        <f>C25-B25</f>
        <v>0</v>
      </c>
      <c r="E25" s="51"/>
    </row>
    <row r="26" spans="1:5" ht="21">
      <c r="A26" s="234" t="s">
        <v>409</v>
      </c>
      <c r="B26" s="235">
        <v>6784</v>
      </c>
      <c r="C26" s="235">
        <v>0</v>
      </c>
      <c r="D26" s="237">
        <f>C26-B26</f>
        <v>-6784</v>
      </c>
      <c r="E26" s="51"/>
    </row>
    <row r="27" spans="1:5" ht="21">
      <c r="A27" s="234" t="s">
        <v>266</v>
      </c>
      <c r="B27" s="235">
        <v>15352212.75</v>
      </c>
      <c r="C27" s="235">
        <f>SUM(C23:C26)</f>
        <v>13705501.53</v>
      </c>
      <c r="D27" s="237">
        <f>C27-B27</f>
        <v>-1646711.2200000007</v>
      </c>
      <c r="E27" s="51"/>
    </row>
    <row r="28" spans="1:5" ht="21">
      <c r="A28" s="236" t="s">
        <v>267</v>
      </c>
      <c r="B28" s="235"/>
      <c r="C28" s="235"/>
      <c r="D28" s="235"/>
      <c r="E28" s="51"/>
    </row>
    <row r="29" spans="1:5" ht="21">
      <c r="A29" s="234" t="s">
        <v>366</v>
      </c>
      <c r="B29" s="235">
        <v>12941589.33</v>
      </c>
      <c r="C29" s="235">
        <v>12941589.33</v>
      </c>
      <c r="D29" s="237">
        <f>C29-B29</f>
        <v>0</v>
      </c>
      <c r="E29" s="51"/>
    </row>
    <row r="30" spans="1:5" ht="21">
      <c r="A30" s="234" t="s">
        <v>268</v>
      </c>
      <c r="B30" s="235">
        <f>B29</f>
        <v>12941589.33</v>
      </c>
      <c r="C30" s="235">
        <f>C29</f>
        <v>12941589.33</v>
      </c>
      <c r="D30" s="237">
        <f>C30-B30</f>
        <v>0</v>
      </c>
      <c r="E30" s="51"/>
    </row>
    <row r="31" spans="1:5" ht="21">
      <c r="A31" s="234" t="s">
        <v>269</v>
      </c>
      <c r="B31" s="235">
        <f>B27+B30</f>
        <v>28293802.08</v>
      </c>
      <c r="C31" s="235">
        <f>C27+C30</f>
        <v>26647090.86</v>
      </c>
      <c r="D31" s="237">
        <f>C31-B31</f>
        <v>-1646711.2199999988</v>
      </c>
      <c r="E31" s="51"/>
    </row>
    <row r="32" spans="1:5" ht="21">
      <c r="A32" s="231" t="s">
        <v>19</v>
      </c>
      <c r="B32" s="235"/>
      <c r="C32" s="235"/>
      <c r="D32" s="235"/>
      <c r="E32" s="51"/>
    </row>
    <row r="33" spans="1:5" ht="21">
      <c r="A33" s="234" t="s">
        <v>367</v>
      </c>
      <c r="B33" s="237">
        <v>49547614.32</v>
      </c>
      <c r="C33" s="237">
        <v>49547614.32</v>
      </c>
      <c r="D33" s="237">
        <f>C33-B33</f>
        <v>0</v>
      </c>
      <c r="E33" s="112"/>
    </row>
    <row r="34" spans="1:5" ht="21">
      <c r="A34" s="234" t="s">
        <v>24</v>
      </c>
      <c r="B34" s="237">
        <v>37557778.58</v>
      </c>
      <c r="C34" s="237">
        <v>37557778.58</v>
      </c>
      <c r="D34" s="237">
        <f>C34-B34</f>
        <v>0</v>
      </c>
      <c r="E34" s="105"/>
    </row>
    <row r="35" spans="1:5" ht="21">
      <c r="A35" s="234" t="s">
        <v>270</v>
      </c>
      <c r="B35" s="235">
        <f>SUM(B33:B34)</f>
        <v>87105392.9</v>
      </c>
      <c r="C35" s="235">
        <f>SUM(C33:C34)</f>
        <v>87105392.9</v>
      </c>
      <c r="D35" s="237">
        <f>C35-B35</f>
        <v>0</v>
      </c>
      <c r="E35" s="168"/>
    </row>
    <row r="36" spans="1:6" ht="21">
      <c r="A36" s="234" t="s">
        <v>353</v>
      </c>
      <c r="B36" s="235"/>
      <c r="C36" s="235">
        <v>17102917.54</v>
      </c>
      <c r="D36" s="237">
        <f>C36-B36</f>
        <v>17102917.54</v>
      </c>
      <c r="E36" s="168">
        <f>C19-C31-C35</f>
        <v>17102917.53999999</v>
      </c>
      <c r="F36" s="48">
        <f>C36-E36</f>
        <v>0</v>
      </c>
    </row>
    <row r="37" spans="1:5" ht="21">
      <c r="A37" s="238" t="s">
        <v>271</v>
      </c>
      <c r="B37" s="237">
        <f>B31+B35</f>
        <v>115399194.98</v>
      </c>
      <c r="C37" s="237">
        <f>C35+C31+C36</f>
        <v>130855401.30000001</v>
      </c>
      <c r="D37" s="237">
        <f>C37-B37</f>
        <v>15456206.320000008</v>
      </c>
      <c r="E37" s="48">
        <f>C37-C19</f>
        <v>0</v>
      </c>
    </row>
    <row r="38" spans="5:6" ht="21">
      <c r="E38" s="48"/>
      <c r="F38" s="19">
        <v>48822986.77</v>
      </c>
    </row>
    <row r="39" ht="21">
      <c r="F39" s="19">
        <f>8053531.46+42318.81+6751.95+1424160+6888267.96+545880+3689921.93+207210+2423743.13+2374329.2+737750.59+221690+5678000+93800</f>
        <v>32387355.029999997</v>
      </c>
    </row>
    <row r="40" spans="2:6" ht="21">
      <c r="B40" s="48">
        <f>B37-B19</f>
        <v>0</v>
      </c>
      <c r="C40" s="48">
        <f>C37-C19</f>
        <v>0</v>
      </c>
      <c r="F40" s="19">
        <f>F38-F39</f>
        <v>16435631.740000006</v>
      </c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59" spans="1:4" ht="21">
      <c r="A59" s="34"/>
      <c r="B59" s="34"/>
      <c r="C59" s="34"/>
      <c r="D59" s="34"/>
    </row>
    <row r="60" spans="1:4" ht="21">
      <c r="A60" s="34"/>
      <c r="B60" s="34"/>
      <c r="C60" s="24"/>
      <c r="D60" s="24"/>
    </row>
    <row r="61" spans="1:4" ht="21">
      <c r="A61" s="34"/>
      <c r="B61" s="34"/>
      <c r="C61" s="24"/>
      <c r="D61" s="24"/>
    </row>
    <row r="62" spans="1:4" ht="21">
      <c r="A62" s="276"/>
      <c r="B62" s="276"/>
      <c r="C62" s="276"/>
      <c r="D62" s="32"/>
    </row>
  </sheetData>
  <sheetProtection/>
  <mergeCells count="4">
    <mergeCell ref="A62:C62"/>
    <mergeCell ref="A1:D1"/>
    <mergeCell ref="A2:D2"/>
    <mergeCell ref="A3:D3"/>
  </mergeCells>
  <printOptions/>
  <pageMargins left="0.51" right="0.32" top="0.47" bottom="0.53" header="0.5" footer="0.5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50"/>
  <sheetViews>
    <sheetView view="pageBreakPreview" zoomScale="70" zoomScaleSheetLayoutView="70" workbookViewId="0" topLeftCell="A1">
      <selection activeCell="C27" sqref="C27"/>
    </sheetView>
  </sheetViews>
  <sheetFormatPr defaultColWidth="9.140625" defaultRowHeight="12.75"/>
  <cols>
    <col min="1" max="2" width="9.140625" style="19" customWidth="1"/>
    <col min="3" max="3" width="6.8515625" style="19" customWidth="1"/>
    <col min="4" max="4" width="9.140625" style="19" customWidth="1"/>
    <col min="5" max="5" width="9.421875" style="19" customWidth="1"/>
    <col min="6" max="6" width="17.140625" style="19" customWidth="1"/>
    <col min="7" max="7" width="15.7109375" style="19" bestFit="1" customWidth="1"/>
    <col min="8" max="8" width="2.140625" style="19" customWidth="1"/>
    <col min="9" max="9" width="17.8515625" style="19" customWidth="1"/>
    <col min="10" max="10" width="16.57421875" style="19" bestFit="1" customWidth="1"/>
    <col min="11" max="11" width="16.28125" style="19" customWidth="1"/>
    <col min="12" max="12" width="16.28125" style="19" bestFit="1" customWidth="1"/>
    <col min="13" max="13" width="17.8515625" style="19" customWidth="1"/>
    <col min="14" max="14" width="16.28125" style="19" customWidth="1"/>
    <col min="15" max="16384" width="9.140625" style="19" customWidth="1"/>
  </cols>
  <sheetData>
    <row r="1" spans="1:9" ht="28.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</row>
    <row r="2" spans="1:9" ht="26.25" customHeight="1">
      <c r="A2" s="277" t="s">
        <v>280</v>
      </c>
      <c r="B2" s="277"/>
      <c r="C2" s="277"/>
      <c r="D2" s="277"/>
      <c r="E2" s="277"/>
      <c r="F2" s="277"/>
      <c r="G2" s="277"/>
      <c r="H2" s="277"/>
      <c r="I2" s="277"/>
    </row>
    <row r="3" spans="1:9" ht="26.25" customHeight="1">
      <c r="A3" s="277" t="str">
        <f>1เงินสด!A3</f>
        <v>เพียง ณ  วันที่ 31 ธันวาคม 2560</v>
      </c>
      <c r="B3" s="277"/>
      <c r="C3" s="277"/>
      <c r="D3" s="277"/>
      <c r="E3" s="277"/>
      <c r="F3" s="277"/>
      <c r="G3" s="277"/>
      <c r="H3" s="277"/>
      <c r="I3" s="277"/>
    </row>
    <row r="4" spans="1:15" ht="30" customHeight="1">
      <c r="A4" s="198" t="s">
        <v>408</v>
      </c>
      <c r="J4" s="110"/>
      <c r="K4" s="110"/>
      <c r="L4" s="110"/>
      <c r="M4" s="110"/>
      <c r="N4" s="110"/>
      <c r="O4" s="110"/>
    </row>
    <row r="5" spans="1:15" ht="21">
      <c r="A5" s="19" t="s">
        <v>432</v>
      </c>
      <c r="F5" s="44"/>
      <c r="G5" s="44"/>
      <c r="H5" s="44"/>
      <c r="I5" s="44">
        <v>49547614.32</v>
      </c>
      <c r="K5" s="175"/>
      <c r="M5" s="175">
        <v>38171222.11</v>
      </c>
      <c r="N5" s="110"/>
      <c r="O5" s="110"/>
    </row>
    <row r="6" spans="1:15" ht="23.25">
      <c r="A6" s="45"/>
      <c r="B6" s="19" t="s">
        <v>27</v>
      </c>
      <c r="F6" s="44">
        <v>0</v>
      </c>
      <c r="G6" s="44"/>
      <c r="H6" s="44"/>
      <c r="I6" s="46"/>
      <c r="K6" s="175">
        <v>7538560.17</v>
      </c>
      <c r="L6" s="175"/>
      <c r="M6" s="110"/>
      <c r="N6" s="110"/>
      <c r="O6" s="110"/>
    </row>
    <row r="7" spans="1:15" ht="21">
      <c r="A7" s="199"/>
      <c r="B7" s="19" t="s">
        <v>307</v>
      </c>
      <c r="G7" s="44"/>
      <c r="H7" s="44"/>
      <c r="I7" s="44"/>
      <c r="K7" s="175">
        <v>-1884640.04</v>
      </c>
      <c r="L7" s="175"/>
      <c r="M7" s="110"/>
      <c r="N7" s="110"/>
      <c r="O7" s="110"/>
    </row>
    <row r="8" spans="1:15" ht="21">
      <c r="A8" s="199"/>
      <c r="B8" s="19" t="s">
        <v>308</v>
      </c>
      <c r="F8" s="47">
        <v>0</v>
      </c>
      <c r="G8" s="44"/>
      <c r="H8" s="44"/>
      <c r="I8" s="44"/>
      <c r="K8" s="175"/>
      <c r="L8" s="175"/>
      <c r="M8" s="110"/>
      <c r="N8" s="110"/>
      <c r="O8" s="110"/>
    </row>
    <row r="9" spans="1:15" ht="21">
      <c r="A9" s="45" t="s">
        <v>29</v>
      </c>
      <c r="B9" s="19" t="s">
        <v>30</v>
      </c>
      <c r="F9" s="24"/>
      <c r="G9" s="24">
        <v>0</v>
      </c>
      <c r="H9" s="24"/>
      <c r="I9" s="24"/>
      <c r="K9" s="175"/>
      <c r="L9" s="175">
        <f>K6+K7</f>
        <v>5653920.13</v>
      </c>
      <c r="M9" s="110"/>
      <c r="N9" s="110"/>
      <c r="O9" s="110"/>
    </row>
    <row r="10" spans="2:15" ht="21">
      <c r="B10" s="19" t="s">
        <v>31</v>
      </c>
      <c r="D10" s="49"/>
      <c r="E10" s="50"/>
      <c r="G10" s="51">
        <v>3216</v>
      </c>
      <c r="H10" s="24"/>
      <c r="I10" s="24"/>
      <c r="K10" s="175">
        <v>113629.06</v>
      </c>
      <c r="L10" s="175"/>
      <c r="M10" s="110"/>
      <c r="N10" s="110"/>
      <c r="O10" s="110"/>
    </row>
    <row r="11" spans="2:15" ht="21">
      <c r="B11" s="19" t="s">
        <v>23</v>
      </c>
      <c r="D11" s="49"/>
      <c r="E11" s="50"/>
      <c r="G11" s="51">
        <v>0</v>
      </c>
      <c r="H11" s="24"/>
      <c r="I11" s="24"/>
      <c r="K11" s="175">
        <v>1407000</v>
      </c>
      <c r="L11" s="175"/>
      <c r="M11" s="110"/>
      <c r="N11" s="110"/>
      <c r="O11" s="110"/>
    </row>
    <row r="12" spans="2:15" ht="21">
      <c r="B12" s="19" t="s">
        <v>20</v>
      </c>
      <c r="D12" s="49"/>
      <c r="E12" s="50"/>
      <c r="G12" s="51">
        <v>0</v>
      </c>
      <c r="H12" s="24"/>
      <c r="I12" s="24"/>
      <c r="K12" s="175">
        <v>15918</v>
      </c>
      <c r="L12" s="175"/>
      <c r="M12" s="110"/>
      <c r="N12" s="110"/>
      <c r="O12" s="110"/>
    </row>
    <row r="13" spans="2:12" ht="21">
      <c r="B13" s="19" t="s">
        <v>254</v>
      </c>
      <c r="D13" s="49"/>
      <c r="E13" s="50"/>
      <c r="G13" s="29">
        <v>0</v>
      </c>
      <c r="H13" s="24"/>
      <c r="I13" s="24"/>
      <c r="K13" s="44">
        <v>1545637.41</v>
      </c>
      <c r="L13" s="44">
        <f>SUM(K10:K13)</f>
        <v>3082184.4699999997</v>
      </c>
    </row>
    <row r="14" spans="1:13" ht="21">
      <c r="A14" s="45" t="s">
        <v>28</v>
      </c>
      <c r="B14" s="19" t="s">
        <v>32</v>
      </c>
      <c r="F14" s="34"/>
      <c r="G14" s="47">
        <v>0</v>
      </c>
      <c r="H14" s="24"/>
      <c r="I14" s="177">
        <f>SUM(G9:G14)</f>
        <v>3216</v>
      </c>
      <c r="K14" s="44"/>
      <c r="L14" s="44">
        <v>0</v>
      </c>
      <c r="M14" s="48">
        <f>SUM(L9:L14)</f>
        <v>8736104.6</v>
      </c>
    </row>
    <row r="15" spans="1:14" ht="21.75" thickBot="1">
      <c r="A15" s="19" t="s">
        <v>433</v>
      </c>
      <c r="F15" s="44"/>
      <c r="I15" s="52">
        <f>I5+I14</f>
        <v>49550830.32</v>
      </c>
      <c r="K15" s="44"/>
      <c r="M15" s="44">
        <f>SUM(M5:M14)</f>
        <v>46907326.71</v>
      </c>
      <c r="N15" s="48">
        <f>I15-M15</f>
        <v>2643503.6099999994</v>
      </c>
    </row>
    <row r="16" spans="6:11" ht="21.75" thickTop="1">
      <c r="F16" s="24"/>
      <c r="I16" s="24"/>
      <c r="J16" s="44"/>
      <c r="K16" s="44"/>
    </row>
    <row r="17" spans="1:11" ht="21">
      <c r="A17" s="19" t="s">
        <v>434</v>
      </c>
      <c r="F17" s="44"/>
      <c r="G17" s="44"/>
      <c r="H17" s="44"/>
      <c r="I17" s="53"/>
      <c r="J17" s="44"/>
      <c r="K17" s="44"/>
    </row>
    <row r="18" spans="2:11" ht="21">
      <c r="B18" s="19" t="s">
        <v>33</v>
      </c>
      <c r="F18" s="44"/>
      <c r="G18" s="24"/>
      <c r="H18" s="24"/>
      <c r="I18" s="44">
        <v>15318886.08</v>
      </c>
      <c r="J18" s="44"/>
      <c r="K18" s="44"/>
    </row>
    <row r="19" spans="2:11" ht="21">
      <c r="B19" s="19" t="s">
        <v>34</v>
      </c>
      <c r="G19" s="44"/>
      <c r="H19" s="44"/>
      <c r="I19" s="44">
        <f>262195+69388</f>
        <v>331583</v>
      </c>
      <c r="J19" s="44"/>
      <c r="K19" s="44">
        <f>187560+45080+764.28</f>
        <v>233404.28</v>
      </c>
    </row>
    <row r="20" spans="2:11" ht="21">
      <c r="B20" s="19" t="s">
        <v>253</v>
      </c>
      <c r="G20" s="44"/>
      <c r="H20" s="44"/>
      <c r="I20" s="24">
        <f>1545637.41+1592006.53+1639766.73</f>
        <v>4777410.67</v>
      </c>
      <c r="J20" s="44"/>
      <c r="K20" s="44"/>
    </row>
    <row r="21" spans="2:11" ht="21">
      <c r="B21" s="19" t="s">
        <v>309</v>
      </c>
      <c r="G21" s="44"/>
      <c r="H21" s="44"/>
      <c r="I21" s="44"/>
      <c r="J21" s="44"/>
      <c r="K21" s="44"/>
    </row>
    <row r="22" spans="2:11" ht="21">
      <c r="B22" s="19" t="s">
        <v>407</v>
      </c>
      <c r="G22" s="44"/>
      <c r="H22" s="44"/>
      <c r="I22" s="44">
        <v>44000</v>
      </c>
      <c r="J22" s="44"/>
      <c r="K22" s="44"/>
    </row>
    <row r="23" spans="2:12" ht="21">
      <c r="B23" s="19" t="s">
        <v>406</v>
      </c>
      <c r="G23" s="44"/>
      <c r="H23" s="44"/>
      <c r="I23" s="54">
        <f>I15-I18-I19-I20-I22</f>
        <v>29078950.57</v>
      </c>
      <c r="J23" s="44"/>
      <c r="K23" s="44"/>
      <c r="L23" s="48"/>
    </row>
    <row r="24" spans="9:11" ht="21.75" thickBot="1">
      <c r="I24" s="55">
        <f>SUM(I18:I23)</f>
        <v>49550830.32</v>
      </c>
      <c r="J24" s="44"/>
      <c r="K24" s="44">
        <f>I15-I24</f>
        <v>0</v>
      </c>
    </row>
    <row r="25" spans="9:11" ht="21.75" thickTop="1">
      <c r="I25" s="24"/>
      <c r="J25" s="44"/>
      <c r="K25" s="44"/>
    </row>
    <row r="26" spans="9:11" ht="21">
      <c r="I26" s="24"/>
      <c r="J26" s="44"/>
      <c r="K26" s="44"/>
    </row>
    <row r="27" spans="9:11" ht="21">
      <c r="I27" s="24"/>
      <c r="J27" s="44"/>
      <c r="K27" s="44"/>
    </row>
    <row r="28" spans="9:11" ht="21">
      <c r="I28" s="24"/>
      <c r="J28" s="44"/>
      <c r="K28" s="44"/>
    </row>
    <row r="29" spans="9:11" ht="21">
      <c r="I29" s="24"/>
      <c r="J29" s="44"/>
      <c r="K29" s="44"/>
    </row>
    <row r="30" spans="9:11" ht="21">
      <c r="I30" s="24"/>
      <c r="J30" s="44"/>
      <c r="K30" s="44"/>
    </row>
    <row r="31" spans="9:11" ht="21">
      <c r="I31" s="24"/>
      <c r="J31" s="44"/>
      <c r="K31" s="44"/>
    </row>
    <row r="32" spans="9:11" ht="21">
      <c r="I32" s="24"/>
      <c r="J32" s="44"/>
      <c r="K32" s="44"/>
    </row>
    <row r="33" spans="9:11" ht="21">
      <c r="I33" s="24"/>
      <c r="J33" s="44"/>
      <c r="K33" s="44"/>
    </row>
    <row r="34" spans="9:11" ht="21">
      <c r="I34" s="24"/>
      <c r="J34" s="44"/>
      <c r="K34" s="44"/>
    </row>
    <row r="35" spans="9:11" ht="21">
      <c r="I35" s="24"/>
      <c r="J35" s="44"/>
      <c r="K35" s="44"/>
    </row>
    <row r="36" spans="9:11" ht="21">
      <c r="I36" s="24"/>
      <c r="J36" s="44"/>
      <c r="K36" s="44"/>
    </row>
    <row r="37" spans="9:11" ht="21">
      <c r="I37" s="24"/>
      <c r="J37" s="44"/>
      <c r="K37" s="44"/>
    </row>
    <row r="38" ht="21">
      <c r="A38" s="106" t="s">
        <v>35</v>
      </c>
    </row>
    <row r="39" spans="2:12" ht="21">
      <c r="B39" s="19" t="s">
        <v>395</v>
      </c>
      <c r="D39" s="56"/>
      <c r="E39" s="56"/>
      <c r="F39" s="56"/>
      <c r="G39" s="56"/>
      <c r="H39" s="56"/>
      <c r="I39" s="56"/>
      <c r="L39" s="19">
        <v>5653920.13</v>
      </c>
    </row>
    <row r="40" spans="1:12" ht="21">
      <c r="A40" s="19" t="s">
        <v>396</v>
      </c>
      <c r="D40" s="56"/>
      <c r="E40" s="56"/>
      <c r="F40" s="56"/>
      <c r="G40" s="56"/>
      <c r="H40" s="56"/>
      <c r="I40" s="56"/>
      <c r="L40" s="19">
        <f>SUM(L39:L39)</f>
        <v>5653920.13</v>
      </c>
    </row>
    <row r="41" spans="2:9" ht="21">
      <c r="B41" s="19" t="s">
        <v>397</v>
      </c>
      <c r="D41" s="56"/>
      <c r="E41" s="56"/>
      <c r="F41" s="56"/>
      <c r="G41" s="56"/>
      <c r="H41" s="56"/>
      <c r="I41" s="56"/>
    </row>
    <row r="42" spans="1:9" ht="21">
      <c r="A42" s="19" t="s">
        <v>398</v>
      </c>
      <c r="E42" s="19" t="s">
        <v>399</v>
      </c>
      <c r="F42" s="56"/>
      <c r="G42" s="56"/>
      <c r="H42" s="56"/>
      <c r="I42" s="56"/>
    </row>
    <row r="43" spans="5:7" ht="21">
      <c r="E43" s="56"/>
      <c r="F43" s="56"/>
      <c r="G43" s="56"/>
    </row>
    <row r="44" spans="1:7" ht="21">
      <c r="A44" s="19" t="s">
        <v>251</v>
      </c>
      <c r="B44" s="19" t="s">
        <v>252</v>
      </c>
      <c r="F44" s="48">
        <f>I23-611000</f>
        <v>28467950.57</v>
      </c>
      <c r="G44" s="19" t="s">
        <v>22</v>
      </c>
    </row>
    <row r="50" spans="1:4" ht="21">
      <c r="A50" s="31"/>
      <c r="B50" s="31"/>
      <c r="C50" s="31"/>
      <c r="D50" s="31"/>
    </row>
  </sheetData>
  <sheetProtection/>
  <mergeCells count="3">
    <mergeCell ref="A1:I1"/>
    <mergeCell ref="A2:I2"/>
    <mergeCell ref="A3:I3"/>
  </mergeCells>
  <printOptions/>
  <pageMargins left="0.5905511811023623" right="0.2362204724409449" top="0.53" bottom="0.51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view="pageBreakPreview" zoomScale="70" zoomScaleNormal="75" zoomScaleSheetLayoutView="70" zoomScalePageLayoutView="0" workbookViewId="0" topLeftCell="A1">
      <selection activeCell="C17" sqref="C17"/>
    </sheetView>
  </sheetViews>
  <sheetFormatPr defaultColWidth="9.140625" defaultRowHeight="12.75"/>
  <cols>
    <col min="1" max="1" width="18.421875" style="1" customWidth="1"/>
    <col min="2" max="2" width="13.28125" style="1" customWidth="1"/>
    <col min="3" max="3" width="37.421875" style="1" bestFit="1" customWidth="1"/>
    <col min="4" max="4" width="14.421875" style="1" customWidth="1"/>
    <col min="5" max="5" width="14.28125" style="1" customWidth="1"/>
    <col min="6" max="6" width="13.57421875" style="1" bestFit="1" customWidth="1"/>
    <col min="7" max="7" width="13.421875" style="1" customWidth="1"/>
    <col min="8" max="8" width="7.8515625" style="1" customWidth="1"/>
    <col min="9" max="9" width="18.8515625" style="1" customWidth="1"/>
    <col min="10" max="10" width="6.00390625" style="1" customWidth="1"/>
    <col min="11" max="16384" width="9.140625" style="1" customWidth="1"/>
  </cols>
  <sheetData>
    <row r="1" spans="1:9" ht="21">
      <c r="A1" s="277" t="s">
        <v>0</v>
      </c>
      <c r="B1" s="277"/>
      <c r="C1" s="277"/>
      <c r="D1" s="277"/>
      <c r="E1" s="277"/>
      <c r="F1" s="277"/>
      <c r="G1" s="277"/>
      <c r="H1" s="277"/>
      <c r="I1" s="61"/>
    </row>
    <row r="2" spans="1:8" ht="21">
      <c r="A2" s="277" t="s">
        <v>280</v>
      </c>
      <c r="B2" s="277"/>
      <c r="C2" s="277"/>
      <c r="D2" s="277"/>
      <c r="E2" s="277"/>
      <c r="F2" s="277"/>
      <c r="G2" s="277"/>
      <c r="H2" s="277"/>
    </row>
    <row r="3" spans="1:8" ht="21">
      <c r="A3" s="277" t="str">
        <f>1เงินสด!A3</f>
        <v>เพียง ณ  วันที่ 31 ธันวาคม 2560</v>
      </c>
      <c r="B3" s="277"/>
      <c r="C3" s="277"/>
      <c r="D3" s="277"/>
      <c r="E3" s="277"/>
      <c r="F3" s="277"/>
      <c r="G3" s="277"/>
      <c r="H3" s="277"/>
    </row>
    <row r="4" spans="1:8" ht="21">
      <c r="A4" s="192" t="s">
        <v>405</v>
      </c>
      <c r="B4" s="193"/>
      <c r="C4" s="193"/>
      <c r="D4" s="193"/>
      <c r="E4" s="193"/>
      <c r="F4" s="193"/>
      <c r="G4" s="193"/>
      <c r="H4" s="193"/>
    </row>
    <row r="5" spans="1:9" ht="18.75">
      <c r="A5" s="62" t="s">
        <v>292</v>
      </c>
      <c r="B5" s="62" t="s">
        <v>291</v>
      </c>
      <c r="C5" s="188" t="s">
        <v>293</v>
      </c>
      <c r="D5" s="62" t="s">
        <v>310</v>
      </c>
      <c r="E5" s="63" t="s">
        <v>56</v>
      </c>
      <c r="F5" s="62" t="s">
        <v>54</v>
      </c>
      <c r="G5" s="62" t="s">
        <v>55</v>
      </c>
      <c r="H5" s="62" t="s">
        <v>58</v>
      </c>
      <c r="I5" s="62" t="s">
        <v>35</v>
      </c>
    </row>
    <row r="6" spans="1:9" ht="18.75">
      <c r="A6" s="64"/>
      <c r="B6" s="64"/>
      <c r="C6" s="66"/>
      <c r="D6" s="200" t="s">
        <v>311</v>
      </c>
      <c r="E6" s="65" t="s">
        <v>245</v>
      </c>
      <c r="F6" s="64"/>
      <c r="G6" s="64" t="s">
        <v>246</v>
      </c>
      <c r="H6" s="64" t="s">
        <v>57</v>
      </c>
      <c r="I6" s="64"/>
    </row>
    <row r="7" spans="1:9" ht="18.75">
      <c r="A7" s="14"/>
      <c r="B7" s="202"/>
      <c r="C7" s="190"/>
      <c r="D7" s="68"/>
      <c r="E7" s="69"/>
      <c r="F7" s="71"/>
      <c r="G7" s="69"/>
      <c r="H7" s="71"/>
      <c r="I7" s="163"/>
    </row>
    <row r="8" spans="1:9" ht="18.75">
      <c r="A8" s="148" t="s">
        <v>81</v>
      </c>
      <c r="B8" s="203" t="s">
        <v>14</v>
      </c>
      <c r="C8" s="201" t="s">
        <v>247</v>
      </c>
      <c r="D8" s="68">
        <v>3762200</v>
      </c>
      <c r="E8" s="68"/>
      <c r="F8" s="71">
        <v>3512200</v>
      </c>
      <c r="G8" s="69">
        <f>D8+E8-F8</f>
        <v>250000</v>
      </c>
      <c r="H8" s="69"/>
      <c r="I8" s="163" t="s">
        <v>400</v>
      </c>
    </row>
    <row r="9" spans="1:9" ht="18.75">
      <c r="A9" s="148"/>
      <c r="B9" s="203"/>
      <c r="C9" s="201" t="s">
        <v>248</v>
      </c>
      <c r="D9" s="68"/>
      <c r="E9" s="69"/>
      <c r="F9" s="71"/>
      <c r="G9" s="69"/>
      <c r="H9" s="69"/>
      <c r="I9" s="163" t="s">
        <v>249</v>
      </c>
    </row>
    <row r="10" spans="1:9" ht="18.75">
      <c r="A10" s="14"/>
      <c r="B10" s="204"/>
      <c r="C10" s="190"/>
      <c r="D10" s="68"/>
      <c r="E10" s="69"/>
      <c r="F10" s="71"/>
      <c r="G10" s="69"/>
      <c r="H10" s="71"/>
      <c r="I10" s="163" t="s">
        <v>250</v>
      </c>
    </row>
    <row r="11" spans="1:9" ht="18.75">
      <c r="A11" s="14"/>
      <c r="B11" s="204"/>
      <c r="C11" s="190"/>
      <c r="D11" s="68"/>
      <c r="E11" s="69"/>
      <c r="F11" s="71"/>
      <c r="G11" s="69"/>
      <c r="H11" s="71"/>
      <c r="I11" s="163" t="s">
        <v>401</v>
      </c>
    </row>
    <row r="12" spans="1:9" ht="18.75">
      <c r="A12" s="14"/>
      <c r="B12" s="203"/>
      <c r="C12" s="70"/>
      <c r="D12" s="68"/>
      <c r="E12" s="71"/>
      <c r="F12" s="71"/>
      <c r="G12" s="69"/>
      <c r="H12" s="69"/>
      <c r="I12" s="163"/>
    </row>
    <row r="13" spans="1:9" ht="18.75">
      <c r="A13" s="148" t="s">
        <v>81</v>
      </c>
      <c r="B13" s="203" t="s">
        <v>14</v>
      </c>
      <c r="C13" s="201" t="s">
        <v>247</v>
      </c>
      <c r="D13" s="68">
        <v>6110000</v>
      </c>
      <c r="E13" s="68">
        <v>0</v>
      </c>
      <c r="F13" s="71">
        <v>0</v>
      </c>
      <c r="G13" s="69">
        <f>D13+E13-F13</f>
        <v>6110000</v>
      </c>
      <c r="H13" s="69"/>
      <c r="I13" s="163" t="s">
        <v>170</v>
      </c>
    </row>
    <row r="14" spans="1:9" ht="18.75">
      <c r="A14" s="148"/>
      <c r="B14" s="203"/>
      <c r="C14" s="201" t="s">
        <v>402</v>
      </c>
      <c r="D14" s="68"/>
      <c r="E14" s="69"/>
      <c r="F14" s="71"/>
      <c r="G14" s="69"/>
      <c r="H14" s="69"/>
      <c r="I14" s="163" t="s">
        <v>403</v>
      </c>
    </row>
    <row r="15" spans="1:9" ht="18.75">
      <c r="A15" s="14"/>
      <c r="B15" s="204"/>
      <c r="C15" s="190"/>
      <c r="D15" s="68"/>
      <c r="E15" s="69"/>
      <c r="F15" s="71"/>
      <c r="G15" s="69"/>
      <c r="H15" s="71"/>
      <c r="I15" s="163" t="s">
        <v>404</v>
      </c>
    </row>
    <row r="16" spans="1:9" ht="18.75">
      <c r="A16" s="14"/>
      <c r="B16" s="203"/>
      <c r="C16" s="70"/>
      <c r="D16" s="68"/>
      <c r="E16" s="71"/>
      <c r="F16" s="71"/>
      <c r="G16" s="69"/>
      <c r="H16" s="69"/>
      <c r="I16" s="163"/>
    </row>
    <row r="17" spans="1:9" ht="18.75">
      <c r="A17" s="14"/>
      <c r="B17" s="203"/>
      <c r="C17" s="187"/>
      <c r="D17" s="68"/>
      <c r="E17" s="69"/>
      <c r="F17" s="71"/>
      <c r="G17" s="69"/>
      <c r="H17" s="71"/>
      <c r="I17" s="163"/>
    </row>
    <row r="18" spans="1:9" ht="18.75">
      <c r="A18" s="14"/>
      <c r="B18" s="204"/>
      <c r="C18" s="190"/>
      <c r="D18" s="68"/>
      <c r="E18" s="69"/>
      <c r="F18" s="71"/>
      <c r="G18" s="69"/>
      <c r="H18" s="71"/>
      <c r="I18" s="163"/>
    </row>
    <row r="19" spans="1:9" ht="19.5" thickBot="1">
      <c r="A19" s="7"/>
      <c r="B19" s="289" t="s">
        <v>52</v>
      </c>
      <c r="C19" s="289"/>
      <c r="D19" s="72">
        <f>SUM(D7:D18)</f>
        <v>9872200</v>
      </c>
      <c r="E19" s="72">
        <f>SUM(E7:E18)</f>
        <v>0</v>
      </c>
      <c r="F19" s="72">
        <f>SUM(F7:F18)</f>
        <v>3512200</v>
      </c>
      <c r="G19" s="72">
        <f>SUM(G7:G18)</f>
        <v>6360000</v>
      </c>
      <c r="H19" s="73"/>
      <c r="I19" s="7"/>
    </row>
    <row r="20" spans="1:9" ht="19.5" thickTop="1">
      <c r="A20" s="7"/>
      <c r="B20" s="60"/>
      <c r="C20" s="60"/>
      <c r="D20" s="73"/>
      <c r="E20" s="73"/>
      <c r="F20" s="73"/>
      <c r="G20" s="73"/>
      <c r="H20" s="73"/>
      <c r="I20" s="179"/>
    </row>
    <row r="21" spans="1:9" ht="18.75">
      <c r="A21" s="7"/>
      <c r="B21" s="60"/>
      <c r="C21" s="60"/>
      <c r="D21" s="73"/>
      <c r="E21" s="73"/>
      <c r="F21" s="73"/>
      <c r="G21" s="73"/>
      <c r="H21" s="73"/>
      <c r="I21" s="7"/>
    </row>
    <row r="22" spans="1:7" ht="18.75">
      <c r="A22" s="7"/>
      <c r="D22" s="16"/>
      <c r="E22" s="16"/>
      <c r="F22" s="16"/>
      <c r="G22" s="16"/>
    </row>
    <row r="23" spans="1:7" ht="18.75">
      <c r="A23" s="7"/>
      <c r="D23" s="16"/>
      <c r="E23" s="16"/>
      <c r="F23" s="16"/>
      <c r="G23" s="16"/>
    </row>
    <row r="25" ht="18.75">
      <c r="F25" s="16">
        <f>9งบเงินสะสม!G14</f>
        <v>0</v>
      </c>
    </row>
    <row r="27" ht="18.75">
      <c r="F27" s="16">
        <f>F19+F25</f>
        <v>3512200</v>
      </c>
    </row>
  </sheetData>
  <sheetProtection/>
  <mergeCells count="4">
    <mergeCell ref="A1:H1"/>
    <mergeCell ref="A2:H2"/>
    <mergeCell ref="A3:H3"/>
    <mergeCell ref="B19:C19"/>
  </mergeCells>
  <printOptions/>
  <pageMargins left="0.3937007874015748" right="0.1968503937007874" top="0.45" bottom="0.15748031496062992" header="0.45" footer="0.1574803149606299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1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7.140625" style="19" customWidth="1"/>
    <col min="2" max="2" width="49.140625" style="19" customWidth="1"/>
    <col min="3" max="3" width="16.57421875" style="49" customWidth="1"/>
    <col min="4" max="4" width="12.421875" style="19" customWidth="1"/>
    <col min="5" max="5" width="10.28125" style="19" customWidth="1"/>
    <col min="6" max="6" width="12.57421875" style="19" customWidth="1"/>
    <col min="7" max="7" width="11.28125" style="19" bestFit="1" customWidth="1"/>
    <col min="8" max="16384" width="9.140625" style="19" customWidth="1"/>
  </cols>
  <sheetData>
    <row r="1" spans="1:10" ht="23.25">
      <c r="A1" s="294" t="s">
        <v>125</v>
      </c>
      <c r="B1" s="294"/>
      <c r="C1" s="294"/>
      <c r="D1" s="294"/>
      <c r="E1" s="294"/>
      <c r="F1" s="147"/>
      <c r="G1" s="147"/>
      <c r="H1" s="147"/>
      <c r="I1" s="147"/>
      <c r="J1" s="147"/>
    </row>
    <row r="2" spans="1:5" ht="21">
      <c r="A2" s="74" t="s">
        <v>126</v>
      </c>
      <c r="B2" s="74" t="s">
        <v>2</v>
      </c>
      <c r="C2" s="148" t="s">
        <v>127</v>
      </c>
      <c r="D2" s="74" t="s">
        <v>53</v>
      </c>
      <c r="E2" s="74" t="s">
        <v>35</v>
      </c>
    </row>
    <row r="3" spans="1:5" ht="21">
      <c r="A3" s="74">
        <v>1</v>
      </c>
      <c r="B3" s="149" t="s">
        <v>435</v>
      </c>
      <c r="C3" s="148"/>
      <c r="D3" s="71"/>
      <c r="E3" s="14"/>
    </row>
    <row r="4" spans="1:5" ht="21">
      <c r="A4" s="14"/>
      <c r="B4" s="14" t="s">
        <v>436</v>
      </c>
      <c r="C4" s="148"/>
      <c r="D4" s="71"/>
      <c r="E4" s="14"/>
    </row>
    <row r="5" spans="1:5" ht="21">
      <c r="A5" s="74">
        <v>2</v>
      </c>
      <c r="B5" s="255"/>
      <c r="C5" s="148"/>
      <c r="D5" s="71"/>
      <c r="E5" s="14"/>
    </row>
    <row r="6" spans="1:5" ht="21">
      <c r="A6" s="74"/>
      <c r="B6" s="149"/>
      <c r="C6" s="148"/>
      <c r="D6" s="71"/>
      <c r="E6" s="14"/>
    </row>
    <row r="7" spans="1:6" ht="21">
      <c r="A7" s="74">
        <v>3</v>
      </c>
      <c r="B7" s="149"/>
      <c r="C7" s="148"/>
      <c r="D7" s="71"/>
      <c r="E7" s="14"/>
      <c r="F7" s="48">
        <f>SUM(D3:D7)</f>
        <v>0</v>
      </c>
    </row>
    <row r="8" spans="1:5" ht="21">
      <c r="A8" s="74"/>
      <c r="B8" s="14"/>
      <c r="C8" s="148"/>
      <c r="D8" s="71"/>
      <c r="E8" s="14"/>
    </row>
    <row r="9" spans="1:5" ht="21">
      <c r="A9" s="74">
        <v>4</v>
      </c>
      <c r="B9" s="149"/>
      <c r="C9" s="148"/>
      <c r="D9" s="71"/>
      <c r="E9" s="14"/>
    </row>
    <row r="10" spans="1:5" ht="21">
      <c r="A10" s="74"/>
      <c r="B10" s="14"/>
      <c r="C10" s="148"/>
      <c r="D10" s="71"/>
      <c r="E10" s="14"/>
    </row>
    <row r="11" spans="1:5" ht="21">
      <c r="A11" s="74">
        <v>5</v>
      </c>
      <c r="B11" s="149"/>
      <c r="C11" s="148"/>
      <c r="D11" s="71"/>
      <c r="E11" s="14"/>
    </row>
    <row r="12" spans="1:5" ht="21">
      <c r="A12" s="74"/>
      <c r="B12" s="149"/>
      <c r="C12" s="148"/>
      <c r="D12" s="71"/>
      <c r="E12" s="14"/>
    </row>
    <row r="13" spans="1:5" ht="21">
      <c r="A13" s="74">
        <v>6</v>
      </c>
      <c r="B13" s="149"/>
      <c r="C13" s="148"/>
      <c r="D13" s="71"/>
      <c r="E13" s="14"/>
    </row>
    <row r="14" spans="1:5" ht="21">
      <c r="A14" s="74"/>
      <c r="B14" s="14"/>
      <c r="C14" s="148"/>
      <c r="D14" s="71"/>
      <c r="E14" s="14"/>
    </row>
    <row r="15" spans="1:5" ht="21">
      <c r="A15" s="74">
        <v>7</v>
      </c>
      <c r="B15" s="149"/>
      <c r="C15" s="148"/>
      <c r="D15" s="71"/>
      <c r="E15" s="14"/>
    </row>
    <row r="16" spans="1:5" ht="21">
      <c r="A16" s="74"/>
      <c r="B16" s="14"/>
      <c r="C16" s="148"/>
      <c r="D16" s="71"/>
      <c r="E16" s="14"/>
    </row>
    <row r="17" spans="1:5" ht="21">
      <c r="A17" s="74">
        <v>8</v>
      </c>
      <c r="B17" s="149"/>
      <c r="C17" s="148"/>
      <c r="D17" s="71"/>
      <c r="E17" s="14"/>
    </row>
    <row r="18" spans="1:5" ht="21">
      <c r="A18" s="74"/>
      <c r="B18" s="14"/>
      <c r="C18" s="148"/>
      <c r="D18" s="71"/>
      <c r="E18" s="14"/>
    </row>
    <row r="19" spans="1:5" ht="21">
      <c r="A19" s="74">
        <v>9</v>
      </c>
      <c r="B19" s="149"/>
      <c r="C19" s="148"/>
      <c r="D19" s="71"/>
      <c r="E19" s="14"/>
    </row>
    <row r="20" spans="1:5" ht="21">
      <c r="A20" s="74"/>
      <c r="B20" s="14"/>
      <c r="C20" s="148"/>
      <c r="D20" s="71"/>
      <c r="E20" s="14"/>
    </row>
    <row r="21" spans="1:5" ht="21">
      <c r="A21" s="74">
        <v>10</v>
      </c>
      <c r="B21" s="149"/>
      <c r="C21" s="148"/>
      <c r="D21" s="71"/>
      <c r="E21" s="14"/>
    </row>
    <row r="22" spans="1:5" ht="21">
      <c r="A22" s="74"/>
      <c r="B22" s="14"/>
      <c r="C22" s="148"/>
      <c r="D22" s="71"/>
      <c r="E22" s="14"/>
    </row>
    <row r="23" spans="1:5" ht="21">
      <c r="A23" s="74">
        <v>11</v>
      </c>
      <c r="B23" s="149"/>
      <c r="C23" s="148"/>
      <c r="D23" s="71"/>
      <c r="E23" s="14"/>
    </row>
    <row r="24" spans="1:5" ht="21">
      <c r="A24" s="74"/>
      <c r="B24" s="14"/>
      <c r="C24" s="148"/>
      <c r="D24" s="71"/>
      <c r="E24" s="14"/>
    </row>
    <row r="25" spans="1:5" ht="21">
      <c r="A25" s="74">
        <v>12</v>
      </c>
      <c r="B25" s="149"/>
      <c r="C25" s="148"/>
      <c r="D25" s="71"/>
      <c r="E25" s="14"/>
    </row>
    <row r="26" spans="1:5" ht="21">
      <c r="A26" s="74"/>
      <c r="B26" s="14"/>
      <c r="C26" s="148"/>
      <c r="D26" s="71"/>
      <c r="E26" s="14"/>
    </row>
    <row r="27" spans="1:5" ht="21">
      <c r="A27" s="74">
        <v>13</v>
      </c>
      <c r="B27" s="149"/>
      <c r="C27" s="148"/>
      <c r="D27" s="71"/>
      <c r="E27" s="14"/>
    </row>
    <row r="28" spans="1:5" ht="21">
      <c r="A28" s="74"/>
      <c r="B28" s="14"/>
      <c r="C28" s="148"/>
      <c r="D28" s="71"/>
      <c r="E28" s="14"/>
    </row>
    <row r="29" spans="1:6" ht="21">
      <c r="A29" s="74">
        <v>14</v>
      </c>
      <c r="B29" s="149"/>
      <c r="C29" s="256"/>
      <c r="D29" s="71"/>
      <c r="E29" s="14"/>
      <c r="F29" s="71">
        <v>0</v>
      </c>
    </row>
    <row r="30" spans="1:7" ht="21">
      <c r="A30" s="74"/>
      <c r="B30" s="14"/>
      <c r="C30" s="256"/>
      <c r="D30" s="71"/>
      <c r="E30" s="14"/>
      <c r="F30" s="71">
        <v>0</v>
      </c>
      <c r="G30" s="19">
        <f>1170.96+2090.32</f>
        <v>3261.28</v>
      </c>
    </row>
    <row r="31" spans="1:6" ht="21">
      <c r="A31" s="74">
        <v>15</v>
      </c>
      <c r="B31" s="149"/>
      <c r="C31" s="256"/>
      <c r="D31" s="71"/>
      <c r="E31" s="14"/>
      <c r="F31" s="71">
        <v>0</v>
      </c>
    </row>
    <row r="32" spans="1:6" ht="21">
      <c r="A32" s="74"/>
      <c r="B32" s="149"/>
      <c r="C32" s="256"/>
      <c r="D32" s="71"/>
      <c r="E32" s="14"/>
      <c r="F32" s="71">
        <v>0</v>
      </c>
    </row>
    <row r="33" spans="1:6" ht="21">
      <c r="A33" s="74">
        <v>16</v>
      </c>
      <c r="B33" s="149"/>
      <c r="C33" s="148"/>
      <c r="D33" s="71"/>
      <c r="E33" s="14"/>
      <c r="F33" s="71">
        <v>0</v>
      </c>
    </row>
    <row r="34" spans="1:6" ht="21">
      <c r="A34" s="74"/>
      <c r="B34" s="14"/>
      <c r="C34" s="148"/>
      <c r="D34" s="71"/>
      <c r="E34" s="14"/>
      <c r="F34" s="48">
        <f>SUM(F29:F33)</f>
        <v>0</v>
      </c>
    </row>
    <row r="35" spans="1:7" ht="21">
      <c r="A35" s="290" t="s">
        <v>21</v>
      </c>
      <c r="B35" s="291"/>
      <c r="C35" s="292"/>
      <c r="D35" s="15">
        <f>SUM(D3:D34)</f>
        <v>0</v>
      </c>
      <c r="E35" s="14"/>
      <c r="F35" s="48">
        <f>D35+F34</f>
        <v>0</v>
      </c>
      <c r="G35" s="48">
        <f>D35-F35</f>
        <v>0</v>
      </c>
    </row>
    <row r="37" spans="1:5" ht="23.25">
      <c r="A37" s="294" t="s">
        <v>125</v>
      </c>
      <c r="B37" s="294"/>
      <c r="C37" s="294"/>
      <c r="D37" s="294"/>
      <c r="E37" s="294"/>
    </row>
    <row r="38" spans="1:5" ht="21">
      <c r="A38" s="74" t="s">
        <v>126</v>
      </c>
      <c r="B38" s="74" t="s">
        <v>2</v>
      </c>
      <c r="C38" s="148" t="s">
        <v>127</v>
      </c>
      <c r="D38" s="74" t="s">
        <v>53</v>
      </c>
      <c r="E38" s="74" t="s">
        <v>35</v>
      </c>
    </row>
    <row r="39" spans="1:5" ht="21">
      <c r="A39" s="74">
        <v>17</v>
      </c>
      <c r="B39" s="149"/>
      <c r="C39" s="148"/>
      <c r="D39" s="71"/>
      <c r="E39" s="14"/>
    </row>
    <row r="40" spans="1:5" ht="21">
      <c r="A40" s="14"/>
      <c r="B40" s="14"/>
      <c r="C40" s="148"/>
      <c r="D40" s="71"/>
      <c r="E40" s="14"/>
    </row>
    <row r="41" spans="1:5" ht="21">
      <c r="A41" s="74">
        <v>18</v>
      </c>
      <c r="B41" s="149"/>
      <c r="C41" s="148"/>
      <c r="D41" s="71"/>
      <c r="E41" s="14"/>
    </row>
    <row r="42" spans="1:5" ht="21">
      <c r="A42" s="74"/>
      <c r="B42" s="14"/>
      <c r="C42" s="148"/>
      <c r="D42" s="71"/>
      <c r="E42" s="14"/>
    </row>
    <row r="43" spans="1:5" ht="21">
      <c r="A43" s="74">
        <v>19</v>
      </c>
      <c r="B43" s="149"/>
      <c r="C43" s="148"/>
      <c r="D43" s="71"/>
      <c r="E43" s="14"/>
    </row>
    <row r="44" spans="1:5" ht="21">
      <c r="A44" s="74"/>
      <c r="B44" s="14"/>
      <c r="C44" s="148"/>
      <c r="D44" s="71"/>
      <c r="E44" s="14"/>
    </row>
    <row r="45" spans="1:5" ht="21">
      <c r="A45" s="74">
        <v>20</v>
      </c>
      <c r="B45" s="149"/>
      <c r="C45" s="148"/>
      <c r="D45" s="71"/>
      <c r="E45" s="14"/>
    </row>
    <row r="46" spans="1:5" ht="21">
      <c r="A46" s="74"/>
      <c r="B46" s="149"/>
      <c r="C46" s="148"/>
      <c r="D46" s="71"/>
      <c r="E46" s="14"/>
    </row>
    <row r="47" spans="1:5" ht="21">
      <c r="A47" s="74">
        <v>21</v>
      </c>
      <c r="B47" s="149"/>
      <c r="C47" s="148"/>
      <c r="D47" s="71"/>
      <c r="E47" s="14"/>
    </row>
    <row r="48" spans="1:5" ht="21">
      <c r="A48" s="74"/>
      <c r="B48" s="149"/>
      <c r="C48" s="148"/>
      <c r="D48" s="71"/>
      <c r="E48" s="14"/>
    </row>
    <row r="49" spans="1:5" ht="21">
      <c r="A49" s="74"/>
      <c r="B49" s="14"/>
      <c r="C49" s="148"/>
      <c r="D49" s="71"/>
      <c r="E49" s="14"/>
    </row>
    <row r="50" spans="1:5" ht="21">
      <c r="A50" s="290" t="s">
        <v>21</v>
      </c>
      <c r="B50" s="291"/>
      <c r="C50" s="292"/>
      <c r="D50" s="15">
        <f>SUM(D39:D49)</f>
        <v>0</v>
      </c>
      <c r="E50" s="14"/>
    </row>
    <row r="51" spans="1:5" ht="21">
      <c r="A51" s="282" t="s">
        <v>52</v>
      </c>
      <c r="B51" s="293"/>
      <c r="C51" s="283"/>
      <c r="D51" s="150">
        <f>D35+D50</f>
        <v>0</v>
      </c>
      <c r="E51" s="125"/>
    </row>
  </sheetData>
  <sheetProtection/>
  <mergeCells count="5">
    <mergeCell ref="A50:C50"/>
    <mergeCell ref="A51:C51"/>
    <mergeCell ref="A1:E1"/>
    <mergeCell ref="A35:C35"/>
    <mergeCell ref="A37:E37"/>
  </mergeCells>
  <printOptions/>
  <pageMargins left="0.4330708661417323" right="0.13" top="0.5905511811023623" bottom="0.7480314960629921" header="0.3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D70"/>
  <sheetViews>
    <sheetView view="pageBreakPreview" zoomScale="80" zoomScaleSheetLayoutView="80" zoomScalePageLayoutView="0" workbookViewId="0" topLeftCell="A48">
      <selection activeCell="A62" sqref="A62"/>
    </sheetView>
  </sheetViews>
  <sheetFormatPr defaultColWidth="9.140625" defaultRowHeight="12.75"/>
  <cols>
    <col min="1" max="1" width="46.7109375" style="1" bestFit="1" customWidth="1"/>
    <col min="2" max="2" width="11.421875" style="1" customWidth="1"/>
    <col min="3" max="4" width="16.28125" style="1" customWidth="1"/>
    <col min="5" max="5" width="9.140625" style="1" customWidth="1"/>
    <col min="6" max="7" width="13.57421875" style="1" bestFit="1" customWidth="1"/>
    <col min="8" max="16384" width="9.140625" style="1" customWidth="1"/>
  </cols>
  <sheetData>
    <row r="1" spans="1:4" ht="18.75">
      <c r="A1" s="296" t="s">
        <v>0</v>
      </c>
      <c r="B1" s="296"/>
      <c r="C1" s="296"/>
      <c r="D1" s="296"/>
    </row>
    <row r="2" spans="1:4" ht="18.75">
      <c r="A2" s="296" t="s">
        <v>1</v>
      </c>
      <c r="B2" s="296"/>
      <c r="C2" s="296"/>
      <c r="D2" s="296"/>
    </row>
    <row r="3" spans="1:4" ht="18.75">
      <c r="A3" s="297" t="s">
        <v>437</v>
      </c>
      <c r="B3" s="297"/>
      <c r="C3" s="297"/>
      <c r="D3" s="297"/>
    </row>
    <row r="4" spans="1:4" ht="21">
      <c r="A4" s="268" t="s">
        <v>2</v>
      </c>
      <c r="B4" s="268" t="s">
        <v>3</v>
      </c>
      <c r="C4" s="269" t="s">
        <v>86</v>
      </c>
      <c r="D4" s="269" t="s">
        <v>4</v>
      </c>
    </row>
    <row r="5" spans="1:4" ht="21">
      <c r="A5" s="270" t="s">
        <v>281</v>
      </c>
      <c r="B5" s="271">
        <v>11011000</v>
      </c>
      <c r="C5" s="272">
        <v>0</v>
      </c>
      <c r="D5" s="272"/>
    </row>
    <row r="6" spans="1:4" ht="21">
      <c r="A6" s="273" t="s">
        <v>438</v>
      </c>
      <c r="B6" s="271">
        <v>11012001</v>
      </c>
      <c r="C6" s="272">
        <v>37712228.16</v>
      </c>
      <c r="D6" s="272"/>
    </row>
    <row r="7" spans="1:4" ht="21">
      <c r="A7" s="273" t="s">
        <v>439</v>
      </c>
      <c r="B7" s="271">
        <v>11012001</v>
      </c>
      <c r="C7" s="272">
        <v>1962622.48</v>
      </c>
      <c r="D7" s="272"/>
    </row>
    <row r="8" spans="1:4" ht="21">
      <c r="A8" s="273" t="s">
        <v>440</v>
      </c>
      <c r="B8" s="271">
        <v>11012001</v>
      </c>
      <c r="C8" s="272">
        <v>0</v>
      </c>
      <c r="D8" s="272"/>
    </row>
    <row r="9" spans="1:4" ht="21">
      <c r="A9" s="273" t="s">
        <v>441</v>
      </c>
      <c r="B9" s="271">
        <v>11012001</v>
      </c>
      <c r="C9" s="272">
        <v>0</v>
      </c>
      <c r="D9" s="272"/>
    </row>
    <row r="10" spans="1:4" ht="21">
      <c r="A10" s="273" t="s">
        <v>442</v>
      </c>
      <c r="B10" s="271">
        <v>11012001</v>
      </c>
      <c r="C10" s="272">
        <v>1706136.41</v>
      </c>
      <c r="D10" s="272"/>
    </row>
    <row r="11" spans="1:4" ht="21">
      <c r="A11" s="273" t="s">
        <v>443</v>
      </c>
      <c r="B11" s="271">
        <v>11012001</v>
      </c>
      <c r="C11" s="272">
        <v>10385550.85</v>
      </c>
      <c r="D11" s="272"/>
    </row>
    <row r="12" spans="1:4" ht="21">
      <c r="A12" s="273" t="s">
        <v>444</v>
      </c>
      <c r="B12" s="271">
        <v>11012002</v>
      </c>
      <c r="C12" s="272">
        <v>309197.63</v>
      </c>
      <c r="D12" s="272"/>
    </row>
    <row r="13" spans="1:4" ht="21">
      <c r="A13" s="273" t="s">
        <v>445</v>
      </c>
      <c r="B13" s="271">
        <v>11012002</v>
      </c>
      <c r="C13" s="272">
        <v>34892261.51</v>
      </c>
      <c r="D13" s="272"/>
    </row>
    <row r="14" spans="1:4" ht="21">
      <c r="A14" s="273" t="s">
        <v>446</v>
      </c>
      <c r="B14" s="271">
        <v>11012002</v>
      </c>
      <c r="C14" s="272">
        <v>10420435.18</v>
      </c>
      <c r="D14" s="272"/>
    </row>
    <row r="15" spans="1:4" ht="21">
      <c r="A15" s="273" t="s">
        <v>447</v>
      </c>
      <c r="B15" s="271">
        <v>11012003</v>
      </c>
      <c r="C15" s="272">
        <v>0</v>
      </c>
      <c r="D15" s="272"/>
    </row>
    <row r="16" spans="1:4" ht="21">
      <c r="A16" s="270" t="s">
        <v>6</v>
      </c>
      <c r="B16" s="271">
        <v>11043001</v>
      </c>
      <c r="C16" s="272">
        <v>262195</v>
      </c>
      <c r="D16" s="272"/>
    </row>
    <row r="17" spans="1:4" ht="21">
      <c r="A17" s="270" t="s">
        <v>448</v>
      </c>
      <c r="B17" s="271">
        <v>11043002</v>
      </c>
      <c r="C17" s="272">
        <v>0</v>
      </c>
      <c r="D17" s="272"/>
    </row>
    <row r="18" spans="1:4" ht="21">
      <c r="A18" s="270" t="s">
        <v>7</v>
      </c>
      <c r="B18" s="271">
        <v>11043003</v>
      </c>
      <c r="C18" s="272">
        <v>69388</v>
      </c>
      <c r="D18" s="272"/>
    </row>
    <row r="19" spans="1:4" ht="21">
      <c r="A19" s="270" t="s">
        <v>354</v>
      </c>
      <c r="B19" s="271">
        <v>11041000</v>
      </c>
      <c r="C19" s="272">
        <v>106600</v>
      </c>
      <c r="D19" s="272"/>
    </row>
    <row r="20" spans="1:4" ht="21">
      <c r="A20" s="270" t="s">
        <v>449</v>
      </c>
      <c r="B20" s="271">
        <v>11042000</v>
      </c>
      <c r="C20" s="272">
        <v>44000</v>
      </c>
      <c r="D20" s="272"/>
    </row>
    <row r="21" spans="1:4" ht="21">
      <c r="A21" s="270" t="s">
        <v>450</v>
      </c>
      <c r="B21" s="271">
        <v>11032000</v>
      </c>
      <c r="C21" s="272">
        <v>15318886.08</v>
      </c>
      <c r="D21" s="272"/>
    </row>
    <row r="22" spans="1:4" ht="21">
      <c r="A22" s="270" t="s">
        <v>451</v>
      </c>
      <c r="B22" s="271">
        <v>19040000</v>
      </c>
      <c r="C22" s="272">
        <v>44000</v>
      </c>
      <c r="D22" s="272"/>
    </row>
    <row r="23" spans="1:4" ht="21">
      <c r="A23" s="270" t="s">
        <v>452</v>
      </c>
      <c r="B23" s="271">
        <v>12010010</v>
      </c>
      <c r="C23" s="272">
        <v>17719000</v>
      </c>
      <c r="D23" s="272"/>
    </row>
    <row r="24" spans="1:4" ht="21">
      <c r="A24" s="270" t="s">
        <v>23</v>
      </c>
      <c r="B24" s="271">
        <v>21010000</v>
      </c>
      <c r="C24" s="272"/>
      <c r="D24" s="272">
        <v>13058837</v>
      </c>
    </row>
    <row r="25" spans="1:4" ht="21">
      <c r="A25" s="270" t="s">
        <v>453</v>
      </c>
      <c r="B25" s="271">
        <v>22012002</v>
      </c>
      <c r="C25" s="272"/>
      <c r="D25" s="272">
        <v>12941589.33</v>
      </c>
    </row>
    <row r="26" spans="1:4" ht="21">
      <c r="A26" s="270" t="s">
        <v>454</v>
      </c>
      <c r="B26" s="271">
        <v>21040001</v>
      </c>
      <c r="C26" s="272"/>
      <c r="D26" s="272">
        <v>16765.31</v>
      </c>
    </row>
    <row r="27" spans="1:4" ht="21">
      <c r="A27" s="270" t="s">
        <v>455</v>
      </c>
      <c r="B27" s="271">
        <v>21040002</v>
      </c>
      <c r="C27" s="272"/>
      <c r="D27" s="272">
        <v>4711.55</v>
      </c>
    </row>
    <row r="28" spans="1:4" ht="21">
      <c r="A28" s="270" t="s">
        <v>456</v>
      </c>
      <c r="B28" s="271">
        <v>21040007</v>
      </c>
      <c r="C28" s="272"/>
      <c r="D28" s="272">
        <v>0</v>
      </c>
    </row>
    <row r="29" spans="1:4" ht="21">
      <c r="A29" s="270" t="s">
        <v>457</v>
      </c>
      <c r="B29" s="271">
        <v>21040008</v>
      </c>
      <c r="C29" s="272"/>
      <c r="D29" s="272">
        <v>533135</v>
      </c>
    </row>
    <row r="30" spans="1:4" ht="21">
      <c r="A30" s="270" t="s">
        <v>458</v>
      </c>
      <c r="B30" s="271">
        <v>21040013</v>
      </c>
      <c r="C30" s="272"/>
      <c r="D30" s="272">
        <v>0</v>
      </c>
    </row>
    <row r="31" spans="1:4" ht="21">
      <c r="A31" s="270" t="s">
        <v>459</v>
      </c>
      <c r="B31" s="271">
        <v>21040014</v>
      </c>
      <c r="C31" s="272"/>
      <c r="D31" s="272">
        <v>2.67</v>
      </c>
    </row>
    <row r="32" spans="1:4" ht="21">
      <c r="A32" s="270" t="s">
        <v>460</v>
      </c>
      <c r="B32" s="271">
        <v>21040099</v>
      </c>
      <c r="C32" s="272"/>
      <c r="D32" s="272">
        <v>14300</v>
      </c>
    </row>
    <row r="33" spans="1:4" ht="21">
      <c r="A33" s="270" t="s">
        <v>461</v>
      </c>
      <c r="B33" s="271">
        <v>21040099</v>
      </c>
      <c r="C33" s="272"/>
      <c r="D33" s="272">
        <v>0</v>
      </c>
    </row>
    <row r="34" spans="1:4" ht="21">
      <c r="A34" s="270" t="s">
        <v>462</v>
      </c>
      <c r="B34" s="271">
        <v>21040099</v>
      </c>
      <c r="C34" s="272"/>
      <c r="D34" s="272">
        <v>26800</v>
      </c>
    </row>
    <row r="35" spans="1:4" ht="21">
      <c r="A35" s="270" t="s">
        <v>463</v>
      </c>
      <c r="B35" s="271">
        <v>21040099</v>
      </c>
      <c r="C35" s="272"/>
      <c r="D35" s="272">
        <v>2950</v>
      </c>
    </row>
    <row r="36" spans="1:4" ht="21">
      <c r="A36" s="270" t="s">
        <v>464</v>
      </c>
      <c r="B36" s="271">
        <v>21040099</v>
      </c>
      <c r="C36" s="272"/>
      <c r="D36" s="272">
        <v>4000</v>
      </c>
    </row>
    <row r="37" spans="1:4" ht="21">
      <c r="A37" s="270" t="s">
        <v>409</v>
      </c>
      <c r="B37" s="271">
        <v>21030000</v>
      </c>
      <c r="C37" s="272"/>
      <c r="D37" s="272">
        <v>0</v>
      </c>
    </row>
    <row r="38" spans="1:4" ht="21">
      <c r="A38" s="270" t="s">
        <v>465</v>
      </c>
      <c r="B38" s="271">
        <v>29010000</v>
      </c>
      <c r="C38" s="272"/>
      <c r="D38" s="272">
        <v>44000</v>
      </c>
    </row>
    <row r="39" spans="1:4" ht="21">
      <c r="A39" s="270" t="s">
        <v>19</v>
      </c>
      <c r="B39" s="271">
        <v>31000000</v>
      </c>
      <c r="C39" s="272"/>
      <c r="D39" s="272">
        <v>49550830.32</v>
      </c>
    </row>
    <row r="40" spans="1:4" ht="21">
      <c r="A40" s="270" t="s">
        <v>24</v>
      </c>
      <c r="B40" s="271">
        <v>32000000</v>
      </c>
      <c r="C40" s="272"/>
      <c r="D40" s="272">
        <v>37557778.58</v>
      </c>
    </row>
    <row r="41" spans="1:4" ht="21">
      <c r="A41" s="270" t="s">
        <v>18</v>
      </c>
      <c r="B41" s="271">
        <v>40000000</v>
      </c>
      <c r="C41" s="272"/>
      <c r="D41" s="272">
        <v>33125702.19</v>
      </c>
    </row>
    <row r="42" spans="1:4" ht="21">
      <c r="A42" s="270" t="s">
        <v>17</v>
      </c>
      <c r="B42" s="271">
        <v>51100000</v>
      </c>
      <c r="C42" s="272">
        <v>4520229.87</v>
      </c>
      <c r="D42" s="272"/>
    </row>
    <row r="43" spans="1:4" ht="21">
      <c r="A43" s="270" t="s">
        <v>466</v>
      </c>
      <c r="B43" s="271">
        <v>71204000</v>
      </c>
      <c r="C43" s="272">
        <v>42318.81</v>
      </c>
      <c r="D43" s="272"/>
    </row>
    <row r="44" spans="1:4" ht="21">
      <c r="A44" s="270" t="s">
        <v>467</v>
      </c>
      <c r="B44" s="271">
        <v>71202020</v>
      </c>
      <c r="C44" s="272">
        <v>6751.95</v>
      </c>
      <c r="D44" s="272"/>
    </row>
    <row r="45" spans="1:4" ht="21">
      <c r="A45" s="270" t="s">
        <v>468</v>
      </c>
      <c r="B45" s="271">
        <v>52100000</v>
      </c>
      <c r="C45" s="272">
        <v>712080</v>
      </c>
      <c r="D45" s="272"/>
    </row>
    <row r="46" spans="1:4" ht="21">
      <c r="A46" s="270" t="s">
        <v>469</v>
      </c>
      <c r="B46" s="271">
        <v>52200000</v>
      </c>
      <c r="C46" s="272">
        <v>3565440.48</v>
      </c>
      <c r="D46" s="272"/>
    </row>
    <row r="47" spans="1:4" ht="21">
      <c r="A47" s="270" t="s">
        <v>470</v>
      </c>
      <c r="B47" s="271">
        <v>52200000</v>
      </c>
      <c r="C47" s="272">
        <v>222652.8</v>
      </c>
      <c r="D47" s="272"/>
    </row>
    <row r="48" spans="1:4" ht="21">
      <c r="A48" s="270" t="s">
        <v>471</v>
      </c>
      <c r="B48" s="271">
        <v>52200000</v>
      </c>
      <c r="C48" s="272">
        <v>1867016.68</v>
      </c>
      <c r="D48" s="272"/>
    </row>
    <row r="49" spans="1:4" ht="21">
      <c r="A49" s="270" t="s">
        <v>11</v>
      </c>
      <c r="B49" s="271">
        <v>53100000</v>
      </c>
      <c r="C49" s="272">
        <v>78577.5</v>
      </c>
      <c r="D49" s="272"/>
    </row>
    <row r="50" spans="1:4" ht="21">
      <c r="A50" s="270" t="s">
        <v>12</v>
      </c>
      <c r="B50" s="271">
        <v>53200000</v>
      </c>
      <c r="C50" s="272">
        <v>1182648.51</v>
      </c>
      <c r="D50" s="272"/>
    </row>
    <row r="51" spans="1:4" ht="21">
      <c r="A51" s="270" t="s">
        <v>13</v>
      </c>
      <c r="B51" s="271">
        <v>53300000</v>
      </c>
      <c r="C51" s="272">
        <v>460549.62</v>
      </c>
      <c r="D51" s="272"/>
    </row>
    <row r="52" spans="1:4" ht="21">
      <c r="A52" s="270" t="s">
        <v>14</v>
      </c>
      <c r="B52" s="271">
        <v>53400000</v>
      </c>
      <c r="C52" s="272">
        <v>368634.43</v>
      </c>
      <c r="D52" s="272"/>
    </row>
    <row r="53" spans="1:4" ht="21">
      <c r="A53" s="270" t="s">
        <v>16</v>
      </c>
      <c r="B53" s="271">
        <v>54100000</v>
      </c>
      <c r="C53" s="272">
        <v>0</v>
      </c>
      <c r="D53" s="272"/>
    </row>
    <row r="54" spans="1:4" ht="21">
      <c r="A54" s="270" t="s">
        <v>81</v>
      </c>
      <c r="B54" s="271">
        <v>54200000</v>
      </c>
      <c r="C54" s="272">
        <v>0</v>
      </c>
      <c r="D54" s="272"/>
    </row>
    <row r="55" spans="1:4" ht="21">
      <c r="A55" s="270" t="s">
        <v>173</v>
      </c>
      <c r="B55" s="271">
        <v>55100000</v>
      </c>
      <c r="C55" s="272">
        <v>0</v>
      </c>
      <c r="D55" s="272"/>
    </row>
    <row r="56" spans="1:4" ht="21">
      <c r="A56" s="270" t="s">
        <v>15</v>
      </c>
      <c r="B56" s="271">
        <v>56100000</v>
      </c>
      <c r="C56" s="272">
        <v>2902000</v>
      </c>
      <c r="D56" s="272"/>
    </row>
    <row r="57" spans="1:4" ht="21">
      <c r="A57" s="270" t="s">
        <v>472</v>
      </c>
      <c r="B57" s="271"/>
      <c r="C57" s="272">
        <v>0</v>
      </c>
      <c r="D57" s="269"/>
    </row>
    <row r="58" spans="1:4" ht="21">
      <c r="A58" s="270" t="s">
        <v>473</v>
      </c>
      <c r="B58" s="271"/>
      <c r="C58" s="272">
        <v>0</v>
      </c>
      <c r="D58" s="272"/>
    </row>
    <row r="59" spans="1:4" ht="20.25" customHeight="1">
      <c r="A59" s="270" t="s">
        <v>474</v>
      </c>
      <c r="B59" s="271"/>
      <c r="C59" s="272"/>
      <c r="D59" s="272">
        <v>0</v>
      </c>
    </row>
    <row r="60" spans="1:4" ht="21">
      <c r="A60" s="274"/>
      <c r="B60" s="271"/>
      <c r="C60" s="269"/>
      <c r="D60" s="269"/>
    </row>
    <row r="61" spans="1:4" ht="21">
      <c r="A61" s="274"/>
      <c r="B61" s="271"/>
      <c r="C61" s="269"/>
      <c r="D61" s="269"/>
    </row>
    <row r="62" spans="1:4" ht="21">
      <c r="A62" s="274"/>
      <c r="B62" s="271"/>
      <c r="C62" s="272"/>
      <c r="D62" s="272"/>
    </row>
    <row r="63" spans="1:4" ht="21">
      <c r="A63" s="274"/>
      <c r="B63" s="271"/>
      <c r="C63" s="272"/>
      <c r="D63" s="272"/>
    </row>
    <row r="64" spans="1:4" ht="21">
      <c r="A64" s="274"/>
      <c r="B64" s="271"/>
      <c r="C64" s="272"/>
      <c r="D64" s="272"/>
    </row>
    <row r="65" spans="1:4" ht="21">
      <c r="A65" s="274"/>
      <c r="B65" s="271"/>
      <c r="C65" s="272"/>
      <c r="D65" s="272"/>
    </row>
    <row r="66" spans="1:4" ht="21">
      <c r="A66" s="274"/>
      <c r="B66" s="271"/>
      <c r="C66" s="272"/>
      <c r="D66" s="272"/>
    </row>
    <row r="67" spans="1:4" ht="21">
      <c r="A67" s="274"/>
      <c r="B67" s="271"/>
      <c r="C67" s="272"/>
      <c r="D67" s="272"/>
    </row>
    <row r="68" spans="1:4" ht="21">
      <c r="A68" s="274"/>
      <c r="B68" s="271"/>
      <c r="C68" s="272"/>
      <c r="D68" s="272"/>
    </row>
    <row r="69" spans="1:4" ht="21">
      <c r="A69" s="268"/>
      <c r="B69" s="268"/>
      <c r="C69" s="269"/>
      <c r="D69" s="269"/>
    </row>
    <row r="70" spans="1:4" ht="21">
      <c r="A70" s="295" t="s">
        <v>21</v>
      </c>
      <c r="B70" s="295"/>
      <c r="C70" s="275">
        <f>SUM(C5:C69)</f>
        <v>146881401.95</v>
      </c>
      <c r="D70" s="275">
        <f>SUM(D5:D69)</f>
        <v>146881401.95000002</v>
      </c>
    </row>
  </sheetData>
  <sheetProtection/>
  <mergeCells count="4">
    <mergeCell ref="A70:B70"/>
    <mergeCell ref="A1:D1"/>
    <mergeCell ref="A2:D2"/>
    <mergeCell ref="A3:D3"/>
  </mergeCells>
  <printOptions/>
  <pageMargins left="0.984251968503937" right="0.1968503937007874" top="0.4724409448818898" bottom="0.3149606299212598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80" zoomScaleSheetLayoutView="80" workbookViewId="0" topLeftCell="A1">
      <selection activeCell="G16" sqref="G16:H16"/>
    </sheetView>
  </sheetViews>
  <sheetFormatPr defaultColWidth="9.140625" defaultRowHeight="12.75"/>
  <cols>
    <col min="1" max="1" width="2.421875" style="19" customWidth="1"/>
    <col min="2" max="2" width="4.00390625" style="19" customWidth="1"/>
    <col min="3" max="3" width="5.00390625" style="19" customWidth="1"/>
    <col min="4" max="4" width="6.8515625" style="19" customWidth="1"/>
    <col min="5" max="5" width="9.140625" style="19" customWidth="1"/>
    <col min="6" max="6" width="10.8515625" style="19" customWidth="1"/>
    <col min="7" max="7" width="14.28125" style="19" customWidth="1"/>
    <col min="8" max="8" width="18.00390625" style="19" customWidth="1"/>
    <col min="9" max="9" width="16.7109375" style="19" customWidth="1"/>
    <col min="10" max="10" width="18.57421875" style="19" customWidth="1"/>
    <col min="11" max="16384" width="9.140625" style="19" customWidth="1"/>
  </cols>
  <sheetData>
    <row r="1" spans="1:9" ht="21">
      <c r="A1" s="277" t="s">
        <v>0</v>
      </c>
      <c r="B1" s="277"/>
      <c r="C1" s="277"/>
      <c r="D1" s="277"/>
      <c r="E1" s="277"/>
      <c r="F1" s="277"/>
      <c r="G1" s="277"/>
      <c r="H1" s="277"/>
      <c r="I1" s="277"/>
    </row>
    <row r="2" spans="1:9" ht="21">
      <c r="A2" s="277" t="s">
        <v>280</v>
      </c>
      <c r="B2" s="277"/>
      <c r="C2" s="277"/>
      <c r="D2" s="277"/>
      <c r="E2" s="277"/>
      <c r="F2" s="277"/>
      <c r="G2" s="277"/>
      <c r="H2" s="277"/>
      <c r="I2" s="277"/>
    </row>
    <row r="3" spans="1:9" ht="21">
      <c r="A3" s="277" t="s">
        <v>279</v>
      </c>
      <c r="B3" s="277"/>
      <c r="C3" s="277"/>
      <c r="D3" s="277"/>
      <c r="E3" s="277"/>
      <c r="F3" s="277"/>
      <c r="G3" s="277"/>
      <c r="H3" s="277"/>
      <c r="I3" s="277"/>
    </row>
    <row r="5" spans="1:9" ht="21">
      <c r="A5" s="110" t="s">
        <v>272</v>
      </c>
      <c r="B5" s="110"/>
      <c r="C5" s="110"/>
      <c r="D5" s="110"/>
      <c r="E5" s="110"/>
      <c r="F5" s="110"/>
      <c r="G5" s="110"/>
      <c r="H5" s="110"/>
      <c r="I5" s="110"/>
    </row>
    <row r="6" spans="1:2" ht="21">
      <c r="A6" s="19" t="s">
        <v>64</v>
      </c>
      <c r="B6" s="19" t="s">
        <v>339</v>
      </c>
    </row>
    <row r="7" ht="21">
      <c r="A7" s="19" t="s">
        <v>346</v>
      </c>
    </row>
    <row r="11" spans="1:4" ht="21">
      <c r="A11" s="31" t="s">
        <v>36</v>
      </c>
      <c r="D11" s="19" t="s">
        <v>273</v>
      </c>
    </row>
    <row r="12" ht="21">
      <c r="C12" s="19" t="s">
        <v>274</v>
      </c>
    </row>
    <row r="13" ht="21">
      <c r="D13" s="19" t="s">
        <v>275</v>
      </c>
    </row>
    <row r="14" ht="21">
      <c r="A14" s="19" t="s">
        <v>276</v>
      </c>
    </row>
    <row r="15" ht="21">
      <c r="A15" s="19" t="s">
        <v>277</v>
      </c>
    </row>
    <row r="16" ht="21">
      <c r="C16" s="19" t="s">
        <v>278</v>
      </c>
    </row>
  </sheetData>
  <sheetProtection/>
  <mergeCells count="3">
    <mergeCell ref="A1:I1"/>
    <mergeCell ref="A2:I2"/>
    <mergeCell ref="A3:I3"/>
  </mergeCells>
  <printOptions/>
  <pageMargins left="0.75" right="0.32" top="0.86" bottom="1" header="0.5" footer="0.5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="80" zoomScaleSheetLayoutView="80" zoomScalePageLayoutView="0" workbookViewId="0" topLeftCell="A1">
      <selection activeCell="K1" sqref="K1"/>
    </sheetView>
  </sheetViews>
  <sheetFormatPr defaultColWidth="9.140625" defaultRowHeight="12.75"/>
  <cols>
    <col min="1" max="1" width="4.140625" style="20" customWidth="1"/>
    <col min="2" max="2" width="5.8515625" style="20" customWidth="1"/>
    <col min="3" max="5" width="9.140625" style="20" customWidth="1"/>
    <col min="6" max="6" width="12.8515625" style="20" customWidth="1"/>
    <col min="7" max="7" width="1.7109375" style="20" customWidth="1"/>
    <col min="8" max="8" width="0" style="20" hidden="1" customWidth="1"/>
    <col min="9" max="9" width="9.140625" style="20" customWidth="1"/>
    <col min="10" max="10" width="15.57421875" style="20" customWidth="1"/>
    <col min="11" max="12" width="9.140625" style="20" customWidth="1"/>
    <col min="13" max="13" width="16.140625" style="1" bestFit="1" customWidth="1"/>
    <col min="14" max="14" width="12.421875" style="1" bestFit="1" customWidth="1"/>
    <col min="15" max="15" width="12.140625" style="1" bestFit="1" customWidth="1"/>
    <col min="16" max="16" width="14.57421875" style="1" bestFit="1" customWidth="1"/>
    <col min="17" max="17" width="17.421875" style="230" customWidth="1"/>
    <col min="18" max="16384" width="9.140625" style="20" customWidth="1"/>
  </cols>
  <sheetData>
    <row r="1" spans="1:11" ht="21">
      <c r="A1" s="1"/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75" t="s">
        <v>349</v>
      </c>
    </row>
    <row r="2" spans="1:11" ht="21">
      <c r="A2" s="1"/>
      <c r="B2" s="296" t="s">
        <v>340</v>
      </c>
      <c r="C2" s="296"/>
      <c r="D2" s="296"/>
      <c r="E2" s="296"/>
      <c r="F2" s="296"/>
      <c r="G2" s="296"/>
      <c r="H2" s="296"/>
      <c r="I2" s="296"/>
      <c r="J2" s="296"/>
      <c r="K2" s="76"/>
    </row>
    <row r="3" spans="1:11" ht="21">
      <c r="A3" s="1"/>
      <c r="B3" s="296" t="s">
        <v>341</v>
      </c>
      <c r="C3" s="296"/>
      <c r="D3" s="296"/>
      <c r="E3" s="296"/>
      <c r="F3" s="296"/>
      <c r="G3" s="296"/>
      <c r="H3" s="296"/>
      <c r="I3" s="296"/>
      <c r="J3" s="296"/>
      <c r="K3" s="76"/>
    </row>
    <row r="4" spans="1:11" ht="21">
      <c r="A4" s="1"/>
      <c r="B4" s="1"/>
      <c r="C4" s="1"/>
      <c r="D4" s="1"/>
      <c r="E4" s="1"/>
      <c r="F4" s="1"/>
      <c r="G4" s="1"/>
      <c r="H4" s="77"/>
      <c r="I4" s="78"/>
      <c r="J4" s="78"/>
      <c r="K4" s="79"/>
    </row>
    <row r="5" spans="1:16" ht="21">
      <c r="A5" s="1"/>
      <c r="B5" s="313" t="s">
        <v>37</v>
      </c>
      <c r="C5" s="314"/>
      <c r="D5" s="314"/>
      <c r="E5" s="314"/>
      <c r="F5" s="314"/>
      <c r="G5" s="314"/>
      <c r="H5" s="315"/>
      <c r="I5" s="316" t="s">
        <v>69</v>
      </c>
      <c r="J5" s="317"/>
      <c r="K5" s="80"/>
      <c r="M5" s="1" t="s">
        <v>342</v>
      </c>
      <c r="N5" s="1" t="s">
        <v>343</v>
      </c>
      <c r="O5" s="1" t="s">
        <v>344</v>
      </c>
      <c r="P5" s="1" t="s">
        <v>345</v>
      </c>
    </row>
    <row r="6" spans="1:11" ht="21">
      <c r="A6" s="1"/>
      <c r="B6" s="81"/>
      <c r="C6" s="82"/>
      <c r="D6" s="83"/>
      <c r="E6" s="2"/>
      <c r="F6" s="2"/>
      <c r="G6" s="2"/>
      <c r="H6" s="84"/>
      <c r="I6" s="318"/>
      <c r="J6" s="319"/>
      <c r="K6" s="80"/>
    </row>
    <row r="7" spans="1:16" ht="21">
      <c r="A7" s="1"/>
      <c r="B7" s="62" t="s">
        <v>78</v>
      </c>
      <c r="C7" s="59" t="s">
        <v>77</v>
      </c>
      <c r="D7" s="85"/>
      <c r="E7" s="85"/>
      <c r="F7" s="85"/>
      <c r="G7" s="85"/>
      <c r="H7" s="86"/>
      <c r="I7" s="311"/>
      <c r="J7" s="312"/>
      <c r="K7" s="87"/>
      <c r="M7" s="77"/>
      <c r="N7" s="77"/>
      <c r="O7" s="77"/>
      <c r="P7" s="77"/>
    </row>
    <row r="8" spans="1:16" ht="21">
      <c r="A8" s="1"/>
      <c r="B8" s="88">
        <v>1</v>
      </c>
      <c r="C8" s="7" t="s">
        <v>124</v>
      </c>
      <c r="D8" s="7"/>
      <c r="G8" s="7"/>
      <c r="H8" s="86"/>
      <c r="I8" s="301">
        <v>1999971.4</v>
      </c>
      <c r="J8" s="302"/>
      <c r="K8" s="89"/>
      <c r="M8" s="230">
        <v>1999971.4</v>
      </c>
      <c r="N8" s="77"/>
      <c r="O8" s="77"/>
      <c r="P8" s="77">
        <f>M8+N8-O8</f>
        <v>1999971.4</v>
      </c>
    </row>
    <row r="9" spans="1:16" ht="21">
      <c r="A9" s="1"/>
      <c r="B9" s="88">
        <v>2</v>
      </c>
      <c r="C9" s="7" t="s">
        <v>38</v>
      </c>
      <c r="D9" s="7"/>
      <c r="G9" s="7"/>
      <c r="H9" s="86"/>
      <c r="I9" s="301">
        <v>0</v>
      </c>
      <c r="J9" s="302"/>
      <c r="K9" s="89"/>
      <c r="M9" s="230"/>
      <c r="N9" s="77"/>
      <c r="O9" s="77"/>
      <c r="P9" s="77">
        <f aca="true" t="shared" si="0" ref="P9:P29">M9+N9-O9</f>
        <v>0</v>
      </c>
    </row>
    <row r="10" spans="1:16" ht="21">
      <c r="A10" s="1"/>
      <c r="B10" s="88">
        <v>3</v>
      </c>
      <c r="C10" s="7" t="s">
        <v>39</v>
      </c>
      <c r="D10" s="7"/>
      <c r="G10" s="7"/>
      <c r="H10" s="86"/>
      <c r="I10" s="301">
        <v>8908000</v>
      </c>
      <c r="J10" s="302"/>
      <c r="K10" s="89"/>
      <c r="M10" s="230">
        <v>8908000</v>
      </c>
      <c r="N10" s="229">
        <v>0</v>
      </c>
      <c r="O10" s="77"/>
      <c r="P10" s="77">
        <f t="shared" si="0"/>
        <v>8908000</v>
      </c>
    </row>
    <row r="11" spans="1:16" ht="21">
      <c r="A11" s="1"/>
      <c r="B11" s="88">
        <v>4</v>
      </c>
      <c r="C11" s="7" t="s">
        <v>40</v>
      </c>
      <c r="D11" s="7"/>
      <c r="G11" s="7"/>
      <c r="H11" s="86"/>
      <c r="I11" s="301">
        <v>1951198.13</v>
      </c>
      <c r="J11" s="302"/>
      <c r="K11" s="89"/>
      <c r="M11" s="230">
        <v>1951198.13</v>
      </c>
      <c r="N11" s="77"/>
      <c r="O11" s="77"/>
      <c r="P11" s="77">
        <f t="shared" si="0"/>
        <v>1951198.13</v>
      </c>
    </row>
    <row r="12" spans="1:16" ht="21">
      <c r="A12" s="1"/>
      <c r="B12" s="88">
        <v>5</v>
      </c>
      <c r="C12" s="7" t="s">
        <v>128</v>
      </c>
      <c r="D12" s="7"/>
      <c r="G12" s="7"/>
      <c r="H12" s="86"/>
      <c r="I12" s="301">
        <v>9760139.6</v>
      </c>
      <c r="J12" s="302"/>
      <c r="K12" s="89"/>
      <c r="M12" s="230">
        <v>9760139.6</v>
      </c>
      <c r="N12" s="229">
        <v>0</v>
      </c>
      <c r="O12" s="77"/>
      <c r="P12" s="77">
        <f t="shared" si="0"/>
        <v>9760139.6</v>
      </c>
    </row>
    <row r="13" spans="1:16" ht="21">
      <c r="A13" s="1"/>
      <c r="B13" s="88">
        <v>6</v>
      </c>
      <c r="C13" s="7" t="s">
        <v>129</v>
      </c>
      <c r="D13" s="7"/>
      <c r="G13" s="7"/>
      <c r="H13" s="86"/>
      <c r="I13" s="301">
        <v>2608900</v>
      </c>
      <c r="J13" s="302"/>
      <c r="K13" s="89"/>
      <c r="M13" s="230">
        <v>2608900</v>
      </c>
      <c r="N13" s="77"/>
      <c r="O13" s="77"/>
      <c r="P13" s="77">
        <f t="shared" si="0"/>
        <v>2608900</v>
      </c>
    </row>
    <row r="14" spans="1:16" ht="21">
      <c r="A14" s="1"/>
      <c r="B14" s="88">
        <v>7</v>
      </c>
      <c r="C14" s="7" t="s">
        <v>211</v>
      </c>
      <c r="D14" s="7"/>
      <c r="G14" s="7"/>
      <c r="H14" s="86"/>
      <c r="I14" s="301">
        <v>18333350</v>
      </c>
      <c r="J14" s="302"/>
      <c r="K14" s="89"/>
      <c r="M14" s="230">
        <v>18333350</v>
      </c>
      <c r="N14" s="77"/>
      <c r="O14" s="77"/>
      <c r="P14" s="77">
        <f t="shared" si="0"/>
        <v>18333350</v>
      </c>
    </row>
    <row r="15" spans="1:16" ht="21">
      <c r="A15" s="1"/>
      <c r="B15" s="88">
        <v>8</v>
      </c>
      <c r="C15" s="7" t="s">
        <v>41</v>
      </c>
      <c r="D15" s="7"/>
      <c r="G15" s="7"/>
      <c r="H15" s="86"/>
      <c r="I15" s="301">
        <v>891946.35</v>
      </c>
      <c r="J15" s="302"/>
      <c r="K15" s="89"/>
      <c r="M15" s="230">
        <v>891946.35</v>
      </c>
      <c r="N15" s="77"/>
      <c r="O15" s="77"/>
      <c r="P15" s="77">
        <f t="shared" si="0"/>
        <v>891946.35</v>
      </c>
    </row>
    <row r="16" spans="1:16" ht="21">
      <c r="A16" s="1"/>
      <c r="B16" s="88">
        <v>9</v>
      </c>
      <c r="C16" s="7" t="s">
        <v>42</v>
      </c>
      <c r="D16" s="7"/>
      <c r="G16" s="7"/>
      <c r="H16" s="86"/>
      <c r="I16" s="301">
        <v>510235.52</v>
      </c>
      <c r="J16" s="302"/>
      <c r="K16" s="89"/>
      <c r="M16" s="230">
        <v>510235.52</v>
      </c>
      <c r="N16" s="77"/>
      <c r="O16" s="77"/>
      <c r="P16" s="77">
        <f t="shared" si="0"/>
        <v>510235.52</v>
      </c>
    </row>
    <row r="17" spans="1:16" ht="21">
      <c r="A17" s="1"/>
      <c r="B17" s="88">
        <v>10</v>
      </c>
      <c r="C17" s="7" t="s">
        <v>130</v>
      </c>
      <c r="D17" s="7"/>
      <c r="G17" s="7"/>
      <c r="H17" s="86"/>
      <c r="I17" s="301">
        <v>163800</v>
      </c>
      <c r="J17" s="302"/>
      <c r="K17" s="89"/>
      <c r="M17" s="230">
        <v>93800</v>
      </c>
      <c r="N17" s="77">
        <v>70000</v>
      </c>
      <c r="O17" s="77"/>
      <c r="P17" s="77">
        <f t="shared" si="0"/>
        <v>163800</v>
      </c>
    </row>
    <row r="18" spans="1:16" ht="21">
      <c r="A18" s="1"/>
      <c r="B18" s="64" t="s">
        <v>79</v>
      </c>
      <c r="C18" s="59" t="s">
        <v>80</v>
      </c>
      <c r="D18" s="7"/>
      <c r="E18" s="7"/>
      <c r="F18" s="7"/>
      <c r="G18" s="7"/>
      <c r="H18" s="86"/>
      <c r="I18" s="309"/>
      <c r="J18" s="310"/>
      <c r="K18" s="89"/>
      <c r="M18" s="230"/>
      <c r="N18" s="77"/>
      <c r="O18" s="77"/>
      <c r="P18" s="77">
        <f t="shared" si="0"/>
        <v>0</v>
      </c>
    </row>
    <row r="19" spans="1:16" ht="21">
      <c r="A19" s="1"/>
      <c r="B19" s="88">
        <v>1</v>
      </c>
      <c r="C19" s="7" t="s">
        <v>43</v>
      </c>
      <c r="D19" s="7"/>
      <c r="G19" s="7"/>
      <c r="H19" s="86"/>
      <c r="I19" s="301">
        <v>42367935</v>
      </c>
      <c r="J19" s="302"/>
      <c r="K19" s="89"/>
      <c r="M19" s="230">
        <v>41112735</v>
      </c>
      <c r="N19" s="77">
        <v>1255200</v>
      </c>
      <c r="O19" s="77"/>
      <c r="P19" s="77">
        <f t="shared" si="0"/>
        <v>42367935</v>
      </c>
    </row>
    <row r="20" spans="1:16" ht="21">
      <c r="A20" s="1"/>
      <c r="B20" s="88">
        <v>2</v>
      </c>
      <c r="C20" s="7" t="s">
        <v>44</v>
      </c>
      <c r="D20" s="7"/>
      <c r="G20" s="7"/>
      <c r="H20" s="86"/>
      <c r="I20" s="309"/>
      <c r="J20" s="310"/>
      <c r="K20" s="89"/>
      <c r="M20" s="230"/>
      <c r="N20" s="77"/>
      <c r="O20" s="77"/>
      <c r="P20" s="77">
        <f t="shared" si="0"/>
        <v>0</v>
      </c>
    </row>
    <row r="21" spans="1:16" ht="21">
      <c r="A21" s="1"/>
      <c r="B21" s="88"/>
      <c r="C21" s="7" t="s">
        <v>45</v>
      </c>
      <c r="D21" s="7"/>
      <c r="G21" s="7"/>
      <c r="H21" s="86"/>
      <c r="I21" s="301">
        <v>495500</v>
      </c>
      <c r="J21" s="302"/>
      <c r="K21" s="89"/>
      <c r="M21" s="230">
        <v>495500</v>
      </c>
      <c r="N21" s="77"/>
      <c r="O21" s="77"/>
      <c r="P21" s="77">
        <f t="shared" si="0"/>
        <v>495500</v>
      </c>
    </row>
    <row r="22" spans="1:16" ht="21">
      <c r="A22" s="1"/>
      <c r="B22" s="88"/>
      <c r="C22" s="7" t="s">
        <v>46</v>
      </c>
      <c r="D22" s="7"/>
      <c r="G22" s="7"/>
      <c r="H22" s="86"/>
      <c r="I22" s="301">
        <v>391975</v>
      </c>
      <c r="J22" s="302"/>
      <c r="K22" s="89"/>
      <c r="M22" s="230">
        <v>358675</v>
      </c>
      <c r="N22" s="77">
        <v>33300</v>
      </c>
      <c r="O22" s="77">
        <v>0</v>
      </c>
      <c r="P22" s="77">
        <f t="shared" si="0"/>
        <v>391975</v>
      </c>
    </row>
    <row r="23" spans="1:16" ht="21">
      <c r="A23" s="1"/>
      <c r="B23" s="88"/>
      <c r="C23" s="7" t="s">
        <v>47</v>
      </c>
      <c r="D23" s="7"/>
      <c r="G23" s="7"/>
      <c r="H23" s="86"/>
      <c r="I23" s="301">
        <v>644650</v>
      </c>
      <c r="J23" s="302"/>
      <c r="K23" s="89"/>
      <c r="M23" s="230">
        <v>644650</v>
      </c>
      <c r="N23" s="77"/>
      <c r="O23" s="77">
        <v>0</v>
      </c>
      <c r="P23" s="77">
        <f t="shared" si="0"/>
        <v>644650</v>
      </c>
    </row>
    <row r="24" spans="1:16" ht="21">
      <c r="A24" s="1"/>
      <c r="B24" s="88"/>
      <c r="C24" s="7" t="s">
        <v>48</v>
      </c>
      <c r="D24" s="7"/>
      <c r="G24" s="7"/>
      <c r="H24" s="86"/>
      <c r="I24" s="301">
        <v>8569089.65</v>
      </c>
      <c r="J24" s="302"/>
      <c r="K24" s="89"/>
      <c r="M24" s="230">
        <v>8481289.65</v>
      </c>
      <c r="N24" s="77">
        <v>87800</v>
      </c>
      <c r="O24" s="77">
        <v>0</v>
      </c>
      <c r="P24" s="77">
        <f t="shared" si="0"/>
        <v>8569089.65</v>
      </c>
    </row>
    <row r="25" spans="1:16" ht="21">
      <c r="A25" s="1"/>
      <c r="B25" s="88"/>
      <c r="C25" s="7" t="s">
        <v>49</v>
      </c>
      <c r="D25" s="7"/>
      <c r="G25" s="7"/>
      <c r="H25" s="86"/>
      <c r="I25" s="301">
        <v>934086</v>
      </c>
      <c r="J25" s="302"/>
      <c r="K25" s="89"/>
      <c r="M25" s="230">
        <v>934086</v>
      </c>
      <c r="N25" s="77">
        <v>0</v>
      </c>
      <c r="O25" s="77">
        <v>0</v>
      </c>
      <c r="P25" s="77">
        <f t="shared" si="0"/>
        <v>934086</v>
      </c>
    </row>
    <row r="26" spans="1:16" ht="21">
      <c r="A26" s="1"/>
      <c r="B26" s="88"/>
      <c r="C26" s="7" t="s">
        <v>50</v>
      </c>
      <c r="D26" s="7"/>
      <c r="G26" s="7"/>
      <c r="H26" s="86"/>
      <c r="I26" s="301">
        <v>682876</v>
      </c>
      <c r="J26" s="302"/>
      <c r="K26" s="89"/>
      <c r="M26" s="230">
        <v>640376</v>
      </c>
      <c r="N26" s="77">
        <v>42500</v>
      </c>
      <c r="O26" s="77">
        <v>0</v>
      </c>
      <c r="P26" s="77">
        <f t="shared" si="0"/>
        <v>682876</v>
      </c>
    </row>
    <row r="27" spans="1:16" ht="21">
      <c r="A27" s="1"/>
      <c r="B27" s="88"/>
      <c r="C27" s="7" t="s">
        <v>157</v>
      </c>
      <c r="D27" s="7"/>
      <c r="G27" s="7"/>
      <c r="H27" s="86"/>
      <c r="I27" s="301">
        <v>1790511</v>
      </c>
      <c r="J27" s="302"/>
      <c r="K27" s="89"/>
      <c r="M27" s="230">
        <v>1510511</v>
      </c>
      <c r="N27" s="77">
        <v>280000</v>
      </c>
      <c r="O27" s="77"/>
      <c r="P27" s="77">
        <f t="shared" si="0"/>
        <v>1790511</v>
      </c>
    </row>
    <row r="28" spans="1:16" ht="21">
      <c r="A28" s="1"/>
      <c r="B28" s="88"/>
      <c r="C28" s="7" t="s">
        <v>158</v>
      </c>
      <c r="D28" s="7"/>
      <c r="G28" s="7"/>
      <c r="H28" s="86"/>
      <c r="I28" s="301">
        <v>3453937</v>
      </c>
      <c r="J28" s="302"/>
      <c r="K28" s="89"/>
      <c r="M28" s="230">
        <v>2765037</v>
      </c>
      <c r="N28" s="77">
        <v>688900</v>
      </c>
      <c r="O28" s="77"/>
      <c r="P28" s="77">
        <f t="shared" si="0"/>
        <v>3453937</v>
      </c>
    </row>
    <row r="29" spans="1:16" ht="21">
      <c r="A29" s="1"/>
      <c r="B29" s="88">
        <v>3</v>
      </c>
      <c r="C29" s="7" t="s">
        <v>51</v>
      </c>
      <c r="D29" s="7"/>
      <c r="G29" s="7"/>
      <c r="H29" s="86"/>
      <c r="I29" s="301">
        <v>8374928</v>
      </c>
      <c r="J29" s="302"/>
      <c r="K29" s="89"/>
      <c r="M29" s="230">
        <v>8200958</v>
      </c>
      <c r="N29" s="77">
        <v>173970</v>
      </c>
      <c r="O29" s="77">
        <v>0</v>
      </c>
      <c r="P29" s="77">
        <f t="shared" si="0"/>
        <v>8374928</v>
      </c>
    </row>
    <row r="30" spans="1:16" ht="21">
      <c r="A30" s="1"/>
      <c r="B30" s="90"/>
      <c r="C30" s="91"/>
      <c r="D30" s="91"/>
      <c r="E30" s="91"/>
      <c r="F30" s="91"/>
      <c r="G30" s="91"/>
      <c r="H30" s="86"/>
      <c r="I30" s="303"/>
      <c r="J30" s="304"/>
      <c r="K30" s="89"/>
      <c r="M30" s="230"/>
      <c r="N30" s="77"/>
      <c r="O30" s="77"/>
      <c r="P30" s="77"/>
    </row>
    <row r="31" spans="1:16" ht="21.75" thickBot="1">
      <c r="A31" s="1"/>
      <c r="B31" s="305" t="s">
        <v>52</v>
      </c>
      <c r="C31" s="305"/>
      <c r="D31" s="305"/>
      <c r="E31" s="305"/>
      <c r="F31" s="305"/>
      <c r="G31" s="305"/>
      <c r="H31" s="306"/>
      <c r="I31" s="307">
        <f>SUM(I8:J30)</f>
        <v>112833028.65</v>
      </c>
      <c r="J31" s="308"/>
      <c r="K31" s="89"/>
      <c r="M31" s="230">
        <f>SUM(M8:M29)</f>
        <v>110201358.65</v>
      </c>
      <c r="N31" s="77">
        <f>SUM(N8:N30)</f>
        <v>2631670</v>
      </c>
      <c r="O31" s="77">
        <f>SUM(O8:O30)</f>
        <v>0</v>
      </c>
      <c r="P31" s="77">
        <f>SUM(P8:P30)</f>
        <v>112833028.65</v>
      </c>
    </row>
    <row r="32" spans="1:11" ht="21.75" thickTop="1">
      <c r="A32" s="1"/>
      <c r="B32" s="61"/>
      <c r="C32" s="61"/>
      <c r="D32" s="61"/>
      <c r="E32" s="61"/>
      <c r="F32" s="61"/>
      <c r="G32" s="61"/>
      <c r="H32" s="61"/>
      <c r="I32" s="73"/>
      <c r="J32" s="73"/>
      <c r="K32" s="78"/>
    </row>
    <row r="33" spans="1:11" ht="21">
      <c r="A33" s="1"/>
      <c r="B33" s="1"/>
      <c r="C33" s="1"/>
      <c r="D33" s="1"/>
      <c r="E33" s="1"/>
      <c r="F33" s="1"/>
      <c r="G33" s="1"/>
      <c r="H33" s="1"/>
      <c r="I33" s="77"/>
      <c r="J33" s="1"/>
      <c r="K33" s="92"/>
    </row>
    <row r="34" spans="1:11" ht="21">
      <c r="A34" s="1"/>
      <c r="B34" s="1"/>
      <c r="C34" s="299" t="s">
        <v>25</v>
      </c>
      <c r="D34" s="299"/>
      <c r="E34" s="299"/>
      <c r="F34" s="299"/>
      <c r="G34" s="1"/>
      <c r="H34" s="1"/>
      <c r="I34" s="94" t="s">
        <v>26</v>
      </c>
      <c r="J34" s="94"/>
      <c r="K34" s="95"/>
    </row>
    <row r="35" spans="1:11" ht="21">
      <c r="A35" s="1"/>
      <c r="B35" s="1"/>
      <c r="C35" s="93"/>
      <c r="D35" s="93"/>
      <c r="E35" s="93"/>
      <c r="F35" s="93"/>
      <c r="G35" s="1"/>
      <c r="H35" s="1"/>
      <c r="I35" s="94"/>
      <c r="J35" s="94"/>
      <c r="K35" s="95"/>
    </row>
    <row r="36" spans="1:11" ht="21">
      <c r="A36" s="1"/>
      <c r="B36" s="1"/>
      <c r="C36" s="299" t="s">
        <v>25</v>
      </c>
      <c r="D36" s="299"/>
      <c r="E36" s="299"/>
      <c r="F36" s="299"/>
      <c r="G36" s="1"/>
      <c r="H36" s="1"/>
      <c r="I36" s="300" t="s">
        <v>75</v>
      </c>
      <c r="J36" s="300"/>
      <c r="K36" s="1"/>
    </row>
    <row r="37" spans="1:11" ht="21">
      <c r="A37" s="1"/>
      <c r="B37" s="1"/>
      <c r="C37" s="93"/>
      <c r="D37" s="93"/>
      <c r="E37" s="93"/>
      <c r="F37" s="93"/>
      <c r="G37" s="1"/>
      <c r="H37" s="1"/>
      <c r="I37" s="96"/>
      <c r="J37" s="96"/>
      <c r="K37" s="1"/>
    </row>
    <row r="38" spans="1:11" ht="21">
      <c r="A38" s="1"/>
      <c r="B38" s="1"/>
      <c r="C38" s="299" t="s">
        <v>25</v>
      </c>
      <c r="D38" s="299"/>
      <c r="E38" s="299"/>
      <c r="F38" s="299"/>
      <c r="H38" s="1"/>
      <c r="I38" s="94" t="s">
        <v>76</v>
      </c>
      <c r="J38" s="94"/>
      <c r="K38" s="1"/>
    </row>
    <row r="39" spans="1:11" ht="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ht="21">
      <c r="A40" s="1"/>
    </row>
    <row r="41" spans="1:11" ht="21">
      <c r="A41" s="7"/>
      <c r="B41" s="289"/>
      <c r="C41" s="289"/>
      <c r="D41" s="289"/>
      <c r="E41" s="289"/>
      <c r="F41" s="289"/>
      <c r="G41" s="289"/>
      <c r="H41" s="289"/>
      <c r="I41" s="289"/>
      <c r="J41" s="289"/>
      <c r="K41" s="7"/>
    </row>
    <row r="42" spans="1:11" ht="21">
      <c r="A42" s="7"/>
      <c r="B42" s="289"/>
      <c r="C42" s="289"/>
      <c r="D42" s="289"/>
      <c r="E42" s="289"/>
      <c r="F42" s="289"/>
      <c r="G42" s="97"/>
      <c r="H42" s="97"/>
      <c r="I42" s="97"/>
      <c r="J42" s="97"/>
      <c r="K42" s="7"/>
    </row>
    <row r="43" spans="1:11" ht="21">
      <c r="A43" s="7"/>
      <c r="B43" s="97"/>
      <c r="C43" s="97"/>
      <c r="D43" s="97"/>
      <c r="E43" s="97"/>
      <c r="F43" s="97"/>
      <c r="G43" s="97"/>
      <c r="H43" s="97"/>
      <c r="I43" s="97"/>
      <c r="J43" s="97"/>
      <c r="K43" s="60"/>
    </row>
    <row r="44" spans="1:11" ht="21">
      <c r="A44" s="7"/>
      <c r="B44" s="289"/>
      <c r="C44" s="289"/>
      <c r="D44" s="289"/>
      <c r="E44" s="289"/>
      <c r="F44" s="289"/>
      <c r="G44" s="289"/>
      <c r="H44" s="289"/>
      <c r="I44" s="298"/>
      <c r="J44" s="298"/>
      <c r="K44" s="97"/>
    </row>
    <row r="45" spans="1:11" ht="21">
      <c r="A45" s="7"/>
      <c r="B45" s="59"/>
      <c r="C45" s="97"/>
      <c r="D45" s="59"/>
      <c r="E45" s="60"/>
      <c r="F45" s="60"/>
      <c r="G45" s="60"/>
      <c r="H45" s="73"/>
      <c r="I45" s="298"/>
      <c r="J45" s="298"/>
      <c r="K45" s="79"/>
    </row>
    <row r="46" spans="1:11" ht="21">
      <c r="A46" s="7"/>
      <c r="B46" s="98"/>
      <c r="C46" s="98"/>
      <c r="D46" s="7"/>
      <c r="E46" s="7"/>
      <c r="F46" s="7"/>
      <c r="G46" s="7"/>
      <c r="H46" s="86"/>
      <c r="I46" s="99"/>
      <c r="J46" s="100"/>
      <c r="K46" s="101"/>
    </row>
    <row r="47" spans="1:11" ht="21">
      <c r="A47" s="7"/>
      <c r="B47" s="98"/>
      <c r="C47" s="98"/>
      <c r="D47" s="7"/>
      <c r="E47" s="7"/>
      <c r="F47" s="7"/>
      <c r="G47" s="7"/>
      <c r="H47" s="86"/>
      <c r="I47" s="99"/>
      <c r="J47" s="78"/>
      <c r="K47" s="101"/>
    </row>
    <row r="48" spans="1:11" ht="21">
      <c r="A48" s="7"/>
      <c r="B48" s="7"/>
      <c r="C48" s="11"/>
      <c r="D48" s="11"/>
      <c r="E48" s="7"/>
      <c r="F48" s="7"/>
      <c r="G48" s="7"/>
      <c r="H48" s="86"/>
      <c r="I48" s="99"/>
      <c r="J48" s="78"/>
      <c r="K48" s="79"/>
    </row>
    <row r="49" spans="1:11" ht="21">
      <c r="A49" s="7"/>
      <c r="B49" s="7"/>
      <c r="C49" s="11"/>
      <c r="D49" s="11"/>
      <c r="E49" s="7"/>
      <c r="F49" s="7"/>
      <c r="G49" s="7"/>
      <c r="H49" s="86"/>
      <c r="I49" s="99"/>
      <c r="J49" s="78"/>
      <c r="K49" s="78"/>
    </row>
    <row r="50" spans="1:11" ht="21">
      <c r="A50" s="7"/>
      <c r="B50" s="7"/>
      <c r="C50" s="11"/>
      <c r="D50" s="11"/>
      <c r="E50" s="7"/>
      <c r="F50" s="7"/>
      <c r="G50" s="7"/>
      <c r="H50" s="86"/>
      <c r="I50" s="99"/>
      <c r="J50" s="78"/>
      <c r="K50" s="78"/>
    </row>
    <row r="51" spans="1:11" ht="21">
      <c r="A51" s="7"/>
      <c r="B51" s="7"/>
      <c r="C51" s="7"/>
      <c r="D51" s="7"/>
      <c r="E51" s="7"/>
      <c r="F51" s="7"/>
      <c r="G51" s="7"/>
      <c r="H51" s="86"/>
      <c r="I51" s="99"/>
      <c r="J51" s="78"/>
      <c r="K51" s="78"/>
    </row>
    <row r="52" spans="1:11" ht="21">
      <c r="A52" s="7"/>
      <c r="B52" s="98"/>
      <c r="C52" s="98"/>
      <c r="D52" s="11"/>
      <c r="E52" s="7"/>
      <c r="F52" s="7"/>
      <c r="G52" s="7"/>
      <c r="H52" s="86"/>
      <c r="I52" s="99"/>
      <c r="J52" s="78"/>
      <c r="K52" s="78"/>
    </row>
    <row r="53" spans="1:11" ht="21">
      <c r="A53" s="7"/>
      <c r="B53" s="7"/>
      <c r="C53" s="98"/>
      <c r="D53" s="7"/>
      <c r="E53" s="7"/>
      <c r="F53" s="7"/>
      <c r="G53" s="7"/>
      <c r="H53" s="86"/>
      <c r="I53" s="99"/>
      <c r="J53" s="102"/>
      <c r="K53" s="78"/>
    </row>
    <row r="54" spans="1:11" ht="21">
      <c r="A54" s="7"/>
      <c r="B54" s="7"/>
      <c r="C54" s="98"/>
      <c r="D54" s="7"/>
      <c r="E54" s="7"/>
      <c r="F54" s="7"/>
      <c r="G54" s="7"/>
      <c r="H54" s="86"/>
      <c r="I54" s="99"/>
      <c r="J54" s="78"/>
      <c r="K54" s="78"/>
    </row>
    <row r="55" spans="1:11" ht="21">
      <c r="A55" s="7"/>
      <c r="B55" s="59"/>
      <c r="C55" s="59"/>
      <c r="D55" s="59"/>
      <c r="E55" s="59"/>
      <c r="F55" s="59"/>
      <c r="G55" s="59"/>
      <c r="H55" s="103"/>
      <c r="I55" s="104"/>
      <c r="J55" s="92"/>
      <c r="K55" s="78"/>
    </row>
    <row r="56" spans="1:11" ht="21">
      <c r="A56" s="7"/>
      <c r="B56" s="7"/>
      <c r="C56" s="7"/>
      <c r="D56" s="7"/>
      <c r="E56" s="7"/>
      <c r="F56" s="7"/>
      <c r="G56" s="7"/>
      <c r="H56" s="78"/>
      <c r="I56" s="78"/>
      <c r="J56" s="78"/>
      <c r="K56" s="78"/>
    </row>
    <row r="57" spans="1:11" ht="21">
      <c r="A57" s="7"/>
      <c r="B57" s="7"/>
      <c r="C57" s="7"/>
      <c r="D57" s="59"/>
      <c r="E57" s="59"/>
      <c r="F57" s="59"/>
      <c r="G57" s="59"/>
      <c r="H57" s="59"/>
      <c r="I57" s="92"/>
      <c r="J57" s="7"/>
      <c r="K57" s="78"/>
    </row>
    <row r="58" spans="1:11" ht="21">
      <c r="A58" s="7"/>
      <c r="B58" s="7"/>
      <c r="C58" s="7"/>
      <c r="D58" s="59"/>
      <c r="E58" s="59"/>
      <c r="F58" s="59"/>
      <c r="G58" s="59"/>
      <c r="H58" s="59"/>
      <c r="I58" s="92"/>
      <c r="J58" s="7"/>
      <c r="K58" s="78"/>
    </row>
    <row r="59" spans="1:11" ht="21">
      <c r="A59" s="7"/>
      <c r="B59" s="7"/>
      <c r="C59" s="7"/>
      <c r="D59" s="59"/>
      <c r="E59" s="59"/>
      <c r="F59" s="59"/>
      <c r="G59" s="59"/>
      <c r="H59" s="59"/>
      <c r="I59" s="92"/>
      <c r="J59" s="7"/>
      <c r="K59" s="78"/>
    </row>
    <row r="60" spans="1:11" ht="21">
      <c r="A60" s="7"/>
      <c r="B60" s="7"/>
      <c r="C60" s="7"/>
      <c r="D60" s="59"/>
      <c r="E60" s="59"/>
      <c r="F60" s="59"/>
      <c r="G60" s="59"/>
      <c r="H60" s="59"/>
      <c r="I60" s="59"/>
      <c r="J60" s="7"/>
      <c r="K60" s="78"/>
    </row>
    <row r="61" spans="1:11" ht="21">
      <c r="A61" s="7"/>
      <c r="B61" s="7"/>
      <c r="C61" s="7"/>
      <c r="D61" s="59"/>
      <c r="E61" s="59"/>
      <c r="F61" s="59"/>
      <c r="G61" s="59"/>
      <c r="H61" s="59"/>
      <c r="I61" s="59"/>
      <c r="J61" s="7"/>
      <c r="K61" s="78"/>
    </row>
    <row r="62" spans="1:11" ht="21">
      <c r="A62" s="7"/>
      <c r="B62" s="7"/>
      <c r="C62" s="7"/>
      <c r="D62" s="7"/>
      <c r="E62" s="7"/>
      <c r="F62" s="7"/>
      <c r="G62" s="7"/>
      <c r="H62" s="7"/>
      <c r="I62" s="7"/>
      <c r="J62" s="7"/>
      <c r="K62" s="78"/>
    </row>
    <row r="63" spans="1:11" ht="21">
      <c r="A63" s="7"/>
      <c r="B63" s="7"/>
      <c r="C63" s="7"/>
      <c r="D63" s="7"/>
      <c r="E63" s="7"/>
      <c r="F63" s="289"/>
      <c r="G63" s="289"/>
      <c r="H63" s="289"/>
      <c r="I63" s="289"/>
      <c r="J63" s="59"/>
      <c r="K63" s="78"/>
    </row>
    <row r="64" spans="1:11" ht="21">
      <c r="A64" s="7"/>
      <c r="B64" s="7"/>
      <c r="C64" s="7"/>
      <c r="D64" s="7"/>
      <c r="E64" s="7"/>
      <c r="F64" s="7"/>
      <c r="G64" s="59"/>
      <c r="H64" s="59"/>
      <c r="I64" s="59"/>
      <c r="J64" s="59"/>
      <c r="K64" s="78"/>
    </row>
    <row r="65" spans="1:11" ht="21">
      <c r="A65" s="7"/>
      <c r="B65" s="7"/>
      <c r="C65" s="7"/>
      <c r="D65" s="7"/>
      <c r="E65" s="7"/>
      <c r="F65" s="289"/>
      <c r="G65" s="289"/>
      <c r="H65" s="289"/>
      <c r="I65" s="289"/>
      <c r="J65" s="59"/>
      <c r="K65" s="78"/>
    </row>
    <row r="66" spans="1:11" ht="21">
      <c r="A66" s="7"/>
      <c r="B66" s="7"/>
      <c r="C66" s="7"/>
      <c r="D66" s="7"/>
      <c r="E66" s="7"/>
      <c r="F66" s="7"/>
      <c r="G66" s="59"/>
      <c r="H66" s="59"/>
      <c r="I66" s="59"/>
      <c r="J66" s="59"/>
      <c r="K66" s="59"/>
    </row>
    <row r="67" spans="1:11" ht="21">
      <c r="A67" s="7"/>
      <c r="B67" s="7"/>
      <c r="C67" s="7"/>
      <c r="D67" s="7"/>
      <c r="E67" s="7"/>
      <c r="F67" s="289"/>
      <c r="G67" s="289"/>
      <c r="H67" s="289"/>
      <c r="I67" s="289"/>
      <c r="J67" s="59"/>
      <c r="K67" s="59"/>
    </row>
    <row r="68" spans="1:11" ht="21">
      <c r="A68" s="7"/>
      <c r="B68" s="7"/>
      <c r="C68" s="7"/>
      <c r="D68" s="7"/>
      <c r="E68" s="7"/>
      <c r="F68" s="7"/>
      <c r="G68" s="7"/>
      <c r="H68" s="7"/>
      <c r="I68" s="7"/>
      <c r="J68" s="7"/>
      <c r="K68" s="59"/>
    </row>
    <row r="69" spans="1:11" ht="21">
      <c r="A69" s="7"/>
      <c r="B69" s="7"/>
      <c r="C69" s="7"/>
      <c r="D69" s="7"/>
      <c r="E69" s="7"/>
      <c r="F69" s="7"/>
      <c r="G69" s="7"/>
      <c r="H69" s="7"/>
      <c r="I69" s="7"/>
      <c r="J69" s="7"/>
      <c r="K69" s="59"/>
    </row>
    <row r="70" spans="1:11" ht="21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</row>
    <row r="71" spans="1:11" ht="21">
      <c r="A71" s="1"/>
      <c r="B71" s="1"/>
      <c r="C71" s="1"/>
      <c r="D71" s="1"/>
      <c r="E71" s="1"/>
      <c r="F71" s="1"/>
      <c r="G71" s="1"/>
      <c r="H71" s="1"/>
      <c r="I71" s="1"/>
      <c r="J71" s="1"/>
      <c r="K71" s="95"/>
    </row>
    <row r="72" spans="1:11" ht="21">
      <c r="A72" s="1"/>
      <c r="K72" s="1"/>
    </row>
    <row r="73" spans="1:11" ht="21">
      <c r="A73" s="1"/>
      <c r="K73" s="1"/>
    </row>
    <row r="74" spans="1:11" ht="21">
      <c r="A74" s="1"/>
      <c r="K74" s="1"/>
    </row>
  </sheetData>
  <sheetProtection/>
  <mergeCells count="44">
    <mergeCell ref="I7:J7"/>
    <mergeCell ref="I8:J8"/>
    <mergeCell ref="I9:J9"/>
    <mergeCell ref="B1:J1"/>
    <mergeCell ref="B2:J2"/>
    <mergeCell ref="B3:J3"/>
    <mergeCell ref="B5:H5"/>
    <mergeCell ref="I5:J5"/>
    <mergeCell ref="I6:J6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44:J44"/>
    <mergeCell ref="I28:J28"/>
    <mergeCell ref="I29:J29"/>
    <mergeCell ref="I30:J30"/>
    <mergeCell ref="B31:H31"/>
    <mergeCell ref="I31:J31"/>
    <mergeCell ref="C34:F34"/>
    <mergeCell ref="I45:J45"/>
    <mergeCell ref="F63:I63"/>
    <mergeCell ref="F65:I65"/>
    <mergeCell ref="F67:I67"/>
    <mergeCell ref="C36:F36"/>
    <mergeCell ref="I36:J36"/>
    <mergeCell ref="C38:F38"/>
    <mergeCell ref="B41:J41"/>
    <mergeCell ref="B42:F42"/>
    <mergeCell ref="B44:H44"/>
  </mergeCells>
  <printOptions/>
  <pageMargins left="0.7874015748031497" right="0.4330708661417323" top="0.52" bottom="0.18" header="0.5118110236220472" footer="0.1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zoomScale="80" zoomScaleNormal="80" zoomScalePageLayoutView="0" workbookViewId="0" topLeftCell="A1">
      <selection activeCell="B29" sqref="B29"/>
    </sheetView>
  </sheetViews>
  <sheetFormatPr defaultColWidth="9.140625" defaultRowHeight="12.75"/>
  <cols>
    <col min="1" max="1" width="6.00390625" style="206" customWidth="1"/>
    <col min="2" max="2" width="37.28125" style="206" customWidth="1"/>
    <col min="3" max="6" width="16.57421875" style="218" customWidth="1"/>
    <col min="7" max="7" width="30.140625" style="218" customWidth="1"/>
    <col min="8" max="8" width="23.00390625" style="218" customWidth="1"/>
    <col min="9" max="9" width="14.28125" style="206" bestFit="1" customWidth="1"/>
    <col min="10" max="16384" width="9.140625" style="206" customWidth="1"/>
  </cols>
  <sheetData>
    <row r="1" spans="1:8" ht="23.25">
      <c r="A1" s="322" t="s">
        <v>320</v>
      </c>
      <c r="B1" s="322"/>
      <c r="C1" s="322"/>
      <c r="D1" s="322"/>
      <c r="E1" s="322"/>
      <c r="F1" s="322"/>
      <c r="G1" s="322"/>
      <c r="H1" s="322"/>
    </row>
    <row r="2" spans="1:8" ht="23.25">
      <c r="A2" s="322" t="s">
        <v>321</v>
      </c>
      <c r="B2" s="322"/>
      <c r="C2" s="322"/>
      <c r="D2" s="322"/>
      <c r="E2" s="322"/>
      <c r="F2" s="322"/>
      <c r="G2" s="322"/>
      <c r="H2" s="322"/>
    </row>
    <row r="3" spans="1:8" ht="23.25">
      <c r="A3" s="323" t="s">
        <v>322</v>
      </c>
      <c r="B3" s="323"/>
      <c r="C3" s="323"/>
      <c r="D3" s="323"/>
      <c r="E3" s="323"/>
      <c r="F3" s="323"/>
      <c r="G3" s="323"/>
      <c r="H3" s="323"/>
    </row>
    <row r="4" spans="1:8" s="208" customFormat="1" ht="23.25">
      <c r="A4" s="324" t="s">
        <v>37</v>
      </c>
      <c r="B4" s="325"/>
      <c r="C4" s="207" t="s">
        <v>323</v>
      </c>
      <c r="D4" s="328" t="s">
        <v>31</v>
      </c>
      <c r="E4" s="328" t="s">
        <v>324</v>
      </c>
      <c r="F4" s="207" t="s">
        <v>325</v>
      </c>
      <c r="G4" s="328" t="s">
        <v>326</v>
      </c>
      <c r="H4" s="328" t="s">
        <v>53</v>
      </c>
    </row>
    <row r="5" spans="1:8" s="208" customFormat="1" ht="23.25">
      <c r="A5" s="326"/>
      <c r="B5" s="327"/>
      <c r="C5" s="209" t="s">
        <v>327</v>
      </c>
      <c r="D5" s="329"/>
      <c r="E5" s="329"/>
      <c r="F5" s="209" t="s">
        <v>328</v>
      </c>
      <c r="G5" s="329"/>
      <c r="H5" s="329"/>
    </row>
    <row r="6" spans="1:8" s="208" customFormat="1" ht="23.25">
      <c r="A6" s="67" t="s">
        <v>78</v>
      </c>
      <c r="B6" s="221" t="s">
        <v>77</v>
      </c>
      <c r="C6" s="211"/>
      <c r="D6" s="211"/>
      <c r="E6" s="211"/>
      <c r="F6" s="211"/>
      <c r="G6" s="212"/>
      <c r="H6" s="212"/>
    </row>
    <row r="7" spans="1:8" ht="23.25">
      <c r="A7" s="74">
        <v>1</v>
      </c>
      <c r="B7" s="14" t="s">
        <v>124</v>
      </c>
      <c r="C7" s="222">
        <v>1999971.4</v>
      </c>
      <c r="D7" s="222"/>
      <c r="E7" s="214">
        <v>0</v>
      </c>
      <c r="F7" s="214">
        <f>C7+D7-E7</f>
        <v>1999971.4</v>
      </c>
      <c r="G7" s="210" t="s">
        <v>329</v>
      </c>
      <c r="H7" s="215">
        <f>F30-H8-H9-H10</f>
        <v>107035978.65</v>
      </c>
    </row>
    <row r="8" spans="1:8" ht="23.25">
      <c r="A8" s="74">
        <v>2</v>
      </c>
      <c r="B8" s="14" t="s">
        <v>38</v>
      </c>
      <c r="C8" s="222">
        <v>0</v>
      </c>
      <c r="D8" s="222"/>
      <c r="E8" s="214">
        <v>0</v>
      </c>
      <c r="F8" s="214">
        <f aca="true" t="shared" si="0" ref="F8:F28">C8+D8-E8</f>
        <v>0</v>
      </c>
      <c r="G8" s="210" t="s">
        <v>330</v>
      </c>
      <c r="H8" s="215">
        <v>0</v>
      </c>
    </row>
    <row r="9" spans="1:8" ht="23.25">
      <c r="A9" s="74">
        <v>3</v>
      </c>
      <c r="B9" s="14" t="s">
        <v>39</v>
      </c>
      <c r="C9" s="222">
        <v>7165000</v>
      </c>
      <c r="D9" s="222"/>
      <c r="E9" s="214">
        <v>0</v>
      </c>
      <c r="F9" s="214">
        <f t="shared" si="0"/>
        <v>7165000</v>
      </c>
      <c r="G9" s="210" t="s">
        <v>331</v>
      </c>
      <c r="H9" s="215">
        <v>0</v>
      </c>
    </row>
    <row r="10" spans="1:8" ht="23.25">
      <c r="A10" s="74">
        <v>4</v>
      </c>
      <c r="B10" s="14" t="s">
        <v>40</v>
      </c>
      <c r="C10" s="222">
        <v>1951198.13</v>
      </c>
      <c r="D10" s="222"/>
      <c r="E10" s="214">
        <v>0</v>
      </c>
      <c r="F10" s="214">
        <f t="shared" si="0"/>
        <v>1951198.13</v>
      </c>
      <c r="G10" s="210" t="s">
        <v>332</v>
      </c>
      <c r="H10" s="215">
        <v>0</v>
      </c>
    </row>
    <row r="11" spans="1:8" ht="23.25">
      <c r="A11" s="74">
        <v>5</v>
      </c>
      <c r="B11" s="14" t="s">
        <v>128</v>
      </c>
      <c r="C11" s="222">
        <v>9680139.6</v>
      </c>
      <c r="D11" s="222"/>
      <c r="E11" s="214">
        <v>0</v>
      </c>
      <c r="F11" s="214">
        <f t="shared" si="0"/>
        <v>9680139.6</v>
      </c>
      <c r="G11" s="214"/>
      <c r="H11" s="214"/>
    </row>
    <row r="12" spans="1:8" ht="23.25">
      <c r="A12" s="74">
        <v>6</v>
      </c>
      <c r="B12" s="14" t="s">
        <v>129</v>
      </c>
      <c r="C12" s="222">
        <v>2608900</v>
      </c>
      <c r="D12" s="222"/>
      <c r="E12" s="214">
        <v>0</v>
      </c>
      <c r="F12" s="214">
        <f t="shared" si="0"/>
        <v>2608900</v>
      </c>
      <c r="G12" s="214"/>
      <c r="H12" s="214"/>
    </row>
    <row r="13" spans="1:8" ht="23.25">
      <c r="A13" s="74">
        <v>7</v>
      </c>
      <c r="B13" s="14" t="s">
        <v>211</v>
      </c>
      <c r="C13" s="69">
        <v>18333350</v>
      </c>
      <c r="D13" s="69"/>
      <c r="E13" s="214">
        <v>0</v>
      </c>
      <c r="F13" s="214">
        <f t="shared" si="0"/>
        <v>18333350</v>
      </c>
      <c r="G13" s="214"/>
      <c r="H13" s="214"/>
    </row>
    <row r="14" spans="1:8" ht="23.25">
      <c r="A14" s="74">
        <v>8</v>
      </c>
      <c r="B14" s="14" t="s">
        <v>41</v>
      </c>
      <c r="C14" s="222">
        <v>891946.35</v>
      </c>
      <c r="D14" s="222"/>
      <c r="E14" s="214">
        <v>0</v>
      </c>
      <c r="F14" s="214">
        <f t="shared" si="0"/>
        <v>891946.35</v>
      </c>
      <c r="G14" s="214"/>
      <c r="H14" s="214"/>
    </row>
    <row r="15" spans="1:8" ht="23.25">
      <c r="A15" s="74">
        <v>9</v>
      </c>
      <c r="B15" s="14" t="s">
        <v>42</v>
      </c>
      <c r="C15" s="222">
        <v>510235.52</v>
      </c>
      <c r="D15" s="222"/>
      <c r="E15" s="214">
        <v>0</v>
      </c>
      <c r="F15" s="214">
        <f t="shared" si="0"/>
        <v>510235.52</v>
      </c>
      <c r="G15" s="214"/>
      <c r="H15" s="214"/>
    </row>
    <row r="16" spans="1:8" ht="23.25">
      <c r="A16" s="74">
        <v>10</v>
      </c>
      <c r="B16" s="14" t="s">
        <v>130</v>
      </c>
      <c r="C16" s="222">
        <v>93800</v>
      </c>
      <c r="D16" s="222"/>
      <c r="E16" s="214">
        <v>0</v>
      </c>
      <c r="F16" s="214">
        <f t="shared" si="0"/>
        <v>93800</v>
      </c>
      <c r="G16" s="214"/>
      <c r="H16" s="214"/>
    </row>
    <row r="17" spans="1:8" ht="23.25">
      <c r="A17" s="67" t="s">
        <v>79</v>
      </c>
      <c r="B17" s="221" t="s">
        <v>80</v>
      </c>
      <c r="C17" s="223"/>
      <c r="D17" s="223"/>
      <c r="E17" s="214">
        <v>0</v>
      </c>
      <c r="F17" s="214">
        <f t="shared" si="0"/>
        <v>0</v>
      </c>
      <c r="G17" s="214"/>
      <c r="H17" s="214"/>
    </row>
    <row r="18" spans="1:8" ht="23.25">
      <c r="A18" s="74">
        <v>1</v>
      </c>
      <c r="B18" s="14" t="s">
        <v>43</v>
      </c>
      <c r="C18" s="222">
        <v>40272735</v>
      </c>
      <c r="D18" s="222"/>
      <c r="E18" s="214">
        <v>0</v>
      </c>
      <c r="F18" s="214">
        <f t="shared" si="0"/>
        <v>40272735</v>
      </c>
      <c r="G18" s="214"/>
      <c r="H18" s="214"/>
    </row>
    <row r="19" spans="1:8" ht="23.25">
      <c r="A19" s="74">
        <v>2</v>
      </c>
      <c r="B19" s="14" t="s">
        <v>44</v>
      </c>
      <c r="C19" s="223"/>
      <c r="D19" s="223"/>
      <c r="E19" s="214">
        <v>0</v>
      </c>
      <c r="F19" s="214">
        <f t="shared" si="0"/>
        <v>0</v>
      </c>
      <c r="G19" s="214"/>
      <c r="H19" s="214"/>
    </row>
    <row r="20" spans="1:8" ht="23.25">
      <c r="A20" s="74"/>
      <c r="B20" s="14" t="s">
        <v>45</v>
      </c>
      <c r="C20" s="222">
        <v>418500</v>
      </c>
      <c r="D20" s="222"/>
      <c r="E20" s="214">
        <v>0</v>
      </c>
      <c r="F20" s="214">
        <f t="shared" si="0"/>
        <v>418500</v>
      </c>
      <c r="G20" s="214"/>
      <c r="H20" s="214"/>
    </row>
    <row r="21" spans="1:8" ht="23.25">
      <c r="A21" s="74"/>
      <c r="B21" s="14" t="s">
        <v>46</v>
      </c>
      <c r="C21" s="222">
        <v>403775</v>
      </c>
      <c r="D21" s="222"/>
      <c r="E21" s="214">
        <v>0</v>
      </c>
      <c r="F21" s="214">
        <f t="shared" si="0"/>
        <v>403775</v>
      </c>
      <c r="G21" s="216"/>
      <c r="H21" s="214"/>
    </row>
    <row r="22" spans="1:8" ht="23.25">
      <c r="A22" s="74"/>
      <c r="B22" s="14" t="s">
        <v>47</v>
      </c>
      <c r="C22" s="222">
        <v>644650</v>
      </c>
      <c r="D22" s="222"/>
      <c r="E22" s="214">
        <v>0</v>
      </c>
      <c r="F22" s="214">
        <f t="shared" si="0"/>
        <v>644650</v>
      </c>
      <c r="G22" s="216"/>
      <c r="H22" s="214"/>
    </row>
    <row r="23" spans="1:8" ht="23.25">
      <c r="A23" s="74"/>
      <c r="B23" s="14" t="s">
        <v>48</v>
      </c>
      <c r="C23" s="222">
        <v>8034499.65</v>
      </c>
      <c r="D23" s="222"/>
      <c r="E23" s="214">
        <v>0</v>
      </c>
      <c r="F23" s="214">
        <f t="shared" si="0"/>
        <v>8034499.65</v>
      </c>
      <c r="G23" s="216"/>
      <c r="H23" s="214"/>
    </row>
    <row r="24" spans="1:8" ht="23.25">
      <c r="A24" s="74"/>
      <c r="B24" s="14" t="s">
        <v>49</v>
      </c>
      <c r="C24" s="222">
        <v>914086</v>
      </c>
      <c r="D24" s="222"/>
      <c r="E24" s="214">
        <v>0</v>
      </c>
      <c r="F24" s="214">
        <f t="shared" si="0"/>
        <v>914086</v>
      </c>
      <c r="G24" s="216"/>
      <c r="H24" s="214"/>
    </row>
    <row r="25" spans="1:8" ht="23.25">
      <c r="A25" s="74"/>
      <c r="B25" s="14" t="s">
        <v>50</v>
      </c>
      <c r="C25" s="222">
        <v>634576</v>
      </c>
      <c r="D25" s="222"/>
      <c r="E25" s="214">
        <v>0</v>
      </c>
      <c r="F25" s="214">
        <f t="shared" si="0"/>
        <v>634576</v>
      </c>
      <c r="G25" s="216"/>
      <c r="H25" s="214"/>
    </row>
    <row r="26" spans="1:8" ht="23.25">
      <c r="A26" s="74"/>
      <c r="B26" s="14" t="s">
        <v>157</v>
      </c>
      <c r="C26" s="222">
        <v>1510511</v>
      </c>
      <c r="D26" s="222"/>
      <c r="E26" s="214">
        <v>0</v>
      </c>
      <c r="F26" s="214">
        <f t="shared" si="0"/>
        <v>1510511</v>
      </c>
      <c r="G26" s="216"/>
      <c r="H26" s="214"/>
    </row>
    <row r="27" spans="1:8" ht="23.25">
      <c r="A27" s="74"/>
      <c r="B27" s="14" t="s">
        <v>158</v>
      </c>
      <c r="C27" s="222">
        <v>2765037</v>
      </c>
      <c r="D27" s="222"/>
      <c r="E27" s="214">
        <v>0</v>
      </c>
      <c r="F27" s="214">
        <f t="shared" si="0"/>
        <v>2765037</v>
      </c>
      <c r="G27" s="216"/>
      <c r="H27" s="214"/>
    </row>
    <row r="28" spans="1:8" ht="23.25">
      <c r="A28" s="74">
        <v>3</v>
      </c>
      <c r="B28" s="14" t="s">
        <v>51</v>
      </c>
      <c r="C28" s="222">
        <v>8203068</v>
      </c>
      <c r="D28" s="222"/>
      <c r="E28" s="214">
        <v>0</v>
      </c>
      <c r="F28" s="214">
        <f t="shared" si="0"/>
        <v>8203068</v>
      </c>
      <c r="G28" s="216"/>
      <c r="H28" s="214"/>
    </row>
    <row r="29" spans="1:9" ht="23.25">
      <c r="A29" s="213"/>
      <c r="B29" s="213"/>
      <c r="C29" s="214">
        <v>0</v>
      </c>
      <c r="D29" s="214">
        <v>0</v>
      </c>
      <c r="E29" s="214">
        <v>0</v>
      </c>
      <c r="F29" s="214">
        <f>C29+D29-E29</f>
        <v>0</v>
      </c>
      <c r="G29" s="214"/>
      <c r="H29" s="214"/>
      <c r="I29" s="217">
        <f>SUM(C19:C28)</f>
        <v>23528702.65</v>
      </c>
    </row>
    <row r="30" spans="1:8" ht="31.5" customHeight="1">
      <c r="A30" s="320" t="s">
        <v>21</v>
      </c>
      <c r="B30" s="321"/>
      <c r="C30" s="216">
        <f>SUM(C7:C29)</f>
        <v>107035978.65</v>
      </c>
      <c r="D30" s="216">
        <f>SUM(D7:D29)</f>
        <v>0</v>
      </c>
      <c r="E30" s="216">
        <f>SUM(E7:E29)</f>
        <v>0</v>
      </c>
      <c r="F30" s="216">
        <f>SUM(F7:F29)</f>
        <v>107035978.65</v>
      </c>
      <c r="G30" s="214"/>
      <c r="H30" s="216">
        <f>SUM(H7:H29)</f>
        <v>107035978.65</v>
      </c>
    </row>
    <row r="31" spans="1:8" ht="31.5" customHeight="1">
      <c r="A31" s="224"/>
      <c r="B31" s="224"/>
      <c r="C31" s="225"/>
      <c r="D31" s="225"/>
      <c r="E31" s="225"/>
      <c r="F31" s="225"/>
      <c r="G31" s="226"/>
      <c r="H31" s="225"/>
    </row>
    <row r="32" ht="23.25">
      <c r="D32" s="219"/>
    </row>
    <row r="33" spans="1:7" ht="23.25">
      <c r="A33" s="220" t="s">
        <v>333</v>
      </c>
      <c r="C33" s="220"/>
      <c r="D33" s="220" t="s">
        <v>333</v>
      </c>
      <c r="E33" s="220"/>
      <c r="G33" s="220" t="s">
        <v>334</v>
      </c>
    </row>
    <row r="34" spans="1:7" ht="23.25">
      <c r="A34" s="220" t="s">
        <v>335</v>
      </c>
      <c r="C34" s="220"/>
      <c r="D34" s="220" t="s">
        <v>336</v>
      </c>
      <c r="E34" s="206"/>
      <c r="G34" s="220" t="s">
        <v>337</v>
      </c>
    </row>
  </sheetData>
  <sheetProtection/>
  <mergeCells count="9">
    <mergeCell ref="A30:B30"/>
    <mergeCell ref="A1:H1"/>
    <mergeCell ref="A2:H2"/>
    <mergeCell ref="A3:H3"/>
    <mergeCell ref="A4:B5"/>
    <mergeCell ref="D4:D5"/>
    <mergeCell ref="E4:E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5.28125" style="1" customWidth="1"/>
    <col min="2" max="2" width="11.7109375" style="1" customWidth="1"/>
    <col min="3" max="3" width="11.140625" style="1" bestFit="1" customWidth="1"/>
    <col min="4" max="4" width="9.140625" style="1" customWidth="1"/>
    <col min="5" max="5" width="7.421875" style="1" customWidth="1"/>
    <col min="6" max="6" width="14.57421875" style="1" customWidth="1"/>
    <col min="7" max="7" width="7.421875" style="1" customWidth="1"/>
    <col min="8" max="8" width="2.7109375" style="1" customWidth="1"/>
    <col min="9" max="9" width="16.7109375" style="1" customWidth="1"/>
    <col min="10" max="10" width="9.140625" style="1" customWidth="1"/>
    <col min="11" max="11" width="22.421875" style="1" customWidth="1"/>
    <col min="12" max="12" width="13.57421875" style="1" bestFit="1" customWidth="1"/>
    <col min="13" max="13" width="14.7109375" style="1" customWidth="1"/>
    <col min="14" max="16384" width="9.140625" style="1" customWidth="1"/>
  </cols>
  <sheetData>
    <row r="1" spans="1:10" ht="2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21">
      <c r="A2" s="277" t="s">
        <v>280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21">
      <c r="A3" s="277" t="s">
        <v>244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2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8.75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3" ht="21">
      <c r="A6" s="45" t="s">
        <v>82</v>
      </c>
      <c r="B6" s="19"/>
      <c r="C6" s="19"/>
      <c r="D6" s="19"/>
      <c r="E6" s="178"/>
      <c r="F6" s="178"/>
      <c r="G6" s="178" t="s">
        <v>70</v>
      </c>
      <c r="H6" s="178"/>
      <c r="I6" s="178"/>
      <c r="K6" s="16">
        <f>89207784.43-14926963</f>
        <v>74280821.43</v>
      </c>
      <c r="M6" s="16">
        <f>89207784.43-13958063</f>
        <v>75249721.43</v>
      </c>
    </row>
    <row r="7" spans="1:13" ht="19.5">
      <c r="A7" s="178"/>
      <c r="B7" s="178" t="s">
        <v>61</v>
      </c>
      <c r="C7" s="178"/>
      <c r="D7" s="178"/>
      <c r="E7" s="178"/>
      <c r="F7" s="178"/>
      <c r="G7" s="178"/>
      <c r="H7" s="178"/>
      <c r="I7" s="178"/>
      <c r="K7" s="180">
        <f>81669224.26-14926963</f>
        <v>66742261.260000005</v>
      </c>
      <c r="M7" s="180">
        <f>81669224.26-13958063</f>
        <v>67711161.26</v>
      </c>
    </row>
    <row r="8" spans="1:13" ht="21.75" customHeight="1">
      <c r="A8" s="178"/>
      <c r="B8" s="331" t="s">
        <v>347</v>
      </c>
      <c r="C8" s="331"/>
      <c r="D8" s="331"/>
      <c r="E8" s="331"/>
      <c r="F8" s="178"/>
      <c r="G8" s="178"/>
      <c r="H8" s="178"/>
      <c r="I8" s="16">
        <f>89207784.43-13958063</f>
        <v>75249721.43</v>
      </c>
      <c r="K8" s="175">
        <v>7538560.17</v>
      </c>
      <c r="L8" s="77">
        <f>K7-K6</f>
        <v>-7538560.170000002</v>
      </c>
      <c r="M8" s="16">
        <f>M6-M7</f>
        <v>7538560.170000002</v>
      </c>
    </row>
    <row r="9" spans="1:12" ht="21">
      <c r="A9" s="45" t="s">
        <v>28</v>
      </c>
      <c r="B9" s="178" t="s">
        <v>62</v>
      </c>
      <c r="C9" s="178"/>
      <c r="D9" s="178"/>
      <c r="E9" s="178"/>
      <c r="F9" s="178"/>
      <c r="G9" s="178"/>
      <c r="H9" s="178"/>
      <c r="I9" s="179"/>
      <c r="K9" s="175">
        <v>-4568982.25</v>
      </c>
      <c r="L9" s="77"/>
    </row>
    <row r="10" spans="1:12" ht="19.5">
      <c r="A10" s="178"/>
      <c r="B10" s="330" t="s">
        <v>348</v>
      </c>
      <c r="C10" s="330"/>
      <c r="D10" s="330"/>
      <c r="E10" s="178"/>
      <c r="F10" s="178"/>
      <c r="G10" s="178"/>
      <c r="H10" s="178"/>
      <c r="I10" s="180">
        <f>81669224.26-13958063</f>
        <v>67711161.26</v>
      </c>
      <c r="L10" s="77"/>
    </row>
    <row r="11" spans="1:12" ht="20.25" thickBot="1">
      <c r="A11" s="178"/>
      <c r="B11" s="178" t="s">
        <v>63</v>
      </c>
      <c r="C11" s="178"/>
      <c r="D11" s="178"/>
      <c r="E11" s="178"/>
      <c r="F11" s="178"/>
      <c r="G11" s="178"/>
      <c r="H11" s="178"/>
      <c r="I11" s="181">
        <f>I8-I10</f>
        <v>7538560.170000002</v>
      </c>
      <c r="L11" s="16"/>
    </row>
    <row r="12" spans="1:11" ht="21.75" thickTop="1">
      <c r="A12" s="45"/>
      <c r="B12" s="178"/>
      <c r="C12" s="178"/>
      <c r="D12" s="178"/>
      <c r="E12" s="178"/>
      <c r="F12" s="178"/>
      <c r="G12" s="178"/>
      <c r="H12" s="178"/>
      <c r="I12" s="182"/>
      <c r="K12" s="16">
        <f>รายละเอียดประกอบงบ!H5+รายละเอียดประกอบงบ!H13+รายละเอียดประกอบงบ!H27</f>
        <v>14926963</v>
      </c>
    </row>
    <row r="13" spans="1:11" ht="19.5">
      <c r="A13" s="178"/>
      <c r="B13" s="178" t="s">
        <v>83</v>
      </c>
      <c r="C13" s="178"/>
      <c r="D13" s="178"/>
      <c r="E13" s="178"/>
      <c r="F13" s="183">
        <f>I11</f>
        <v>7538560.170000002</v>
      </c>
      <c r="G13" s="1" t="s">
        <v>138</v>
      </c>
      <c r="H13" s="178"/>
      <c r="I13" s="184"/>
      <c r="K13" s="1">
        <v>56677</v>
      </c>
    </row>
    <row r="14" spans="1:11" ht="19.5">
      <c r="A14" s="178"/>
      <c r="B14" s="178"/>
      <c r="C14" s="178"/>
      <c r="D14" s="178"/>
      <c r="E14" s="178"/>
      <c r="F14" s="185"/>
      <c r="H14" s="178"/>
      <c r="I14" s="184"/>
      <c r="K14" s="16">
        <f>SUM(K12:K13)</f>
        <v>14983640</v>
      </c>
    </row>
    <row r="15" spans="1:9" ht="19.5">
      <c r="A15" s="178"/>
      <c r="E15" s="94" t="s">
        <v>84</v>
      </c>
      <c r="F15" s="75">
        <f>F13*25/100</f>
        <v>1884640.0425000007</v>
      </c>
      <c r="H15" s="178"/>
      <c r="I15" s="178"/>
    </row>
    <row r="16" spans="1:12" ht="19.5">
      <c r="A16" s="178"/>
      <c r="H16" s="178"/>
      <c r="I16" s="178"/>
      <c r="K16" s="16">
        <f>89207784.43-K14</f>
        <v>74224144.43</v>
      </c>
      <c r="L16" s="180">
        <f>81669224.26-K12</f>
        <v>66742261.260000005</v>
      </c>
    </row>
    <row r="17" spans="5:12" ht="60.75">
      <c r="E17" s="186"/>
      <c r="K17" s="16">
        <f>K16-L16</f>
        <v>7481883.170000002</v>
      </c>
      <c r="L17" s="16">
        <f>K17*25/100</f>
        <v>1870470.7925000007</v>
      </c>
    </row>
    <row r="18" ht="18.75">
      <c r="L18" s="77"/>
    </row>
    <row r="19" ht="18.75">
      <c r="L19" s="77"/>
    </row>
    <row r="20" ht="18.75">
      <c r="E20" s="1" t="s">
        <v>64</v>
      </c>
    </row>
    <row r="22" ht="18.75">
      <c r="L22" s="77"/>
    </row>
    <row r="23" ht="18.75">
      <c r="L23" s="77"/>
    </row>
    <row r="24" ht="18.75">
      <c r="K24" s="16"/>
    </row>
    <row r="27" ht="18.75">
      <c r="K27" s="16"/>
    </row>
  </sheetData>
  <sheetProtection/>
  <mergeCells count="5">
    <mergeCell ref="B10:D10"/>
    <mergeCell ref="A1:J1"/>
    <mergeCell ref="A3:J3"/>
    <mergeCell ref="B8:E8"/>
    <mergeCell ref="A2:J2"/>
  </mergeCells>
  <printOptions/>
  <pageMargins left="0.59" right="0.2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4"/>
  <sheetViews>
    <sheetView view="pageBreakPreview" zoomScaleSheetLayoutView="100" zoomScalePageLayoutView="0" workbookViewId="0" topLeftCell="A3">
      <selection activeCell="H12" sqref="H12"/>
    </sheetView>
  </sheetViews>
  <sheetFormatPr defaultColWidth="9.140625" defaultRowHeight="12.75"/>
  <cols>
    <col min="1" max="2" width="9.140625" style="20" customWidth="1"/>
    <col min="3" max="3" width="3.00390625" style="20" customWidth="1"/>
    <col min="4" max="4" width="23.421875" style="20" customWidth="1"/>
    <col min="5" max="5" width="17.00390625" style="20" customWidth="1"/>
    <col min="6" max="6" width="5.140625" style="20" customWidth="1"/>
    <col min="7" max="7" width="8.57421875" style="20" customWidth="1"/>
    <col min="8" max="8" width="14.8515625" style="20" customWidth="1"/>
    <col min="9" max="9" width="10.421875" style="20" customWidth="1"/>
    <col min="10" max="10" width="13.7109375" style="20" customWidth="1"/>
    <col min="11" max="16384" width="9.140625" style="20" customWidth="1"/>
  </cols>
  <sheetData>
    <row r="1" spans="1:10" ht="21">
      <c r="A1" s="277" t="s">
        <v>142</v>
      </c>
      <c r="B1" s="277"/>
      <c r="C1" s="277"/>
      <c r="D1" s="277"/>
      <c r="E1" s="277"/>
      <c r="F1" s="277"/>
      <c r="G1" s="277"/>
      <c r="H1" s="277"/>
      <c r="I1" s="110"/>
      <c r="J1" s="19"/>
    </row>
    <row r="2" spans="1:10" ht="21">
      <c r="A2" s="19"/>
      <c r="B2" s="19"/>
      <c r="C2" s="19"/>
      <c r="D2" s="109"/>
      <c r="E2" s="109"/>
      <c r="F2" s="19"/>
      <c r="G2" s="19"/>
      <c r="H2" s="19"/>
      <c r="I2" s="19"/>
      <c r="J2" s="19"/>
    </row>
    <row r="3" spans="1:10" ht="21">
      <c r="A3" s="332" t="s">
        <v>139</v>
      </c>
      <c r="B3" s="332"/>
      <c r="C3" s="19" t="s">
        <v>167</v>
      </c>
      <c r="D3" s="19"/>
      <c r="E3" s="152">
        <f>H4+H5</f>
        <v>17105614.05</v>
      </c>
      <c r="F3" s="19" t="s">
        <v>22</v>
      </c>
      <c r="G3" s="19" t="s">
        <v>59</v>
      </c>
      <c r="H3" s="19"/>
      <c r="I3" s="19"/>
      <c r="J3" s="19"/>
    </row>
    <row r="4" spans="1:10" ht="21">
      <c r="A4" s="19"/>
      <c r="B4" s="19"/>
      <c r="C4" s="19" t="s">
        <v>60</v>
      </c>
      <c r="D4" s="19"/>
      <c r="E4" s="19"/>
      <c r="F4" s="19"/>
      <c r="G4" s="19"/>
      <c r="H4" s="24">
        <v>3757848.05</v>
      </c>
      <c r="I4" s="31"/>
      <c r="J4" s="19"/>
    </row>
    <row r="5" spans="1:10" ht="21">
      <c r="A5" s="19"/>
      <c r="B5" s="19"/>
      <c r="C5" s="19" t="s">
        <v>135</v>
      </c>
      <c r="D5" s="19"/>
      <c r="E5" s="19"/>
      <c r="F5" s="19"/>
      <c r="G5" s="19"/>
      <c r="H5" s="42">
        <f>SUM(H6:H9)</f>
        <v>13347766</v>
      </c>
      <c r="I5" s="19"/>
      <c r="J5" s="19"/>
    </row>
    <row r="6" spans="1:10" ht="21">
      <c r="A6" s="19"/>
      <c r="B6" s="19"/>
      <c r="C6" s="19"/>
      <c r="D6" s="19" t="s">
        <v>136</v>
      </c>
      <c r="E6" s="19"/>
      <c r="F6" s="19"/>
      <c r="G6" s="19"/>
      <c r="H6" s="42">
        <v>10881600</v>
      </c>
      <c r="I6" s="19"/>
      <c r="J6" s="19"/>
    </row>
    <row r="7" spans="1:10" ht="21">
      <c r="A7" s="19"/>
      <c r="B7" s="19"/>
      <c r="C7" s="19"/>
      <c r="D7" s="19" t="s">
        <v>137</v>
      </c>
      <c r="E7" s="19"/>
      <c r="F7" s="19"/>
      <c r="G7" s="19"/>
      <c r="H7" s="42">
        <v>2224000</v>
      </c>
      <c r="I7" s="19"/>
      <c r="J7" s="19"/>
    </row>
    <row r="8" spans="1:9" ht="21">
      <c r="A8" s="19"/>
      <c r="B8" s="19"/>
      <c r="C8" s="19"/>
      <c r="D8" s="19" t="s">
        <v>232</v>
      </c>
      <c r="E8" s="19"/>
      <c r="F8" s="19"/>
      <c r="G8" s="19"/>
      <c r="H8" s="44">
        <v>216606.8</v>
      </c>
      <c r="I8" s="19"/>
    </row>
    <row r="9" spans="1:9" ht="21">
      <c r="A9" s="19"/>
      <c r="B9" s="19"/>
      <c r="C9" s="19"/>
      <c r="D9" s="19" t="s">
        <v>233</v>
      </c>
      <c r="E9" s="19"/>
      <c r="F9" s="19"/>
      <c r="G9" s="19"/>
      <c r="H9" s="44">
        <v>25559.2</v>
      </c>
      <c r="I9" s="19"/>
    </row>
    <row r="10" spans="1:9" ht="21">
      <c r="A10" s="151"/>
      <c r="B10" s="151"/>
      <c r="C10" s="19"/>
      <c r="D10" s="19"/>
      <c r="E10" s="112"/>
      <c r="F10" s="19"/>
      <c r="G10" s="19"/>
      <c r="H10" s="19"/>
      <c r="I10" s="19"/>
    </row>
    <row r="11" spans="1:9" ht="21">
      <c r="A11" s="332" t="s">
        <v>140</v>
      </c>
      <c r="B11" s="332"/>
      <c r="C11" s="19" t="s">
        <v>227</v>
      </c>
      <c r="D11" s="19"/>
      <c r="E11" s="152">
        <f>H12+H13</f>
        <v>8488422.07</v>
      </c>
      <c r="F11" s="19" t="s">
        <v>22</v>
      </c>
      <c r="G11" s="19" t="s">
        <v>59</v>
      </c>
      <c r="H11" s="19"/>
      <c r="I11" s="31"/>
    </row>
    <row r="12" spans="1:9" ht="21">
      <c r="A12" s="19"/>
      <c r="B12" s="19"/>
      <c r="C12" s="19" t="s">
        <v>60</v>
      </c>
      <c r="D12" s="19"/>
      <c r="E12" s="19"/>
      <c r="F12" s="19"/>
      <c r="G12" s="19"/>
      <c r="H12" s="24">
        <v>7878125.07</v>
      </c>
      <c r="I12" s="19"/>
    </row>
    <row r="13" spans="1:9" ht="21">
      <c r="A13" s="19"/>
      <c r="B13" s="19"/>
      <c r="C13" s="19" t="s">
        <v>135</v>
      </c>
      <c r="D13" s="19"/>
      <c r="E13" s="19"/>
      <c r="F13" s="19"/>
      <c r="G13" s="19"/>
      <c r="H13" s="42">
        <f>SUM(H14:H22)</f>
        <v>610297</v>
      </c>
      <c r="I13" s="31"/>
    </row>
    <row r="14" spans="1:9" ht="21">
      <c r="A14" s="19"/>
      <c r="B14" s="19"/>
      <c r="C14" s="19"/>
      <c r="D14" s="19" t="s">
        <v>234</v>
      </c>
      <c r="E14" s="19"/>
      <c r="F14" s="19"/>
      <c r="G14" s="19"/>
      <c r="H14" s="44">
        <v>119250</v>
      </c>
      <c r="I14" s="113"/>
    </row>
    <row r="15" spans="1:9" ht="21">
      <c r="A15" s="19"/>
      <c r="B15" s="19"/>
      <c r="C15" s="19"/>
      <c r="D15" s="19" t="s">
        <v>235</v>
      </c>
      <c r="E15" s="19"/>
      <c r="F15" s="19"/>
      <c r="G15" s="19"/>
      <c r="H15" s="44">
        <v>220977</v>
      </c>
      <c r="I15" s="113"/>
    </row>
    <row r="16" spans="1:9" ht="21">
      <c r="A16" s="19"/>
      <c r="B16" s="19"/>
      <c r="C16" s="19"/>
      <c r="D16" s="19" t="s">
        <v>236</v>
      </c>
      <c r="E16" s="19"/>
      <c r="F16" s="19"/>
      <c r="G16" s="19"/>
      <c r="H16" s="44">
        <v>31768</v>
      </c>
      <c r="I16" s="113"/>
    </row>
    <row r="17" spans="1:9" ht="21">
      <c r="A17" s="19"/>
      <c r="B17" s="19"/>
      <c r="C17" s="19"/>
      <c r="D17" s="19" t="s">
        <v>237</v>
      </c>
      <c r="E17" s="19"/>
      <c r="F17" s="19"/>
      <c r="G17" s="19"/>
      <c r="H17" s="44">
        <v>63887</v>
      </c>
      <c r="I17" s="113"/>
    </row>
    <row r="18" spans="1:9" ht="21">
      <c r="A18" s="19"/>
      <c r="B18" s="19"/>
      <c r="C18" s="19"/>
      <c r="D18" s="19" t="s">
        <v>238</v>
      </c>
      <c r="E18" s="19"/>
      <c r="F18" s="19"/>
      <c r="G18" s="19"/>
      <c r="H18" s="44">
        <v>58037</v>
      </c>
      <c r="I18" s="113"/>
    </row>
    <row r="19" spans="1:9" ht="21">
      <c r="A19" s="19"/>
      <c r="B19" s="19"/>
      <c r="C19" s="19"/>
      <c r="D19" s="19" t="s">
        <v>239</v>
      </c>
      <c r="E19" s="19"/>
      <c r="F19" s="19"/>
      <c r="G19" s="19"/>
      <c r="H19" s="44">
        <v>46878</v>
      </c>
      <c r="I19" s="113"/>
    </row>
    <row r="20" spans="1:9" ht="21">
      <c r="A20" s="19"/>
      <c r="B20" s="19"/>
      <c r="C20" s="19"/>
      <c r="D20" s="19" t="s">
        <v>241</v>
      </c>
      <c r="E20" s="19"/>
      <c r="F20" s="19"/>
      <c r="G20" s="19"/>
      <c r="H20" s="44">
        <v>10000</v>
      </c>
      <c r="I20" s="113"/>
    </row>
    <row r="21" spans="1:9" ht="21">
      <c r="A21" s="19"/>
      <c r="B21" s="19"/>
      <c r="C21" s="19"/>
      <c r="D21" s="19" t="s">
        <v>240</v>
      </c>
      <c r="E21" s="19"/>
      <c r="F21" s="19"/>
      <c r="G21" s="19"/>
      <c r="H21" s="44">
        <v>24500</v>
      </c>
      <c r="I21" s="113"/>
    </row>
    <row r="22" spans="1:9" ht="21">
      <c r="A22" s="151"/>
      <c r="B22" s="151"/>
      <c r="C22" s="19"/>
      <c r="D22" s="19" t="s">
        <v>242</v>
      </c>
      <c r="E22" s="48"/>
      <c r="F22" s="19"/>
      <c r="G22" s="19"/>
      <c r="H22" s="44">
        <v>35000</v>
      </c>
      <c r="I22" s="19"/>
    </row>
    <row r="23" spans="1:9" ht="21">
      <c r="A23" s="151"/>
      <c r="B23" s="151"/>
      <c r="C23" s="19"/>
      <c r="D23" s="19"/>
      <c r="E23" s="48"/>
      <c r="F23" s="19"/>
      <c r="G23" s="19"/>
      <c r="H23" s="44"/>
      <c r="I23" s="19"/>
    </row>
    <row r="24" spans="1:9" ht="21">
      <c r="A24" s="19"/>
      <c r="B24" s="19"/>
      <c r="C24" s="19"/>
      <c r="D24" s="19"/>
      <c r="E24" s="19"/>
      <c r="F24" s="19"/>
      <c r="G24" s="19"/>
      <c r="H24" s="24"/>
      <c r="I24" s="31"/>
    </row>
    <row r="25" spans="1:10" s="19" customFormat="1" ht="21">
      <c r="A25" s="332" t="s">
        <v>141</v>
      </c>
      <c r="B25" s="332"/>
      <c r="C25" s="19" t="s">
        <v>143</v>
      </c>
      <c r="E25" s="152">
        <f>H26+H27</f>
        <v>23126670</v>
      </c>
      <c r="F25" s="19" t="s">
        <v>22</v>
      </c>
      <c r="G25" s="19" t="s">
        <v>59</v>
      </c>
      <c r="I25" s="32"/>
      <c r="J25" s="20"/>
    </row>
    <row r="26" spans="3:10" s="19" customFormat="1" ht="21">
      <c r="C26" s="19" t="s">
        <v>60</v>
      </c>
      <c r="H26" s="24">
        <v>22157770</v>
      </c>
      <c r="I26" s="34"/>
      <c r="J26" s="20"/>
    </row>
    <row r="27" spans="3:10" s="19" customFormat="1" ht="21">
      <c r="C27" s="19" t="s">
        <v>243</v>
      </c>
      <c r="H27" s="42">
        <f>SUM(H28:H29)</f>
        <v>968900</v>
      </c>
      <c r="I27" s="34"/>
      <c r="J27" s="20"/>
    </row>
    <row r="28" spans="4:10" s="19" customFormat="1" ht="21">
      <c r="D28" s="19" t="s">
        <v>318</v>
      </c>
      <c r="H28" s="44">
        <v>688900</v>
      </c>
      <c r="I28" s="25"/>
      <c r="J28" s="20"/>
    </row>
    <row r="29" spans="1:9" ht="21">
      <c r="A29" s="19"/>
      <c r="B29" s="19"/>
      <c r="C29" s="19"/>
      <c r="D29" s="19" t="s">
        <v>319</v>
      </c>
      <c r="E29" s="19"/>
      <c r="F29" s="19"/>
      <c r="G29" s="19"/>
      <c r="H29" s="44">
        <v>280000</v>
      </c>
      <c r="I29" s="19"/>
    </row>
    <row r="30" spans="1:9" ht="21">
      <c r="A30" s="151"/>
      <c r="B30" s="151"/>
      <c r="C30" s="19"/>
      <c r="D30" s="19"/>
      <c r="E30" s="48"/>
      <c r="F30" s="19"/>
      <c r="G30" s="19"/>
      <c r="H30" s="44"/>
      <c r="I30" s="31"/>
    </row>
    <row r="31" spans="1:10" s="19" customFormat="1" ht="21">
      <c r="A31" s="332"/>
      <c r="B31" s="332"/>
      <c r="E31" s="48"/>
      <c r="J31" s="20"/>
    </row>
    <row r="32" spans="8:10" s="19" customFormat="1" ht="21">
      <c r="H32" s="24"/>
      <c r="I32" s="31"/>
      <c r="J32" s="20"/>
    </row>
    <row r="33" spans="8:10" s="19" customFormat="1" ht="21">
      <c r="H33" s="24"/>
      <c r="I33" s="31"/>
      <c r="J33" s="20"/>
    </row>
    <row r="34" spans="8:10" s="19" customFormat="1" ht="21">
      <c r="H34" s="34"/>
      <c r="J34" s="20"/>
    </row>
    <row r="35" spans="1:10" s="19" customFormat="1" ht="21">
      <c r="A35" s="277"/>
      <c r="B35" s="277"/>
      <c r="C35" s="277"/>
      <c r="D35" s="277"/>
      <c r="E35" s="277"/>
      <c r="F35" s="277"/>
      <c r="G35" s="277"/>
      <c r="H35" s="277"/>
      <c r="I35" s="31"/>
      <c r="J35" s="20"/>
    </row>
    <row r="36" spans="8:10" s="19" customFormat="1" ht="21">
      <c r="H36" s="44"/>
      <c r="J36" s="20"/>
    </row>
    <row r="41" spans="1:9" ht="21">
      <c r="A41" s="19"/>
      <c r="B41" s="19"/>
      <c r="C41" s="19"/>
      <c r="D41" s="19"/>
      <c r="E41" s="19"/>
      <c r="F41" s="19"/>
      <c r="G41" s="19"/>
      <c r="H41" s="44"/>
      <c r="I41" s="19"/>
    </row>
    <row r="42" spans="1:9" ht="21">
      <c r="A42" s="19"/>
      <c r="B42" s="19"/>
      <c r="C42" s="19"/>
      <c r="D42" s="19"/>
      <c r="E42" s="19"/>
      <c r="F42" s="19"/>
      <c r="G42" s="19"/>
      <c r="H42" s="44"/>
      <c r="I42" s="19"/>
    </row>
    <row r="43" spans="1:9" ht="21">
      <c r="A43" s="19"/>
      <c r="B43" s="19"/>
      <c r="C43" s="19"/>
      <c r="D43" s="19"/>
      <c r="E43" s="19"/>
      <c r="F43" s="19"/>
      <c r="G43" s="19"/>
      <c r="H43" s="44"/>
      <c r="I43" s="19"/>
    </row>
    <row r="44" spans="1:9" ht="21">
      <c r="A44" s="19"/>
      <c r="B44" s="19"/>
      <c r="C44" s="19"/>
      <c r="D44" s="19"/>
      <c r="E44" s="19"/>
      <c r="F44" s="19"/>
      <c r="G44" s="19"/>
      <c r="H44" s="44"/>
      <c r="I44" s="19"/>
    </row>
    <row r="45" spans="1:9" ht="21">
      <c r="A45" s="19"/>
      <c r="B45" s="19"/>
      <c r="C45" s="19"/>
      <c r="D45" s="19"/>
      <c r="E45" s="19"/>
      <c r="F45" s="19"/>
      <c r="G45" s="19"/>
      <c r="H45" s="44"/>
      <c r="I45" s="19"/>
    </row>
    <row r="46" spans="1:9" ht="21">
      <c r="A46" s="19"/>
      <c r="B46" s="19"/>
      <c r="C46" s="19"/>
      <c r="D46" s="19"/>
      <c r="E46" s="19"/>
      <c r="F46" s="19"/>
      <c r="G46" s="19"/>
      <c r="H46" s="44"/>
      <c r="I46" s="19"/>
    </row>
    <row r="47" spans="1:9" ht="21">
      <c r="A47" s="19"/>
      <c r="B47" s="19"/>
      <c r="C47" s="19"/>
      <c r="D47" s="19"/>
      <c r="E47" s="19"/>
      <c r="F47" s="19"/>
      <c r="G47" s="19"/>
      <c r="H47" s="44"/>
      <c r="I47" s="19"/>
    </row>
    <row r="48" spans="1:9" ht="21">
      <c r="A48" s="19"/>
      <c r="B48" s="19"/>
      <c r="C48" s="19"/>
      <c r="D48" s="19"/>
      <c r="E48" s="19"/>
      <c r="F48" s="19"/>
      <c r="G48" s="19"/>
      <c r="H48" s="44"/>
      <c r="I48" s="19"/>
    </row>
    <row r="49" spans="1:9" ht="21">
      <c r="A49" s="19"/>
      <c r="B49" s="19"/>
      <c r="C49" s="19"/>
      <c r="D49" s="19"/>
      <c r="E49" s="19"/>
      <c r="F49" s="19"/>
      <c r="G49" s="19"/>
      <c r="H49" s="44"/>
      <c r="I49" s="19"/>
    </row>
    <row r="50" spans="1:9" ht="21">
      <c r="A50" s="19"/>
      <c r="B50" s="19"/>
      <c r="C50" s="19"/>
      <c r="D50" s="19"/>
      <c r="E50" s="19"/>
      <c r="F50" s="19"/>
      <c r="G50" s="19"/>
      <c r="H50" s="44"/>
      <c r="I50" s="19"/>
    </row>
    <row r="51" spans="1:9" ht="21">
      <c r="A51" s="19"/>
      <c r="B51" s="19"/>
      <c r="C51" s="19"/>
      <c r="D51" s="19"/>
      <c r="E51" s="19"/>
      <c r="F51" s="19"/>
      <c r="G51" s="19"/>
      <c r="H51" s="44"/>
      <c r="I51" s="19"/>
    </row>
    <row r="52" spans="1:9" ht="21">
      <c r="A52" s="19"/>
      <c r="B52" s="19"/>
      <c r="C52" s="19"/>
      <c r="D52" s="19"/>
      <c r="E52" s="19"/>
      <c r="F52" s="19"/>
      <c r="G52" s="19"/>
      <c r="H52" s="44"/>
      <c r="I52" s="19"/>
    </row>
    <row r="53" spans="1:9" ht="21">
      <c r="A53" s="19"/>
      <c r="B53" s="19"/>
      <c r="C53" s="19"/>
      <c r="D53" s="19"/>
      <c r="E53" s="19"/>
      <c r="F53" s="19"/>
      <c r="G53" s="19"/>
      <c r="H53" s="44"/>
      <c r="I53" s="19"/>
    </row>
    <row r="54" spans="1:9" ht="21">
      <c r="A54" s="19"/>
      <c r="B54" s="19"/>
      <c r="C54" s="19"/>
      <c r="D54" s="19"/>
      <c r="E54" s="19"/>
      <c r="F54" s="19"/>
      <c r="G54" s="19"/>
      <c r="H54" s="44"/>
      <c r="I54" s="19"/>
    </row>
    <row r="55" spans="1:9" ht="21">
      <c r="A55" s="19"/>
      <c r="B55" s="19"/>
      <c r="C55" s="19"/>
      <c r="D55" s="19"/>
      <c r="E55" s="19"/>
      <c r="F55" s="19"/>
      <c r="G55" s="19"/>
      <c r="H55" s="44"/>
      <c r="I55" s="19"/>
    </row>
    <row r="56" spans="1:9" ht="21">
      <c r="A56" s="19"/>
      <c r="B56" s="19"/>
      <c r="C56" s="19"/>
      <c r="D56" s="19"/>
      <c r="E56" s="19"/>
      <c r="F56" s="19"/>
      <c r="G56" s="19"/>
      <c r="H56" s="44"/>
      <c r="I56" s="19"/>
    </row>
    <row r="57" spans="1:9" ht="21">
      <c r="A57" s="19"/>
      <c r="B57" s="19"/>
      <c r="C57" s="19"/>
      <c r="D57" s="19"/>
      <c r="E57" s="19"/>
      <c r="F57" s="19"/>
      <c r="G57" s="19"/>
      <c r="H57" s="44"/>
      <c r="I57" s="19"/>
    </row>
    <row r="58" spans="1:9" ht="21">
      <c r="A58" s="19"/>
      <c r="B58" s="19"/>
      <c r="C58" s="19"/>
      <c r="D58" s="19"/>
      <c r="E58" s="19"/>
      <c r="F58" s="19"/>
      <c r="G58" s="19"/>
      <c r="H58" s="44"/>
      <c r="I58" s="19"/>
    </row>
    <row r="59" spans="1:9" ht="21">
      <c r="A59" s="19"/>
      <c r="B59" s="19"/>
      <c r="C59" s="19"/>
      <c r="D59" s="19"/>
      <c r="E59" s="19"/>
      <c r="F59" s="19"/>
      <c r="G59" s="19"/>
      <c r="H59" s="44"/>
      <c r="I59" s="19"/>
    </row>
    <row r="60" spans="1:9" ht="21">
      <c r="A60" s="19"/>
      <c r="B60" s="19"/>
      <c r="C60" s="19"/>
      <c r="D60" s="19"/>
      <c r="E60" s="19"/>
      <c r="F60" s="19"/>
      <c r="G60" s="19"/>
      <c r="H60" s="44"/>
      <c r="I60" s="19"/>
    </row>
    <row r="61" spans="1:9" ht="21">
      <c r="A61" s="19"/>
      <c r="B61" s="19"/>
      <c r="C61" s="19"/>
      <c r="D61" s="19"/>
      <c r="E61" s="19"/>
      <c r="F61" s="19"/>
      <c r="G61" s="19"/>
      <c r="H61" s="44"/>
      <c r="I61" s="19"/>
    </row>
    <row r="62" spans="1:9" ht="21">
      <c r="A62" s="19"/>
      <c r="B62" s="19"/>
      <c r="C62" s="19"/>
      <c r="D62" s="19"/>
      <c r="E62" s="19"/>
      <c r="F62" s="19"/>
      <c r="G62" s="19"/>
      <c r="H62" s="44"/>
      <c r="I62" s="19"/>
    </row>
    <row r="63" spans="1:9" ht="21">
      <c r="A63" s="19"/>
      <c r="B63" s="19"/>
      <c r="C63" s="19"/>
      <c r="D63" s="19"/>
      <c r="E63" s="19"/>
      <c r="F63" s="19"/>
      <c r="G63" s="19"/>
      <c r="H63" s="44"/>
      <c r="I63" s="19"/>
    </row>
    <row r="64" spans="1:9" ht="21">
      <c r="A64" s="19"/>
      <c r="B64" s="19"/>
      <c r="C64" s="19"/>
      <c r="D64" s="19"/>
      <c r="E64" s="19"/>
      <c r="F64" s="19"/>
      <c r="G64" s="19"/>
      <c r="H64" s="44"/>
      <c r="I64" s="19"/>
    </row>
    <row r="65" spans="1:9" ht="21">
      <c r="A65" s="19"/>
      <c r="B65" s="19"/>
      <c r="C65" s="19"/>
      <c r="D65" s="19"/>
      <c r="E65" s="19"/>
      <c r="F65" s="19"/>
      <c r="G65" s="19"/>
      <c r="H65" s="44"/>
      <c r="I65" s="19"/>
    </row>
    <row r="66" spans="1:9" ht="21">
      <c r="A66" s="19"/>
      <c r="B66" s="19"/>
      <c r="C66" s="19"/>
      <c r="D66" s="19"/>
      <c r="E66" s="19"/>
      <c r="F66" s="19"/>
      <c r="G66" s="19"/>
      <c r="H66" s="44"/>
      <c r="I66" s="19"/>
    </row>
    <row r="67" spans="1:9" ht="21">
      <c r="A67" s="19"/>
      <c r="B67" s="19"/>
      <c r="C67" s="19"/>
      <c r="D67" s="19"/>
      <c r="E67" s="19"/>
      <c r="F67" s="19"/>
      <c r="G67" s="19"/>
      <c r="H67" s="44"/>
      <c r="I67" s="19"/>
    </row>
    <row r="68" spans="1:9" ht="21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21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21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21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21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21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21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21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21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21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21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21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21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21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2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21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21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21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21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21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21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21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21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21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21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21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21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21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21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21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21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21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21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21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21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21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21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21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21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21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21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21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21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21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21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21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21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21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21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21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21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21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21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21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21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21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21">
      <c r="A124" s="19"/>
      <c r="B124" s="19"/>
      <c r="C124" s="19"/>
      <c r="D124" s="19"/>
      <c r="E124" s="19"/>
      <c r="F124" s="19"/>
      <c r="G124" s="19"/>
      <c r="H124" s="19"/>
      <c r="I124" s="19"/>
    </row>
  </sheetData>
  <sheetProtection/>
  <mergeCells count="6">
    <mergeCell ref="A1:H1"/>
    <mergeCell ref="A11:B11"/>
    <mergeCell ref="A25:B25"/>
    <mergeCell ref="A35:H35"/>
    <mergeCell ref="A3:B3"/>
    <mergeCell ref="A31:B31"/>
  </mergeCells>
  <printOptions/>
  <pageMargins left="0.6" right="0.42" top="0.85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90" zoomScaleSheetLayoutView="90" zoomScalePageLayoutView="0" workbookViewId="0" topLeftCell="A1">
      <selection activeCell="C22" sqref="C22"/>
    </sheetView>
  </sheetViews>
  <sheetFormatPr defaultColWidth="9.140625" defaultRowHeight="12.75"/>
  <cols>
    <col min="1" max="1" width="41.140625" style="20" customWidth="1"/>
    <col min="2" max="2" width="19.8515625" style="20" customWidth="1"/>
    <col min="3" max="3" width="20.7109375" style="20" customWidth="1"/>
    <col min="4" max="16384" width="9.140625" style="20" customWidth="1"/>
  </cols>
  <sheetData>
    <row r="1" spans="1:3" ht="26.25">
      <c r="A1" s="333" t="s">
        <v>0</v>
      </c>
      <c r="B1" s="333"/>
      <c r="C1" s="333"/>
    </row>
    <row r="2" spans="1:3" ht="26.25">
      <c r="A2" s="333" t="s">
        <v>85</v>
      </c>
      <c r="B2" s="333"/>
      <c r="C2" s="333"/>
    </row>
    <row r="3" spans="1:3" ht="26.25">
      <c r="A3" s="333" t="s">
        <v>231</v>
      </c>
      <c r="B3" s="333"/>
      <c r="C3" s="333"/>
    </row>
    <row r="4" spans="1:3" ht="26.25">
      <c r="A4" s="140"/>
      <c r="B4" s="140"/>
      <c r="C4" s="140"/>
    </row>
    <row r="5" spans="1:3" ht="21">
      <c r="A5" s="23" t="s">
        <v>2</v>
      </c>
      <c r="B5" s="23" t="s">
        <v>86</v>
      </c>
      <c r="C5" s="23" t="s">
        <v>4</v>
      </c>
    </row>
    <row r="6" spans="1:3" ht="21">
      <c r="A6" s="141" t="s">
        <v>133</v>
      </c>
      <c r="B6" s="142">
        <f>20578646.88+302637.84+4683206.81+23303912.78+10000000+10144798.56+167383.26+10193318.04</f>
        <v>79373904.17000002</v>
      </c>
      <c r="C6" s="142"/>
    </row>
    <row r="7" spans="1:3" ht="21">
      <c r="A7" s="141" t="s">
        <v>87</v>
      </c>
      <c r="B7" s="142">
        <v>13922586</v>
      </c>
      <c r="C7" s="142"/>
    </row>
    <row r="8" spans="1:3" ht="21">
      <c r="A8" s="141" t="s">
        <v>88</v>
      </c>
      <c r="B8" s="142">
        <v>233028</v>
      </c>
      <c r="C8" s="142"/>
    </row>
    <row r="9" spans="1:3" ht="21">
      <c r="A9" s="141" t="s">
        <v>7</v>
      </c>
      <c r="B9" s="142">
        <v>63148</v>
      </c>
      <c r="C9" s="142"/>
    </row>
    <row r="10" spans="1:3" ht="21">
      <c r="A10" s="141" t="s">
        <v>209</v>
      </c>
      <c r="B10" s="142">
        <v>17719000</v>
      </c>
      <c r="C10" s="142"/>
    </row>
    <row r="11" spans="1:3" ht="21">
      <c r="A11" s="141" t="s">
        <v>89</v>
      </c>
      <c r="B11" s="142"/>
      <c r="C11" s="142">
        <f>32125.58+747066.9+4235.99</f>
        <v>783428.47</v>
      </c>
    </row>
    <row r="12" spans="1:3" ht="21">
      <c r="A12" s="141" t="s">
        <v>23</v>
      </c>
      <c r="B12" s="142"/>
      <c r="C12" s="143">
        <v>12731032.06</v>
      </c>
    </row>
    <row r="13" spans="1:3" ht="21">
      <c r="A13" s="141" t="s">
        <v>210</v>
      </c>
      <c r="B13" s="142"/>
      <c r="C13" s="143">
        <v>16173362.59</v>
      </c>
    </row>
    <row r="14" spans="1:3" ht="21">
      <c r="A14" s="141" t="s">
        <v>24</v>
      </c>
      <c r="B14" s="142"/>
      <c r="C14" s="142">
        <f>32832076.3+1884640.04</f>
        <v>34716716.34</v>
      </c>
    </row>
    <row r="15" spans="1:3" ht="21">
      <c r="A15" s="141" t="s">
        <v>19</v>
      </c>
      <c r="B15" s="142"/>
      <c r="C15" s="142">
        <f>41253206.58+5653920.13</f>
        <v>46907126.71</v>
      </c>
    </row>
    <row r="16" spans="1:4" ht="21.75" thickBot="1">
      <c r="A16" s="144" t="s">
        <v>21</v>
      </c>
      <c r="B16" s="145">
        <f>SUM(B6:B11)</f>
        <v>111311666.17000002</v>
      </c>
      <c r="C16" s="146">
        <f>SUM(C11:C15)</f>
        <v>111311666.17000002</v>
      </c>
      <c r="D16" s="165">
        <f>B16-C16</f>
        <v>0</v>
      </c>
    </row>
    <row r="17" ht="14.25" thickTop="1"/>
  </sheetData>
  <sheetProtection/>
  <mergeCells count="3">
    <mergeCell ref="A1:C1"/>
    <mergeCell ref="A2:C2"/>
    <mergeCell ref="A3:C3"/>
  </mergeCells>
  <printOptions/>
  <pageMargins left="0.92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9"/>
  <sheetViews>
    <sheetView view="pageBreakPreview" zoomScale="80" zoomScaleSheetLayoutView="80" workbookViewId="0" topLeftCell="A1">
      <selection activeCell="F14" sqref="F14"/>
    </sheetView>
  </sheetViews>
  <sheetFormatPr defaultColWidth="9.140625" defaultRowHeight="12.75"/>
  <cols>
    <col min="1" max="1" width="5.8515625" style="19" customWidth="1"/>
    <col min="2" max="2" width="5.57421875" style="19" customWidth="1"/>
    <col min="3" max="3" width="8.421875" style="19" customWidth="1"/>
    <col min="4" max="4" width="9.00390625" style="19" customWidth="1"/>
    <col min="5" max="5" width="30.421875" style="19" customWidth="1"/>
    <col min="6" max="6" width="20.57421875" style="19" customWidth="1"/>
    <col min="7" max="7" width="14.28125" style="19" customWidth="1"/>
    <col min="8" max="8" width="18.00390625" style="19" customWidth="1"/>
    <col min="9" max="9" width="16.7109375" style="19" customWidth="1"/>
    <col min="10" max="10" width="18.57421875" style="19" customWidth="1"/>
    <col min="11" max="16384" width="9.140625" style="19" customWidth="1"/>
  </cols>
  <sheetData>
    <row r="1" spans="1:10" ht="21">
      <c r="A1" s="277" t="s">
        <v>0</v>
      </c>
      <c r="B1" s="277"/>
      <c r="C1" s="277"/>
      <c r="D1" s="277"/>
      <c r="E1" s="277"/>
      <c r="F1" s="277"/>
      <c r="G1" s="110"/>
      <c r="H1" s="110"/>
      <c r="I1" s="110"/>
      <c r="J1" s="110"/>
    </row>
    <row r="2" spans="1:10" ht="21">
      <c r="A2" s="277" t="s">
        <v>280</v>
      </c>
      <c r="B2" s="277"/>
      <c r="C2" s="277"/>
      <c r="D2" s="277"/>
      <c r="E2" s="277"/>
      <c r="F2" s="277"/>
      <c r="G2" s="110"/>
      <c r="H2" s="110"/>
      <c r="I2" s="110"/>
      <c r="J2" s="110"/>
    </row>
    <row r="3" spans="1:10" ht="21">
      <c r="A3" s="277" t="s">
        <v>410</v>
      </c>
      <c r="B3" s="277"/>
      <c r="C3" s="277"/>
      <c r="D3" s="277"/>
      <c r="E3" s="277"/>
      <c r="F3" s="277"/>
      <c r="G3" s="110"/>
      <c r="H3" s="110"/>
      <c r="I3" s="110"/>
      <c r="J3" s="110"/>
    </row>
    <row r="4" spans="2:9" ht="21">
      <c r="B4" s="18"/>
      <c r="C4" s="18"/>
      <c r="D4" s="18"/>
      <c r="E4" s="18"/>
      <c r="F4" s="18"/>
      <c r="G4" s="18"/>
      <c r="H4" s="18"/>
      <c r="I4" s="18"/>
    </row>
    <row r="5" spans="1:10" ht="21">
      <c r="A5" s="43" t="s">
        <v>36</v>
      </c>
      <c r="B5" s="56"/>
      <c r="C5" s="56" t="s">
        <v>257</v>
      </c>
      <c r="D5" s="56"/>
      <c r="E5" s="56"/>
      <c r="F5" s="56"/>
      <c r="G5" s="56"/>
      <c r="H5" s="56"/>
      <c r="I5" s="108"/>
      <c r="J5" s="18"/>
    </row>
    <row r="6" spans="1:10" ht="21">
      <c r="A6" s="43"/>
      <c r="B6" s="56" t="s">
        <v>281</v>
      </c>
      <c r="C6" s="56"/>
      <c r="D6" s="56"/>
      <c r="E6" s="56"/>
      <c r="F6" s="56"/>
      <c r="G6" s="56"/>
      <c r="H6" s="56"/>
      <c r="J6" s="18"/>
    </row>
    <row r="7" spans="1:10" ht="21">
      <c r="A7" s="56"/>
      <c r="B7" s="56" t="s">
        <v>5</v>
      </c>
      <c r="C7" s="56"/>
      <c r="D7" s="56" t="s">
        <v>282</v>
      </c>
      <c r="E7" s="56" t="s">
        <v>284</v>
      </c>
      <c r="F7" s="191">
        <v>37709128.16</v>
      </c>
      <c r="G7" s="56"/>
      <c r="J7" s="18"/>
    </row>
    <row r="8" spans="1:10" ht="21">
      <c r="A8" s="56"/>
      <c r="B8" s="56"/>
      <c r="C8" s="56"/>
      <c r="D8" s="56" t="s">
        <v>74</v>
      </c>
      <c r="E8" s="56" t="s">
        <v>285</v>
      </c>
      <c r="F8" s="191">
        <v>309197.63</v>
      </c>
      <c r="G8" s="56"/>
      <c r="J8" s="31"/>
    </row>
    <row r="9" spans="1:10" ht="21">
      <c r="A9" s="56"/>
      <c r="B9" s="56"/>
      <c r="C9" s="56"/>
      <c r="D9" s="56" t="s">
        <v>74</v>
      </c>
      <c r="E9" s="56" t="s">
        <v>286</v>
      </c>
      <c r="F9" s="191">
        <v>34892261.51</v>
      </c>
      <c r="G9" s="56"/>
      <c r="J9" s="105"/>
    </row>
    <row r="10" spans="1:10" ht="21">
      <c r="A10" s="56"/>
      <c r="B10" s="56"/>
      <c r="C10" s="56"/>
      <c r="D10" s="56" t="s">
        <v>74</v>
      </c>
      <c r="E10" s="56" t="s">
        <v>315</v>
      </c>
      <c r="F10" s="191">
        <v>1962622.48</v>
      </c>
      <c r="G10" s="56"/>
      <c r="J10" s="105"/>
    </row>
    <row r="11" spans="1:10" ht="21">
      <c r="A11" s="56"/>
      <c r="B11" s="56"/>
      <c r="C11" s="56"/>
      <c r="D11" s="56" t="s">
        <v>74</v>
      </c>
      <c r="E11" s="56" t="s">
        <v>355</v>
      </c>
      <c r="F11" s="191">
        <v>0</v>
      </c>
      <c r="G11" s="56"/>
      <c r="J11" s="105"/>
    </row>
    <row r="12" spans="1:10" ht="21">
      <c r="A12" s="56"/>
      <c r="D12" s="56" t="s">
        <v>74</v>
      </c>
      <c r="E12" s="56" t="s">
        <v>287</v>
      </c>
      <c r="F12" s="191">
        <v>0</v>
      </c>
      <c r="G12" s="56"/>
      <c r="J12" s="105"/>
    </row>
    <row r="13" spans="4:10" ht="21">
      <c r="D13" s="56" t="s">
        <v>283</v>
      </c>
      <c r="E13" s="19" t="s">
        <v>288</v>
      </c>
      <c r="F13" s="191">
        <v>10420435.18</v>
      </c>
      <c r="J13" s="25"/>
    </row>
    <row r="14" spans="4:10" ht="21">
      <c r="D14" s="56" t="s">
        <v>283</v>
      </c>
      <c r="E14" s="19" t="s">
        <v>289</v>
      </c>
      <c r="F14" s="191">
        <v>1706136.41</v>
      </c>
      <c r="J14" s="32"/>
    </row>
    <row r="15" spans="2:10" ht="21">
      <c r="B15" s="27"/>
      <c r="D15" s="56" t="s">
        <v>283</v>
      </c>
      <c r="E15" s="19" t="s">
        <v>290</v>
      </c>
      <c r="F15" s="191">
        <v>10385550.85</v>
      </c>
      <c r="J15" s="32"/>
    </row>
    <row r="16" spans="2:6" ht="21.75" thickBot="1">
      <c r="B16" s="27"/>
      <c r="E16" s="19" t="s">
        <v>21</v>
      </c>
      <c r="F16" s="55">
        <f>SUM(F7:F15)</f>
        <v>97385332.22</v>
      </c>
    </row>
    <row r="17" ht="21.75" thickTop="1">
      <c r="B17" s="27"/>
    </row>
    <row r="18" ht="21">
      <c r="B18" s="27"/>
    </row>
    <row r="19" spans="1:3" ht="21">
      <c r="A19" s="43"/>
      <c r="B19" s="56"/>
      <c r="C19" s="56"/>
    </row>
    <row r="20" spans="1:3" ht="21">
      <c r="A20" s="43"/>
      <c r="B20" s="56"/>
      <c r="C20" s="56"/>
    </row>
    <row r="21" spans="1:3" ht="21">
      <c r="A21" s="43"/>
      <c r="B21" s="56"/>
      <c r="C21" s="56"/>
    </row>
    <row r="22" spans="1:3" ht="21">
      <c r="A22" s="43"/>
      <c r="B22" s="56"/>
      <c r="C22" s="56"/>
    </row>
    <row r="23" spans="1:3" ht="21">
      <c r="A23" s="43"/>
      <c r="B23" s="56"/>
      <c r="C23" s="56"/>
    </row>
    <row r="24" spans="1:3" ht="21">
      <c r="A24" s="43"/>
      <c r="B24" s="56"/>
      <c r="C24" s="56"/>
    </row>
    <row r="25" spans="1:3" ht="21">
      <c r="A25" s="43"/>
      <c r="B25" s="56"/>
      <c r="C25" s="56"/>
    </row>
    <row r="26" spans="1:3" ht="21">
      <c r="A26" s="43"/>
      <c r="B26" s="56"/>
      <c r="C26" s="56"/>
    </row>
    <row r="27" spans="1:3" ht="21">
      <c r="A27" s="43"/>
      <c r="B27" s="56"/>
      <c r="C27" s="56"/>
    </row>
    <row r="28" spans="1:3" ht="21">
      <c r="A28" s="43"/>
      <c r="B28" s="56"/>
      <c r="C28" s="56"/>
    </row>
    <row r="29" spans="1:3" ht="21">
      <c r="A29" s="43"/>
      <c r="B29" s="56"/>
      <c r="C29" s="56"/>
    </row>
    <row r="30" spans="1:3" ht="21">
      <c r="A30" s="43"/>
      <c r="B30" s="56"/>
      <c r="C30" s="56"/>
    </row>
    <row r="31" spans="1:3" ht="21">
      <c r="A31" s="43"/>
      <c r="B31" s="56"/>
      <c r="C31" s="56"/>
    </row>
    <row r="32" spans="1:3" ht="21">
      <c r="A32" s="43"/>
      <c r="B32" s="56"/>
      <c r="C32" s="56"/>
    </row>
    <row r="33" spans="1:3" ht="21">
      <c r="A33" s="43"/>
      <c r="B33" s="56"/>
      <c r="C33" s="56"/>
    </row>
    <row r="34" spans="1:3" ht="21">
      <c r="A34" s="43"/>
      <c r="B34" s="56"/>
      <c r="C34" s="56"/>
    </row>
    <row r="35" spans="1:9" ht="21">
      <c r="A35" s="34"/>
      <c r="B35" s="34"/>
      <c r="C35" s="34"/>
      <c r="D35" s="34"/>
      <c r="E35" s="34"/>
      <c r="F35" s="34"/>
      <c r="G35" s="34"/>
      <c r="H35" s="24"/>
      <c r="I35" s="24"/>
    </row>
    <row r="36" spans="1:10" ht="21">
      <c r="A36" s="34"/>
      <c r="B36" s="34"/>
      <c r="C36" s="34"/>
      <c r="D36" s="34"/>
      <c r="E36" s="34"/>
      <c r="F36" s="34"/>
      <c r="G36" s="34"/>
      <c r="H36" s="34"/>
      <c r="I36" s="42"/>
      <c r="J36" s="18"/>
    </row>
    <row r="37" spans="1:9" ht="21">
      <c r="A37" s="34"/>
      <c r="B37" s="34"/>
      <c r="C37" s="34"/>
      <c r="D37" s="34"/>
      <c r="E37" s="34"/>
      <c r="F37" s="34"/>
      <c r="G37" s="34"/>
      <c r="H37" s="34"/>
      <c r="I37" s="34"/>
    </row>
    <row r="38" spans="1:10" ht="21">
      <c r="A38" s="34"/>
      <c r="B38" s="34"/>
      <c r="C38" s="34"/>
      <c r="D38" s="34"/>
      <c r="E38" s="34"/>
      <c r="F38" s="34"/>
      <c r="G38" s="34"/>
      <c r="H38" s="34"/>
      <c r="I38" s="34"/>
      <c r="J38" s="105"/>
    </row>
    <row r="39" spans="1:10" ht="21">
      <c r="A39" s="34"/>
      <c r="B39" s="34"/>
      <c r="C39" s="34"/>
      <c r="D39" s="34"/>
      <c r="E39" s="34"/>
      <c r="F39" s="34"/>
      <c r="G39" s="34"/>
      <c r="H39" s="34"/>
      <c r="I39" s="34"/>
      <c r="J39" s="105"/>
    </row>
    <row r="40" spans="1:10" ht="21">
      <c r="A40" s="34"/>
      <c r="B40" s="34"/>
      <c r="C40" s="34"/>
      <c r="D40" s="34"/>
      <c r="E40" s="34"/>
      <c r="F40" s="34"/>
      <c r="G40" s="34"/>
      <c r="H40" s="34"/>
      <c r="I40" s="34"/>
      <c r="J40" s="105"/>
    </row>
    <row r="41" spans="1:10" ht="21">
      <c r="A41" s="34"/>
      <c r="B41" s="34"/>
      <c r="C41" s="34"/>
      <c r="D41" s="34"/>
      <c r="E41" s="34"/>
      <c r="F41" s="34"/>
      <c r="G41" s="34"/>
      <c r="H41" s="34"/>
      <c r="I41" s="34"/>
      <c r="J41" s="105"/>
    </row>
    <row r="42" spans="1:10" ht="21">
      <c r="A42" s="34"/>
      <c r="B42" s="34"/>
      <c r="C42" s="34"/>
      <c r="D42" s="34"/>
      <c r="E42" s="34"/>
      <c r="F42" s="34"/>
      <c r="G42" s="34"/>
      <c r="H42" s="34"/>
      <c r="I42" s="34"/>
      <c r="J42" s="105"/>
    </row>
    <row r="43" spans="1:10" ht="21">
      <c r="A43" s="34"/>
      <c r="B43" s="34"/>
      <c r="C43" s="34"/>
      <c r="D43" s="34"/>
      <c r="E43" s="34"/>
      <c r="F43" s="34"/>
      <c r="G43" s="34"/>
      <c r="H43" s="34"/>
      <c r="I43" s="34"/>
      <c r="J43" s="105"/>
    </row>
    <row r="44" spans="1:10" ht="21">
      <c r="A44" s="34"/>
      <c r="B44" s="34"/>
      <c r="C44" s="34"/>
      <c r="D44" s="34"/>
      <c r="E44" s="25"/>
      <c r="F44" s="25"/>
      <c r="G44" s="34"/>
      <c r="H44" s="34"/>
      <c r="I44" s="34"/>
      <c r="J44" s="105"/>
    </row>
    <row r="45" spans="1:10" ht="21">
      <c r="A45" s="34"/>
      <c r="B45" s="34"/>
      <c r="C45" s="34"/>
      <c r="D45" s="34"/>
      <c r="E45" s="25"/>
      <c r="F45" s="25"/>
      <c r="G45" s="34"/>
      <c r="H45" s="34"/>
      <c r="I45" s="34"/>
      <c r="J45" s="105"/>
    </row>
    <row r="46" spans="1:10" ht="21">
      <c r="A46" s="34"/>
      <c r="B46" s="34"/>
      <c r="C46" s="34"/>
      <c r="D46" s="34"/>
      <c r="E46" s="25"/>
      <c r="F46" s="25"/>
      <c r="G46" s="34"/>
      <c r="H46" s="34"/>
      <c r="I46" s="34"/>
      <c r="J46" s="105"/>
    </row>
    <row r="47" spans="1:10" ht="21">
      <c r="A47" s="34"/>
      <c r="B47" s="34"/>
      <c r="C47" s="34"/>
      <c r="D47" s="111"/>
      <c r="E47" s="34"/>
      <c r="F47" s="34"/>
      <c r="G47" s="34"/>
      <c r="H47" s="34"/>
      <c r="I47" s="34"/>
      <c r="J47" s="105"/>
    </row>
    <row r="48" spans="1:10" ht="21">
      <c r="A48" s="34"/>
      <c r="B48" s="34"/>
      <c r="C48" s="34"/>
      <c r="D48" s="34"/>
      <c r="E48" s="34"/>
      <c r="F48" s="34"/>
      <c r="G48" s="34"/>
      <c r="H48" s="34"/>
      <c r="I48" s="34"/>
      <c r="J48" s="18"/>
    </row>
    <row r="49" spans="1:10" ht="21">
      <c r="A49" s="34"/>
      <c r="B49" s="32"/>
      <c r="C49" s="32"/>
      <c r="D49" s="32"/>
      <c r="E49" s="32"/>
      <c r="F49" s="32"/>
      <c r="G49" s="32"/>
      <c r="H49" s="32"/>
      <c r="I49" s="32"/>
      <c r="J49" s="105"/>
    </row>
    <row r="50" spans="1:10" ht="21">
      <c r="A50" s="34"/>
      <c r="B50" s="32"/>
      <c r="C50" s="32"/>
      <c r="D50" s="32"/>
      <c r="E50" s="32"/>
      <c r="F50" s="32"/>
      <c r="G50" s="32"/>
      <c r="H50" s="32"/>
      <c r="I50" s="32"/>
      <c r="J50" s="18"/>
    </row>
    <row r="51" spans="1:10" ht="21">
      <c r="A51" s="34"/>
      <c r="B51" s="32"/>
      <c r="C51" s="32"/>
      <c r="D51" s="32"/>
      <c r="E51" s="32"/>
      <c r="F51" s="32"/>
      <c r="G51" s="32"/>
      <c r="H51" s="32"/>
      <c r="I51" s="32"/>
      <c r="J51" s="105"/>
    </row>
    <row r="52" spans="1:10" ht="21">
      <c r="A52" s="34"/>
      <c r="B52" s="32"/>
      <c r="C52" s="32"/>
      <c r="D52" s="32"/>
      <c r="E52" s="32"/>
      <c r="F52" s="32"/>
      <c r="G52" s="32"/>
      <c r="H52" s="32"/>
      <c r="I52" s="32"/>
      <c r="J52" s="105"/>
    </row>
    <row r="53" spans="1:10" ht="21">
      <c r="A53" s="34"/>
      <c r="B53" s="32"/>
      <c r="C53" s="32"/>
      <c r="D53" s="32"/>
      <c r="E53" s="32"/>
      <c r="F53" s="32"/>
      <c r="G53" s="32"/>
      <c r="H53" s="32"/>
      <c r="I53" s="32"/>
      <c r="J53" s="105"/>
    </row>
    <row r="54" spans="1:10" ht="21">
      <c r="A54" s="34"/>
      <c r="B54" s="32"/>
      <c r="C54" s="32"/>
      <c r="D54" s="32"/>
      <c r="E54" s="32"/>
      <c r="F54" s="32"/>
      <c r="G54" s="32"/>
      <c r="H54" s="32"/>
      <c r="I54" s="32"/>
      <c r="J54" s="18"/>
    </row>
    <row r="55" spans="1:10" ht="21">
      <c r="A55" s="34"/>
      <c r="B55" s="32"/>
      <c r="C55" s="32"/>
      <c r="D55" s="32"/>
      <c r="E55" s="32"/>
      <c r="F55" s="32"/>
      <c r="G55" s="32"/>
      <c r="H55" s="32"/>
      <c r="I55" s="32"/>
      <c r="J55" s="105"/>
    </row>
    <row r="56" spans="1:10" ht="21">
      <c r="A56" s="34"/>
      <c r="B56" s="34"/>
      <c r="C56" s="34"/>
      <c r="D56" s="111"/>
      <c r="E56" s="34"/>
      <c r="F56" s="34"/>
      <c r="G56" s="34"/>
      <c r="H56" s="34"/>
      <c r="I56" s="34"/>
      <c r="J56" s="56"/>
    </row>
    <row r="57" spans="1:10" ht="21">
      <c r="A57" s="34"/>
      <c r="B57" s="34"/>
      <c r="C57" s="34"/>
      <c r="D57" s="111"/>
      <c r="E57" s="34"/>
      <c r="F57" s="34"/>
      <c r="G57" s="34"/>
      <c r="H57" s="34"/>
      <c r="I57" s="24"/>
      <c r="J57" s="56"/>
    </row>
    <row r="58" spans="1:9" ht="21">
      <c r="A58" s="34"/>
      <c r="B58" s="34"/>
      <c r="C58" s="34"/>
      <c r="D58" s="34"/>
      <c r="E58" s="34"/>
      <c r="F58" s="34"/>
      <c r="G58" s="34"/>
      <c r="H58" s="34"/>
      <c r="I58" s="24"/>
    </row>
    <row r="59" spans="1:9" ht="21">
      <c r="A59" s="276"/>
      <c r="B59" s="276"/>
      <c r="C59" s="276"/>
      <c r="D59" s="276"/>
      <c r="E59" s="276"/>
      <c r="F59" s="276"/>
      <c r="G59" s="276"/>
      <c r="H59" s="276"/>
      <c r="I59" s="276"/>
    </row>
  </sheetData>
  <sheetProtection/>
  <mergeCells count="4">
    <mergeCell ref="A1:F1"/>
    <mergeCell ref="A59:I59"/>
    <mergeCell ref="A3:F3"/>
    <mergeCell ref="A2:F2"/>
  </mergeCells>
  <printOptions/>
  <pageMargins left="0.75" right="0.32" top="0.86" bottom="1" header="0.5" footer="0.5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J72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5.57421875" style="19" customWidth="1"/>
    <col min="2" max="2" width="3.7109375" style="19" customWidth="1"/>
    <col min="3" max="4" width="9.140625" style="19" customWidth="1"/>
    <col min="5" max="5" width="26.28125" style="19" customWidth="1"/>
    <col min="6" max="6" width="8.28125" style="19" customWidth="1"/>
    <col min="7" max="7" width="13.8515625" style="19" customWidth="1"/>
    <col min="8" max="8" width="17.57421875" style="19" customWidth="1"/>
    <col min="9" max="9" width="9.140625" style="19" customWidth="1"/>
    <col min="10" max="10" width="18.28125" style="19" customWidth="1"/>
    <col min="11" max="16384" width="9.140625" style="19" customWidth="1"/>
  </cols>
  <sheetData>
    <row r="1" spans="1:8" ht="21">
      <c r="A1" s="277" t="s">
        <v>0</v>
      </c>
      <c r="B1" s="277"/>
      <c r="C1" s="277"/>
      <c r="D1" s="277"/>
      <c r="E1" s="277"/>
      <c r="F1" s="277"/>
      <c r="G1" s="277"/>
      <c r="H1" s="277"/>
    </row>
    <row r="2" spans="1:8" ht="21">
      <c r="A2" s="277" t="s">
        <v>66</v>
      </c>
      <c r="B2" s="277"/>
      <c r="C2" s="277"/>
      <c r="D2" s="277"/>
      <c r="E2" s="277"/>
      <c r="F2" s="277"/>
      <c r="G2" s="277"/>
      <c r="H2" s="277"/>
    </row>
    <row r="3" spans="1:8" ht="21">
      <c r="A3" s="334" t="s">
        <v>338</v>
      </c>
      <c r="B3" s="334"/>
      <c r="C3" s="334"/>
      <c r="D3" s="334"/>
      <c r="E3" s="334"/>
      <c r="F3" s="334"/>
      <c r="G3" s="334"/>
      <c r="H3" s="334"/>
    </row>
    <row r="4" spans="1:8" ht="21">
      <c r="A4" s="335"/>
      <c r="B4" s="336"/>
      <c r="C4" s="336"/>
      <c r="D4" s="336"/>
      <c r="E4" s="337"/>
      <c r="F4" s="23" t="s">
        <v>3</v>
      </c>
      <c r="G4" s="23" t="s">
        <v>65</v>
      </c>
      <c r="H4" s="23" t="s">
        <v>67</v>
      </c>
    </row>
    <row r="5" spans="1:8" ht="21">
      <c r="A5" s="114" t="s">
        <v>71</v>
      </c>
      <c r="B5" s="115"/>
      <c r="C5" s="115"/>
      <c r="D5" s="115"/>
      <c r="E5" s="36"/>
      <c r="G5" s="35"/>
      <c r="H5" s="37"/>
    </row>
    <row r="6" spans="1:8" ht="21">
      <c r="A6" s="116"/>
      <c r="B6" s="117" t="s">
        <v>68</v>
      </c>
      <c r="C6" s="34"/>
      <c r="D6" s="34"/>
      <c r="E6" s="26"/>
      <c r="G6" s="118"/>
      <c r="H6" s="39"/>
    </row>
    <row r="7" spans="1:8" ht="21">
      <c r="A7" s="116"/>
      <c r="B7" s="34"/>
      <c r="C7" s="34" t="s">
        <v>91</v>
      </c>
      <c r="D7" s="34"/>
      <c r="E7" s="26"/>
      <c r="G7" s="89">
        <v>1300000</v>
      </c>
      <c r="H7" s="10">
        <v>1332762.5</v>
      </c>
    </row>
    <row r="8" spans="1:8" ht="21">
      <c r="A8" s="116"/>
      <c r="B8" s="34"/>
      <c r="C8" s="34" t="s">
        <v>92</v>
      </c>
      <c r="D8" s="34"/>
      <c r="E8" s="26"/>
      <c r="G8" s="89">
        <v>5000</v>
      </c>
      <c r="H8" s="10">
        <v>5319.76</v>
      </c>
    </row>
    <row r="9" spans="1:8" ht="21">
      <c r="A9" s="116"/>
      <c r="B9" s="34"/>
      <c r="C9" s="34" t="s">
        <v>93</v>
      </c>
      <c r="D9" s="34"/>
      <c r="E9" s="26"/>
      <c r="G9" s="89">
        <v>280000</v>
      </c>
      <c r="H9" s="10">
        <v>344609.12</v>
      </c>
    </row>
    <row r="10" spans="1:8" ht="21">
      <c r="A10" s="116"/>
      <c r="B10" s="34"/>
      <c r="C10" s="34" t="s">
        <v>94</v>
      </c>
      <c r="D10" s="34"/>
      <c r="E10" s="26"/>
      <c r="G10" s="89">
        <v>70000</v>
      </c>
      <c r="H10" s="10">
        <v>61012</v>
      </c>
    </row>
    <row r="11" spans="1:8" ht="21">
      <c r="A11" s="116"/>
      <c r="B11" s="34"/>
      <c r="C11" s="34" t="s">
        <v>159</v>
      </c>
      <c r="D11" s="34"/>
      <c r="E11" s="34"/>
      <c r="F11" s="39"/>
      <c r="G11" s="89">
        <v>20000000</v>
      </c>
      <c r="H11" s="131">
        <v>3947439.48</v>
      </c>
    </row>
    <row r="12" spans="1:8" ht="21">
      <c r="A12" s="116"/>
      <c r="B12" s="34"/>
      <c r="C12" s="34" t="s">
        <v>132</v>
      </c>
      <c r="D12" s="34"/>
      <c r="E12" s="34"/>
      <c r="F12" s="116"/>
      <c r="G12" s="89"/>
      <c r="H12" s="131">
        <v>25085792.9</v>
      </c>
    </row>
    <row r="13" spans="1:8" ht="21">
      <c r="A13" s="116"/>
      <c r="B13" s="34"/>
      <c r="C13" s="27" t="s">
        <v>95</v>
      </c>
      <c r="D13" s="34"/>
      <c r="E13" s="119"/>
      <c r="F13" s="116"/>
      <c r="G13" s="89">
        <v>30000</v>
      </c>
      <c r="H13" s="13">
        <v>58492.68</v>
      </c>
    </row>
    <row r="14" spans="1:8" ht="21">
      <c r="A14" s="116"/>
      <c r="B14" s="34"/>
      <c r="C14" s="34" t="s">
        <v>96</v>
      </c>
      <c r="D14" s="34"/>
      <c r="E14" s="26"/>
      <c r="G14" s="89">
        <v>1600000</v>
      </c>
      <c r="H14" s="131">
        <v>1826160.91</v>
      </c>
    </row>
    <row r="15" spans="1:8" ht="21">
      <c r="A15" s="116"/>
      <c r="B15" s="34"/>
      <c r="C15" s="34" t="s">
        <v>97</v>
      </c>
      <c r="D15" s="34"/>
      <c r="E15" s="26"/>
      <c r="G15" s="89">
        <v>3800000</v>
      </c>
      <c r="H15" s="131">
        <v>3992459.23</v>
      </c>
    </row>
    <row r="16" spans="1:8" ht="21">
      <c r="A16" s="116"/>
      <c r="B16" s="34"/>
      <c r="C16" s="34" t="s">
        <v>98</v>
      </c>
      <c r="D16" s="34"/>
      <c r="E16" s="26"/>
      <c r="G16" s="89">
        <v>50000</v>
      </c>
      <c r="H16" s="13">
        <v>85644.3</v>
      </c>
    </row>
    <row r="17" spans="1:8" ht="21">
      <c r="A17" s="116"/>
      <c r="B17" s="34"/>
      <c r="C17" s="34" t="s">
        <v>99</v>
      </c>
      <c r="D17" s="34"/>
      <c r="E17" s="26"/>
      <c r="G17" s="89">
        <v>90000</v>
      </c>
      <c r="H17" s="13">
        <v>165102</v>
      </c>
    </row>
    <row r="18" spans="1:8" ht="21">
      <c r="A18" s="116"/>
      <c r="B18" s="34"/>
      <c r="C18" s="34" t="s">
        <v>131</v>
      </c>
      <c r="D18" s="34"/>
      <c r="E18" s="34"/>
      <c r="F18" s="39"/>
      <c r="G18" s="132">
        <v>1200000</v>
      </c>
      <c r="H18" s="13">
        <v>2191983</v>
      </c>
    </row>
    <row r="19" spans="1:8" ht="21">
      <c r="A19" s="116"/>
      <c r="B19" s="34"/>
      <c r="C19" s="34"/>
      <c r="D19" s="34"/>
      <c r="E19" s="34"/>
      <c r="F19" s="116"/>
      <c r="G19" s="89"/>
      <c r="H19" s="13"/>
    </row>
    <row r="20" spans="1:8" ht="21">
      <c r="A20" s="116"/>
      <c r="B20" s="34"/>
      <c r="C20" s="34"/>
      <c r="D20" s="34"/>
      <c r="E20" s="120" t="s">
        <v>21</v>
      </c>
      <c r="F20" s="58"/>
      <c r="G20" s="133">
        <f>SUM(G7:G18)</f>
        <v>28425000</v>
      </c>
      <c r="H20" s="133">
        <f>SUM(H7:H19)</f>
        <v>39096777.879999995</v>
      </c>
    </row>
    <row r="21" spans="1:8" ht="21">
      <c r="A21" s="121" t="s">
        <v>72</v>
      </c>
      <c r="B21" s="111"/>
      <c r="C21" s="111"/>
      <c r="D21" s="34"/>
      <c r="E21" s="120"/>
      <c r="F21" s="34"/>
      <c r="G21" s="89"/>
      <c r="H21" s="5"/>
    </row>
    <row r="22" spans="1:8" ht="21">
      <c r="A22" s="116"/>
      <c r="B22" s="111" t="s">
        <v>109</v>
      </c>
      <c r="C22" s="21"/>
      <c r="D22" s="21"/>
      <c r="E22" s="22"/>
      <c r="G22" s="6"/>
      <c r="H22" s="8"/>
    </row>
    <row r="23" spans="1:8" ht="21">
      <c r="A23" s="116"/>
      <c r="B23" s="34"/>
      <c r="C23" s="34" t="s">
        <v>100</v>
      </c>
      <c r="D23" s="34"/>
      <c r="E23" s="26"/>
      <c r="G23" s="89">
        <v>10000</v>
      </c>
      <c r="H23" s="10">
        <v>0</v>
      </c>
    </row>
    <row r="24" spans="1:8" ht="21">
      <c r="A24" s="116"/>
      <c r="B24" s="34"/>
      <c r="C24" s="34" t="s">
        <v>90</v>
      </c>
      <c r="D24" s="34"/>
      <c r="E24" s="26"/>
      <c r="G24" s="89"/>
      <c r="H24" s="10"/>
    </row>
    <row r="25" spans="1:8" ht="21">
      <c r="A25" s="116"/>
      <c r="B25" s="34"/>
      <c r="C25" s="34" t="s">
        <v>101</v>
      </c>
      <c r="D25" s="34"/>
      <c r="E25" s="26"/>
      <c r="G25" s="89">
        <v>10000</v>
      </c>
      <c r="H25" s="13">
        <v>12072.62</v>
      </c>
    </row>
    <row r="26" spans="1:8" ht="21">
      <c r="A26" s="116"/>
      <c r="B26" s="34"/>
      <c r="C26" s="34" t="s">
        <v>102</v>
      </c>
      <c r="D26" s="34"/>
      <c r="E26" s="26"/>
      <c r="G26" s="89">
        <v>5000</v>
      </c>
      <c r="H26" s="13">
        <v>0</v>
      </c>
    </row>
    <row r="27" spans="1:8" ht="21">
      <c r="A27" s="116"/>
      <c r="B27" s="34"/>
      <c r="C27" s="34" t="s">
        <v>103</v>
      </c>
      <c r="D27" s="34"/>
      <c r="E27" s="26"/>
      <c r="G27" s="89">
        <v>8000</v>
      </c>
      <c r="H27" s="13">
        <v>7090</v>
      </c>
    </row>
    <row r="28" spans="1:8" ht="21">
      <c r="A28" s="116"/>
      <c r="B28" s="34"/>
      <c r="C28" s="34" t="s">
        <v>215</v>
      </c>
      <c r="D28" s="34"/>
      <c r="E28" s="26"/>
      <c r="G28" s="89">
        <v>5000</v>
      </c>
      <c r="H28" s="13">
        <v>3090</v>
      </c>
    </row>
    <row r="29" spans="1:8" ht="21">
      <c r="A29" s="116"/>
      <c r="B29" s="34"/>
      <c r="C29" s="34" t="s">
        <v>104</v>
      </c>
      <c r="D29" s="34"/>
      <c r="E29" s="26"/>
      <c r="G29" s="89">
        <v>440000</v>
      </c>
      <c r="H29" s="10">
        <v>440780</v>
      </c>
    </row>
    <row r="30" spans="1:8" ht="21">
      <c r="A30" s="116"/>
      <c r="B30" s="34"/>
      <c r="C30" s="34" t="s">
        <v>105</v>
      </c>
      <c r="D30" s="34"/>
      <c r="E30" s="26"/>
      <c r="G30" s="89">
        <v>250000</v>
      </c>
      <c r="H30" s="10">
        <v>508475</v>
      </c>
    </row>
    <row r="31" spans="1:8" ht="21">
      <c r="A31" s="116"/>
      <c r="B31" s="34"/>
      <c r="C31" s="34" t="s">
        <v>106</v>
      </c>
      <c r="D31" s="34"/>
      <c r="E31" s="26"/>
      <c r="G31" s="89">
        <v>5000</v>
      </c>
      <c r="H31" s="10">
        <v>85224</v>
      </c>
    </row>
    <row r="32" spans="1:8" ht="21">
      <c r="A32" s="116"/>
      <c r="B32" s="34"/>
      <c r="C32" s="34" t="s">
        <v>107</v>
      </c>
      <c r="D32" s="34"/>
      <c r="E32" s="26"/>
      <c r="G32" s="89">
        <v>3000</v>
      </c>
      <c r="H32" s="10">
        <v>5498</v>
      </c>
    </row>
    <row r="33" spans="1:8" ht="21">
      <c r="A33" s="116"/>
      <c r="B33" s="34"/>
      <c r="C33" s="34" t="s">
        <v>108</v>
      </c>
      <c r="D33" s="34"/>
      <c r="E33" s="26"/>
      <c r="G33" s="89">
        <v>3000</v>
      </c>
      <c r="H33" s="13">
        <v>2800</v>
      </c>
    </row>
    <row r="34" spans="1:8" ht="21">
      <c r="A34" s="116"/>
      <c r="B34" s="34"/>
      <c r="C34" s="34" t="s">
        <v>216</v>
      </c>
      <c r="D34" s="34"/>
      <c r="E34" s="26"/>
      <c r="G34" s="89">
        <v>25000</v>
      </c>
      <c r="H34" s="13">
        <v>25100</v>
      </c>
    </row>
    <row r="35" spans="1:8" ht="21">
      <c r="A35" s="116"/>
      <c r="B35" s="34"/>
      <c r="C35" s="34" t="s">
        <v>217</v>
      </c>
      <c r="D35" s="34"/>
      <c r="E35" s="26"/>
      <c r="G35" s="89">
        <v>5000</v>
      </c>
      <c r="H35" s="13">
        <v>1000</v>
      </c>
    </row>
    <row r="36" spans="1:8" ht="21">
      <c r="A36" s="116"/>
      <c r="B36" s="34"/>
      <c r="C36" s="34" t="s">
        <v>218</v>
      </c>
      <c r="D36" s="34"/>
      <c r="E36" s="26"/>
      <c r="G36" s="89">
        <v>5000</v>
      </c>
      <c r="H36" s="13">
        <v>500</v>
      </c>
    </row>
    <row r="37" spans="1:8" ht="21">
      <c r="A37" s="116"/>
      <c r="B37" s="34"/>
      <c r="C37" s="34" t="s">
        <v>219</v>
      </c>
      <c r="D37" s="34"/>
      <c r="E37" s="26"/>
      <c r="G37" s="89">
        <v>5000</v>
      </c>
      <c r="H37" s="13">
        <v>5000</v>
      </c>
    </row>
    <row r="38" spans="1:8" ht="21">
      <c r="A38" s="116"/>
      <c r="B38" s="34"/>
      <c r="C38" s="34"/>
      <c r="D38" s="34"/>
      <c r="E38" s="26"/>
      <c r="G38" s="12"/>
      <c r="H38" s="13"/>
    </row>
    <row r="39" spans="1:8" ht="21">
      <c r="A39" s="122"/>
      <c r="B39" s="123"/>
      <c r="C39" s="123"/>
      <c r="D39" s="123"/>
      <c r="E39" s="124" t="s">
        <v>21</v>
      </c>
      <c r="F39" s="125"/>
      <c r="G39" s="133">
        <f>SUM(G23:G38)</f>
        <v>779000</v>
      </c>
      <c r="H39" s="133">
        <f>SUM(H23:H38)</f>
        <v>1096629.62</v>
      </c>
    </row>
    <row r="40" spans="1:8" ht="21">
      <c r="A40" s="58"/>
      <c r="B40" s="126"/>
      <c r="C40" s="127"/>
      <c r="D40" s="127"/>
      <c r="E40" s="124"/>
      <c r="F40" s="23" t="s">
        <v>3</v>
      </c>
      <c r="G40" s="67" t="s">
        <v>65</v>
      </c>
      <c r="H40" s="67" t="s">
        <v>67</v>
      </c>
    </row>
    <row r="41" spans="1:8" ht="21">
      <c r="A41" s="116"/>
      <c r="B41" s="111" t="s">
        <v>110</v>
      </c>
      <c r="C41" s="21"/>
      <c r="D41" s="21"/>
      <c r="E41" s="26"/>
      <c r="F41" s="37"/>
      <c r="G41" s="7"/>
      <c r="H41" s="4"/>
    </row>
    <row r="42" spans="1:8" ht="21">
      <c r="A42" s="116"/>
      <c r="B42" s="41"/>
      <c r="C42" s="41" t="s">
        <v>111</v>
      </c>
      <c r="D42" s="41"/>
      <c r="E42" s="41"/>
      <c r="F42" s="39"/>
      <c r="G42" s="7"/>
      <c r="H42" s="8"/>
    </row>
    <row r="43" spans="1:8" ht="21">
      <c r="A43" s="116"/>
      <c r="B43" s="34"/>
      <c r="C43" s="34" t="s">
        <v>112</v>
      </c>
      <c r="D43" s="34"/>
      <c r="E43" s="34"/>
      <c r="F43" s="39"/>
      <c r="G43" s="78">
        <v>230000</v>
      </c>
      <c r="H43" s="13">
        <v>224556</v>
      </c>
    </row>
    <row r="44" spans="1:8" ht="21">
      <c r="A44" s="116"/>
      <c r="B44" s="34"/>
      <c r="C44" s="34" t="s">
        <v>113</v>
      </c>
      <c r="D44" s="34"/>
      <c r="E44" s="26"/>
      <c r="F44" s="34"/>
      <c r="G44" s="89">
        <v>1000000</v>
      </c>
      <c r="H44" s="13">
        <v>1057296</v>
      </c>
    </row>
    <row r="45" spans="1:8" ht="21">
      <c r="A45" s="116"/>
      <c r="B45" s="34"/>
      <c r="C45" s="34" t="s">
        <v>114</v>
      </c>
      <c r="D45" s="34"/>
      <c r="E45" s="26"/>
      <c r="F45" s="34"/>
      <c r="G45" s="89">
        <v>700000</v>
      </c>
      <c r="H45" s="13">
        <v>836820</v>
      </c>
    </row>
    <row r="46" spans="1:8" ht="21">
      <c r="A46" s="116"/>
      <c r="B46" s="34"/>
      <c r="C46" s="34" t="s">
        <v>115</v>
      </c>
      <c r="D46" s="34"/>
      <c r="E46" s="26"/>
      <c r="F46" s="34"/>
      <c r="G46" s="89">
        <v>253500</v>
      </c>
      <c r="H46" s="13">
        <v>299198.5</v>
      </c>
    </row>
    <row r="47" spans="1:8" ht="21">
      <c r="A47" s="116"/>
      <c r="B47" s="34"/>
      <c r="C47" s="34" t="s">
        <v>116</v>
      </c>
      <c r="D47" s="34"/>
      <c r="E47" s="26"/>
      <c r="F47" s="34"/>
      <c r="G47" s="89">
        <v>600000</v>
      </c>
      <c r="H47" s="13">
        <v>1208448.56</v>
      </c>
    </row>
    <row r="48" spans="1:8" ht="21">
      <c r="A48" s="116"/>
      <c r="B48" s="34"/>
      <c r="C48" s="34" t="s">
        <v>117</v>
      </c>
      <c r="D48" s="34"/>
      <c r="E48" s="26"/>
      <c r="F48" s="34"/>
      <c r="G48" s="89">
        <v>100000</v>
      </c>
      <c r="H48" s="134">
        <v>115157.4</v>
      </c>
    </row>
    <row r="49" spans="1:8" ht="21">
      <c r="A49" s="116"/>
      <c r="B49" s="34"/>
      <c r="C49" s="34"/>
      <c r="D49" s="34"/>
      <c r="E49" s="33" t="s">
        <v>21</v>
      </c>
      <c r="F49" s="125"/>
      <c r="G49" s="133">
        <f>SUM(G43:G48)</f>
        <v>2883500</v>
      </c>
      <c r="H49" s="135">
        <f>SUM(H43:H48)</f>
        <v>3741476.46</v>
      </c>
    </row>
    <row r="50" spans="1:8" ht="21">
      <c r="A50" s="116"/>
      <c r="B50" s="111" t="s">
        <v>118</v>
      </c>
      <c r="C50" s="21"/>
      <c r="D50" s="34"/>
      <c r="E50" s="26"/>
      <c r="F50" s="34"/>
      <c r="G50" s="3"/>
      <c r="H50" s="4"/>
    </row>
    <row r="51" spans="1:8" ht="21">
      <c r="A51" s="116"/>
      <c r="B51" s="34"/>
      <c r="C51" s="34" t="s">
        <v>119</v>
      </c>
      <c r="D51" s="34"/>
      <c r="E51" s="26"/>
      <c r="F51" s="34"/>
      <c r="G51" s="89">
        <v>20000</v>
      </c>
      <c r="H51" s="10">
        <v>18000</v>
      </c>
    </row>
    <row r="52" spans="1:8" ht="21">
      <c r="A52" s="116"/>
      <c r="B52" s="34"/>
      <c r="C52" s="34" t="s">
        <v>120</v>
      </c>
      <c r="D52" s="34"/>
      <c r="E52" s="26"/>
      <c r="F52" s="34"/>
      <c r="G52" s="89">
        <v>100000</v>
      </c>
      <c r="H52" s="10">
        <v>74000</v>
      </c>
    </row>
    <row r="53" spans="1:8" ht="21">
      <c r="A53" s="116"/>
      <c r="B53" s="34"/>
      <c r="C53" s="34" t="s">
        <v>121</v>
      </c>
      <c r="D53" s="34"/>
      <c r="E53" s="26"/>
      <c r="F53" s="34"/>
      <c r="G53" s="89">
        <v>150000</v>
      </c>
      <c r="H53" s="136">
        <v>210988</v>
      </c>
    </row>
    <row r="54" spans="1:8" ht="21">
      <c r="A54" s="116"/>
      <c r="B54" s="34"/>
      <c r="C54" s="34"/>
      <c r="D54" s="34"/>
      <c r="E54" s="120" t="s">
        <v>21</v>
      </c>
      <c r="F54" s="122"/>
      <c r="G54" s="133">
        <f>SUM(G51:G53)</f>
        <v>270000</v>
      </c>
      <c r="H54" s="137">
        <f>SUM(H51:H53)</f>
        <v>302988</v>
      </c>
    </row>
    <row r="55" spans="1:8" ht="21">
      <c r="A55" s="121" t="s">
        <v>73</v>
      </c>
      <c r="B55" s="117"/>
      <c r="C55" s="34"/>
      <c r="D55" s="34"/>
      <c r="E55" s="26"/>
      <c r="F55" s="34"/>
      <c r="G55" s="6"/>
      <c r="H55" s="4"/>
    </row>
    <row r="56" spans="1:8" ht="21">
      <c r="A56" s="121"/>
      <c r="B56" s="34"/>
      <c r="C56" s="34" t="s">
        <v>122</v>
      </c>
      <c r="D56" s="34"/>
      <c r="E56" s="26"/>
      <c r="F56" s="34"/>
      <c r="G56" s="89">
        <v>23000000</v>
      </c>
      <c r="H56" s="10">
        <v>26647045</v>
      </c>
    </row>
    <row r="57" spans="1:8" ht="21">
      <c r="A57" s="116"/>
      <c r="B57" s="34"/>
      <c r="C57" s="34"/>
      <c r="D57" s="34"/>
      <c r="E57" s="120" t="s">
        <v>21</v>
      </c>
      <c r="F57" s="58"/>
      <c r="G57" s="138">
        <f>SUM(G56)</f>
        <v>23000000</v>
      </c>
      <c r="H57" s="139">
        <f>SUM(H56)</f>
        <v>26647045</v>
      </c>
    </row>
    <row r="58" spans="1:8" ht="21">
      <c r="A58" s="116"/>
      <c r="B58" s="34"/>
      <c r="C58" s="34" t="s">
        <v>160</v>
      </c>
      <c r="D58" s="7"/>
      <c r="E58" s="128"/>
      <c r="F58" s="8"/>
      <c r="G58" s="9"/>
      <c r="H58" s="13"/>
    </row>
    <row r="59" spans="1:8" ht="21">
      <c r="A59" s="116"/>
      <c r="B59" s="34"/>
      <c r="C59" s="161" t="s">
        <v>161</v>
      </c>
      <c r="D59" s="34"/>
      <c r="E59" s="34"/>
      <c r="F59" s="39"/>
      <c r="G59" s="9"/>
      <c r="H59" s="13">
        <v>10368600</v>
      </c>
    </row>
    <row r="60" spans="1:8" ht="21">
      <c r="A60" s="116"/>
      <c r="B60" s="34"/>
      <c r="C60" s="161" t="s">
        <v>162</v>
      </c>
      <c r="D60" s="34"/>
      <c r="E60" s="34"/>
      <c r="F60" s="39"/>
      <c r="G60" s="9"/>
      <c r="H60" s="13">
        <v>1314000</v>
      </c>
    </row>
    <row r="61" spans="1:8" ht="21">
      <c r="A61" s="116"/>
      <c r="B61" s="34"/>
      <c r="C61" s="161" t="s">
        <v>163</v>
      </c>
      <c r="D61" s="34"/>
      <c r="E61" s="34"/>
      <c r="F61" s="39"/>
      <c r="G61" s="9"/>
      <c r="H61" s="13">
        <v>169275.24</v>
      </c>
    </row>
    <row r="62" spans="1:8" ht="21">
      <c r="A62" s="116"/>
      <c r="B62" s="34"/>
      <c r="C62" s="161" t="s">
        <v>164</v>
      </c>
      <c r="D62" s="34"/>
      <c r="E62" s="34"/>
      <c r="F62" s="39"/>
      <c r="G62" s="9"/>
      <c r="H62" s="13">
        <v>18313.2</v>
      </c>
    </row>
    <row r="63" spans="1:8" ht="21">
      <c r="A63" s="116"/>
      <c r="B63" s="34"/>
      <c r="C63" s="161" t="s">
        <v>165</v>
      </c>
      <c r="D63" s="34"/>
      <c r="E63" s="34"/>
      <c r="F63" s="39"/>
      <c r="G63" s="9"/>
      <c r="H63" s="13">
        <v>64027</v>
      </c>
    </row>
    <row r="64" spans="1:8" ht="21">
      <c r="A64" s="116"/>
      <c r="B64" s="34"/>
      <c r="C64" s="161" t="s">
        <v>220</v>
      </c>
      <c r="D64" s="34"/>
      <c r="E64" s="34"/>
      <c r="F64" s="39"/>
      <c r="G64" s="9"/>
      <c r="H64" s="13">
        <v>885644.86</v>
      </c>
    </row>
    <row r="65" spans="1:8" ht="21">
      <c r="A65" s="116"/>
      <c r="B65" s="34"/>
      <c r="C65" s="174" t="s">
        <v>221</v>
      </c>
      <c r="D65" s="34"/>
      <c r="E65" s="34"/>
      <c r="F65" s="39"/>
      <c r="G65" s="9"/>
      <c r="H65" s="13">
        <v>10500</v>
      </c>
    </row>
    <row r="66" spans="1:8" ht="21">
      <c r="A66" s="116"/>
      <c r="B66" s="34"/>
      <c r="C66" s="161" t="s">
        <v>222</v>
      </c>
      <c r="D66" s="34"/>
      <c r="E66" s="34"/>
      <c r="F66" s="39"/>
      <c r="G66" s="9"/>
      <c r="H66" s="13">
        <v>200000</v>
      </c>
    </row>
    <row r="67" spans="1:8" ht="21">
      <c r="A67" s="116"/>
      <c r="B67" s="34"/>
      <c r="C67" s="161" t="s">
        <v>223</v>
      </c>
      <c r="D67" s="34"/>
      <c r="E67" s="34"/>
      <c r="F67" s="39"/>
      <c r="G67" s="9"/>
      <c r="H67" s="13">
        <v>163982</v>
      </c>
    </row>
    <row r="68" spans="1:8" ht="21">
      <c r="A68" s="116"/>
      <c r="B68" s="34"/>
      <c r="C68" s="161"/>
      <c r="D68" s="34"/>
      <c r="E68" s="34"/>
      <c r="F68" s="39"/>
      <c r="G68" s="9"/>
      <c r="H68" s="13"/>
    </row>
    <row r="69" spans="1:8" ht="21">
      <c r="A69" s="116"/>
      <c r="B69" s="34"/>
      <c r="C69" s="160"/>
      <c r="D69" s="129"/>
      <c r="E69" s="129"/>
      <c r="F69" s="130"/>
      <c r="G69" s="9"/>
      <c r="H69" s="13"/>
    </row>
    <row r="70" spans="1:8" ht="21">
      <c r="A70" s="116"/>
      <c r="B70" s="34"/>
      <c r="C70" s="160"/>
      <c r="D70" s="34"/>
      <c r="E70" s="33" t="s">
        <v>21</v>
      </c>
      <c r="F70" s="125"/>
      <c r="G70" s="162"/>
      <c r="H70" s="139">
        <f>SUM(H59:H69)</f>
        <v>13194342.299999999</v>
      </c>
    </row>
    <row r="71" spans="1:10" ht="21">
      <c r="A71" s="58"/>
      <c r="B71" s="127"/>
      <c r="C71" s="127"/>
      <c r="D71" s="127"/>
      <c r="E71" s="124" t="s">
        <v>123</v>
      </c>
      <c r="F71" s="57"/>
      <c r="G71" s="133">
        <f>G20+G39+G49+G57+G54</f>
        <v>55357500</v>
      </c>
      <c r="H71" s="15">
        <f>H70+H57+H54+H49+H39+H20</f>
        <v>84079259.25999999</v>
      </c>
      <c r="J71" s="48"/>
    </row>
    <row r="72" ht="21">
      <c r="H72" s="48"/>
    </row>
  </sheetData>
  <sheetProtection/>
  <mergeCells count="4">
    <mergeCell ref="A1:H1"/>
    <mergeCell ref="A2:H2"/>
    <mergeCell ref="A3:H3"/>
    <mergeCell ref="A4:E4"/>
  </mergeCells>
  <printOptions/>
  <pageMargins left="0.56" right="0.26" top="0.27" bottom="0.24" header="0.17" footer="0.3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66"/>
  <sheetViews>
    <sheetView view="pageBreakPreview" zoomScaleSheetLayoutView="100" zoomScalePageLayoutView="0" workbookViewId="0" topLeftCell="A1">
      <selection activeCell="A501" sqref="A501:IV501"/>
    </sheetView>
  </sheetViews>
  <sheetFormatPr defaultColWidth="9.140625" defaultRowHeight="12.75"/>
  <cols>
    <col min="1" max="1" width="11.00390625" style="0" customWidth="1"/>
    <col min="2" max="2" width="14.140625" style="0" customWidth="1"/>
    <col min="3" max="3" width="18.28125" style="0" customWidth="1"/>
    <col min="5" max="6" width="15.7109375" style="0" customWidth="1"/>
  </cols>
  <sheetData>
    <row r="1" spans="1:6" ht="21">
      <c r="A1" s="19"/>
      <c r="B1" s="19"/>
      <c r="C1" s="19"/>
      <c r="D1" s="19"/>
      <c r="E1" s="339" t="s">
        <v>171</v>
      </c>
      <c r="F1" s="339"/>
    </row>
    <row r="2" spans="1:6" ht="21">
      <c r="A2" s="19"/>
      <c r="B2" s="19"/>
      <c r="C2" s="19"/>
      <c r="D2" s="19"/>
      <c r="E2" s="339" t="s">
        <v>172</v>
      </c>
      <c r="F2" s="339"/>
    </row>
    <row r="3" spans="1:6" ht="23.25">
      <c r="A3" s="340" t="s">
        <v>144</v>
      </c>
      <c r="B3" s="340"/>
      <c r="C3" s="340"/>
      <c r="D3" s="340"/>
      <c r="E3" s="340"/>
      <c r="F3" s="340"/>
    </row>
    <row r="4" spans="1:6" ht="21">
      <c r="A4" s="338" t="s">
        <v>145</v>
      </c>
      <c r="B4" s="338"/>
      <c r="C4" s="18"/>
      <c r="D4" s="19"/>
      <c r="E4" s="19"/>
      <c r="F4" s="19"/>
    </row>
    <row r="5" spans="1:6" ht="21">
      <c r="A5" s="282" t="s">
        <v>2</v>
      </c>
      <c r="B5" s="293"/>
      <c r="C5" s="283"/>
      <c r="D5" s="23" t="s">
        <v>3</v>
      </c>
      <c r="E5" s="23" t="s">
        <v>86</v>
      </c>
      <c r="F5" s="23" t="s">
        <v>4</v>
      </c>
    </row>
    <row r="6" spans="1:6" ht="21">
      <c r="A6" s="341" t="s">
        <v>176</v>
      </c>
      <c r="B6" s="342"/>
      <c r="C6" s="343"/>
      <c r="D6" s="57"/>
      <c r="E6" s="156">
        <v>476177</v>
      </c>
      <c r="F6" s="156"/>
    </row>
    <row r="7" spans="1:6" ht="21">
      <c r="A7" s="157" t="s">
        <v>146</v>
      </c>
      <c r="B7" s="154" t="s">
        <v>19</v>
      </c>
      <c r="C7" s="155"/>
      <c r="D7" s="57"/>
      <c r="E7" s="156"/>
      <c r="F7" s="156">
        <v>476177</v>
      </c>
    </row>
    <row r="8" spans="1:6" ht="21">
      <c r="A8" s="157"/>
      <c r="B8" s="154"/>
      <c r="C8" s="155"/>
      <c r="D8" s="57"/>
      <c r="E8" s="156"/>
      <c r="F8" s="156"/>
    </row>
    <row r="9" spans="1:6" ht="21">
      <c r="A9" s="153"/>
      <c r="B9" s="154"/>
      <c r="C9" s="155"/>
      <c r="D9" s="57"/>
      <c r="E9" s="156"/>
      <c r="F9" s="156"/>
    </row>
    <row r="10" spans="1:6" ht="21">
      <c r="A10" s="153"/>
      <c r="B10" s="154"/>
      <c r="C10" s="155"/>
      <c r="D10" s="57"/>
      <c r="E10" s="156"/>
      <c r="F10" s="156"/>
    </row>
    <row r="11" spans="1:6" ht="21">
      <c r="A11" s="153"/>
      <c r="B11" s="154"/>
      <c r="C11" s="155"/>
      <c r="D11" s="57"/>
      <c r="E11" s="156"/>
      <c r="F11" s="156"/>
    </row>
    <row r="12" spans="1:6" ht="21">
      <c r="A12" s="153"/>
      <c r="B12" s="154"/>
      <c r="C12" s="155"/>
      <c r="D12" s="57"/>
      <c r="E12" s="156"/>
      <c r="F12" s="156"/>
    </row>
    <row r="13" spans="1:6" ht="21">
      <c r="A13" s="153"/>
      <c r="B13" s="154"/>
      <c r="C13" s="155"/>
      <c r="D13" s="57"/>
      <c r="E13" s="156"/>
      <c r="F13" s="156"/>
    </row>
    <row r="14" spans="1:6" ht="21">
      <c r="A14" s="153"/>
      <c r="B14" s="154"/>
      <c r="C14" s="155"/>
      <c r="D14" s="57"/>
      <c r="E14" s="156"/>
      <c r="F14" s="156"/>
    </row>
    <row r="15" spans="1:6" ht="21">
      <c r="A15" s="153"/>
      <c r="B15" s="154"/>
      <c r="C15" s="155"/>
      <c r="D15" s="57"/>
      <c r="E15" s="156"/>
      <c r="F15" s="156"/>
    </row>
    <row r="16" spans="1:6" ht="21">
      <c r="A16" s="153"/>
      <c r="B16" s="154"/>
      <c r="C16" s="155"/>
      <c r="D16" s="57"/>
      <c r="E16" s="156"/>
      <c r="F16" s="156"/>
    </row>
    <row r="17" spans="1:6" ht="21">
      <c r="A17" s="153"/>
      <c r="B17" s="154"/>
      <c r="C17" s="155"/>
      <c r="D17" s="57"/>
      <c r="E17" s="156"/>
      <c r="F17" s="156"/>
    </row>
    <row r="18" spans="1:6" ht="21">
      <c r="A18" s="153"/>
      <c r="B18" s="154"/>
      <c r="C18" s="155"/>
      <c r="D18" s="57"/>
      <c r="E18" s="156"/>
      <c r="F18" s="156"/>
    </row>
    <row r="19" spans="1:6" ht="21">
      <c r="A19" s="153"/>
      <c r="B19" s="154"/>
      <c r="C19" s="155"/>
      <c r="D19" s="57"/>
      <c r="E19" s="156"/>
      <c r="F19" s="156"/>
    </row>
    <row r="20" spans="1:7" ht="21">
      <c r="A20" s="282" t="s">
        <v>21</v>
      </c>
      <c r="B20" s="293"/>
      <c r="C20" s="293"/>
      <c r="D20" s="283"/>
      <c r="E20" s="158">
        <f>SUM(E6:E19)</f>
        <v>476177</v>
      </c>
      <c r="F20" s="158">
        <f>SUM(F6:F19)</f>
        <v>476177</v>
      </c>
      <c r="G20" s="164">
        <f>E20-F20</f>
        <v>0</v>
      </c>
    </row>
    <row r="21" spans="1:6" ht="21">
      <c r="A21" s="106" t="s">
        <v>147</v>
      </c>
      <c r="B21" s="106"/>
      <c r="C21" s="106"/>
      <c r="D21" s="19"/>
      <c r="E21" s="19"/>
      <c r="F21" s="19"/>
    </row>
    <row r="22" spans="1:6" ht="18.75">
      <c r="A22" s="159"/>
      <c r="B22" s="159" t="s">
        <v>177</v>
      </c>
      <c r="C22" s="159"/>
      <c r="D22" s="159"/>
      <c r="E22" s="159"/>
      <c r="F22" s="159"/>
    </row>
    <row r="23" spans="1:6" ht="21">
      <c r="A23" s="109"/>
      <c r="B23" s="344"/>
      <c r="C23" s="344"/>
      <c r="D23" s="109"/>
      <c r="E23" s="109"/>
      <c r="F23" s="109"/>
    </row>
    <row r="24" spans="1:6" ht="21">
      <c r="A24" s="345" t="s">
        <v>148</v>
      </c>
      <c r="B24" s="345"/>
      <c r="C24" s="345" t="s">
        <v>149</v>
      </c>
      <c r="D24" s="345"/>
      <c r="E24" s="345" t="s">
        <v>150</v>
      </c>
      <c r="F24" s="345"/>
    </row>
    <row r="25" spans="1:6" ht="12.75">
      <c r="A25" s="345"/>
      <c r="B25" s="345"/>
      <c r="C25" s="345"/>
      <c r="D25" s="345"/>
      <c r="E25" s="345"/>
      <c r="F25" s="345"/>
    </row>
    <row r="26" spans="1:6" ht="12.75">
      <c r="A26" s="345"/>
      <c r="B26" s="345"/>
      <c r="C26" s="345"/>
      <c r="D26" s="345"/>
      <c r="E26" s="345"/>
      <c r="F26" s="345"/>
    </row>
    <row r="27" spans="1:6" ht="21">
      <c r="A27" s="25"/>
      <c r="B27" s="25"/>
      <c r="C27" s="25"/>
      <c r="D27" s="25"/>
      <c r="E27" s="25"/>
      <c r="F27" s="25"/>
    </row>
    <row r="28" spans="1:6" ht="19.5" customHeight="1">
      <c r="A28" s="25"/>
      <c r="B28" s="25"/>
      <c r="C28" s="25"/>
      <c r="D28" s="25"/>
      <c r="E28" s="25"/>
      <c r="F28" s="25"/>
    </row>
    <row r="29" spans="1:6" ht="25.5" customHeight="1">
      <c r="A29" s="25"/>
      <c r="B29" s="25"/>
      <c r="C29" s="25"/>
      <c r="D29" s="25"/>
      <c r="E29" s="25"/>
      <c r="F29" s="25"/>
    </row>
    <row r="30" spans="1:6" ht="21">
      <c r="A30" s="25"/>
      <c r="B30" s="25"/>
      <c r="C30" s="25"/>
      <c r="D30" s="25"/>
      <c r="E30" s="25"/>
      <c r="F30" s="25"/>
    </row>
    <row r="31" spans="1:6" ht="21">
      <c r="A31" s="25"/>
      <c r="B31" s="25"/>
      <c r="C31" s="25"/>
      <c r="D31" s="25"/>
      <c r="E31" s="25"/>
      <c r="F31" s="25"/>
    </row>
    <row r="32" spans="1:6" ht="21">
      <c r="A32" s="25"/>
      <c r="B32" s="25"/>
      <c r="C32" s="25"/>
      <c r="D32" s="25"/>
      <c r="E32" s="25"/>
      <c r="F32" s="25"/>
    </row>
    <row r="33" spans="1:6" ht="21">
      <c r="A33" s="25"/>
      <c r="B33" s="25"/>
      <c r="C33" s="25"/>
      <c r="D33" s="25"/>
      <c r="E33" s="25"/>
      <c r="F33" s="25"/>
    </row>
    <row r="34" spans="1:6" ht="21">
      <c r="A34" s="25"/>
      <c r="B34" s="25"/>
      <c r="C34" s="25"/>
      <c r="D34" s="25"/>
      <c r="E34" s="25"/>
      <c r="F34" s="25"/>
    </row>
    <row r="35" spans="1:6" ht="21">
      <c r="A35" s="25"/>
      <c r="B35" s="25"/>
      <c r="C35" s="25"/>
      <c r="D35" s="25"/>
      <c r="E35" s="25"/>
      <c r="F35" s="25"/>
    </row>
    <row r="36" spans="1:6" ht="21">
      <c r="A36" s="25"/>
      <c r="B36" s="25"/>
      <c r="C36" s="25"/>
      <c r="D36" s="25"/>
      <c r="E36" s="25"/>
      <c r="F36" s="25"/>
    </row>
    <row r="37" spans="1:6" ht="21">
      <c r="A37" s="19"/>
      <c r="B37" s="19"/>
      <c r="C37" s="19"/>
      <c r="D37" s="19"/>
      <c r="E37" s="339" t="s">
        <v>171</v>
      </c>
      <c r="F37" s="339"/>
    </row>
    <row r="38" spans="1:6" ht="21">
      <c r="A38" s="19"/>
      <c r="B38" s="19"/>
      <c r="C38" s="19"/>
      <c r="D38" s="19"/>
      <c r="E38" s="339" t="s">
        <v>172</v>
      </c>
      <c r="F38" s="339"/>
    </row>
    <row r="39" spans="1:6" ht="23.25">
      <c r="A39" s="340" t="s">
        <v>144</v>
      </c>
      <c r="B39" s="340"/>
      <c r="C39" s="340"/>
      <c r="D39" s="340"/>
      <c r="E39" s="340"/>
      <c r="F39" s="340"/>
    </row>
    <row r="40" spans="1:6" ht="21">
      <c r="A40" s="338" t="s">
        <v>145</v>
      </c>
      <c r="B40" s="338"/>
      <c r="C40" s="18"/>
      <c r="D40" s="19"/>
      <c r="E40" s="19"/>
      <c r="F40" s="19"/>
    </row>
    <row r="41" spans="1:6" ht="21">
      <c r="A41" s="282" t="s">
        <v>2</v>
      </c>
      <c r="B41" s="293"/>
      <c r="C41" s="283"/>
      <c r="D41" s="23" t="s">
        <v>3</v>
      </c>
      <c r="E41" s="23" t="s">
        <v>86</v>
      </c>
      <c r="F41" s="23" t="s">
        <v>4</v>
      </c>
    </row>
    <row r="42" spans="1:6" ht="21">
      <c r="A42" s="341" t="s">
        <v>178</v>
      </c>
      <c r="B42" s="342"/>
      <c r="C42" s="343"/>
      <c r="D42" s="57"/>
      <c r="E42" s="156">
        <v>10082.72</v>
      </c>
      <c r="F42" s="156"/>
    </row>
    <row r="43" spans="1:6" ht="21">
      <c r="A43" s="157" t="s">
        <v>146</v>
      </c>
      <c r="B43" s="154" t="s">
        <v>19</v>
      </c>
      <c r="C43" s="155"/>
      <c r="D43" s="57"/>
      <c r="E43" s="156"/>
      <c r="F43" s="156">
        <v>10082.72</v>
      </c>
    </row>
    <row r="44" spans="1:6" ht="21">
      <c r="A44" s="157"/>
      <c r="B44" s="154"/>
      <c r="C44" s="155"/>
      <c r="D44" s="57"/>
      <c r="E44" s="156"/>
      <c r="F44" s="156"/>
    </row>
    <row r="45" spans="1:6" ht="21">
      <c r="A45" s="153"/>
      <c r="B45" s="154"/>
      <c r="C45" s="155"/>
      <c r="D45" s="57"/>
      <c r="E45" s="156"/>
      <c r="F45" s="156"/>
    </row>
    <row r="46" spans="1:6" ht="21">
      <c r="A46" s="153"/>
      <c r="B46" s="154"/>
      <c r="C46" s="155"/>
      <c r="D46" s="57"/>
      <c r="E46" s="156"/>
      <c r="F46" s="156"/>
    </row>
    <row r="47" spans="1:6" ht="21">
      <c r="A47" s="153"/>
      <c r="B47" s="154"/>
      <c r="C47" s="155"/>
      <c r="D47" s="57"/>
      <c r="E47" s="156"/>
      <c r="F47" s="156"/>
    </row>
    <row r="48" spans="1:6" ht="21">
      <c r="A48" s="153"/>
      <c r="B48" s="154"/>
      <c r="C48" s="155"/>
      <c r="D48" s="57"/>
      <c r="E48" s="156"/>
      <c r="F48" s="156"/>
    </row>
    <row r="49" spans="1:6" ht="21">
      <c r="A49" s="153"/>
      <c r="B49" s="154"/>
      <c r="C49" s="155"/>
      <c r="D49" s="57"/>
      <c r="E49" s="156"/>
      <c r="F49" s="156"/>
    </row>
    <row r="50" spans="1:6" ht="21">
      <c r="A50" s="153"/>
      <c r="B50" s="154"/>
      <c r="C50" s="155"/>
      <c r="D50" s="57"/>
      <c r="E50" s="156"/>
      <c r="F50" s="156"/>
    </row>
    <row r="51" spans="1:6" ht="21">
      <c r="A51" s="153"/>
      <c r="B51" s="154"/>
      <c r="C51" s="155"/>
      <c r="D51" s="57"/>
      <c r="E51" s="156"/>
      <c r="F51" s="156"/>
    </row>
    <row r="52" spans="1:6" ht="21">
      <c r="A52" s="153"/>
      <c r="B52" s="154"/>
      <c r="C52" s="155"/>
      <c r="D52" s="57"/>
      <c r="E52" s="156"/>
      <c r="F52" s="156"/>
    </row>
    <row r="53" spans="1:6" ht="21">
      <c r="A53" s="153"/>
      <c r="B53" s="154"/>
      <c r="C53" s="155"/>
      <c r="D53" s="57"/>
      <c r="E53" s="156"/>
      <c r="F53" s="156"/>
    </row>
    <row r="54" spans="1:6" ht="21">
      <c r="A54" s="153"/>
      <c r="B54" s="154"/>
      <c r="C54" s="155"/>
      <c r="D54" s="57"/>
      <c r="E54" s="156"/>
      <c r="F54" s="156"/>
    </row>
    <row r="55" spans="1:6" ht="21">
      <c r="A55" s="153"/>
      <c r="B55" s="154"/>
      <c r="C55" s="155"/>
      <c r="D55" s="57"/>
      <c r="E55" s="156"/>
      <c r="F55" s="156"/>
    </row>
    <row r="56" spans="1:7" ht="21">
      <c r="A56" s="282" t="s">
        <v>21</v>
      </c>
      <c r="B56" s="293"/>
      <c r="C56" s="293"/>
      <c r="D56" s="283"/>
      <c r="E56" s="158">
        <f>SUM(E42:E55)</f>
        <v>10082.72</v>
      </c>
      <c r="F56" s="158">
        <f>SUM(F42:F55)</f>
        <v>10082.72</v>
      </c>
      <c r="G56" s="164">
        <f>E56-F56</f>
        <v>0</v>
      </c>
    </row>
    <row r="57" spans="1:6" ht="21">
      <c r="A57" s="106" t="s">
        <v>147</v>
      </c>
      <c r="B57" s="106"/>
      <c r="C57" s="106"/>
      <c r="D57" s="19"/>
      <c r="E57" s="19"/>
      <c r="F57" s="19"/>
    </row>
    <row r="58" spans="1:6" ht="18.75">
      <c r="A58" s="159"/>
      <c r="B58" s="159" t="s">
        <v>179</v>
      </c>
      <c r="C58" s="159"/>
      <c r="D58" s="159"/>
      <c r="E58" s="159"/>
      <c r="F58" s="159"/>
    </row>
    <row r="59" spans="1:6" ht="21">
      <c r="A59" s="109"/>
      <c r="B59" s="344"/>
      <c r="C59" s="344"/>
      <c r="D59" s="109"/>
      <c r="E59" s="109"/>
      <c r="F59" s="109"/>
    </row>
    <row r="60" spans="1:6" ht="21">
      <c r="A60" s="345" t="s">
        <v>148</v>
      </c>
      <c r="B60" s="345"/>
      <c r="C60" s="345" t="s">
        <v>149</v>
      </c>
      <c r="D60" s="345"/>
      <c r="E60" s="345" t="s">
        <v>150</v>
      </c>
      <c r="F60" s="345"/>
    </row>
    <row r="61" spans="1:6" ht="12.75">
      <c r="A61" s="345"/>
      <c r="B61" s="345"/>
      <c r="C61" s="345"/>
      <c r="D61" s="345"/>
      <c r="E61" s="345"/>
      <c r="F61" s="345"/>
    </row>
    <row r="62" spans="1:6" ht="12.75">
      <c r="A62" s="345"/>
      <c r="B62" s="345"/>
      <c r="C62" s="345"/>
      <c r="D62" s="345"/>
      <c r="E62" s="345"/>
      <c r="F62" s="345"/>
    </row>
    <row r="63" spans="1:6" ht="21">
      <c r="A63" s="25"/>
      <c r="B63" s="25"/>
      <c r="C63" s="25"/>
      <c r="D63" s="25"/>
      <c r="E63" s="25"/>
      <c r="F63" s="25"/>
    </row>
    <row r="64" spans="1:6" ht="21">
      <c r="A64" s="25"/>
      <c r="B64" s="25"/>
      <c r="C64" s="25"/>
      <c r="D64" s="25"/>
      <c r="E64" s="25"/>
      <c r="F64" s="25"/>
    </row>
    <row r="65" spans="1:6" ht="21">
      <c r="A65" s="25"/>
      <c r="B65" s="25"/>
      <c r="C65" s="25"/>
      <c r="D65" s="25"/>
      <c r="E65" s="25"/>
      <c r="F65" s="25"/>
    </row>
    <row r="66" spans="1:6" ht="21">
      <c r="A66" s="25"/>
      <c r="B66" s="25"/>
      <c r="C66" s="25"/>
      <c r="D66" s="25"/>
      <c r="E66" s="25"/>
      <c r="F66" s="25"/>
    </row>
    <row r="67" spans="1:6" ht="12.75" customHeight="1">
      <c r="A67" s="25"/>
      <c r="B67" s="25"/>
      <c r="C67" s="25"/>
      <c r="D67" s="25"/>
      <c r="E67" s="25"/>
      <c r="F67" s="25"/>
    </row>
    <row r="68" spans="1:6" ht="29.25" customHeight="1">
      <c r="A68" s="25"/>
      <c r="B68" s="25"/>
      <c r="C68" s="25"/>
      <c r="D68" s="25"/>
      <c r="E68" s="25"/>
      <c r="F68" s="25"/>
    </row>
    <row r="69" spans="1:6" ht="21">
      <c r="A69" s="25"/>
      <c r="B69" s="25"/>
      <c r="C69" s="25"/>
      <c r="D69" s="25"/>
      <c r="E69" s="25"/>
      <c r="F69" s="25"/>
    </row>
    <row r="70" spans="1:6" ht="21">
      <c r="A70" s="25"/>
      <c r="B70" s="25"/>
      <c r="C70" s="25"/>
      <c r="D70" s="25"/>
      <c r="E70" s="25"/>
      <c r="F70" s="25"/>
    </row>
    <row r="71" spans="1:6" ht="21">
      <c r="A71" s="25"/>
      <c r="B71" s="25"/>
      <c r="C71" s="25"/>
      <c r="D71" s="25"/>
      <c r="E71" s="25"/>
      <c r="F71" s="25"/>
    </row>
    <row r="72" spans="1:6" ht="21">
      <c r="A72" s="25"/>
      <c r="B72" s="25"/>
      <c r="C72" s="25"/>
      <c r="D72" s="25"/>
      <c r="E72" s="25"/>
      <c r="F72" s="25"/>
    </row>
    <row r="73" spans="1:6" ht="21">
      <c r="A73" s="19"/>
      <c r="B73" s="19"/>
      <c r="C73" s="19"/>
      <c r="D73" s="19"/>
      <c r="E73" s="339" t="s">
        <v>171</v>
      </c>
      <c r="F73" s="339"/>
    </row>
    <row r="74" spans="1:6" ht="21">
      <c r="A74" s="19"/>
      <c r="B74" s="19"/>
      <c r="C74" s="19"/>
      <c r="D74" s="19"/>
      <c r="E74" s="339" t="s">
        <v>172</v>
      </c>
      <c r="F74" s="339"/>
    </row>
    <row r="75" spans="1:6" ht="23.25">
      <c r="A75" s="340" t="s">
        <v>144</v>
      </c>
      <c r="B75" s="340"/>
      <c r="C75" s="340"/>
      <c r="D75" s="340"/>
      <c r="E75" s="340"/>
      <c r="F75" s="340"/>
    </row>
    <row r="76" spans="1:6" ht="21">
      <c r="A76" s="338" t="s">
        <v>145</v>
      </c>
      <c r="B76" s="338"/>
      <c r="C76" s="18"/>
      <c r="D76" s="19"/>
      <c r="E76" s="19"/>
      <c r="F76" s="19"/>
    </row>
    <row r="77" spans="1:6" ht="21">
      <c r="A77" s="282" t="s">
        <v>2</v>
      </c>
      <c r="B77" s="293"/>
      <c r="C77" s="283"/>
      <c r="D77" s="23" t="s">
        <v>3</v>
      </c>
      <c r="E77" s="23" t="s">
        <v>86</v>
      </c>
      <c r="F77" s="23" t="s">
        <v>4</v>
      </c>
    </row>
    <row r="78" spans="1:6" ht="21">
      <c r="A78" s="341" t="s">
        <v>151</v>
      </c>
      <c r="B78" s="342"/>
      <c r="C78" s="343"/>
      <c r="D78" s="57"/>
      <c r="E78" s="156">
        <f>9600400+768200</f>
        <v>10368600</v>
      </c>
      <c r="F78" s="156"/>
    </row>
    <row r="79" spans="1:6" ht="21">
      <c r="A79" s="157" t="s">
        <v>146</v>
      </c>
      <c r="B79" s="154" t="s">
        <v>152</v>
      </c>
      <c r="C79" s="155"/>
      <c r="D79" s="57"/>
      <c r="E79" s="156"/>
      <c r="F79" s="156">
        <v>10368600</v>
      </c>
    </row>
    <row r="80" spans="1:6" ht="21">
      <c r="A80" s="157"/>
      <c r="B80" s="154"/>
      <c r="C80" s="155"/>
      <c r="D80" s="57"/>
      <c r="E80" s="156"/>
      <c r="F80" s="156"/>
    </row>
    <row r="81" spans="1:6" ht="21">
      <c r="A81" s="153"/>
      <c r="B81" s="154"/>
      <c r="C81" s="155"/>
      <c r="D81" s="57"/>
      <c r="E81" s="156"/>
      <c r="F81" s="156"/>
    </row>
    <row r="82" spans="1:6" ht="21">
      <c r="A82" s="153"/>
      <c r="B82" s="154"/>
      <c r="C82" s="155"/>
      <c r="D82" s="57"/>
      <c r="E82" s="156"/>
      <c r="F82" s="156"/>
    </row>
    <row r="83" spans="1:6" ht="21">
      <c r="A83" s="153"/>
      <c r="B83" s="154"/>
      <c r="C83" s="155"/>
      <c r="D83" s="57"/>
      <c r="E83" s="156"/>
      <c r="F83" s="156"/>
    </row>
    <row r="84" spans="1:6" ht="21">
      <c r="A84" s="153"/>
      <c r="B84" s="154"/>
      <c r="C84" s="155"/>
      <c r="D84" s="57"/>
      <c r="E84" s="156"/>
      <c r="F84" s="156"/>
    </row>
    <row r="85" spans="1:6" ht="21">
      <c r="A85" s="153"/>
      <c r="B85" s="154"/>
      <c r="C85" s="155"/>
      <c r="D85" s="57"/>
      <c r="E85" s="156"/>
      <c r="F85" s="156"/>
    </row>
    <row r="86" spans="1:6" ht="21">
      <c r="A86" s="153"/>
      <c r="B86" s="154"/>
      <c r="C86" s="155"/>
      <c r="D86" s="57"/>
      <c r="E86" s="156"/>
      <c r="F86" s="156"/>
    </row>
    <row r="87" spans="1:6" ht="21">
      <c r="A87" s="153"/>
      <c r="B87" s="154"/>
      <c r="C87" s="155"/>
      <c r="D87" s="57"/>
      <c r="E87" s="156"/>
      <c r="F87" s="156"/>
    </row>
    <row r="88" spans="1:6" ht="21">
      <c r="A88" s="153"/>
      <c r="B88" s="154"/>
      <c r="C88" s="155"/>
      <c r="D88" s="57"/>
      <c r="E88" s="156"/>
      <c r="F88" s="156"/>
    </row>
    <row r="89" spans="1:6" ht="21">
      <c r="A89" s="153"/>
      <c r="B89" s="154"/>
      <c r="C89" s="155"/>
      <c r="D89" s="57"/>
      <c r="E89" s="156"/>
      <c r="F89" s="156"/>
    </row>
    <row r="90" spans="1:6" ht="21">
      <c r="A90" s="153"/>
      <c r="B90" s="154"/>
      <c r="C90" s="155"/>
      <c r="D90" s="57"/>
      <c r="E90" s="156"/>
      <c r="F90" s="156"/>
    </row>
    <row r="91" spans="1:6" ht="21">
      <c r="A91" s="153"/>
      <c r="B91" s="154"/>
      <c r="C91" s="155"/>
      <c r="D91" s="57"/>
      <c r="E91" s="156"/>
      <c r="F91" s="156"/>
    </row>
    <row r="92" spans="1:7" ht="21">
      <c r="A92" s="282" t="s">
        <v>21</v>
      </c>
      <c r="B92" s="293"/>
      <c r="C92" s="293"/>
      <c r="D92" s="283"/>
      <c r="E92" s="158">
        <f>SUM(E78:E91)</f>
        <v>10368600</v>
      </c>
      <c r="F92" s="158">
        <f>SUM(F78:F91)</f>
        <v>10368600</v>
      </c>
      <c r="G92" s="164">
        <f>E92-F92</f>
        <v>0</v>
      </c>
    </row>
    <row r="93" spans="1:6" ht="21">
      <c r="A93" s="106" t="s">
        <v>147</v>
      </c>
      <c r="B93" s="106"/>
      <c r="C93" s="106"/>
      <c r="D93" s="19"/>
      <c r="E93" s="19"/>
      <c r="F93" s="19"/>
    </row>
    <row r="94" spans="1:6" ht="18.75">
      <c r="A94" s="159"/>
      <c r="B94" s="159" t="s">
        <v>180</v>
      </c>
      <c r="C94" s="159"/>
      <c r="D94" s="159"/>
      <c r="E94" s="159"/>
      <c r="F94" s="159"/>
    </row>
    <row r="95" spans="1:6" ht="21">
      <c r="A95" s="109"/>
      <c r="B95" s="344"/>
      <c r="C95" s="344"/>
      <c r="D95" s="109"/>
      <c r="E95" s="109"/>
      <c r="F95" s="109"/>
    </row>
    <row r="96" spans="1:6" ht="21">
      <c r="A96" s="345" t="s">
        <v>148</v>
      </c>
      <c r="B96" s="345"/>
      <c r="C96" s="345" t="s">
        <v>149</v>
      </c>
      <c r="D96" s="345"/>
      <c r="E96" s="345" t="s">
        <v>150</v>
      </c>
      <c r="F96" s="345"/>
    </row>
    <row r="97" spans="1:6" ht="12.75">
      <c r="A97" s="345"/>
      <c r="B97" s="345"/>
      <c r="C97" s="345"/>
      <c r="D97" s="345"/>
      <c r="E97" s="345"/>
      <c r="F97" s="345"/>
    </row>
    <row r="98" spans="1:6" ht="12.75">
      <c r="A98" s="345"/>
      <c r="B98" s="345"/>
      <c r="C98" s="345"/>
      <c r="D98" s="345"/>
      <c r="E98" s="345"/>
      <c r="F98" s="345"/>
    </row>
    <row r="99" spans="1:6" ht="21">
      <c r="A99" s="25"/>
      <c r="B99" s="25"/>
      <c r="C99" s="25"/>
      <c r="D99" s="25"/>
      <c r="E99" s="25"/>
      <c r="F99" s="25"/>
    </row>
    <row r="100" spans="1:6" ht="21">
      <c r="A100" s="25"/>
      <c r="B100" s="25"/>
      <c r="C100" s="25"/>
      <c r="D100" s="25"/>
      <c r="E100" s="25"/>
      <c r="F100" s="25"/>
    </row>
    <row r="101" spans="1:6" ht="21">
      <c r="A101" s="25"/>
      <c r="B101" s="25"/>
      <c r="C101" s="25"/>
      <c r="D101" s="25"/>
      <c r="E101" s="25"/>
      <c r="F101" s="25"/>
    </row>
    <row r="102" spans="1:6" ht="21">
      <c r="A102" s="25"/>
      <c r="B102" s="25"/>
      <c r="C102" s="25"/>
      <c r="D102" s="25"/>
      <c r="E102" s="25"/>
      <c r="F102" s="25"/>
    </row>
    <row r="103" spans="1:6" ht="21">
      <c r="A103" s="25"/>
      <c r="B103" s="25"/>
      <c r="C103" s="25"/>
      <c r="D103" s="25"/>
      <c r="E103" s="25"/>
      <c r="F103" s="25"/>
    </row>
    <row r="104" spans="1:6" ht="21">
      <c r="A104" s="25"/>
      <c r="B104" s="25"/>
      <c r="C104" s="25"/>
      <c r="D104" s="25"/>
      <c r="E104" s="25"/>
      <c r="F104" s="25"/>
    </row>
    <row r="105" spans="1:6" ht="21">
      <c r="A105" s="25"/>
      <c r="B105" s="25"/>
      <c r="C105" s="25"/>
      <c r="D105" s="25"/>
      <c r="E105" s="25"/>
      <c r="F105" s="25"/>
    </row>
    <row r="106" spans="1:6" ht="21">
      <c r="A106" s="25"/>
      <c r="B106" s="25"/>
      <c r="C106" s="25"/>
      <c r="D106" s="25"/>
      <c r="E106" s="25"/>
      <c r="F106" s="25"/>
    </row>
    <row r="107" spans="1:6" ht="21">
      <c r="A107" s="25"/>
      <c r="B107" s="25"/>
      <c r="C107" s="25"/>
      <c r="D107" s="25"/>
      <c r="E107" s="25"/>
      <c r="F107" s="25"/>
    </row>
    <row r="108" spans="1:6" ht="21">
      <c r="A108" s="25"/>
      <c r="B108" s="25"/>
      <c r="C108" s="25"/>
      <c r="D108" s="25"/>
      <c r="E108" s="25"/>
      <c r="F108" s="25"/>
    </row>
    <row r="109" spans="1:6" ht="22.5" customHeight="1">
      <c r="A109" s="19"/>
      <c r="B109" s="19"/>
      <c r="C109" s="19"/>
      <c r="D109" s="19"/>
      <c r="E109" s="339" t="s">
        <v>171</v>
      </c>
      <c r="F109" s="339"/>
    </row>
    <row r="110" spans="1:6" ht="21">
      <c r="A110" s="19"/>
      <c r="B110" s="19"/>
      <c r="C110" s="19"/>
      <c r="D110" s="19"/>
      <c r="E110" s="339" t="s">
        <v>172</v>
      </c>
      <c r="F110" s="339"/>
    </row>
    <row r="111" spans="1:6" ht="23.25">
      <c r="A111" s="340" t="s">
        <v>144</v>
      </c>
      <c r="B111" s="340"/>
      <c r="C111" s="340"/>
      <c r="D111" s="340"/>
      <c r="E111" s="340"/>
      <c r="F111" s="340"/>
    </row>
    <row r="112" spans="1:6" ht="21">
      <c r="A112" s="338" t="s">
        <v>145</v>
      </c>
      <c r="B112" s="338"/>
      <c r="C112" s="18"/>
      <c r="D112" s="19"/>
      <c r="E112" s="19"/>
      <c r="F112" s="19"/>
    </row>
    <row r="113" spans="1:6" ht="21">
      <c r="A113" s="282" t="s">
        <v>2</v>
      </c>
      <c r="B113" s="293"/>
      <c r="C113" s="283"/>
      <c r="D113" s="23" t="s">
        <v>3</v>
      </c>
      <c r="E113" s="23" t="s">
        <v>86</v>
      </c>
      <c r="F113" s="23" t="s">
        <v>4</v>
      </c>
    </row>
    <row r="114" spans="1:6" ht="21">
      <c r="A114" s="341" t="s">
        <v>151</v>
      </c>
      <c r="B114" s="342"/>
      <c r="C114" s="343"/>
      <c r="D114" s="57"/>
      <c r="E114" s="156">
        <f>1209500+104500</f>
        <v>1314000</v>
      </c>
      <c r="F114" s="156"/>
    </row>
    <row r="115" spans="1:6" ht="21">
      <c r="A115" s="157" t="s">
        <v>146</v>
      </c>
      <c r="B115" s="154" t="s">
        <v>153</v>
      </c>
      <c r="C115" s="155"/>
      <c r="D115" s="57"/>
      <c r="E115" s="156"/>
      <c r="F115" s="156">
        <v>1314000</v>
      </c>
    </row>
    <row r="116" spans="1:6" ht="21">
      <c r="A116" s="157"/>
      <c r="B116" s="154"/>
      <c r="C116" s="155"/>
      <c r="D116" s="57"/>
      <c r="E116" s="156"/>
      <c r="F116" s="156"/>
    </row>
    <row r="117" spans="1:6" ht="21">
      <c r="A117" s="153"/>
      <c r="B117" s="154"/>
      <c r="C117" s="155"/>
      <c r="D117" s="57"/>
      <c r="E117" s="156"/>
      <c r="F117" s="156"/>
    </row>
    <row r="118" spans="1:6" ht="21">
      <c r="A118" s="153"/>
      <c r="B118" s="154"/>
      <c r="C118" s="155"/>
      <c r="D118" s="57"/>
      <c r="E118" s="156"/>
      <c r="F118" s="156"/>
    </row>
    <row r="119" spans="1:6" ht="21">
      <c r="A119" s="153"/>
      <c r="B119" s="154"/>
      <c r="C119" s="155"/>
      <c r="D119" s="57"/>
      <c r="E119" s="156"/>
      <c r="F119" s="156"/>
    </row>
    <row r="120" spans="1:6" ht="21">
      <c r="A120" s="153"/>
      <c r="B120" s="154"/>
      <c r="C120" s="155"/>
      <c r="D120" s="57"/>
      <c r="E120" s="156"/>
      <c r="F120" s="156"/>
    </row>
    <row r="121" spans="1:6" ht="21">
      <c r="A121" s="153"/>
      <c r="B121" s="154"/>
      <c r="C121" s="155"/>
      <c r="D121" s="57"/>
      <c r="E121" s="156"/>
      <c r="F121" s="156"/>
    </row>
    <row r="122" spans="1:6" ht="21">
      <c r="A122" s="153"/>
      <c r="B122" s="154"/>
      <c r="C122" s="155"/>
      <c r="D122" s="57"/>
      <c r="E122" s="156"/>
      <c r="F122" s="156"/>
    </row>
    <row r="123" spans="1:6" ht="21">
      <c r="A123" s="153"/>
      <c r="B123" s="154"/>
      <c r="C123" s="155"/>
      <c r="D123" s="57"/>
      <c r="E123" s="156"/>
      <c r="F123" s="156"/>
    </row>
    <row r="124" spans="1:6" ht="21">
      <c r="A124" s="153"/>
      <c r="B124" s="154"/>
      <c r="C124" s="155"/>
      <c r="D124" s="57"/>
      <c r="E124" s="156"/>
      <c r="F124" s="156"/>
    </row>
    <row r="125" spans="1:6" ht="21">
      <c r="A125" s="153"/>
      <c r="B125" s="154"/>
      <c r="C125" s="155"/>
      <c r="D125" s="57"/>
      <c r="E125" s="156"/>
      <c r="F125" s="156"/>
    </row>
    <row r="126" spans="1:6" ht="21">
      <c r="A126" s="153"/>
      <c r="B126" s="154"/>
      <c r="C126" s="155"/>
      <c r="D126" s="57"/>
      <c r="E126" s="156"/>
      <c r="F126" s="156"/>
    </row>
    <row r="127" spans="1:6" ht="21">
      <c r="A127" s="153"/>
      <c r="B127" s="154"/>
      <c r="C127" s="155"/>
      <c r="D127" s="57"/>
      <c r="E127" s="156"/>
      <c r="F127" s="156"/>
    </row>
    <row r="128" spans="1:7" ht="21">
      <c r="A128" s="282" t="s">
        <v>21</v>
      </c>
      <c r="B128" s="293"/>
      <c r="C128" s="293"/>
      <c r="D128" s="283"/>
      <c r="E128" s="158">
        <f>SUM(E114:E127)</f>
        <v>1314000</v>
      </c>
      <c r="F128" s="158">
        <f>SUM(F114:F127)</f>
        <v>1314000</v>
      </c>
      <c r="G128" s="164">
        <f>E128-F128</f>
        <v>0</v>
      </c>
    </row>
    <row r="129" spans="1:6" ht="21">
      <c r="A129" s="106" t="s">
        <v>147</v>
      </c>
      <c r="B129" s="106"/>
      <c r="C129" s="106"/>
      <c r="D129" s="19"/>
      <c r="E129" s="19"/>
      <c r="F129" s="19"/>
    </row>
    <row r="130" spans="1:6" ht="18.75">
      <c r="A130" s="159"/>
      <c r="B130" s="159" t="s">
        <v>181</v>
      </c>
      <c r="C130" s="159"/>
      <c r="D130" s="159"/>
      <c r="E130" s="159"/>
      <c r="F130" s="159"/>
    </row>
    <row r="131" spans="1:6" ht="21">
      <c r="A131" s="109"/>
      <c r="B131" s="344"/>
      <c r="C131" s="344"/>
      <c r="D131" s="109"/>
      <c r="E131" s="109"/>
      <c r="F131" s="109"/>
    </row>
    <row r="132" spans="1:6" ht="21">
      <c r="A132" s="345" t="s">
        <v>148</v>
      </c>
      <c r="B132" s="345"/>
      <c r="C132" s="345" t="s">
        <v>149</v>
      </c>
      <c r="D132" s="345"/>
      <c r="E132" s="345" t="s">
        <v>150</v>
      </c>
      <c r="F132" s="345"/>
    </row>
    <row r="133" spans="1:6" ht="12.75">
      <c r="A133" s="345"/>
      <c r="B133" s="345"/>
      <c r="C133" s="345"/>
      <c r="D133" s="345"/>
      <c r="E133" s="345"/>
      <c r="F133" s="345"/>
    </row>
    <row r="134" spans="1:6" ht="12.75">
      <c r="A134" s="345"/>
      <c r="B134" s="345"/>
      <c r="C134" s="345"/>
      <c r="D134" s="345"/>
      <c r="E134" s="345"/>
      <c r="F134" s="345"/>
    </row>
    <row r="135" spans="1:6" ht="21">
      <c r="A135" s="25"/>
      <c r="B135" s="25"/>
      <c r="C135" s="25"/>
      <c r="D135" s="25"/>
      <c r="E135" s="25"/>
      <c r="F135" s="25"/>
    </row>
    <row r="136" spans="1:6" ht="21">
      <c r="A136" s="25"/>
      <c r="B136" s="25"/>
      <c r="C136" s="25"/>
      <c r="D136" s="25"/>
      <c r="E136" s="25"/>
      <c r="F136" s="25"/>
    </row>
    <row r="137" spans="1:6" ht="21">
      <c r="A137" s="25"/>
      <c r="B137" s="25"/>
      <c r="C137" s="25"/>
      <c r="D137" s="25"/>
      <c r="E137" s="25"/>
      <c r="F137" s="25"/>
    </row>
    <row r="138" spans="1:6" ht="21">
      <c r="A138" s="25"/>
      <c r="B138" s="25"/>
      <c r="C138" s="25"/>
      <c r="D138" s="25"/>
      <c r="E138" s="25"/>
      <c r="F138" s="25"/>
    </row>
    <row r="139" spans="1:6" ht="21">
      <c r="A139" s="25"/>
      <c r="B139" s="25"/>
      <c r="C139" s="25"/>
      <c r="D139" s="25"/>
      <c r="E139" s="25"/>
      <c r="F139" s="25"/>
    </row>
    <row r="140" spans="1:6" ht="21">
      <c r="A140" s="25"/>
      <c r="B140" s="25"/>
      <c r="C140" s="25"/>
      <c r="D140" s="25"/>
      <c r="E140" s="25"/>
      <c r="F140" s="25"/>
    </row>
    <row r="141" spans="1:6" ht="21">
      <c r="A141" s="25"/>
      <c r="B141" s="25"/>
      <c r="C141" s="25"/>
      <c r="D141" s="25"/>
      <c r="E141" s="25"/>
      <c r="F141" s="25"/>
    </row>
    <row r="142" spans="1:6" ht="21">
      <c r="A142" s="25"/>
      <c r="B142" s="25"/>
      <c r="C142" s="25"/>
      <c r="D142" s="25"/>
      <c r="E142" s="25"/>
      <c r="F142" s="25"/>
    </row>
    <row r="143" spans="1:6" ht="21">
      <c r="A143" s="25"/>
      <c r="B143" s="25"/>
      <c r="C143" s="25"/>
      <c r="D143" s="25"/>
      <c r="E143" s="25"/>
      <c r="F143" s="25"/>
    </row>
    <row r="144" spans="1:6" ht="21">
      <c r="A144" s="25"/>
      <c r="B144" s="25"/>
      <c r="C144" s="25"/>
      <c r="D144" s="25"/>
      <c r="E144" s="25"/>
      <c r="F144" s="25"/>
    </row>
    <row r="145" spans="1:6" ht="21">
      <c r="A145" s="19"/>
      <c r="B145" s="19"/>
      <c r="C145" s="19"/>
      <c r="D145" s="19"/>
      <c r="E145" s="339" t="s">
        <v>171</v>
      </c>
      <c r="F145" s="339"/>
    </row>
    <row r="146" spans="1:6" ht="19.5" customHeight="1">
      <c r="A146" s="19"/>
      <c r="B146" s="19"/>
      <c r="C146" s="19"/>
      <c r="D146" s="19"/>
      <c r="E146" s="339" t="s">
        <v>172</v>
      </c>
      <c r="F146" s="339"/>
    </row>
    <row r="147" spans="1:6" ht="23.25" customHeight="1">
      <c r="A147" s="340" t="s">
        <v>144</v>
      </c>
      <c r="B147" s="340"/>
      <c r="C147" s="340"/>
      <c r="D147" s="340"/>
      <c r="E147" s="340"/>
      <c r="F147" s="340"/>
    </row>
    <row r="148" spans="1:6" ht="21">
      <c r="A148" s="338" t="s">
        <v>145</v>
      </c>
      <c r="B148" s="338"/>
      <c r="C148" s="18"/>
      <c r="D148" s="19"/>
      <c r="E148" s="19"/>
      <c r="F148" s="19"/>
    </row>
    <row r="149" spans="1:6" ht="21">
      <c r="A149" s="282" t="s">
        <v>2</v>
      </c>
      <c r="B149" s="293"/>
      <c r="C149" s="283"/>
      <c r="D149" s="23" t="s">
        <v>3</v>
      </c>
      <c r="E149" s="23" t="s">
        <v>86</v>
      </c>
      <c r="F149" s="23" t="s">
        <v>4</v>
      </c>
    </row>
    <row r="150" spans="1:6" ht="21">
      <c r="A150" s="341" t="s">
        <v>182</v>
      </c>
      <c r="B150" s="342"/>
      <c r="C150" s="343"/>
      <c r="D150" s="57"/>
      <c r="E150" s="156">
        <v>169275.24</v>
      </c>
      <c r="F150" s="156"/>
    </row>
    <row r="151" spans="1:6" ht="21">
      <c r="A151" s="157" t="s">
        <v>146</v>
      </c>
      <c r="B151" s="154" t="s">
        <v>183</v>
      </c>
      <c r="C151" s="155"/>
      <c r="D151" s="57"/>
      <c r="E151" s="156"/>
      <c r="F151" s="156">
        <v>169275.24</v>
      </c>
    </row>
    <row r="152" spans="1:6" ht="21">
      <c r="A152" s="157"/>
      <c r="B152" s="154"/>
      <c r="C152" s="155"/>
      <c r="D152" s="57"/>
      <c r="E152" s="156"/>
      <c r="F152" s="156"/>
    </row>
    <row r="153" spans="1:6" ht="21">
      <c r="A153" s="153"/>
      <c r="B153" s="154"/>
      <c r="C153" s="155"/>
      <c r="D153" s="57"/>
      <c r="E153" s="156"/>
      <c r="F153" s="156"/>
    </row>
    <row r="154" spans="1:6" ht="21">
      <c r="A154" s="153"/>
      <c r="B154" s="154"/>
      <c r="C154" s="155"/>
      <c r="D154" s="57"/>
      <c r="E154" s="156"/>
      <c r="F154" s="156"/>
    </row>
    <row r="155" spans="1:6" ht="21">
      <c r="A155" s="153"/>
      <c r="B155" s="154"/>
      <c r="C155" s="155"/>
      <c r="D155" s="57"/>
      <c r="E155" s="156"/>
      <c r="F155" s="156"/>
    </row>
    <row r="156" spans="1:6" ht="21">
      <c r="A156" s="153"/>
      <c r="B156" s="154"/>
      <c r="C156" s="155"/>
      <c r="D156" s="57"/>
      <c r="E156" s="156"/>
      <c r="F156" s="156"/>
    </row>
    <row r="157" spans="1:6" ht="21">
      <c r="A157" s="153"/>
      <c r="B157" s="154"/>
      <c r="C157" s="155"/>
      <c r="D157" s="57"/>
      <c r="E157" s="156"/>
      <c r="F157" s="156"/>
    </row>
    <row r="158" spans="1:6" ht="21">
      <c r="A158" s="153"/>
      <c r="B158" s="154"/>
      <c r="C158" s="155"/>
      <c r="D158" s="57"/>
      <c r="E158" s="156"/>
      <c r="F158" s="156"/>
    </row>
    <row r="159" spans="1:6" ht="21">
      <c r="A159" s="153"/>
      <c r="B159" s="154"/>
      <c r="C159" s="155"/>
      <c r="D159" s="57"/>
      <c r="E159" s="156"/>
      <c r="F159" s="156"/>
    </row>
    <row r="160" spans="1:6" ht="21">
      <c r="A160" s="153"/>
      <c r="B160" s="154"/>
      <c r="C160" s="155"/>
      <c r="D160" s="57"/>
      <c r="E160" s="156"/>
      <c r="F160" s="156"/>
    </row>
    <row r="161" spans="1:6" ht="21">
      <c r="A161" s="153"/>
      <c r="B161" s="154"/>
      <c r="C161" s="155"/>
      <c r="D161" s="57"/>
      <c r="E161" s="156"/>
      <c r="F161" s="156"/>
    </row>
    <row r="162" spans="1:6" ht="21">
      <c r="A162" s="153"/>
      <c r="B162" s="154"/>
      <c r="C162" s="155"/>
      <c r="D162" s="57"/>
      <c r="E162" s="156"/>
      <c r="F162" s="156"/>
    </row>
    <row r="163" spans="1:6" ht="21">
      <c r="A163" s="153"/>
      <c r="B163" s="154"/>
      <c r="C163" s="155"/>
      <c r="D163" s="57"/>
      <c r="E163" s="156"/>
      <c r="F163" s="156"/>
    </row>
    <row r="164" spans="1:7" ht="21">
      <c r="A164" s="282" t="s">
        <v>21</v>
      </c>
      <c r="B164" s="293"/>
      <c r="C164" s="293"/>
      <c r="D164" s="283"/>
      <c r="E164" s="158">
        <f>SUM(E150:E163)</f>
        <v>169275.24</v>
      </c>
      <c r="F164" s="158">
        <f>SUM(F150:F163)</f>
        <v>169275.24</v>
      </c>
      <c r="G164" s="164">
        <f>E164-F164</f>
        <v>0</v>
      </c>
    </row>
    <row r="165" spans="1:6" ht="21">
      <c r="A165" s="106" t="s">
        <v>147</v>
      </c>
      <c r="B165" s="106"/>
      <c r="C165" s="106"/>
      <c r="D165" s="19"/>
      <c r="E165" s="19"/>
      <c r="F165" s="19"/>
    </row>
    <row r="166" spans="1:6" ht="18.75">
      <c r="A166" s="159"/>
      <c r="B166" s="159" t="s">
        <v>184</v>
      </c>
      <c r="C166" s="159"/>
      <c r="D166" s="159"/>
      <c r="E166" s="159"/>
      <c r="F166" s="159"/>
    </row>
    <row r="167" spans="1:6" ht="21">
      <c r="A167" s="109"/>
      <c r="B167" s="344"/>
      <c r="C167" s="344"/>
      <c r="D167" s="109"/>
      <c r="E167" s="109"/>
      <c r="F167" s="109"/>
    </row>
    <row r="168" spans="1:6" ht="21">
      <c r="A168" s="345" t="s">
        <v>148</v>
      </c>
      <c r="B168" s="345"/>
      <c r="C168" s="345" t="s">
        <v>149</v>
      </c>
      <c r="D168" s="345"/>
      <c r="E168" s="345" t="s">
        <v>150</v>
      </c>
      <c r="F168" s="345"/>
    </row>
    <row r="169" spans="1:6" ht="12.75">
      <c r="A169" s="345"/>
      <c r="B169" s="345"/>
      <c r="C169" s="345"/>
      <c r="D169" s="345"/>
      <c r="E169" s="345"/>
      <c r="F169" s="345"/>
    </row>
    <row r="170" spans="1:6" ht="12.75">
      <c r="A170" s="345"/>
      <c r="B170" s="345"/>
      <c r="C170" s="345"/>
      <c r="D170" s="345"/>
      <c r="E170" s="345"/>
      <c r="F170" s="345"/>
    </row>
    <row r="171" spans="1:6" ht="21">
      <c r="A171" s="25"/>
      <c r="B171" s="25"/>
      <c r="C171" s="25"/>
      <c r="D171" s="25"/>
      <c r="E171" s="25"/>
      <c r="F171" s="25"/>
    </row>
    <row r="172" spans="1:6" ht="21">
      <c r="A172" s="25"/>
      <c r="B172" s="25"/>
      <c r="C172" s="25"/>
      <c r="D172" s="25"/>
      <c r="E172" s="25"/>
      <c r="F172" s="25"/>
    </row>
    <row r="173" spans="1:6" ht="21">
      <c r="A173" s="25"/>
      <c r="B173" s="25"/>
      <c r="C173" s="25"/>
      <c r="D173" s="25"/>
      <c r="E173" s="25"/>
      <c r="F173" s="25"/>
    </row>
    <row r="174" spans="1:6" ht="21">
      <c r="A174" s="25"/>
      <c r="B174" s="25"/>
      <c r="C174" s="25"/>
      <c r="D174" s="25"/>
      <c r="E174" s="25"/>
      <c r="F174" s="25"/>
    </row>
    <row r="175" spans="1:6" ht="21">
      <c r="A175" s="25"/>
      <c r="B175" s="25"/>
      <c r="C175" s="25"/>
      <c r="D175" s="25"/>
      <c r="E175" s="25"/>
      <c r="F175" s="25"/>
    </row>
    <row r="176" spans="1:6" ht="21">
      <c r="A176" s="25"/>
      <c r="B176" s="25"/>
      <c r="C176" s="25"/>
      <c r="D176" s="25"/>
      <c r="E176" s="25"/>
      <c r="F176" s="25"/>
    </row>
    <row r="177" spans="1:6" ht="21">
      <c r="A177" s="25"/>
      <c r="B177" s="25"/>
      <c r="C177" s="25"/>
      <c r="D177" s="25"/>
      <c r="E177" s="25"/>
      <c r="F177" s="25"/>
    </row>
    <row r="178" spans="1:6" ht="21">
      <c r="A178" s="25"/>
      <c r="B178" s="25"/>
      <c r="C178" s="25"/>
      <c r="D178" s="25"/>
      <c r="E178" s="25"/>
      <c r="F178" s="25"/>
    </row>
    <row r="179" spans="1:6" ht="21">
      <c r="A179" s="25"/>
      <c r="B179" s="25"/>
      <c r="C179" s="25"/>
      <c r="D179" s="25"/>
      <c r="E179" s="25"/>
      <c r="F179" s="25"/>
    </row>
    <row r="180" spans="1:6" ht="21">
      <c r="A180" s="25"/>
      <c r="B180" s="25"/>
      <c r="C180" s="25"/>
      <c r="D180" s="25"/>
      <c r="E180" s="25"/>
      <c r="F180" s="25"/>
    </row>
    <row r="181" spans="1:6" ht="21">
      <c r="A181" s="19"/>
      <c r="B181" s="19"/>
      <c r="C181" s="19"/>
      <c r="D181" s="19"/>
      <c r="E181" s="339" t="s">
        <v>171</v>
      </c>
      <c r="F181" s="339"/>
    </row>
    <row r="182" spans="1:6" ht="21.75" customHeight="1">
      <c r="A182" s="19"/>
      <c r="B182" s="19"/>
      <c r="C182" s="19"/>
      <c r="D182" s="19"/>
      <c r="E182" s="339" t="s">
        <v>172</v>
      </c>
      <c r="F182" s="339"/>
    </row>
    <row r="183" spans="1:6" ht="20.25" customHeight="1">
      <c r="A183" s="340" t="s">
        <v>144</v>
      </c>
      <c r="B183" s="340"/>
      <c r="C183" s="340"/>
      <c r="D183" s="340"/>
      <c r="E183" s="340"/>
      <c r="F183" s="340"/>
    </row>
    <row r="184" spans="1:6" ht="21">
      <c r="A184" s="338" t="s">
        <v>145</v>
      </c>
      <c r="B184" s="338"/>
      <c r="C184" s="18"/>
      <c r="D184" s="19"/>
      <c r="E184" s="19"/>
      <c r="F184" s="19"/>
    </row>
    <row r="185" spans="1:6" ht="21">
      <c r="A185" s="282" t="s">
        <v>2</v>
      </c>
      <c r="B185" s="293"/>
      <c r="C185" s="283"/>
      <c r="D185" s="23" t="s">
        <v>3</v>
      </c>
      <c r="E185" s="23" t="s">
        <v>86</v>
      </c>
      <c r="F185" s="23" t="s">
        <v>4</v>
      </c>
    </row>
    <row r="186" spans="1:6" ht="21">
      <c r="A186" s="341" t="s">
        <v>182</v>
      </c>
      <c r="B186" s="342"/>
      <c r="C186" s="343"/>
      <c r="D186" s="57"/>
      <c r="E186" s="156">
        <v>18313.2</v>
      </c>
      <c r="F186" s="156"/>
    </row>
    <row r="187" spans="1:6" ht="21">
      <c r="A187" s="157" t="s">
        <v>146</v>
      </c>
      <c r="B187" s="154" t="s">
        <v>185</v>
      </c>
      <c r="C187" s="155"/>
      <c r="D187" s="57"/>
      <c r="E187" s="156"/>
      <c r="F187" s="156">
        <v>18313.2</v>
      </c>
    </row>
    <row r="188" spans="1:6" ht="21">
      <c r="A188" s="157"/>
      <c r="B188" s="154"/>
      <c r="C188" s="155"/>
      <c r="D188" s="57"/>
      <c r="E188" s="156"/>
      <c r="F188" s="156"/>
    </row>
    <row r="189" spans="1:6" ht="21">
      <c r="A189" s="153"/>
      <c r="B189" s="154"/>
      <c r="C189" s="155"/>
      <c r="D189" s="57"/>
      <c r="E189" s="156"/>
      <c r="F189" s="156"/>
    </row>
    <row r="190" spans="1:6" ht="21">
      <c r="A190" s="153"/>
      <c r="B190" s="154"/>
      <c r="C190" s="155"/>
      <c r="D190" s="57"/>
      <c r="E190" s="156"/>
      <c r="F190" s="156"/>
    </row>
    <row r="191" spans="1:6" ht="21">
      <c r="A191" s="153"/>
      <c r="B191" s="154"/>
      <c r="C191" s="155"/>
      <c r="D191" s="57"/>
      <c r="E191" s="156"/>
      <c r="F191" s="156"/>
    </row>
    <row r="192" spans="1:6" ht="21">
      <c r="A192" s="153"/>
      <c r="B192" s="154"/>
      <c r="C192" s="155"/>
      <c r="D192" s="57"/>
      <c r="E192" s="156"/>
      <c r="F192" s="156"/>
    </row>
    <row r="193" spans="1:6" ht="21">
      <c r="A193" s="153"/>
      <c r="B193" s="154"/>
      <c r="C193" s="155"/>
      <c r="D193" s="57"/>
      <c r="E193" s="156"/>
      <c r="F193" s="156"/>
    </row>
    <row r="194" spans="1:6" ht="21">
      <c r="A194" s="153"/>
      <c r="B194" s="154"/>
      <c r="C194" s="155"/>
      <c r="D194" s="57"/>
      <c r="E194" s="156"/>
      <c r="F194" s="156"/>
    </row>
    <row r="195" spans="1:6" ht="21">
      <c r="A195" s="153"/>
      <c r="B195" s="154"/>
      <c r="C195" s="155"/>
      <c r="D195" s="57"/>
      <c r="E195" s="156"/>
      <c r="F195" s="156"/>
    </row>
    <row r="196" spans="1:6" ht="21">
      <c r="A196" s="153"/>
      <c r="B196" s="154"/>
      <c r="C196" s="155"/>
      <c r="D196" s="57"/>
      <c r="E196" s="156"/>
      <c r="F196" s="156"/>
    </row>
    <row r="197" spans="1:6" ht="21">
      <c r="A197" s="153"/>
      <c r="B197" s="154"/>
      <c r="C197" s="155"/>
      <c r="D197" s="57"/>
      <c r="E197" s="156"/>
      <c r="F197" s="156"/>
    </row>
    <row r="198" spans="1:6" ht="21">
      <c r="A198" s="153"/>
      <c r="B198" s="154"/>
      <c r="C198" s="155"/>
      <c r="D198" s="57"/>
      <c r="E198" s="156"/>
      <c r="F198" s="156"/>
    </row>
    <row r="199" spans="1:6" ht="21">
      <c r="A199" s="153"/>
      <c r="B199" s="154"/>
      <c r="C199" s="155"/>
      <c r="D199" s="57"/>
      <c r="E199" s="156"/>
      <c r="F199" s="156"/>
    </row>
    <row r="200" spans="1:7" ht="21">
      <c r="A200" s="282" t="s">
        <v>21</v>
      </c>
      <c r="B200" s="293"/>
      <c r="C200" s="293"/>
      <c r="D200" s="283"/>
      <c r="E200" s="158">
        <f>SUM(E186:E199)</f>
        <v>18313.2</v>
      </c>
      <c r="F200" s="158">
        <f>SUM(F186:F199)</f>
        <v>18313.2</v>
      </c>
      <c r="G200" s="164">
        <f>E200-F200</f>
        <v>0</v>
      </c>
    </row>
    <row r="201" spans="1:6" ht="21">
      <c r="A201" s="106" t="s">
        <v>147</v>
      </c>
      <c r="B201" s="106"/>
      <c r="C201" s="106"/>
      <c r="D201" s="19"/>
      <c r="E201" s="19"/>
      <c r="F201" s="19"/>
    </row>
    <row r="202" spans="1:6" ht="18.75">
      <c r="A202" s="159"/>
      <c r="B202" s="159" t="s">
        <v>186</v>
      </c>
      <c r="C202" s="159"/>
      <c r="D202" s="159"/>
      <c r="E202" s="159"/>
      <c r="F202" s="159"/>
    </row>
    <row r="203" spans="1:6" ht="21">
      <c r="A203" s="109"/>
      <c r="B203" s="344"/>
      <c r="C203" s="344"/>
      <c r="D203" s="109"/>
      <c r="E203" s="109"/>
      <c r="F203" s="109"/>
    </row>
    <row r="204" spans="1:6" ht="21">
      <c r="A204" s="345" t="s">
        <v>148</v>
      </c>
      <c r="B204" s="345"/>
      <c r="C204" s="345" t="s">
        <v>149</v>
      </c>
      <c r="D204" s="345"/>
      <c r="E204" s="345" t="s">
        <v>150</v>
      </c>
      <c r="F204" s="345"/>
    </row>
    <row r="205" spans="1:6" ht="12.75">
      <c r="A205" s="345"/>
      <c r="B205" s="345"/>
      <c r="C205" s="345"/>
      <c r="D205" s="345"/>
      <c r="E205" s="345"/>
      <c r="F205" s="345"/>
    </row>
    <row r="206" spans="1:6" ht="12.75">
      <c r="A206" s="345"/>
      <c r="B206" s="345"/>
      <c r="C206" s="345"/>
      <c r="D206" s="345"/>
      <c r="E206" s="345"/>
      <c r="F206" s="345"/>
    </row>
    <row r="207" spans="1:6" ht="21">
      <c r="A207" s="25"/>
      <c r="B207" s="25"/>
      <c r="C207" s="25"/>
      <c r="D207" s="25"/>
      <c r="E207" s="25"/>
      <c r="F207" s="25"/>
    </row>
    <row r="208" spans="1:6" ht="21">
      <c r="A208" s="25"/>
      <c r="B208" s="25"/>
      <c r="C208" s="25"/>
      <c r="D208" s="25"/>
      <c r="E208" s="25"/>
      <c r="F208" s="25"/>
    </row>
    <row r="209" spans="1:6" ht="21">
      <c r="A209" s="25"/>
      <c r="B209" s="25"/>
      <c r="C209" s="25"/>
      <c r="D209" s="25"/>
      <c r="E209" s="25"/>
      <c r="F209" s="25"/>
    </row>
    <row r="210" spans="1:6" ht="21">
      <c r="A210" s="25"/>
      <c r="B210" s="25"/>
      <c r="C210" s="25"/>
      <c r="D210" s="25"/>
      <c r="E210" s="25"/>
      <c r="F210" s="25"/>
    </row>
    <row r="211" spans="1:6" ht="21">
      <c r="A211" s="25"/>
      <c r="B211" s="25"/>
      <c r="C211" s="25"/>
      <c r="D211" s="25"/>
      <c r="E211" s="25"/>
      <c r="F211" s="25"/>
    </row>
    <row r="212" spans="1:6" ht="21">
      <c r="A212" s="25"/>
      <c r="B212" s="25"/>
      <c r="C212" s="25"/>
      <c r="D212" s="25"/>
      <c r="E212" s="25"/>
      <c r="F212" s="25"/>
    </row>
    <row r="213" spans="1:6" ht="21">
      <c r="A213" s="25"/>
      <c r="B213" s="25"/>
      <c r="C213" s="25"/>
      <c r="D213" s="25"/>
      <c r="E213" s="25"/>
      <c r="F213" s="25"/>
    </row>
    <row r="214" spans="1:6" ht="21">
      <c r="A214" s="25"/>
      <c r="B214" s="25"/>
      <c r="C214" s="25"/>
      <c r="D214" s="25"/>
      <c r="E214" s="25"/>
      <c r="F214" s="25"/>
    </row>
    <row r="215" spans="1:6" ht="21">
      <c r="A215" s="25"/>
      <c r="B215" s="25"/>
      <c r="C215" s="25"/>
      <c r="D215" s="25"/>
      <c r="E215" s="25"/>
      <c r="F215" s="25"/>
    </row>
    <row r="216" spans="1:6" ht="21">
      <c r="A216" s="25"/>
      <c r="B216" s="25"/>
      <c r="C216" s="25"/>
      <c r="D216" s="25"/>
      <c r="E216" s="25"/>
      <c r="F216" s="25"/>
    </row>
    <row r="217" spans="1:6" ht="21">
      <c r="A217" s="19"/>
      <c r="B217" s="19"/>
      <c r="C217" s="19"/>
      <c r="D217" s="19"/>
      <c r="E217" s="339" t="s">
        <v>171</v>
      </c>
      <c r="F217" s="339"/>
    </row>
    <row r="218" spans="1:6" ht="21">
      <c r="A218" s="19"/>
      <c r="B218" s="19"/>
      <c r="C218" s="19"/>
      <c r="D218" s="19"/>
      <c r="E218" s="339" t="s">
        <v>172</v>
      </c>
      <c r="F218" s="339"/>
    </row>
    <row r="219" spans="1:6" ht="23.25">
      <c r="A219" s="340" t="s">
        <v>144</v>
      </c>
      <c r="B219" s="340"/>
      <c r="C219" s="340"/>
      <c r="D219" s="340"/>
      <c r="E219" s="340"/>
      <c r="F219" s="340"/>
    </row>
    <row r="220" spans="1:6" ht="21">
      <c r="A220" s="338" t="s">
        <v>145</v>
      </c>
      <c r="B220" s="338"/>
      <c r="C220" s="18"/>
      <c r="D220" s="19"/>
      <c r="E220" s="19"/>
      <c r="F220" s="19"/>
    </row>
    <row r="221" spans="1:6" ht="21">
      <c r="A221" s="282" t="s">
        <v>2</v>
      </c>
      <c r="B221" s="293"/>
      <c r="C221" s="283"/>
      <c r="D221" s="23" t="s">
        <v>3</v>
      </c>
      <c r="E221" s="23" t="s">
        <v>86</v>
      </c>
      <c r="F221" s="23" t="s">
        <v>4</v>
      </c>
    </row>
    <row r="222" spans="1:6" ht="21">
      <c r="A222" s="341" t="s">
        <v>187</v>
      </c>
      <c r="B222" s="342"/>
      <c r="C222" s="343"/>
      <c r="D222" s="57"/>
      <c r="E222" s="156">
        <v>64027</v>
      </c>
      <c r="F222" s="156"/>
    </row>
    <row r="223" spans="1:6" ht="19.5" customHeight="1">
      <c r="A223" s="157" t="s">
        <v>146</v>
      </c>
      <c r="B223" s="154" t="s">
        <v>188</v>
      </c>
      <c r="C223" s="155"/>
      <c r="D223" s="57"/>
      <c r="E223" s="156"/>
      <c r="F223" s="156">
        <v>64027</v>
      </c>
    </row>
    <row r="224" spans="1:6" ht="20.25" customHeight="1">
      <c r="A224" s="157"/>
      <c r="B224" s="154"/>
      <c r="C224" s="155"/>
      <c r="D224" s="57"/>
      <c r="E224" s="156"/>
      <c r="F224" s="156"/>
    </row>
    <row r="225" spans="1:6" ht="20.25" customHeight="1">
      <c r="A225" s="153"/>
      <c r="B225" s="154"/>
      <c r="C225" s="155"/>
      <c r="D225" s="57"/>
      <c r="E225" s="156"/>
      <c r="F225" s="156"/>
    </row>
    <row r="226" spans="1:6" ht="20.25" customHeight="1">
      <c r="A226" s="153"/>
      <c r="B226" s="154"/>
      <c r="C226" s="155"/>
      <c r="D226" s="57"/>
      <c r="E226" s="156"/>
      <c r="F226" s="156"/>
    </row>
    <row r="227" spans="1:6" ht="20.25" customHeight="1">
      <c r="A227" s="153"/>
      <c r="B227" s="154"/>
      <c r="C227" s="155"/>
      <c r="D227" s="57"/>
      <c r="E227" s="156"/>
      <c r="F227" s="156"/>
    </row>
    <row r="228" spans="1:6" ht="20.25" customHeight="1">
      <c r="A228" s="153"/>
      <c r="B228" s="154"/>
      <c r="C228" s="155"/>
      <c r="D228" s="57"/>
      <c r="E228" s="156"/>
      <c r="F228" s="156"/>
    </row>
    <row r="229" spans="1:6" ht="20.25" customHeight="1">
      <c r="A229" s="153"/>
      <c r="B229" s="154"/>
      <c r="C229" s="155"/>
      <c r="D229" s="57"/>
      <c r="E229" s="156"/>
      <c r="F229" s="156"/>
    </row>
    <row r="230" spans="1:6" ht="21">
      <c r="A230" s="153"/>
      <c r="B230" s="154"/>
      <c r="C230" s="155"/>
      <c r="D230" s="57"/>
      <c r="E230" s="156"/>
      <c r="F230" s="156"/>
    </row>
    <row r="231" spans="1:6" ht="21">
      <c r="A231" s="153"/>
      <c r="B231" s="154"/>
      <c r="C231" s="155"/>
      <c r="D231" s="57"/>
      <c r="E231" s="156"/>
      <c r="F231" s="156"/>
    </row>
    <row r="232" spans="1:6" ht="21">
      <c r="A232" s="153"/>
      <c r="B232" s="154"/>
      <c r="C232" s="155"/>
      <c r="D232" s="57"/>
      <c r="E232" s="156"/>
      <c r="F232" s="156"/>
    </row>
    <row r="233" spans="1:6" ht="21">
      <c r="A233" s="153"/>
      <c r="B233" s="154"/>
      <c r="C233" s="155"/>
      <c r="D233" s="57"/>
      <c r="E233" s="156"/>
      <c r="F233" s="156"/>
    </row>
    <row r="234" spans="1:6" ht="21">
      <c r="A234" s="153"/>
      <c r="B234" s="154"/>
      <c r="C234" s="155"/>
      <c r="D234" s="57"/>
      <c r="E234" s="156"/>
      <c r="F234" s="156"/>
    </row>
    <row r="235" spans="1:6" ht="21">
      <c r="A235" s="153"/>
      <c r="B235" s="154"/>
      <c r="C235" s="155"/>
      <c r="D235" s="57"/>
      <c r="E235" s="156"/>
      <c r="F235" s="156"/>
    </row>
    <row r="236" spans="1:7" ht="21">
      <c r="A236" s="282" t="s">
        <v>21</v>
      </c>
      <c r="B236" s="293"/>
      <c r="C236" s="293"/>
      <c r="D236" s="283"/>
      <c r="E236" s="158">
        <f>SUM(E222:E235)</f>
        <v>64027</v>
      </c>
      <c r="F236" s="158">
        <f>SUM(F222:F235)</f>
        <v>64027</v>
      </c>
      <c r="G236" s="164">
        <f>E236-F236</f>
        <v>0</v>
      </c>
    </row>
    <row r="237" spans="1:6" ht="21">
      <c r="A237" s="106" t="s">
        <v>147</v>
      </c>
      <c r="B237" s="106"/>
      <c r="C237" s="106"/>
      <c r="D237" s="19"/>
      <c r="E237" s="19"/>
      <c r="F237" s="19"/>
    </row>
    <row r="238" spans="1:6" ht="18.75">
      <c r="A238" s="159"/>
      <c r="B238" s="159" t="s">
        <v>189</v>
      </c>
      <c r="C238" s="159"/>
      <c r="D238" s="159"/>
      <c r="E238" s="159"/>
      <c r="F238" s="159"/>
    </row>
    <row r="239" spans="1:6" ht="21">
      <c r="A239" s="109"/>
      <c r="B239" s="344"/>
      <c r="C239" s="344"/>
      <c r="D239" s="109"/>
      <c r="E239" s="109"/>
      <c r="F239" s="109"/>
    </row>
    <row r="240" spans="1:6" ht="21">
      <c r="A240" s="345" t="s">
        <v>148</v>
      </c>
      <c r="B240" s="345"/>
      <c r="C240" s="345" t="s">
        <v>149</v>
      </c>
      <c r="D240" s="345"/>
      <c r="E240" s="345" t="s">
        <v>150</v>
      </c>
      <c r="F240" s="345"/>
    </row>
    <row r="241" spans="1:6" ht="12.75">
      <c r="A241" s="345"/>
      <c r="B241" s="345"/>
      <c r="C241" s="345"/>
      <c r="D241" s="345"/>
      <c r="E241" s="345"/>
      <c r="F241" s="345"/>
    </row>
    <row r="242" spans="1:6" ht="12.75">
      <c r="A242" s="345"/>
      <c r="B242" s="345"/>
      <c r="C242" s="345"/>
      <c r="D242" s="345"/>
      <c r="E242" s="345"/>
      <c r="F242" s="345"/>
    </row>
    <row r="243" spans="1:6" ht="21">
      <c r="A243" s="25"/>
      <c r="B243" s="25"/>
      <c r="C243" s="25"/>
      <c r="D243" s="25"/>
      <c r="E243" s="25"/>
      <c r="F243" s="25"/>
    </row>
    <row r="244" spans="1:6" ht="21">
      <c r="A244" s="25"/>
      <c r="B244" s="25"/>
      <c r="C244" s="25"/>
      <c r="D244" s="25"/>
      <c r="E244" s="25"/>
      <c r="F244" s="25"/>
    </row>
    <row r="245" spans="1:6" ht="21">
      <c r="A245" s="25"/>
      <c r="B245" s="25"/>
      <c r="C245" s="25"/>
      <c r="D245" s="25"/>
      <c r="E245" s="25"/>
      <c r="F245" s="25"/>
    </row>
    <row r="246" spans="1:6" ht="21">
      <c r="A246" s="25"/>
      <c r="B246" s="25"/>
      <c r="C246" s="25"/>
      <c r="D246" s="25"/>
      <c r="E246" s="25"/>
      <c r="F246" s="25"/>
    </row>
    <row r="247" spans="1:6" ht="21">
      <c r="A247" s="25"/>
      <c r="B247" s="25"/>
      <c r="C247" s="25"/>
      <c r="D247" s="25"/>
      <c r="E247" s="25"/>
      <c r="F247" s="25"/>
    </row>
    <row r="248" spans="1:6" ht="21">
      <c r="A248" s="25"/>
      <c r="B248" s="25"/>
      <c r="C248" s="25"/>
      <c r="D248" s="25"/>
      <c r="E248" s="25"/>
      <c r="F248" s="25"/>
    </row>
    <row r="249" spans="1:6" ht="21">
      <c r="A249" s="25"/>
      <c r="B249" s="25"/>
      <c r="C249" s="25"/>
      <c r="D249" s="25"/>
      <c r="E249" s="25"/>
      <c r="F249" s="25"/>
    </row>
    <row r="250" spans="1:6" ht="21">
      <c r="A250" s="25"/>
      <c r="B250" s="25"/>
      <c r="C250" s="25"/>
      <c r="D250" s="25"/>
      <c r="E250" s="25"/>
      <c r="F250" s="25"/>
    </row>
    <row r="251" spans="1:6" ht="21">
      <c r="A251" s="25"/>
      <c r="B251" s="25"/>
      <c r="C251" s="25"/>
      <c r="D251" s="25"/>
      <c r="E251" s="25"/>
      <c r="F251" s="25"/>
    </row>
    <row r="252" spans="1:6" ht="21">
      <c r="A252" s="25"/>
      <c r="B252" s="25"/>
      <c r="C252" s="25"/>
      <c r="D252" s="25"/>
      <c r="E252" s="25"/>
      <c r="F252" s="25"/>
    </row>
    <row r="253" spans="1:6" ht="21">
      <c r="A253" s="19"/>
      <c r="B253" s="19"/>
      <c r="C253" s="19"/>
      <c r="D253" s="19"/>
      <c r="E253" s="339" t="s">
        <v>171</v>
      </c>
      <c r="F253" s="339"/>
    </row>
    <row r="254" spans="1:6" ht="21">
      <c r="A254" s="19"/>
      <c r="B254" s="19"/>
      <c r="C254" s="19"/>
      <c r="D254" s="19"/>
      <c r="E254" s="339" t="s">
        <v>172</v>
      </c>
      <c r="F254" s="339"/>
    </row>
    <row r="255" spans="1:6" ht="23.25">
      <c r="A255" s="340" t="s">
        <v>144</v>
      </c>
      <c r="B255" s="340"/>
      <c r="C255" s="340"/>
      <c r="D255" s="340"/>
      <c r="E255" s="340"/>
      <c r="F255" s="340"/>
    </row>
    <row r="256" spans="1:6" ht="21">
      <c r="A256" s="338" t="s">
        <v>145</v>
      </c>
      <c r="B256" s="338"/>
      <c r="C256" s="18"/>
      <c r="D256" s="19"/>
      <c r="E256" s="19"/>
      <c r="F256" s="19"/>
    </row>
    <row r="257" spans="1:6" ht="21">
      <c r="A257" s="282" t="s">
        <v>2</v>
      </c>
      <c r="B257" s="293"/>
      <c r="C257" s="283"/>
      <c r="D257" s="23" t="s">
        <v>3</v>
      </c>
      <c r="E257" s="23" t="s">
        <v>86</v>
      </c>
      <c r="F257" s="23" t="s">
        <v>4</v>
      </c>
    </row>
    <row r="258" spans="1:6" ht="21">
      <c r="A258" s="341" t="s">
        <v>154</v>
      </c>
      <c r="B258" s="342"/>
      <c r="C258" s="343"/>
      <c r="D258" s="57"/>
      <c r="E258" s="156">
        <v>885644.86</v>
      </c>
      <c r="F258" s="156"/>
    </row>
    <row r="259" spans="1:6" ht="21">
      <c r="A259" s="157" t="s">
        <v>146</v>
      </c>
      <c r="B259" s="154" t="s">
        <v>190</v>
      </c>
      <c r="C259" s="155"/>
      <c r="D259" s="57"/>
      <c r="E259" s="156"/>
      <c r="F259" s="156">
        <v>885644.86</v>
      </c>
    </row>
    <row r="260" spans="1:6" ht="21">
      <c r="A260" s="157"/>
      <c r="B260" s="154"/>
      <c r="C260" s="155"/>
      <c r="D260" s="57"/>
      <c r="E260" s="156"/>
      <c r="F260" s="156"/>
    </row>
    <row r="261" spans="1:6" ht="21" customHeight="1">
      <c r="A261" s="153"/>
      <c r="B261" s="154"/>
      <c r="C261" s="155"/>
      <c r="D261" s="57"/>
      <c r="E261" s="156"/>
      <c r="F261" s="156"/>
    </row>
    <row r="262" spans="1:6" ht="15" customHeight="1">
      <c r="A262" s="153"/>
      <c r="B262" s="154"/>
      <c r="C262" s="155"/>
      <c r="D262" s="57"/>
      <c r="E262" s="156"/>
      <c r="F262" s="156"/>
    </row>
    <row r="263" spans="1:6" ht="21">
      <c r="A263" s="153"/>
      <c r="B263" s="154"/>
      <c r="C263" s="155"/>
      <c r="D263" s="57"/>
      <c r="E263" s="156"/>
      <c r="F263" s="156"/>
    </row>
    <row r="264" spans="1:6" ht="21">
      <c r="A264" s="153"/>
      <c r="B264" s="154"/>
      <c r="C264" s="155"/>
      <c r="D264" s="57"/>
      <c r="E264" s="156"/>
      <c r="F264" s="156"/>
    </row>
    <row r="265" spans="1:6" ht="21">
      <c r="A265" s="153"/>
      <c r="B265" s="154"/>
      <c r="C265" s="155"/>
      <c r="D265" s="57"/>
      <c r="E265" s="156"/>
      <c r="F265" s="156"/>
    </row>
    <row r="266" spans="1:6" ht="21">
      <c r="A266" s="153"/>
      <c r="B266" s="154"/>
      <c r="C266" s="155"/>
      <c r="D266" s="57"/>
      <c r="E266" s="156"/>
      <c r="F266" s="156"/>
    </row>
    <row r="267" spans="1:6" ht="21">
      <c r="A267" s="153"/>
      <c r="B267" s="154"/>
      <c r="C267" s="155"/>
      <c r="D267" s="57"/>
      <c r="E267" s="156"/>
      <c r="F267" s="156"/>
    </row>
    <row r="268" spans="1:6" ht="21">
      <c r="A268" s="153"/>
      <c r="B268" s="154"/>
      <c r="C268" s="155"/>
      <c r="D268" s="57"/>
      <c r="E268" s="156"/>
      <c r="F268" s="156"/>
    </row>
    <row r="269" spans="1:6" ht="21">
      <c r="A269" s="153"/>
      <c r="B269" s="154"/>
      <c r="C269" s="155"/>
      <c r="D269" s="57"/>
      <c r="E269" s="156"/>
      <c r="F269" s="156"/>
    </row>
    <row r="270" spans="1:6" ht="21">
      <c r="A270" s="153"/>
      <c r="B270" s="154"/>
      <c r="C270" s="155"/>
      <c r="D270" s="57"/>
      <c r="E270" s="156"/>
      <c r="F270" s="156"/>
    </row>
    <row r="271" spans="1:6" ht="21">
      <c r="A271" s="153"/>
      <c r="B271" s="154"/>
      <c r="C271" s="155"/>
      <c r="D271" s="57"/>
      <c r="E271" s="156"/>
      <c r="F271" s="156"/>
    </row>
    <row r="272" spans="1:7" ht="21">
      <c r="A272" s="282" t="s">
        <v>21</v>
      </c>
      <c r="B272" s="293"/>
      <c r="C272" s="293"/>
      <c r="D272" s="283"/>
      <c r="E272" s="158">
        <f>SUM(E258:E271)</f>
        <v>885644.86</v>
      </c>
      <c r="F272" s="158">
        <f>SUM(F258:F271)</f>
        <v>885644.86</v>
      </c>
      <c r="G272" s="164">
        <f>E272-F272</f>
        <v>0</v>
      </c>
    </row>
    <row r="273" spans="1:6" ht="21">
      <c r="A273" s="106" t="s">
        <v>147</v>
      </c>
      <c r="B273" s="106"/>
      <c r="C273" s="106"/>
      <c r="D273" s="19"/>
      <c r="E273" s="19"/>
      <c r="F273" s="19"/>
    </row>
    <row r="274" spans="1:6" ht="18.75">
      <c r="A274" s="159"/>
      <c r="B274" s="159" t="s">
        <v>191</v>
      </c>
      <c r="C274" s="159"/>
      <c r="D274" s="159"/>
      <c r="E274" s="159"/>
      <c r="F274" s="159"/>
    </row>
    <row r="275" spans="1:6" ht="21">
      <c r="A275" s="109"/>
      <c r="B275" s="344"/>
      <c r="C275" s="344"/>
      <c r="D275" s="109"/>
      <c r="E275" s="109"/>
      <c r="F275" s="109"/>
    </row>
    <row r="276" spans="1:6" ht="21">
      <c r="A276" s="345" t="s">
        <v>148</v>
      </c>
      <c r="B276" s="345"/>
      <c r="C276" s="345" t="s">
        <v>149</v>
      </c>
      <c r="D276" s="345"/>
      <c r="E276" s="345" t="s">
        <v>150</v>
      </c>
      <c r="F276" s="345"/>
    </row>
    <row r="277" spans="1:6" ht="12.75">
      <c r="A277" s="345"/>
      <c r="B277" s="345"/>
      <c r="C277" s="345"/>
      <c r="D277" s="345"/>
      <c r="E277" s="345"/>
      <c r="F277" s="345"/>
    </row>
    <row r="278" spans="1:6" ht="12.75">
      <c r="A278" s="345"/>
      <c r="B278" s="345"/>
      <c r="C278" s="345"/>
      <c r="D278" s="345"/>
      <c r="E278" s="345"/>
      <c r="F278" s="345"/>
    </row>
    <row r="279" spans="1:6" ht="21">
      <c r="A279" s="25"/>
      <c r="B279" s="25"/>
      <c r="C279" s="25"/>
      <c r="D279" s="25"/>
      <c r="E279" s="25"/>
      <c r="F279" s="25"/>
    </row>
    <row r="280" spans="1:6" ht="21">
      <c r="A280" s="25"/>
      <c r="B280" s="25"/>
      <c r="C280" s="25"/>
      <c r="D280" s="25"/>
      <c r="E280" s="25"/>
      <c r="F280" s="25"/>
    </row>
    <row r="281" spans="1:6" ht="21">
      <c r="A281" s="25"/>
      <c r="B281" s="25"/>
      <c r="C281" s="25"/>
      <c r="D281" s="25"/>
      <c r="E281" s="25"/>
      <c r="F281" s="25"/>
    </row>
    <row r="282" spans="1:6" ht="21">
      <c r="A282" s="25"/>
      <c r="B282" s="25"/>
      <c r="C282" s="25"/>
      <c r="D282" s="25"/>
      <c r="E282" s="25"/>
      <c r="F282" s="25"/>
    </row>
    <row r="283" spans="1:6" ht="21">
      <c r="A283" s="25"/>
      <c r="B283" s="25"/>
      <c r="C283" s="25"/>
      <c r="D283" s="25"/>
      <c r="E283" s="25"/>
      <c r="F283" s="25"/>
    </row>
    <row r="284" spans="1:6" ht="21">
      <c r="A284" s="25"/>
      <c r="B284" s="25"/>
      <c r="C284" s="25"/>
      <c r="D284" s="25"/>
      <c r="E284" s="25"/>
      <c r="F284" s="25"/>
    </row>
    <row r="285" spans="1:6" ht="21">
      <c r="A285" s="25"/>
      <c r="B285" s="25"/>
      <c r="C285" s="25"/>
      <c r="D285" s="25"/>
      <c r="E285" s="25"/>
      <c r="F285" s="25"/>
    </row>
    <row r="286" spans="1:6" ht="21">
      <c r="A286" s="25"/>
      <c r="B286" s="25"/>
      <c r="C286" s="25"/>
      <c r="D286" s="25"/>
      <c r="E286" s="25"/>
      <c r="F286" s="25"/>
    </row>
    <row r="287" spans="1:6" ht="21">
      <c r="A287" s="25"/>
      <c r="B287" s="25"/>
      <c r="C287" s="25"/>
      <c r="D287" s="25"/>
      <c r="E287" s="25"/>
      <c r="F287" s="25"/>
    </row>
    <row r="288" spans="1:6" ht="21">
      <c r="A288" s="25"/>
      <c r="B288" s="25"/>
      <c r="C288" s="25"/>
      <c r="D288" s="25"/>
      <c r="E288" s="25"/>
      <c r="F288" s="25"/>
    </row>
    <row r="289" spans="1:6" ht="21">
      <c r="A289" s="19"/>
      <c r="B289" s="19"/>
      <c r="C289" s="19"/>
      <c r="D289" s="19"/>
      <c r="E289" s="339" t="s">
        <v>171</v>
      </c>
      <c r="F289" s="339"/>
    </row>
    <row r="290" spans="1:6" ht="21">
      <c r="A290" s="19"/>
      <c r="B290" s="19"/>
      <c r="C290" s="19"/>
      <c r="D290" s="19"/>
      <c r="E290" s="339" t="s">
        <v>172</v>
      </c>
      <c r="F290" s="339"/>
    </row>
    <row r="291" spans="1:6" ht="23.25">
      <c r="A291" s="340" t="s">
        <v>144</v>
      </c>
      <c r="B291" s="340"/>
      <c r="C291" s="340"/>
      <c r="D291" s="340"/>
      <c r="E291" s="340"/>
      <c r="F291" s="340"/>
    </row>
    <row r="292" spans="1:6" ht="21">
      <c r="A292" s="338" t="s">
        <v>145</v>
      </c>
      <c r="B292" s="338"/>
      <c r="C292" s="18"/>
      <c r="D292" s="19"/>
      <c r="E292" s="19"/>
      <c r="F292" s="19"/>
    </row>
    <row r="293" spans="1:6" ht="21">
      <c r="A293" s="282" t="s">
        <v>2</v>
      </c>
      <c r="B293" s="293"/>
      <c r="C293" s="283"/>
      <c r="D293" s="23" t="s">
        <v>3</v>
      </c>
      <c r="E293" s="23" t="s">
        <v>86</v>
      </c>
      <c r="F293" s="23" t="s">
        <v>4</v>
      </c>
    </row>
    <row r="294" spans="1:6" ht="21">
      <c r="A294" s="341" t="s">
        <v>151</v>
      </c>
      <c r="B294" s="342"/>
      <c r="C294" s="343"/>
      <c r="D294" s="57"/>
      <c r="E294" s="156">
        <v>10500</v>
      </c>
      <c r="F294" s="156"/>
    </row>
    <row r="295" spans="1:6" ht="21">
      <c r="A295" s="157" t="s">
        <v>146</v>
      </c>
      <c r="B295" s="154" t="s">
        <v>192</v>
      </c>
      <c r="C295" s="155"/>
      <c r="D295" s="57"/>
      <c r="E295" s="156"/>
      <c r="F295" s="156">
        <v>10500</v>
      </c>
    </row>
    <row r="296" spans="1:6" ht="21">
      <c r="A296" s="157"/>
      <c r="B296" s="154"/>
      <c r="C296" s="155"/>
      <c r="D296" s="57"/>
      <c r="E296" s="156"/>
      <c r="F296" s="156"/>
    </row>
    <row r="297" spans="1:6" ht="21">
      <c r="A297" s="153"/>
      <c r="B297" s="154"/>
      <c r="C297" s="155"/>
      <c r="D297" s="57"/>
      <c r="E297" s="156"/>
      <c r="F297" s="156"/>
    </row>
    <row r="298" spans="1:6" ht="21">
      <c r="A298" s="153"/>
      <c r="B298" s="154"/>
      <c r="C298" s="155"/>
      <c r="D298" s="57"/>
      <c r="E298" s="156"/>
      <c r="F298" s="156"/>
    </row>
    <row r="299" spans="1:6" ht="21">
      <c r="A299" s="153"/>
      <c r="B299" s="154"/>
      <c r="C299" s="155"/>
      <c r="D299" s="57"/>
      <c r="E299" s="156"/>
      <c r="F299" s="156"/>
    </row>
    <row r="300" spans="1:6" ht="21">
      <c r="A300" s="153"/>
      <c r="B300" s="154"/>
      <c r="C300" s="155"/>
      <c r="D300" s="57"/>
      <c r="E300" s="156"/>
      <c r="F300" s="156"/>
    </row>
    <row r="301" spans="1:6" ht="21">
      <c r="A301" s="153"/>
      <c r="B301" s="154"/>
      <c r="C301" s="155"/>
      <c r="D301" s="57"/>
      <c r="E301" s="156"/>
      <c r="F301" s="156"/>
    </row>
    <row r="302" spans="1:6" ht="21">
      <c r="A302" s="153"/>
      <c r="B302" s="154"/>
      <c r="C302" s="155"/>
      <c r="D302" s="57"/>
      <c r="E302" s="156"/>
      <c r="F302" s="156"/>
    </row>
    <row r="303" spans="1:6" ht="21">
      <c r="A303" s="153"/>
      <c r="B303" s="154"/>
      <c r="C303" s="155"/>
      <c r="D303" s="57"/>
      <c r="E303" s="156"/>
      <c r="F303" s="156"/>
    </row>
    <row r="304" spans="1:6" ht="21">
      <c r="A304" s="153"/>
      <c r="B304" s="154"/>
      <c r="C304" s="155"/>
      <c r="D304" s="57"/>
      <c r="E304" s="156"/>
      <c r="F304" s="156"/>
    </row>
    <row r="305" spans="1:6" ht="21">
      <c r="A305" s="153"/>
      <c r="B305" s="154"/>
      <c r="C305" s="155"/>
      <c r="D305" s="57"/>
      <c r="E305" s="156"/>
      <c r="F305" s="156"/>
    </row>
    <row r="306" spans="1:6" ht="21">
      <c r="A306" s="153"/>
      <c r="B306" s="154"/>
      <c r="C306" s="155"/>
      <c r="D306" s="57"/>
      <c r="E306" s="156"/>
      <c r="F306" s="156"/>
    </row>
    <row r="307" spans="1:6" ht="21">
      <c r="A307" s="153"/>
      <c r="B307" s="154"/>
      <c r="C307" s="155"/>
      <c r="D307" s="57"/>
      <c r="E307" s="156"/>
      <c r="F307" s="156"/>
    </row>
    <row r="308" spans="1:7" ht="21">
      <c r="A308" s="282" t="s">
        <v>21</v>
      </c>
      <c r="B308" s="293"/>
      <c r="C308" s="293"/>
      <c r="D308" s="283"/>
      <c r="E308" s="158">
        <f>SUM(E294:E307)</f>
        <v>10500</v>
      </c>
      <c r="F308" s="158">
        <f>SUM(F294:F307)</f>
        <v>10500</v>
      </c>
      <c r="G308" s="164">
        <f>E308-F308</f>
        <v>0</v>
      </c>
    </row>
    <row r="309" spans="1:6" ht="21">
      <c r="A309" s="106" t="s">
        <v>147</v>
      </c>
      <c r="B309" s="106"/>
      <c r="C309" s="106"/>
      <c r="D309" s="19"/>
      <c r="E309" s="19"/>
      <c r="F309" s="19"/>
    </row>
    <row r="310" spans="1:6" ht="18.75">
      <c r="A310" s="159"/>
      <c r="B310" s="159" t="s">
        <v>193</v>
      </c>
      <c r="C310" s="159"/>
      <c r="D310" s="159"/>
      <c r="E310" s="159"/>
      <c r="F310" s="159"/>
    </row>
    <row r="311" spans="1:6" ht="21">
      <c r="A311" s="109"/>
      <c r="B311" s="344"/>
      <c r="C311" s="344"/>
      <c r="D311" s="109"/>
      <c r="E311" s="109"/>
      <c r="F311" s="109"/>
    </row>
    <row r="312" spans="1:6" ht="21">
      <c r="A312" s="345" t="s">
        <v>148</v>
      </c>
      <c r="B312" s="345"/>
      <c r="C312" s="345" t="s">
        <v>149</v>
      </c>
      <c r="D312" s="345"/>
      <c r="E312" s="345" t="s">
        <v>150</v>
      </c>
      <c r="F312" s="345"/>
    </row>
    <row r="313" spans="1:6" ht="12.75">
      <c r="A313" s="345"/>
      <c r="B313" s="345"/>
      <c r="C313" s="345"/>
      <c r="D313" s="345"/>
      <c r="E313" s="345"/>
      <c r="F313" s="345"/>
    </row>
    <row r="314" spans="1:6" ht="12.75">
      <c r="A314" s="345"/>
      <c r="B314" s="345"/>
      <c r="C314" s="345"/>
      <c r="D314" s="345"/>
      <c r="E314" s="345"/>
      <c r="F314" s="345"/>
    </row>
    <row r="315" spans="1:6" ht="21">
      <c r="A315" s="25"/>
      <c r="B315" s="25"/>
      <c r="C315" s="25"/>
      <c r="D315" s="25"/>
      <c r="E315" s="25"/>
      <c r="F315" s="25"/>
    </row>
    <row r="316" spans="1:6" ht="21">
      <c r="A316" s="25"/>
      <c r="B316" s="25"/>
      <c r="C316" s="25"/>
      <c r="D316" s="25"/>
      <c r="E316" s="25"/>
      <c r="F316" s="25"/>
    </row>
    <row r="317" spans="1:6" ht="21">
      <c r="A317" s="25"/>
      <c r="B317" s="25"/>
      <c r="C317" s="25"/>
      <c r="D317" s="25"/>
      <c r="E317" s="25"/>
      <c r="F317" s="25"/>
    </row>
    <row r="318" spans="1:6" ht="21">
      <c r="A318" s="25"/>
      <c r="B318" s="25"/>
      <c r="C318" s="25"/>
      <c r="D318" s="25"/>
      <c r="E318" s="25"/>
      <c r="F318" s="25"/>
    </row>
    <row r="319" spans="1:6" ht="21">
      <c r="A319" s="25"/>
      <c r="B319" s="25"/>
      <c r="C319" s="25"/>
      <c r="D319" s="25"/>
      <c r="E319" s="25"/>
      <c r="F319" s="25"/>
    </row>
    <row r="320" spans="1:6" ht="21">
      <c r="A320" s="25"/>
      <c r="B320" s="25"/>
      <c r="C320" s="25"/>
      <c r="D320" s="25"/>
      <c r="E320" s="25"/>
      <c r="F320" s="25"/>
    </row>
    <row r="321" spans="1:6" ht="21">
      <c r="A321" s="25"/>
      <c r="B321" s="25"/>
      <c r="C321" s="25"/>
      <c r="D321" s="25"/>
      <c r="E321" s="25"/>
      <c r="F321" s="25"/>
    </row>
    <row r="322" spans="1:6" ht="21">
      <c r="A322" s="25"/>
      <c r="B322" s="25"/>
      <c r="C322" s="25"/>
      <c r="D322" s="25"/>
      <c r="E322" s="25"/>
      <c r="F322" s="25"/>
    </row>
    <row r="323" spans="1:6" ht="21">
      <c r="A323" s="25"/>
      <c r="B323" s="25"/>
      <c r="C323" s="25"/>
      <c r="D323" s="25"/>
      <c r="E323" s="25"/>
      <c r="F323" s="25"/>
    </row>
    <row r="324" spans="1:6" ht="21">
      <c r="A324" s="25"/>
      <c r="B324" s="25"/>
      <c r="C324" s="25"/>
      <c r="D324" s="25"/>
      <c r="E324" s="25"/>
      <c r="F324" s="25"/>
    </row>
    <row r="325" spans="1:6" ht="21">
      <c r="A325" s="19"/>
      <c r="B325" s="19"/>
      <c r="C325" s="19"/>
      <c r="D325" s="19"/>
      <c r="E325" s="339" t="s">
        <v>171</v>
      </c>
      <c r="F325" s="339"/>
    </row>
    <row r="326" spans="1:6" ht="21">
      <c r="A326" s="19"/>
      <c r="B326" s="19"/>
      <c r="C326" s="19"/>
      <c r="D326" s="19"/>
      <c r="E326" s="339" t="s">
        <v>172</v>
      </c>
      <c r="F326" s="339"/>
    </row>
    <row r="327" spans="1:6" ht="23.25">
      <c r="A327" s="340" t="s">
        <v>144</v>
      </c>
      <c r="B327" s="340"/>
      <c r="C327" s="340"/>
      <c r="D327" s="340"/>
      <c r="E327" s="340"/>
      <c r="F327" s="340"/>
    </row>
    <row r="328" spans="1:6" ht="21">
      <c r="A328" s="338" t="s">
        <v>145</v>
      </c>
      <c r="B328" s="338"/>
      <c r="C328" s="18"/>
      <c r="D328" s="19"/>
      <c r="E328" s="19"/>
      <c r="F328" s="19"/>
    </row>
    <row r="329" spans="1:6" ht="21">
      <c r="A329" s="282" t="s">
        <v>2</v>
      </c>
      <c r="B329" s="293"/>
      <c r="C329" s="283"/>
      <c r="D329" s="23" t="s">
        <v>3</v>
      </c>
      <c r="E329" s="23" t="s">
        <v>86</v>
      </c>
      <c r="F329" s="23" t="s">
        <v>4</v>
      </c>
    </row>
    <row r="330" spans="1:6" ht="21">
      <c r="A330" s="341" t="s">
        <v>194</v>
      </c>
      <c r="B330" s="342"/>
      <c r="C330" s="343"/>
      <c r="D330" s="57"/>
      <c r="E330" s="156">
        <v>343206</v>
      </c>
      <c r="F330" s="156"/>
    </row>
    <row r="331" spans="1:6" ht="21">
      <c r="A331" s="157" t="s">
        <v>146</v>
      </c>
      <c r="B331" s="154" t="s">
        <v>195</v>
      </c>
      <c r="C331" s="155"/>
      <c r="D331" s="57"/>
      <c r="E331" s="156"/>
      <c r="F331" s="156">
        <v>343206</v>
      </c>
    </row>
    <row r="332" spans="1:6" ht="21">
      <c r="A332" s="157"/>
      <c r="B332" s="154"/>
      <c r="C332" s="155"/>
      <c r="D332" s="57"/>
      <c r="E332" s="156"/>
      <c r="F332" s="156"/>
    </row>
    <row r="333" spans="1:6" ht="21">
      <c r="A333" s="153"/>
      <c r="B333" s="154"/>
      <c r="C333" s="155"/>
      <c r="D333" s="57"/>
      <c r="E333" s="156"/>
      <c r="F333" s="156"/>
    </row>
    <row r="334" spans="1:6" ht="21">
      <c r="A334" s="153"/>
      <c r="B334" s="154"/>
      <c r="C334" s="155"/>
      <c r="D334" s="57"/>
      <c r="E334" s="156"/>
      <c r="F334" s="156"/>
    </row>
    <row r="335" spans="1:6" ht="21">
      <c r="A335" s="153"/>
      <c r="B335" s="154"/>
      <c r="C335" s="155"/>
      <c r="D335" s="57"/>
      <c r="E335" s="156"/>
      <c r="F335" s="156"/>
    </row>
    <row r="336" spans="1:6" ht="21">
      <c r="A336" s="153"/>
      <c r="B336" s="154"/>
      <c r="C336" s="155"/>
      <c r="D336" s="57"/>
      <c r="E336" s="156"/>
      <c r="F336" s="156"/>
    </row>
    <row r="337" spans="1:6" ht="21">
      <c r="A337" s="153"/>
      <c r="B337" s="154"/>
      <c r="C337" s="155"/>
      <c r="D337" s="57"/>
      <c r="E337" s="156"/>
      <c r="F337" s="156"/>
    </row>
    <row r="338" spans="1:6" ht="21">
      <c r="A338" s="153"/>
      <c r="B338" s="154"/>
      <c r="C338" s="155"/>
      <c r="D338" s="57"/>
      <c r="E338" s="156"/>
      <c r="F338" s="156"/>
    </row>
    <row r="339" spans="1:6" ht="21">
      <c r="A339" s="153"/>
      <c r="B339" s="154"/>
      <c r="C339" s="155"/>
      <c r="D339" s="57"/>
      <c r="E339" s="156"/>
      <c r="F339" s="156"/>
    </row>
    <row r="340" spans="1:6" ht="21">
      <c r="A340" s="153"/>
      <c r="B340" s="154"/>
      <c r="C340" s="155"/>
      <c r="D340" s="57"/>
      <c r="E340" s="156"/>
      <c r="F340" s="156"/>
    </row>
    <row r="341" spans="1:6" ht="21">
      <c r="A341" s="153"/>
      <c r="B341" s="154"/>
      <c r="C341" s="155"/>
      <c r="D341" s="57"/>
      <c r="E341" s="156"/>
      <c r="F341" s="156"/>
    </row>
    <row r="342" spans="1:6" ht="21">
      <c r="A342" s="153"/>
      <c r="B342" s="154"/>
      <c r="C342" s="155"/>
      <c r="D342" s="57"/>
      <c r="E342" s="156"/>
      <c r="F342" s="156"/>
    </row>
    <row r="343" spans="1:6" ht="21">
      <c r="A343" s="153"/>
      <c r="B343" s="154"/>
      <c r="C343" s="155"/>
      <c r="D343" s="57"/>
      <c r="E343" s="156"/>
      <c r="F343" s="156"/>
    </row>
    <row r="344" spans="1:7" ht="21">
      <c r="A344" s="282" t="s">
        <v>21</v>
      </c>
      <c r="B344" s="293"/>
      <c r="C344" s="293"/>
      <c r="D344" s="283"/>
      <c r="E344" s="158">
        <f>SUM(E330:E343)</f>
        <v>343206</v>
      </c>
      <c r="F344" s="158">
        <f>SUM(F330:F343)</f>
        <v>343206</v>
      </c>
      <c r="G344" s="164">
        <f>E344-F344</f>
        <v>0</v>
      </c>
    </row>
    <row r="345" spans="1:6" ht="21">
      <c r="A345" s="106" t="s">
        <v>147</v>
      </c>
      <c r="B345" s="106"/>
      <c r="C345" s="106"/>
      <c r="D345" s="19"/>
      <c r="E345" s="19"/>
      <c r="F345" s="19"/>
    </row>
    <row r="346" spans="1:6" ht="18.75">
      <c r="A346" s="159"/>
      <c r="B346" s="159" t="s">
        <v>196</v>
      </c>
      <c r="C346" s="159"/>
      <c r="D346" s="159"/>
      <c r="E346" s="159"/>
      <c r="F346" s="159"/>
    </row>
    <row r="347" spans="1:6" ht="21">
      <c r="A347" s="109"/>
      <c r="B347" s="344"/>
      <c r="C347" s="344"/>
      <c r="D347" s="109"/>
      <c r="E347" s="109"/>
      <c r="F347" s="109"/>
    </row>
    <row r="348" spans="1:6" ht="21">
      <c r="A348" s="345" t="s">
        <v>148</v>
      </c>
      <c r="B348" s="345"/>
      <c r="C348" s="345" t="s">
        <v>149</v>
      </c>
      <c r="D348" s="345"/>
      <c r="E348" s="345" t="s">
        <v>150</v>
      </c>
      <c r="F348" s="345"/>
    </row>
    <row r="349" spans="1:6" ht="12.75">
      <c r="A349" s="345"/>
      <c r="B349" s="345"/>
      <c r="C349" s="345"/>
      <c r="D349" s="345"/>
      <c r="E349" s="345"/>
      <c r="F349" s="345"/>
    </row>
    <row r="350" spans="1:6" ht="12.75">
      <c r="A350" s="345"/>
      <c r="B350" s="345"/>
      <c r="C350" s="345"/>
      <c r="D350" s="345"/>
      <c r="E350" s="345"/>
      <c r="F350" s="345"/>
    </row>
    <row r="351" spans="1:6" ht="21">
      <c r="A351" s="25"/>
      <c r="B351" s="25"/>
      <c r="C351" s="25"/>
      <c r="D351" s="25"/>
      <c r="E351" s="25"/>
      <c r="F351" s="25"/>
    </row>
    <row r="352" spans="1:6" ht="21">
      <c r="A352" s="25"/>
      <c r="B352" s="25"/>
      <c r="C352" s="25"/>
      <c r="D352" s="25"/>
      <c r="E352" s="25"/>
      <c r="F352" s="25"/>
    </row>
    <row r="353" spans="1:6" ht="21">
      <c r="A353" s="25"/>
      <c r="B353" s="25"/>
      <c r="C353" s="25"/>
      <c r="D353" s="25"/>
      <c r="E353" s="25"/>
      <c r="F353" s="25"/>
    </row>
    <row r="354" spans="1:6" ht="21">
      <c r="A354" s="25"/>
      <c r="B354" s="25"/>
      <c r="C354" s="25"/>
      <c r="D354" s="25"/>
      <c r="E354" s="25"/>
      <c r="F354" s="25"/>
    </row>
    <row r="355" spans="1:6" ht="21">
      <c r="A355" s="25"/>
      <c r="B355" s="25"/>
      <c r="C355" s="25"/>
      <c r="D355" s="25"/>
      <c r="E355" s="25"/>
      <c r="F355" s="25"/>
    </row>
    <row r="356" spans="1:6" ht="21">
      <c r="A356" s="25"/>
      <c r="B356" s="25"/>
      <c r="C356" s="25"/>
      <c r="D356" s="25"/>
      <c r="E356" s="25"/>
      <c r="F356" s="25"/>
    </row>
    <row r="357" spans="1:6" ht="21">
      <c r="A357" s="25"/>
      <c r="B357" s="25"/>
      <c r="C357" s="25"/>
      <c r="D357" s="25"/>
      <c r="E357" s="25"/>
      <c r="F357" s="25"/>
    </row>
    <row r="358" spans="1:6" ht="21">
      <c r="A358" s="25"/>
      <c r="B358" s="25"/>
      <c r="C358" s="25"/>
      <c r="D358" s="25"/>
      <c r="E358" s="25"/>
      <c r="F358" s="25"/>
    </row>
    <row r="359" spans="1:6" ht="21">
      <c r="A359" s="25"/>
      <c r="B359" s="25"/>
      <c r="C359" s="25"/>
      <c r="D359" s="25"/>
      <c r="E359" s="25"/>
      <c r="F359" s="25"/>
    </row>
    <row r="360" spans="1:6" ht="21">
      <c r="A360" s="25"/>
      <c r="B360" s="25"/>
      <c r="C360" s="25"/>
      <c r="D360" s="25"/>
      <c r="E360" s="25"/>
      <c r="F360" s="25"/>
    </row>
    <row r="361" spans="1:6" ht="21">
      <c r="A361" s="19"/>
      <c r="B361" s="19"/>
      <c r="C361" s="19"/>
      <c r="D361" s="19"/>
      <c r="E361" s="339" t="s">
        <v>171</v>
      </c>
      <c r="F361" s="339"/>
    </row>
    <row r="362" spans="1:6" ht="21">
      <c r="A362" s="19"/>
      <c r="B362" s="19"/>
      <c r="C362" s="19"/>
      <c r="D362" s="19"/>
      <c r="E362" s="339" t="s">
        <v>172</v>
      </c>
      <c r="F362" s="339"/>
    </row>
    <row r="363" spans="1:6" ht="23.25">
      <c r="A363" s="340" t="s">
        <v>144</v>
      </c>
      <c r="B363" s="340"/>
      <c r="C363" s="340"/>
      <c r="D363" s="340"/>
      <c r="E363" s="340"/>
      <c r="F363" s="340"/>
    </row>
    <row r="364" spans="1:6" ht="21">
      <c r="A364" s="338" t="s">
        <v>145</v>
      </c>
      <c r="B364" s="338"/>
      <c r="C364" s="18"/>
      <c r="D364" s="19"/>
      <c r="E364" s="19"/>
      <c r="F364" s="19"/>
    </row>
    <row r="365" spans="1:6" ht="21">
      <c r="A365" s="282" t="s">
        <v>2</v>
      </c>
      <c r="B365" s="293"/>
      <c r="C365" s="283"/>
      <c r="D365" s="23" t="s">
        <v>3</v>
      </c>
      <c r="E365" s="23" t="s">
        <v>86</v>
      </c>
      <c r="F365" s="23" t="s">
        <v>4</v>
      </c>
    </row>
    <row r="366" spans="1:6" ht="21">
      <c r="A366" s="341" t="s">
        <v>187</v>
      </c>
      <c r="B366" s="342"/>
      <c r="C366" s="343"/>
      <c r="D366" s="57"/>
      <c r="E366" s="156">
        <v>3125599</v>
      </c>
      <c r="F366" s="156"/>
    </row>
    <row r="367" spans="1:6" ht="21">
      <c r="A367" s="157" t="s">
        <v>146</v>
      </c>
      <c r="B367" s="154" t="s">
        <v>197</v>
      </c>
      <c r="C367" s="155"/>
      <c r="D367" s="57"/>
      <c r="E367" s="156"/>
      <c r="F367" s="156">
        <v>3125599</v>
      </c>
    </row>
    <row r="368" spans="1:6" ht="21">
      <c r="A368" s="157"/>
      <c r="B368" s="154"/>
      <c r="C368" s="155"/>
      <c r="D368" s="57"/>
      <c r="E368" s="156"/>
      <c r="F368" s="156"/>
    </row>
    <row r="369" spans="1:6" ht="21">
      <c r="A369" s="153"/>
      <c r="B369" s="154"/>
      <c r="C369" s="155"/>
      <c r="D369" s="57"/>
      <c r="E369" s="156"/>
      <c r="F369" s="156"/>
    </row>
    <row r="370" spans="1:6" ht="21">
      <c r="A370" s="153"/>
      <c r="B370" s="154"/>
      <c r="C370" s="155"/>
      <c r="D370" s="57"/>
      <c r="E370" s="156"/>
      <c r="F370" s="156"/>
    </row>
    <row r="371" spans="1:6" ht="21">
      <c r="A371" s="153"/>
      <c r="B371" s="154"/>
      <c r="C371" s="155"/>
      <c r="D371" s="57"/>
      <c r="E371" s="156"/>
      <c r="F371" s="156"/>
    </row>
    <row r="372" spans="1:6" ht="21">
      <c r="A372" s="153"/>
      <c r="B372" s="154"/>
      <c r="C372" s="155"/>
      <c r="D372" s="57"/>
      <c r="E372" s="156"/>
      <c r="F372" s="156"/>
    </row>
    <row r="373" spans="1:6" ht="21">
      <c r="A373" s="153"/>
      <c r="B373" s="154"/>
      <c r="C373" s="155"/>
      <c r="D373" s="57"/>
      <c r="E373" s="156"/>
      <c r="F373" s="156"/>
    </row>
    <row r="374" spans="1:6" ht="21">
      <c r="A374" s="153"/>
      <c r="B374" s="154"/>
      <c r="C374" s="155"/>
      <c r="D374" s="57"/>
      <c r="E374" s="156"/>
      <c r="F374" s="156"/>
    </row>
    <row r="375" spans="1:6" ht="21">
      <c r="A375" s="153"/>
      <c r="B375" s="154"/>
      <c r="C375" s="155"/>
      <c r="D375" s="57"/>
      <c r="E375" s="156"/>
      <c r="F375" s="156"/>
    </row>
    <row r="376" spans="1:6" ht="21">
      <c r="A376" s="153"/>
      <c r="B376" s="154"/>
      <c r="C376" s="155"/>
      <c r="D376" s="57"/>
      <c r="E376" s="156"/>
      <c r="F376" s="156"/>
    </row>
    <row r="377" spans="1:6" ht="21">
      <c r="A377" s="153"/>
      <c r="B377" s="154"/>
      <c r="C377" s="155"/>
      <c r="D377" s="57"/>
      <c r="E377" s="156"/>
      <c r="F377" s="156"/>
    </row>
    <row r="378" spans="1:6" ht="21">
      <c r="A378" s="153"/>
      <c r="B378" s="154"/>
      <c r="C378" s="155"/>
      <c r="D378" s="57"/>
      <c r="E378" s="156"/>
      <c r="F378" s="156"/>
    </row>
    <row r="379" spans="1:6" ht="21">
      <c r="A379" s="153"/>
      <c r="B379" s="154"/>
      <c r="C379" s="155"/>
      <c r="D379" s="57"/>
      <c r="E379" s="156"/>
      <c r="F379" s="156"/>
    </row>
    <row r="380" spans="1:7" ht="21">
      <c r="A380" s="282" t="s">
        <v>21</v>
      </c>
      <c r="B380" s="293"/>
      <c r="C380" s="293"/>
      <c r="D380" s="283"/>
      <c r="E380" s="158">
        <f>SUM(E366:E379)</f>
        <v>3125599</v>
      </c>
      <c r="F380" s="158">
        <f>SUM(F366:F379)</f>
        <v>3125599</v>
      </c>
      <c r="G380" s="164">
        <f>E380-F380</f>
        <v>0</v>
      </c>
    </row>
    <row r="381" spans="1:6" ht="21">
      <c r="A381" s="106" t="s">
        <v>147</v>
      </c>
      <c r="B381" s="106"/>
      <c r="C381" s="106"/>
      <c r="D381" s="19"/>
      <c r="E381" s="19"/>
      <c r="F381" s="19"/>
    </row>
    <row r="382" spans="1:6" ht="18.75">
      <c r="A382" s="159"/>
      <c r="B382" s="159" t="s">
        <v>198</v>
      </c>
      <c r="C382" s="159"/>
      <c r="D382" s="159"/>
      <c r="E382" s="159"/>
      <c r="F382" s="159"/>
    </row>
    <row r="383" spans="1:6" ht="21">
      <c r="A383" s="109"/>
      <c r="B383" s="344"/>
      <c r="C383" s="344"/>
      <c r="D383" s="109"/>
      <c r="E383" s="109"/>
      <c r="F383" s="109"/>
    </row>
    <row r="384" spans="1:6" ht="21">
      <c r="A384" s="345" t="s">
        <v>148</v>
      </c>
      <c r="B384" s="345"/>
      <c r="C384" s="345" t="s">
        <v>149</v>
      </c>
      <c r="D384" s="345"/>
      <c r="E384" s="345" t="s">
        <v>150</v>
      </c>
      <c r="F384" s="345"/>
    </row>
    <row r="385" spans="1:6" ht="12.75">
      <c r="A385" s="345"/>
      <c r="B385" s="345"/>
      <c r="C385" s="345"/>
      <c r="D385" s="345"/>
      <c r="E385" s="345"/>
      <c r="F385" s="345"/>
    </row>
    <row r="386" spans="1:6" ht="12.75">
      <c r="A386" s="345"/>
      <c r="B386" s="345"/>
      <c r="C386" s="345"/>
      <c r="D386" s="345"/>
      <c r="E386" s="345"/>
      <c r="F386" s="345"/>
    </row>
    <row r="387" spans="1:6" ht="21">
      <c r="A387" s="25"/>
      <c r="B387" s="25"/>
      <c r="C387" s="25"/>
      <c r="D387" s="25"/>
      <c r="E387" s="25"/>
      <c r="F387" s="25"/>
    </row>
    <row r="388" spans="1:6" ht="21">
      <c r="A388" s="25"/>
      <c r="B388" s="25"/>
      <c r="C388" s="25"/>
      <c r="D388" s="25"/>
      <c r="E388" s="25"/>
      <c r="F388" s="25"/>
    </row>
    <row r="389" spans="1:6" ht="21">
      <c r="A389" s="25"/>
      <c r="B389" s="25"/>
      <c r="C389" s="25"/>
      <c r="D389" s="25"/>
      <c r="E389" s="25"/>
      <c r="F389" s="25"/>
    </row>
    <row r="390" spans="1:6" ht="21">
      <c r="A390" s="25"/>
      <c r="B390" s="25"/>
      <c r="C390" s="25"/>
      <c r="D390" s="25"/>
      <c r="E390" s="25"/>
      <c r="F390" s="25"/>
    </row>
    <row r="391" spans="1:6" ht="21">
      <c r="A391" s="25"/>
      <c r="B391" s="25"/>
      <c r="C391" s="25"/>
      <c r="D391" s="25"/>
      <c r="E391" s="25"/>
      <c r="F391" s="25"/>
    </row>
    <row r="392" spans="1:6" ht="21">
      <c r="A392" s="25"/>
      <c r="B392" s="25"/>
      <c r="C392" s="25"/>
      <c r="D392" s="25"/>
      <c r="E392" s="25"/>
      <c r="F392" s="25"/>
    </row>
    <row r="393" spans="1:6" ht="21">
      <c r="A393" s="25"/>
      <c r="B393" s="25"/>
      <c r="C393" s="25"/>
      <c r="D393" s="25"/>
      <c r="E393" s="25"/>
      <c r="F393" s="25"/>
    </row>
    <row r="394" spans="1:6" ht="21">
      <c r="A394" s="25"/>
      <c r="B394" s="25"/>
      <c r="C394" s="25"/>
      <c r="D394" s="25"/>
      <c r="E394" s="25"/>
      <c r="F394" s="25"/>
    </row>
    <row r="395" spans="1:6" ht="21">
      <c r="A395" s="25"/>
      <c r="B395" s="25"/>
      <c r="C395" s="25"/>
      <c r="D395" s="25"/>
      <c r="E395" s="25"/>
      <c r="F395" s="25"/>
    </row>
    <row r="396" spans="1:6" ht="21">
      <c r="A396" s="25"/>
      <c r="B396" s="25"/>
      <c r="C396" s="25"/>
      <c r="D396" s="25"/>
      <c r="E396" s="25"/>
      <c r="F396" s="25"/>
    </row>
    <row r="397" spans="1:6" ht="21">
      <c r="A397" s="19"/>
      <c r="B397" s="19"/>
      <c r="C397" s="19"/>
      <c r="D397" s="19"/>
      <c r="E397" s="339" t="s">
        <v>171</v>
      </c>
      <c r="F397" s="339"/>
    </row>
    <row r="398" spans="1:6" ht="21">
      <c r="A398" s="19"/>
      <c r="B398" s="19"/>
      <c r="C398" s="19"/>
      <c r="D398" s="19"/>
      <c r="E398" s="339" t="s">
        <v>172</v>
      </c>
      <c r="F398" s="339"/>
    </row>
    <row r="399" spans="1:6" ht="23.25">
      <c r="A399" s="340" t="s">
        <v>144</v>
      </c>
      <c r="B399" s="340"/>
      <c r="C399" s="340"/>
      <c r="D399" s="340"/>
      <c r="E399" s="340"/>
      <c r="F399" s="340"/>
    </row>
    <row r="400" spans="1:6" ht="21">
      <c r="A400" s="338" t="s">
        <v>145</v>
      </c>
      <c r="B400" s="338"/>
      <c r="C400" s="18"/>
      <c r="D400" s="19"/>
      <c r="E400" s="19"/>
      <c r="F400" s="19"/>
    </row>
    <row r="401" spans="1:6" ht="21">
      <c r="A401" s="282" t="s">
        <v>2</v>
      </c>
      <c r="B401" s="293"/>
      <c r="C401" s="283"/>
      <c r="D401" s="23" t="s">
        <v>3</v>
      </c>
      <c r="E401" s="23" t="s">
        <v>86</v>
      </c>
      <c r="F401" s="23" t="s">
        <v>4</v>
      </c>
    </row>
    <row r="402" spans="1:6" ht="21">
      <c r="A402" s="341" t="s">
        <v>155</v>
      </c>
      <c r="B402" s="342"/>
      <c r="C402" s="343"/>
      <c r="D402" s="57"/>
      <c r="E402" s="156">
        <v>632595.3</v>
      </c>
      <c r="F402" s="156"/>
    </row>
    <row r="403" spans="1:6" ht="21">
      <c r="A403" s="157" t="s">
        <v>146</v>
      </c>
      <c r="B403" s="154" t="s">
        <v>23</v>
      </c>
      <c r="C403" s="155"/>
      <c r="D403" s="57"/>
      <c r="E403" s="156"/>
      <c r="F403" s="156">
        <v>632595.3</v>
      </c>
    </row>
    <row r="404" spans="1:6" ht="21">
      <c r="A404" s="157"/>
      <c r="B404" s="154"/>
      <c r="C404" s="155"/>
      <c r="D404" s="57"/>
      <c r="E404" s="156"/>
      <c r="F404" s="156"/>
    </row>
    <row r="405" spans="1:6" ht="21">
      <c r="A405" s="153"/>
      <c r="B405" s="154"/>
      <c r="C405" s="155"/>
      <c r="D405" s="57"/>
      <c r="E405" s="156"/>
      <c r="F405" s="156"/>
    </row>
    <row r="406" spans="1:6" ht="21">
      <c r="A406" s="153"/>
      <c r="B406" s="154"/>
      <c r="C406" s="155"/>
      <c r="D406" s="57"/>
      <c r="E406" s="156"/>
      <c r="F406" s="156"/>
    </row>
    <row r="407" spans="1:6" ht="21">
      <c r="A407" s="153"/>
      <c r="B407" s="154"/>
      <c r="C407" s="155"/>
      <c r="D407" s="57"/>
      <c r="E407" s="156"/>
      <c r="F407" s="156"/>
    </row>
    <row r="408" spans="1:6" ht="21">
      <c r="A408" s="153"/>
      <c r="B408" s="154"/>
      <c r="C408" s="155"/>
      <c r="D408" s="57"/>
      <c r="E408" s="156"/>
      <c r="F408" s="156"/>
    </row>
    <row r="409" spans="1:6" ht="21">
      <c r="A409" s="153"/>
      <c r="B409" s="154"/>
      <c r="C409" s="155"/>
      <c r="D409" s="57"/>
      <c r="E409" s="156"/>
      <c r="F409" s="156"/>
    </row>
    <row r="410" spans="1:6" ht="21">
      <c r="A410" s="153"/>
      <c r="B410" s="154"/>
      <c r="C410" s="155"/>
      <c r="D410" s="57"/>
      <c r="E410" s="156"/>
      <c r="F410" s="156"/>
    </row>
    <row r="411" spans="1:6" ht="21">
      <c r="A411" s="153"/>
      <c r="B411" s="154"/>
      <c r="C411" s="155"/>
      <c r="D411" s="57"/>
      <c r="E411" s="156"/>
      <c r="F411" s="156"/>
    </row>
    <row r="412" spans="1:6" ht="21">
      <c r="A412" s="153"/>
      <c r="B412" s="154"/>
      <c r="C412" s="155"/>
      <c r="D412" s="57"/>
      <c r="E412" s="156"/>
      <c r="F412" s="156"/>
    </row>
    <row r="413" spans="1:6" ht="21">
      <c r="A413" s="153"/>
      <c r="B413" s="154"/>
      <c r="C413" s="155"/>
      <c r="D413" s="57"/>
      <c r="E413" s="156"/>
      <c r="F413" s="156"/>
    </row>
    <row r="414" spans="1:6" ht="21">
      <c r="A414" s="153"/>
      <c r="B414" s="154"/>
      <c r="C414" s="155"/>
      <c r="D414" s="57"/>
      <c r="E414" s="156"/>
      <c r="F414" s="156"/>
    </row>
    <row r="415" spans="1:6" ht="21">
      <c r="A415" s="153"/>
      <c r="B415" s="154"/>
      <c r="C415" s="155"/>
      <c r="D415" s="57"/>
      <c r="E415" s="156"/>
      <c r="F415" s="156"/>
    </row>
    <row r="416" spans="1:7" ht="21">
      <c r="A416" s="282" t="s">
        <v>21</v>
      </c>
      <c r="B416" s="293"/>
      <c r="C416" s="293"/>
      <c r="D416" s="283"/>
      <c r="E416" s="158">
        <f>SUM(E402:E415)</f>
        <v>632595.3</v>
      </c>
      <c r="F416" s="158">
        <f>SUM(F402:F415)</f>
        <v>632595.3</v>
      </c>
      <c r="G416" s="164">
        <f>E416-F416</f>
        <v>0</v>
      </c>
    </row>
    <row r="417" spans="1:6" ht="21">
      <c r="A417" s="106" t="s">
        <v>147</v>
      </c>
      <c r="B417" s="106"/>
      <c r="C417" s="106"/>
      <c r="D417" s="19"/>
      <c r="E417" s="19"/>
      <c r="F417" s="19"/>
    </row>
    <row r="418" spans="1:6" ht="18.75">
      <c r="A418" s="159"/>
      <c r="B418" s="159" t="s">
        <v>199</v>
      </c>
      <c r="C418" s="159"/>
      <c r="D418" s="159"/>
      <c r="E418" s="159"/>
      <c r="F418" s="159"/>
    </row>
    <row r="419" spans="1:6" ht="21">
      <c r="A419" s="109"/>
      <c r="B419" s="344"/>
      <c r="C419" s="344"/>
      <c r="D419" s="109"/>
      <c r="E419" s="109"/>
      <c r="F419" s="109"/>
    </row>
    <row r="420" spans="1:6" ht="21">
      <c r="A420" s="345" t="s">
        <v>148</v>
      </c>
      <c r="B420" s="345"/>
      <c r="C420" s="345" t="s">
        <v>149</v>
      </c>
      <c r="D420" s="345"/>
      <c r="E420" s="345" t="s">
        <v>150</v>
      </c>
      <c r="F420" s="345"/>
    </row>
    <row r="421" spans="1:6" ht="12.75">
      <c r="A421" s="345"/>
      <c r="B421" s="345"/>
      <c r="C421" s="345"/>
      <c r="D421" s="345"/>
      <c r="E421" s="345"/>
      <c r="F421" s="345"/>
    </row>
    <row r="422" spans="1:6" ht="12.75">
      <c r="A422" s="345"/>
      <c r="B422" s="345"/>
      <c r="C422" s="345"/>
      <c r="D422" s="345"/>
      <c r="E422" s="345"/>
      <c r="F422" s="345"/>
    </row>
    <row r="423" spans="1:6" ht="21">
      <c r="A423" s="25"/>
      <c r="B423" s="25"/>
      <c r="C423" s="25"/>
      <c r="D423" s="25"/>
      <c r="E423" s="25"/>
      <c r="F423" s="25"/>
    </row>
    <row r="424" spans="1:6" ht="21">
      <c r="A424" s="25"/>
      <c r="B424" s="25"/>
      <c r="C424" s="25"/>
      <c r="D424" s="25"/>
      <c r="E424" s="25"/>
      <c r="F424" s="25"/>
    </row>
    <row r="425" spans="1:6" ht="21">
      <c r="A425" s="25"/>
      <c r="B425" s="25"/>
      <c r="C425" s="25"/>
      <c r="D425" s="25"/>
      <c r="E425" s="25"/>
      <c r="F425" s="25"/>
    </row>
    <row r="426" spans="1:6" ht="21">
      <c r="A426" s="25"/>
      <c r="B426" s="25"/>
      <c r="C426" s="25"/>
      <c r="D426" s="25"/>
      <c r="E426" s="25"/>
      <c r="F426" s="25"/>
    </row>
    <row r="427" spans="1:6" ht="21">
      <c r="A427" s="25"/>
      <c r="B427" s="25"/>
      <c r="C427" s="25"/>
      <c r="D427" s="25"/>
      <c r="E427" s="25"/>
      <c r="F427" s="25"/>
    </row>
    <row r="428" spans="1:6" ht="21">
      <c r="A428" s="25"/>
      <c r="B428" s="25"/>
      <c r="C428" s="25"/>
      <c r="D428" s="25"/>
      <c r="E428" s="25"/>
      <c r="F428" s="25"/>
    </row>
    <row r="429" spans="1:6" ht="21">
      <c r="A429" s="25"/>
      <c r="B429" s="25"/>
      <c r="C429" s="25"/>
      <c r="D429" s="25"/>
      <c r="E429" s="25"/>
      <c r="F429" s="25"/>
    </row>
    <row r="430" spans="1:6" ht="21">
      <c r="A430" s="25"/>
      <c r="B430" s="25"/>
      <c r="C430" s="25"/>
      <c r="D430" s="25"/>
      <c r="E430" s="25"/>
      <c r="F430" s="25"/>
    </row>
    <row r="431" spans="1:6" ht="21">
      <c r="A431" s="25"/>
      <c r="B431" s="25"/>
      <c r="C431" s="25"/>
      <c r="D431" s="25"/>
      <c r="E431" s="25"/>
      <c r="F431" s="25"/>
    </row>
    <row r="432" spans="1:6" ht="21">
      <c r="A432" s="25"/>
      <c r="B432" s="25"/>
      <c r="C432" s="25"/>
      <c r="D432" s="25"/>
      <c r="E432" s="25"/>
      <c r="F432" s="25"/>
    </row>
    <row r="433" spans="1:6" ht="21">
      <c r="A433" s="19"/>
      <c r="B433" s="19"/>
      <c r="C433" s="19"/>
      <c r="D433" s="19"/>
      <c r="E433" s="339" t="s">
        <v>171</v>
      </c>
      <c r="F433" s="339"/>
    </row>
    <row r="434" spans="1:6" ht="21">
      <c r="A434" s="19"/>
      <c r="B434" s="19"/>
      <c r="C434" s="19"/>
      <c r="D434" s="19"/>
      <c r="E434" s="339" t="s">
        <v>172</v>
      </c>
      <c r="F434" s="339"/>
    </row>
    <row r="435" spans="1:6" ht="23.25">
      <c r="A435" s="340" t="s">
        <v>144</v>
      </c>
      <c r="B435" s="340"/>
      <c r="C435" s="340"/>
      <c r="D435" s="340"/>
      <c r="E435" s="340"/>
      <c r="F435" s="340"/>
    </row>
    <row r="436" spans="1:6" ht="21">
      <c r="A436" s="338" t="s">
        <v>145</v>
      </c>
      <c r="B436" s="338"/>
      <c r="C436" s="18"/>
      <c r="D436" s="19"/>
      <c r="E436" s="19"/>
      <c r="F436" s="19"/>
    </row>
    <row r="437" spans="1:6" ht="21">
      <c r="A437" s="282" t="s">
        <v>2</v>
      </c>
      <c r="B437" s="293"/>
      <c r="C437" s="283"/>
      <c r="D437" s="23" t="s">
        <v>3</v>
      </c>
      <c r="E437" s="23" t="s">
        <v>86</v>
      </c>
      <c r="F437" s="23" t="s">
        <v>4</v>
      </c>
    </row>
    <row r="438" spans="1:6" ht="21">
      <c r="A438" s="341" t="s">
        <v>156</v>
      </c>
      <c r="B438" s="342"/>
      <c r="C438" s="343"/>
      <c r="D438" s="57"/>
      <c r="E438" s="156">
        <v>98400</v>
      </c>
      <c r="F438" s="156"/>
    </row>
    <row r="439" spans="1:6" ht="21">
      <c r="A439" s="157" t="s">
        <v>146</v>
      </c>
      <c r="B439" s="154" t="s">
        <v>23</v>
      </c>
      <c r="C439" s="155"/>
      <c r="D439" s="57"/>
      <c r="E439" s="156"/>
      <c r="F439" s="156">
        <v>98400</v>
      </c>
    </row>
    <row r="440" spans="1:6" ht="21">
      <c r="A440" s="157"/>
      <c r="B440" s="154"/>
      <c r="C440" s="155"/>
      <c r="D440" s="57"/>
      <c r="E440" s="156"/>
      <c r="F440" s="156"/>
    </row>
    <row r="441" spans="1:6" ht="21">
      <c r="A441" s="153"/>
      <c r="B441" s="154"/>
      <c r="C441" s="155"/>
      <c r="D441" s="57"/>
      <c r="E441" s="156"/>
      <c r="F441" s="156"/>
    </row>
    <row r="442" spans="1:6" ht="21">
      <c r="A442" s="153"/>
      <c r="B442" s="154"/>
      <c r="C442" s="155"/>
      <c r="D442" s="57"/>
      <c r="E442" s="156"/>
      <c r="F442" s="156"/>
    </row>
    <row r="443" spans="1:6" ht="21">
      <c r="A443" s="153"/>
      <c r="B443" s="154"/>
      <c r="C443" s="155"/>
      <c r="D443" s="57"/>
      <c r="E443" s="156"/>
      <c r="F443" s="156"/>
    </row>
    <row r="444" spans="1:6" ht="21">
      <c r="A444" s="153"/>
      <c r="B444" s="154"/>
      <c r="C444" s="155"/>
      <c r="D444" s="57"/>
      <c r="E444" s="156"/>
      <c r="F444" s="156"/>
    </row>
    <row r="445" spans="1:6" ht="21">
      <c r="A445" s="153"/>
      <c r="B445" s="154"/>
      <c r="C445" s="155"/>
      <c r="D445" s="57"/>
      <c r="E445" s="156"/>
      <c r="F445" s="156"/>
    </row>
    <row r="446" spans="1:6" ht="21">
      <c r="A446" s="153"/>
      <c r="B446" s="154"/>
      <c r="C446" s="155"/>
      <c r="D446" s="57"/>
      <c r="E446" s="156"/>
      <c r="F446" s="156"/>
    </row>
    <row r="447" spans="1:6" ht="21">
      <c r="A447" s="153"/>
      <c r="B447" s="154"/>
      <c r="C447" s="155"/>
      <c r="D447" s="57"/>
      <c r="E447" s="156"/>
      <c r="F447" s="156"/>
    </row>
    <row r="448" spans="1:6" ht="21">
      <c r="A448" s="153"/>
      <c r="B448" s="154"/>
      <c r="C448" s="155"/>
      <c r="D448" s="57"/>
      <c r="E448" s="156"/>
      <c r="F448" s="156"/>
    </row>
    <row r="449" spans="1:6" ht="21">
      <c r="A449" s="153"/>
      <c r="B449" s="154"/>
      <c r="C449" s="155"/>
      <c r="D449" s="57"/>
      <c r="E449" s="156"/>
      <c r="F449" s="156"/>
    </row>
    <row r="450" spans="1:6" ht="21">
      <c r="A450" s="153"/>
      <c r="B450" s="154"/>
      <c r="C450" s="155"/>
      <c r="D450" s="57"/>
      <c r="E450" s="156"/>
      <c r="F450" s="156"/>
    </row>
    <row r="451" spans="1:6" ht="21">
      <c r="A451" s="153"/>
      <c r="B451" s="154"/>
      <c r="C451" s="155"/>
      <c r="D451" s="57"/>
      <c r="E451" s="156"/>
      <c r="F451" s="156"/>
    </row>
    <row r="452" spans="1:7" ht="21">
      <c r="A452" s="282" t="s">
        <v>21</v>
      </c>
      <c r="B452" s="293"/>
      <c r="C452" s="293"/>
      <c r="D452" s="283"/>
      <c r="E452" s="158">
        <f>SUM(E438:E451)</f>
        <v>98400</v>
      </c>
      <c r="F452" s="158">
        <f>SUM(F438:F451)</f>
        <v>98400</v>
      </c>
      <c r="G452" s="164">
        <f>E452-F452</f>
        <v>0</v>
      </c>
    </row>
    <row r="453" spans="1:6" ht="21">
      <c r="A453" s="106" t="s">
        <v>147</v>
      </c>
      <c r="B453" s="106"/>
      <c r="C453" s="106"/>
      <c r="D453" s="19"/>
      <c r="E453" s="19"/>
      <c r="F453" s="19"/>
    </row>
    <row r="454" spans="1:6" ht="18.75">
      <c r="A454" s="159"/>
      <c r="B454" s="159" t="s">
        <v>200</v>
      </c>
      <c r="C454" s="159"/>
      <c r="D454" s="159"/>
      <c r="E454" s="159"/>
      <c r="F454" s="159"/>
    </row>
    <row r="455" spans="1:6" ht="21">
      <c r="A455" s="109"/>
      <c r="B455" s="344"/>
      <c r="C455" s="344"/>
      <c r="D455" s="109"/>
      <c r="E455" s="109"/>
      <c r="F455" s="109"/>
    </row>
    <row r="456" spans="1:6" ht="21">
      <c r="A456" s="345" t="s">
        <v>148</v>
      </c>
      <c r="B456" s="345"/>
      <c r="C456" s="345" t="s">
        <v>149</v>
      </c>
      <c r="D456" s="345"/>
      <c r="E456" s="345" t="s">
        <v>150</v>
      </c>
      <c r="F456" s="345"/>
    </row>
    <row r="457" spans="1:6" ht="12.75">
      <c r="A457" s="345"/>
      <c r="B457" s="345"/>
      <c r="C457" s="345"/>
      <c r="D457" s="345"/>
      <c r="E457" s="345"/>
      <c r="F457" s="345"/>
    </row>
    <row r="458" spans="1:6" ht="12.75">
      <c r="A458" s="345"/>
      <c r="B458" s="345"/>
      <c r="C458" s="345"/>
      <c r="D458" s="345"/>
      <c r="E458" s="345"/>
      <c r="F458" s="345"/>
    </row>
    <row r="459" spans="1:6" ht="21">
      <c r="A459" s="25"/>
      <c r="B459" s="25"/>
      <c r="C459" s="25"/>
      <c r="D459" s="25"/>
      <c r="E459" s="25"/>
      <c r="F459" s="25"/>
    </row>
    <row r="460" spans="1:6" ht="21">
      <c r="A460" s="25"/>
      <c r="B460" s="25"/>
      <c r="C460" s="25"/>
      <c r="D460" s="25"/>
      <c r="E460" s="25"/>
      <c r="F460" s="25"/>
    </row>
    <row r="461" spans="1:6" ht="21">
      <c r="A461" s="25"/>
      <c r="B461" s="25"/>
      <c r="C461" s="25"/>
      <c r="D461" s="25"/>
      <c r="E461" s="25"/>
      <c r="F461" s="25"/>
    </row>
    <row r="462" spans="1:6" ht="21">
      <c r="A462" s="25"/>
      <c r="B462" s="25"/>
      <c r="C462" s="25"/>
      <c r="D462" s="25"/>
      <c r="E462" s="25"/>
      <c r="F462" s="25"/>
    </row>
    <row r="463" spans="1:6" ht="21">
      <c r="A463" s="25"/>
      <c r="B463" s="25"/>
      <c r="C463" s="25"/>
      <c r="D463" s="25"/>
      <c r="E463" s="25"/>
      <c r="F463" s="25"/>
    </row>
    <row r="464" spans="1:6" ht="21">
      <c r="A464" s="25"/>
      <c r="B464" s="25"/>
      <c r="C464" s="25"/>
      <c r="D464" s="25"/>
      <c r="E464" s="25"/>
      <c r="F464" s="25"/>
    </row>
    <row r="465" spans="1:6" ht="21">
      <c r="A465" s="25"/>
      <c r="B465" s="25"/>
      <c r="C465" s="25"/>
      <c r="D465" s="25"/>
      <c r="E465" s="25"/>
      <c r="F465" s="25"/>
    </row>
    <row r="466" spans="1:6" ht="21">
      <c r="A466" s="25"/>
      <c r="B466" s="25"/>
      <c r="C466" s="25"/>
      <c r="D466" s="25"/>
      <c r="E466" s="25"/>
      <c r="F466" s="25"/>
    </row>
    <row r="467" spans="1:6" ht="21">
      <c r="A467" s="25"/>
      <c r="B467" s="25"/>
      <c r="C467" s="25"/>
      <c r="D467" s="25"/>
      <c r="E467" s="25"/>
      <c r="F467" s="25"/>
    </row>
    <row r="468" spans="1:6" ht="21">
      <c r="A468" s="25"/>
      <c r="B468" s="25"/>
      <c r="C468" s="25"/>
      <c r="D468" s="25"/>
      <c r="E468" s="25"/>
      <c r="F468" s="25"/>
    </row>
    <row r="469" spans="1:6" ht="21">
      <c r="A469" s="19"/>
      <c r="B469" s="19"/>
      <c r="C469" s="19"/>
      <c r="D469" s="19"/>
      <c r="E469" s="339" t="s">
        <v>171</v>
      </c>
      <c r="F469" s="339"/>
    </row>
    <row r="470" spans="1:6" ht="21">
      <c r="A470" s="19"/>
      <c r="B470" s="19"/>
      <c r="C470" s="19"/>
      <c r="D470" s="19"/>
      <c r="E470" s="339" t="s">
        <v>172</v>
      </c>
      <c r="F470" s="339"/>
    </row>
    <row r="471" spans="1:6" ht="23.25">
      <c r="A471" s="340" t="s">
        <v>144</v>
      </c>
      <c r="B471" s="340"/>
      <c r="C471" s="340"/>
      <c r="D471" s="340"/>
      <c r="E471" s="340"/>
      <c r="F471" s="340"/>
    </row>
    <row r="472" spans="1:6" ht="21">
      <c r="A472" s="338" t="s">
        <v>145</v>
      </c>
      <c r="B472" s="338"/>
      <c r="C472" s="18"/>
      <c r="D472" s="19"/>
      <c r="E472" s="19"/>
      <c r="F472" s="19"/>
    </row>
    <row r="473" spans="1:6" ht="21">
      <c r="A473" s="282" t="s">
        <v>2</v>
      </c>
      <c r="B473" s="293"/>
      <c r="C473" s="283"/>
      <c r="D473" s="23" t="s">
        <v>3</v>
      </c>
      <c r="E473" s="23" t="s">
        <v>86</v>
      </c>
      <c r="F473" s="23" t="s">
        <v>4</v>
      </c>
    </row>
    <row r="474" spans="1:6" ht="21">
      <c r="A474" s="341" t="s">
        <v>156</v>
      </c>
      <c r="B474" s="342"/>
      <c r="C474" s="343"/>
      <c r="D474" s="57"/>
      <c r="E474" s="156">
        <v>4000000</v>
      </c>
      <c r="F474" s="156"/>
    </row>
    <row r="475" spans="1:6" ht="21">
      <c r="A475" s="157" t="s">
        <v>146</v>
      </c>
      <c r="B475" s="154" t="s">
        <v>23</v>
      </c>
      <c r="C475" s="155"/>
      <c r="D475" s="57"/>
      <c r="E475" s="156"/>
      <c r="F475" s="156">
        <v>4000000</v>
      </c>
    </row>
    <row r="476" spans="1:6" ht="21">
      <c r="A476" s="157"/>
      <c r="B476" s="154"/>
      <c r="C476" s="155"/>
      <c r="D476" s="57"/>
      <c r="E476" s="156"/>
      <c r="F476" s="156"/>
    </row>
    <row r="477" spans="1:6" ht="21">
      <c r="A477" s="153"/>
      <c r="B477" s="154"/>
      <c r="C477" s="155"/>
      <c r="D477" s="57"/>
      <c r="E477" s="156"/>
      <c r="F477" s="156"/>
    </row>
    <row r="478" spans="1:6" ht="21">
      <c r="A478" s="153"/>
      <c r="B478" s="154"/>
      <c r="C478" s="155"/>
      <c r="D478" s="57"/>
      <c r="E478" s="156"/>
      <c r="F478" s="156"/>
    </row>
    <row r="479" spans="1:6" ht="21">
      <c r="A479" s="153"/>
      <c r="B479" s="154"/>
      <c r="C479" s="155"/>
      <c r="D479" s="57"/>
      <c r="E479" s="156"/>
      <c r="F479" s="156"/>
    </row>
    <row r="480" spans="1:6" ht="21">
      <c r="A480" s="153"/>
      <c r="B480" s="154"/>
      <c r="C480" s="155"/>
      <c r="D480" s="57"/>
      <c r="E480" s="156"/>
      <c r="F480" s="156"/>
    </row>
    <row r="481" spans="1:6" ht="21">
      <c r="A481" s="153"/>
      <c r="B481" s="154"/>
      <c r="C481" s="155"/>
      <c r="D481" s="57"/>
      <c r="E481" s="156"/>
      <c r="F481" s="156"/>
    </row>
    <row r="482" spans="1:6" ht="21">
      <c r="A482" s="153"/>
      <c r="B482" s="154"/>
      <c r="C482" s="155"/>
      <c r="D482" s="57"/>
      <c r="E482" s="156"/>
      <c r="F482" s="156"/>
    </row>
    <row r="483" spans="1:6" ht="21">
      <c r="A483" s="153"/>
      <c r="B483" s="154"/>
      <c r="C483" s="155"/>
      <c r="D483" s="57"/>
      <c r="E483" s="156"/>
      <c r="F483" s="156"/>
    </row>
    <row r="484" spans="1:6" ht="21">
      <c r="A484" s="153"/>
      <c r="B484" s="154"/>
      <c r="C484" s="155"/>
      <c r="D484" s="57"/>
      <c r="E484" s="156"/>
      <c r="F484" s="156"/>
    </row>
    <row r="485" spans="1:6" ht="21">
      <c r="A485" s="153"/>
      <c r="B485" s="154"/>
      <c r="C485" s="155"/>
      <c r="D485" s="57"/>
      <c r="E485" s="156"/>
      <c r="F485" s="156"/>
    </row>
    <row r="486" spans="1:6" ht="21">
      <c r="A486" s="153"/>
      <c r="B486" s="154"/>
      <c r="C486" s="155"/>
      <c r="D486" s="57"/>
      <c r="E486" s="156"/>
      <c r="F486" s="156"/>
    </row>
    <row r="487" spans="1:6" ht="21">
      <c r="A487" s="153"/>
      <c r="B487" s="154"/>
      <c r="C487" s="155"/>
      <c r="D487" s="57"/>
      <c r="E487" s="156"/>
      <c r="F487" s="156"/>
    </row>
    <row r="488" spans="1:7" ht="21">
      <c r="A488" s="282" t="s">
        <v>21</v>
      </c>
      <c r="B488" s="293"/>
      <c r="C488" s="293"/>
      <c r="D488" s="283"/>
      <c r="E488" s="158">
        <f>SUM(E474:E487)</f>
        <v>4000000</v>
      </c>
      <c r="F488" s="158">
        <f>SUM(F474:F487)</f>
        <v>4000000</v>
      </c>
      <c r="G488" s="164">
        <f>E488-F488</f>
        <v>0</v>
      </c>
    </row>
    <row r="489" spans="1:6" ht="21">
      <c r="A489" s="106" t="s">
        <v>147</v>
      </c>
      <c r="B489" s="106"/>
      <c r="C489" s="106"/>
      <c r="D489" s="19"/>
      <c r="E489" s="19"/>
      <c r="F489" s="19"/>
    </row>
    <row r="490" spans="1:6" ht="18.75">
      <c r="A490" s="159"/>
      <c r="B490" s="159" t="s">
        <v>201</v>
      </c>
      <c r="C490" s="159"/>
      <c r="D490" s="159"/>
      <c r="E490" s="159"/>
      <c r="F490" s="159"/>
    </row>
    <row r="491" spans="1:6" ht="21">
      <c r="A491" s="109"/>
      <c r="B491" s="344"/>
      <c r="C491" s="344"/>
      <c r="D491" s="109"/>
      <c r="E491" s="109"/>
      <c r="F491" s="109"/>
    </row>
    <row r="492" spans="1:6" ht="21">
      <c r="A492" s="345" t="s">
        <v>148</v>
      </c>
      <c r="B492" s="345"/>
      <c r="C492" s="345" t="s">
        <v>149</v>
      </c>
      <c r="D492" s="345"/>
      <c r="E492" s="345" t="s">
        <v>150</v>
      </c>
      <c r="F492" s="345"/>
    </row>
    <row r="493" spans="1:6" ht="12.75">
      <c r="A493" s="345"/>
      <c r="B493" s="345"/>
      <c r="C493" s="345"/>
      <c r="D493" s="345"/>
      <c r="E493" s="345"/>
      <c r="F493" s="345"/>
    </row>
    <row r="494" spans="1:6" ht="12.75">
      <c r="A494" s="345"/>
      <c r="B494" s="345"/>
      <c r="C494" s="345"/>
      <c r="D494" s="345"/>
      <c r="E494" s="345"/>
      <c r="F494" s="345"/>
    </row>
    <row r="495" spans="1:6" ht="21">
      <c r="A495" s="25"/>
      <c r="B495" s="25"/>
      <c r="C495" s="25"/>
      <c r="D495" s="25"/>
      <c r="E495" s="25"/>
      <c r="F495" s="25"/>
    </row>
    <row r="496" spans="1:6" ht="21">
      <c r="A496" s="25"/>
      <c r="B496" s="25"/>
      <c r="C496" s="25"/>
      <c r="D496" s="25"/>
      <c r="E496" s="25"/>
      <c r="F496" s="25"/>
    </row>
    <row r="497" spans="1:6" ht="21">
      <c r="A497" s="25"/>
      <c r="B497" s="25"/>
      <c r="C497" s="25"/>
      <c r="D497" s="25"/>
      <c r="E497" s="25"/>
      <c r="F497" s="25"/>
    </row>
    <row r="498" spans="1:6" ht="21">
      <c r="A498" s="25"/>
      <c r="B498" s="25"/>
      <c r="C498" s="25"/>
      <c r="D498" s="25"/>
      <c r="E498" s="25"/>
      <c r="F498" s="25"/>
    </row>
    <row r="499" spans="1:6" ht="21">
      <c r="A499" s="25"/>
      <c r="B499" s="25"/>
      <c r="C499" s="25"/>
      <c r="D499" s="25"/>
      <c r="E499" s="25"/>
      <c r="F499" s="25"/>
    </row>
    <row r="500" spans="1:6" ht="21">
      <c r="A500" s="25"/>
      <c r="B500" s="25"/>
      <c r="C500" s="25"/>
      <c r="D500" s="25"/>
      <c r="E500" s="25"/>
      <c r="F500" s="25"/>
    </row>
    <row r="501" spans="1:6" ht="21">
      <c r="A501" s="25"/>
      <c r="B501" s="25"/>
      <c r="C501" s="25"/>
      <c r="D501" s="25"/>
      <c r="E501" s="25"/>
      <c r="F501" s="25"/>
    </row>
    <row r="502" spans="1:6" ht="21">
      <c r="A502" s="25"/>
      <c r="B502" s="25"/>
      <c r="C502" s="25"/>
      <c r="D502" s="25"/>
      <c r="E502" s="25"/>
      <c r="F502" s="25"/>
    </row>
    <row r="503" spans="1:6" ht="21">
      <c r="A503" s="25"/>
      <c r="B503" s="25"/>
      <c r="C503" s="25"/>
      <c r="D503" s="25"/>
      <c r="E503" s="25"/>
      <c r="F503" s="25"/>
    </row>
    <row r="504" spans="1:6" ht="21">
      <c r="A504" s="25"/>
      <c r="B504" s="25"/>
      <c r="C504" s="25"/>
      <c r="D504" s="25"/>
      <c r="E504" s="25"/>
      <c r="F504" s="25"/>
    </row>
    <row r="505" spans="1:6" ht="21">
      <c r="A505" s="19"/>
      <c r="B505" s="19"/>
      <c r="C505" s="19"/>
      <c r="D505" s="19"/>
      <c r="E505" s="339" t="s">
        <v>171</v>
      </c>
      <c r="F505" s="339"/>
    </row>
    <row r="506" spans="1:6" ht="21">
      <c r="A506" s="19"/>
      <c r="B506" s="19"/>
      <c r="C506" s="19"/>
      <c r="D506" s="19"/>
      <c r="E506" s="339" t="s">
        <v>172</v>
      </c>
      <c r="F506" s="339"/>
    </row>
    <row r="507" spans="1:6" ht="23.25">
      <c r="A507" s="340" t="s">
        <v>144</v>
      </c>
      <c r="B507" s="340"/>
      <c r="C507" s="340"/>
      <c r="D507" s="340"/>
      <c r="E507" s="340"/>
      <c r="F507" s="340"/>
    </row>
    <row r="508" spans="1:6" ht="21">
      <c r="A508" s="338" t="s">
        <v>145</v>
      </c>
      <c r="B508" s="338"/>
      <c r="C508" s="18"/>
      <c r="D508" s="19"/>
      <c r="E508" s="19"/>
      <c r="F508" s="19"/>
    </row>
    <row r="509" spans="1:6" ht="21">
      <c r="A509" s="282" t="s">
        <v>2</v>
      </c>
      <c r="B509" s="293"/>
      <c r="C509" s="283"/>
      <c r="D509" s="23" t="s">
        <v>3</v>
      </c>
      <c r="E509" s="23" t="s">
        <v>86</v>
      </c>
      <c r="F509" s="23" t="s">
        <v>4</v>
      </c>
    </row>
    <row r="510" spans="1:6" ht="21">
      <c r="A510" s="341" t="s">
        <v>202</v>
      </c>
      <c r="B510" s="342"/>
      <c r="C510" s="343"/>
      <c r="D510" s="57"/>
      <c r="E510" s="156">
        <v>768200</v>
      </c>
      <c r="F510" s="156"/>
    </row>
    <row r="511" spans="1:6" ht="21">
      <c r="A511" s="341" t="s">
        <v>203</v>
      </c>
      <c r="B511" s="342"/>
      <c r="C511" s="343"/>
      <c r="D511" s="57"/>
      <c r="E511" s="156">
        <v>104500</v>
      </c>
      <c r="F511" s="156"/>
    </row>
    <row r="512" spans="1:6" ht="21">
      <c r="A512" s="157" t="s">
        <v>146</v>
      </c>
      <c r="B512" s="154" t="s">
        <v>204</v>
      </c>
      <c r="C512" s="155"/>
      <c r="D512" s="57"/>
      <c r="E512" s="156"/>
      <c r="F512" s="156">
        <f>768200+104500</f>
        <v>872700</v>
      </c>
    </row>
    <row r="513" spans="1:6" ht="21">
      <c r="A513" s="153"/>
      <c r="B513" s="154"/>
      <c r="C513" s="155"/>
      <c r="D513" s="57"/>
      <c r="E513" s="156"/>
      <c r="F513" s="156"/>
    </row>
    <row r="514" spans="1:6" ht="21">
      <c r="A514" s="153"/>
      <c r="B514" s="154"/>
      <c r="C514" s="155"/>
      <c r="D514" s="57"/>
      <c r="E514" s="156"/>
      <c r="F514" s="156"/>
    </row>
    <row r="515" spans="1:6" ht="21">
      <c r="A515" s="153"/>
      <c r="B515" s="154"/>
      <c r="C515" s="155"/>
      <c r="D515" s="57"/>
      <c r="E515" s="156"/>
      <c r="F515" s="156"/>
    </row>
    <row r="516" spans="1:6" ht="21">
      <c r="A516" s="153"/>
      <c r="B516" s="154"/>
      <c r="C516" s="155"/>
      <c r="D516" s="57"/>
      <c r="E516" s="156"/>
      <c r="F516" s="156"/>
    </row>
    <row r="517" spans="1:6" ht="21">
      <c r="A517" s="153"/>
      <c r="B517" s="154"/>
      <c r="C517" s="155"/>
      <c r="D517" s="57"/>
      <c r="E517" s="156"/>
      <c r="F517" s="156"/>
    </row>
    <row r="518" spans="1:6" ht="21">
      <c r="A518" s="153"/>
      <c r="B518" s="154"/>
      <c r="C518" s="155"/>
      <c r="D518" s="57"/>
      <c r="E518" s="156"/>
      <c r="F518" s="156"/>
    </row>
    <row r="519" spans="1:6" ht="21">
      <c r="A519" s="153"/>
      <c r="B519" s="154"/>
      <c r="C519" s="155"/>
      <c r="D519" s="57"/>
      <c r="E519" s="156"/>
      <c r="F519" s="156"/>
    </row>
    <row r="520" spans="1:6" ht="21">
      <c r="A520" s="153"/>
      <c r="B520" s="154"/>
      <c r="C520" s="155"/>
      <c r="D520" s="57"/>
      <c r="E520" s="156"/>
      <c r="F520" s="156"/>
    </row>
    <row r="521" spans="1:6" ht="21">
      <c r="A521" s="153"/>
      <c r="B521" s="154"/>
      <c r="C521" s="155"/>
      <c r="D521" s="57"/>
      <c r="E521" s="156"/>
      <c r="F521" s="156"/>
    </row>
    <row r="522" spans="1:6" ht="21">
      <c r="A522" s="153"/>
      <c r="B522" s="154"/>
      <c r="C522" s="155"/>
      <c r="D522" s="57"/>
      <c r="E522" s="156"/>
      <c r="F522" s="156"/>
    </row>
    <row r="523" spans="1:6" ht="21">
      <c r="A523" s="153"/>
      <c r="B523" s="154"/>
      <c r="C523" s="155"/>
      <c r="D523" s="57"/>
      <c r="E523" s="156"/>
      <c r="F523" s="156"/>
    </row>
    <row r="524" spans="1:7" ht="21">
      <c r="A524" s="282" t="s">
        <v>21</v>
      </c>
      <c r="B524" s="293"/>
      <c r="C524" s="293"/>
      <c r="D524" s="283"/>
      <c r="E524" s="158">
        <f>SUM(E510:E523)</f>
        <v>872700</v>
      </c>
      <c r="F524" s="158">
        <f>SUM(F510:F523)</f>
        <v>872700</v>
      </c>
      <c r="G524" s="164">
        <f>E524-F524</f>
        <v>0</v>
      </c>
    </row>
    <row r="525" spans="1:6" ht="21">
      <c r="A525" s="106" t="s">
        <v>147</v>
      </c>
      <c r="B525" s="106"/>
      <c r="C525" s="106"/>
      <c r="D525" s="19"/>
      <c r="E525" s="19"/>
      <c r="F525" s="19"/>
    </row>
    <row r="526" spans="1:6" ht="18.75">
      <c r="A526" s="159"/>
      <c r="B526" s="159" t="s">
        <v>205</v>
      </c>
      <c r="C526" s="159"/>
      <c r="D526" s="159"/>
      <c r="E526" s="159"/>
      <c r="F526" s="159"/>
    </row>
    <row r="527" spans="1:6" ht="21">
      <c r="A527" s="109"/>
      <c r="B527" s="344"/>
      <c r="C527" s="344"/>
      <c r="D527" s="109"/>
      <c r="E527" s="109"/>
      <c r="F527" s="109"/>
    </row>
    <row r="528" spans="1:6" ht="21">
      <c r="A528" s="345" t="s">
        <v>148</v>
      </c>
      <c r="B528" s="345"/>
      <c r="C528" s="345" t="s">
        <v>149</v>
      </c>
      <c r="D528" s="345"/>
      <c r="E528" s="345" t="s">
        <v>150</v>
      </c>
      <c r="F528" s="345"/>
    </row>
    <row r="529" spans="1:6" ht="12.75">
      <c r="A529" s="345"/>
      <c r="B529" s="345"/>
      <c r="C529" s="345"/>
      <c r="D529" s="345"/>
      <c r="E529" s="345"/>
      <c r="F529" s="345"/>
    </row>
    <row r="530" spans="1:6" ht="12.75">
      <c r="A530" s="345"/>
      <c r="B530" s="345"/>
      <c r="C530" s="345"/>
      <c r="D530" s="345"/>
      <c r="E530" s="345"/>
      <c r="F530" s="345"/>
    </row>
    <row r="531" spans="1:6" ht="21">
      <c r="A531" s="25"/>
      <c r="B531" s="25"/>
      <c r="C531" s="25"/>
      <c r="D531" s="25"/>
      <c r="E531" s="25"/>
      <c r="F531" s="25"/>
    </row>
    <row r="532" spans="1:6" ht="21">
      <c r="A532" s="25"/>
      <c r="B532" s="25"/>
      <c r="C532" s="25"/>
      <c r="D532" s="25"/>
      <c r="E532" s="25"/>
      <c r="F532" s="25"/>
    </row>
    <row r="533" spans="1:6" ht="21">
      <c r="A533" s="25"/>
      <c r="B533" s="25"/>
      <c r="C533" s="25"/>
      <c r="D533" s="25"/>
      <c r="E533" s="25"/>
      <c r="F533" s="25"/>
    </row>
    <row r="534" spans="1:6" ht="21">
      <c r="A534" s="25"/>
      <c r="B534" s="25"/>
      <c r="C534" s="25"/>
      <c r="D534" s="25"/>
      <c r="E534" s="25"/>
      <c r="F534" s="25"/>
    </row>
    <row r="535" spans="1:6" ht="21">
      <c r="A535" s="25"/>
      <c r="B535" s="25"/>
      <c r="C535" s="25"/>
      <c r="D535" s="25"/>
      <c r="E535" s="25"/>
      <c r="F535" s="25"/>
    </row>
    <row r="536" spans="1:6" ht="21">
      <c r="A536" s="25"/>
      <c r="B536" s="25"/>
      <c r="C536" s="25"/>
      <c r="D536" s="25"/>
      <c r="E536" s="25"/>
      <c r="F536" s="25"/>
    </row>
    <row r="537" spans="1:6" ht="21">
      <c r="A537" s="25"/>
      <c r="B537" s="25"/>
      <c r="C537" s="25"/>
      <c r="D537" s="25"/>
      <c r="E537" s="25"/>
      <c r="F537" s="25"/>
    </row>
    <row r="538" spans="1:6" ht="21">
      <c r="A538" s="25"/>
      <c r="B538" s="25"/>
      <c r="C538" s="25"/>
      <c r="D538" s="25"/>
      <c r="E538" s="25"/>
      <c r="F538" s="25"/>
    </row>
    <row r="539" spans="1:6" ht="21">
      <c r="A539" s="25"/>
      <c r="B539" s="25"/>
      <c r="C539" s="25"/>
      <c r="D539" s="25"/>
      <c r="E539" s="25"/>
      <c r="F539" s="25"/>
    </row>
    <row r="540" spans="1:6" ht="21">
      <c r="A540" s="25"/>
      <c r="B540" s="25"/>
      <c r="C540" s="25"/>
      <c r="D540" s="25"/>
      <c r="E540" s="25"/>
      <c r="F540" s="25"/>
    </row>
    <row r="541" spans="1:6" ht="21">
      <c r="A541" s="19"/>
      <c r="B541" s="19"/>
      <c r="C541" s="19"/>
      <c r="D541" s="19"/>
      <c r="E541" s="339" t="s">
        <v>171</v>
      </c>
      <c r="F541" s="339"/>
    </row>
    <row r="542" spans="1:6" ht="21">
      <c r="A542" s="19"/>
      <c r="B542" s="19"/>
      <c r="C542" s="19"/>
      <c r="D542" s="19"/>
      <c r="E542" s="339" t="s">
        <v>172</v>
      </c>
      <c r="F542" s="339"/>
    </row>
    <row r="543" spans="1:6" ht="23.25">
      <c r="A543" s="340" t="s">
        <v>144</v>
      </c>
      <c r="B543" s="340"/>
      <c r="C543" s="340"/>
      <c r="D543" s="340"/>
      <c r="E543" s="340"/>
      <c r="F543" s="340"/>
    </row>
    <row r="544" spans="1:6" ht="21">
      <c r="A544" s="338" t="s">
        <v>145</v>
      </c>
      <c r="B544" s="338"/>
      <c r="C544" s="18"/>
      <c r="D544" s="19"/>
      <c r="E544" s="19"/>
      <c r="F544" s="19"/>
    </row>
    <row r="545" spans="1:6" ht="21">
      <c r="A545" s="282" t="s">
        <v>2</v>
      </c>
      <c r="B545" s="293"/>
      <c r="C545" s="283"/>
      <c r="D545" s="23" t="s">
        <v>3</v>
      </c>
      <c r="E545" s="23" t="s">
        <v>86</v>
      </c>
      <c r="F545" s="23" t="s">
        <v>4</v>
      </c>
    </row>
    <row r="546" spans="1:6" ht="21">
      <c r="A546" s="341"/>
      <c r="B546" s="342"/>
      <c r="C546" s="343"/>
      <c r="D546" s="57"/>
      <c r="E546" s="156"/>
      <c r="F546" s="156"/>
    </row>
    <row r="547" spans="1:6" ht="21">
      <c r="A547" s="341" t="s">
        <v>206</v>
      </c>
      <c r="B547" s="342"/>
      <c r="C547" s="343"/>
      <c r="D547" s="57"/>
      <c r="E547" s="156">
        <v>5471200</v>
      </c>
      <c r="F547" s="156"/>
    </row>
    <row r="548" spans="1:6" ht="21">
      <c r="A548" s="157" t="s">
        <v>146</v>
      </c>
      <c r="B548" s="154" t="s">
        <v>207</v>
      </c>
      <c r="C548" s="155"/>
      <c r="D548" s="57"/>
      <c r="E548" s="156"/>
      <c r="F548" s="156">
        <v>5471200</v>
      </c>
    </row>
    <row r="549" spans="1:6" ht="21">
      <c r="A549" s="153"/>
      <c r="B549" s="154"/>
      <c r="C549" s="155"/>
      <c r="D549" s="57"/>
      <c r="E549" s="156"/>
      <c r="F549" s="156"/>
    </row>
    <row r="550" spans="1:6" ht="21">
      <c r="A550" s="153"/>
      <c r="B550" s="154"/>
      <c r="C550" s="155"/>
      <c r="D550" s="57"/>
      <c r="E550" s="156"/>
      <c r="F550" s="156"/>
    </row>
    <row r="551" spans="1:6" ht="21">
      <c r="A551" s="153"/>
      <c r="B551" s="154"/>
      <c r="C551" s="155"/>
      <c r="D551" s="57"/>
      <c r="E551" s="156"/>
      <c r="F551" s="156"/>
    </row>
    <row r="552" spans="1:6" ht="21">
      <c r="A552" s="153"/>
      <c r="B552" s="154"/>
      <c r="C552" s="155"/>
      <c r="D552" s="57"/>
      <c r="E552" s="156"/>
      <c r="F552" s="156"/>
    </row>
    <row r="553" spans="1:6" ht="21">
      <c r="A553" s="153"/>
      <c r="B553" s="154"/>
      <c r="C553" s="155"/>
      <c r="D553" s="57"/>
      <c r="E553" s="156"/>
      <c r="F553" s="156"/>
    </row>
    <row r="554" spans="1:6" ht="21">
      <c r="A554" s="153"/>
      <c r="B554" s="154"/>
      <c r="C554" s="155"/>
      <c r="D554" s="57"/>
      <c r="E554" s="156"/>
      <c r="F554" s="156"/>
    </row>
    <row r="555" spans="1:6" ht="21">
      <c r="A555" s="153"/>
      <c r="B555" s="154"/>
      <c r="C555" s="155"/>
      <c r="D555" s="57"/>
      <c r="E555" s="156"/>
      <c r="F555" s="156"/>
    </row>
    <row r="556" spans="1:6" ht="21">
      <c r="A556" s="153"/>
      <c r="B556" s="154"/>
      <c r="C556" s="155"/>
      <c r="D556" s="57"/>
      <c r="E556" s="156"/>
      <c r="F556" s="156"/>
    </row>
    <row r="557" spans="1:6" ht="21">
      <c r="A557" s="153"/>
      <c r="B557" s="154"/>
      <c r="C557" s="155"/>
      <c r="D557" s="57"/>
      <c r="E557" s="156"/>
      <c r="F557" s="156"/>
    </row>
    <row r="558" spans="1:6" ht="21">
      <c r="A558" s="153"/>
      <c r="B558" s="154"/>
      <c r="C558" s="155"/>
      <c r="D558" s="57"/>
      <c r="E558" s="156"/>
      <c r="F558" s="156"/>
    </row>
    <row r="559" spans="1:6" ht="21">
      <c r="A559" s="153"/>
      <c r="B559" s="154"/>
      <c r="C559" s="155"/>
      <c r="D559" s="57"/>
      <c r="E559" s="156"/>
      <c r="F559" s="156"/>
    </row>
    <row r="560" spans="1:7" ht="21">
      <c r="A560" s="282" t="s">
        <v>21</v>
      </c>
      <c r="B560" s="293"/>
      <c r="C560" s="293"/>
      <c r="D560" s="283"/>
      <c r="E560" s="158">
        <f>SUM(E546:E559)</f>
        <v>5471200</v>
      </c>
      <c r="F560" s="158">
        <f>SUM(F546:F559)</f>
        <v>5471200</v>
      </c>
      <c r="G560" s="164">
        <f>E560-F560</f>
        <v>0</v>
      </c>
    </row>
    <row r="561" spans="1:6" ht="21">
      <c r="A561" s="106" t="s">
        <v>147</v>
      </c>
      <c r="B561" s="106"/>
      <c r="C561" s="106"/>
      <c r="D561" s="19"/>
      <c r="E561" s="19"/>
      <c r="F561" s="19"/>
    </row>
    <row r="562" spans="1:6" ht="18.75">
      <c r="A562" s="159"/>
      <c r="B562" s="159" t="s">
        <v>208</v>
      </c>
      <c r="C562" s="159"/>
      <c r="D562" s="159"/>
      <c r="E562" s="159"/>
      <c r="F562" s="159"/>
    </row>
    <row r="563" spans="1:6" ht="21">
      <c r="A563" s="109"/>
      <c r="B563" s="344"/>
      <c r="C563" s="344"/>
      <c r="D563" s="109"/>
      <c r="E563" s="109"/>
      <c r="F563" s="109"/>
    </row>
    <row r="564" spans="1:6" ht="21">
      <c r="A564" s="345" t="s">
        <v>148</v>
      </c>
      <c r="B564" s="345"/>
      <c r="C564" s="345" t="s">
        <v>149</v>
      </c>
      <c r="D564" s="345"/>
      <c r="E564" s="345" t="s">
        <v>150</v>
      </c>
      <c r="F564" s="345"/>
    </row>
    <row r="565" spans="1:6" ht="12.75">
      <c r="A565" s="345"/>
      <c r="B565" s="345"/>
      <c r="C565" s="345"/>
      <c r="D565" s="345"/>
      <c r="E565" s="345"/>
      <c r="F565" s="345"/>
    </row>
    <row r="566" spans="1:6" ht="12.75">
      <c r="A566" s="345"/>
      <c r="B566" s="345"/>
      <c r="C566" s="345"/>
      <c r="D566" s="345"/>
      <c r="E566" s="345"/>
      <c r="F566" s="345"/>
    </row>
  </sheetData>
  <sheetProtection/>
  <mergeCells count="226">
    <mergeCell ref="A564:B564"/>
    <mergeCell ref="C564:D564"/>
    <mergeCell ref="E564:F564"/>
    <mergeCell ref="A565:B566"/>
    <mergeCell ref="C565:D566"/>
    <mergeCell ref="E565:F566"/>
    <mergeCell ref="A544:B544"/>
    <mergeCell ref="A545:C545"/>
    <mergeCell ref="A546:C546"/>
    <mergeCell ref="A547:C547"/>
    <mergeCell ref="A560:D560"/>
    <mergeCell ref="B563:C563"/>
    <mergeCell ref="A529:B530"/>
    <mergeCell ref="C529:D530"/>
    <mergeCell ref="E529:F530"/>
    <mergeCell ref="E541:F541"/>
    <mergeCell ref="E542:F542"/>
    <mergeCell ref="A543:F543"/>
    <mergeCell ref="A511:C511"/>
    <mergeCell ref="A524:D524"/>
    <mergeCell ref="B527:C527"/>
    <mergeCell ref="A528:B528"/>
    <mergeCell ref="C528:D528"/>
    <mergeCell ref="E528:F528"/>
    <mergeCell ref="E505:F505"/>
    <mergeCell ref="E506:F506"/>
    <mergeCell ref="A507:F507"/>
    <mergeCell ref="A508:B508"/>
    <mergeCell ref="A509:C509"/>
    <mergeCell ref="A510:C510"/>
    <mergeCell ref="A488:D488"/>
    <mergeCell ref="B491:C491"/>
    <mergeCell ref="A492:B492"/>
    <mergeCell ref="C492:D492"/>
    <mergeCell ref="E492:F492"/>
    <mergeCell ref="A493:B494"/>
    <mergeCell ref="C493:D494"/>
    <mergeCell ref="E493:F494"/>
    <mergeCell ref="E469:F469"/>
    <mergeCell ref="E470:F470"/>
    <mergeCell ref="A471:F471"/>
    <mergeCell ref="A472:B472"/>
    <mergeCell ref="A473:C473"/>
    <mergeCell ref="A474:C474"/>
    <mergeCell ref="A452:D452"/>
    <mergeCell ref="B455:C455"/>
    <mergeCell ref="A456:B456"/>
    <mergeCell ref="C456:D456"/>
    <mergeCell ref="E456:F456"/>
    <mergeCell ref="A457:B458"/>
    <mergeCell ref="C457:D458"/>
    <mergeCell ref="E457:F458"/>
    <mergeCell ref="E433:F433"/>
    <mergeCell ref="E434:F434"/>
    <mergeCell ref="A435:F435"/>
    <mergeCell ref="A436:B436"/>
    <mergeCell ref="A437:C437"/>
    <mergeCell ref="A438:C438"/>
    <mergeCell ref="A416:D416"/>
    <mergeCell ref="B419:C419"/>
    <mergeCell ref="A420:B420"/>
    <mergeCell ref="C420:D420"/>
    <mergeCell ref="E420:F420"/>
    <mergeCell ref="A421:B422"/>
    <mergeCell ref="C421:D422"/>
    <mergeCell ref="E421:F422"/>
    <mergeCell ref="E397:F397"/>
    <mergeCell ref="E398:F398"/>
    <mergeCell ref="A399:F399"/>
    <mergeCell ref="A400:B400"/>
    <mergeCell ref="A401:C401"/>
    <mergeCell ref="A402:C402"/>
    <mergeCell ref="A380:D380"/>
    <mergeCell ref="B383:C383"/>
    <mergeCell ref="A384:B384"/>
    <mergeCell ref="C384:D384"/>
    <mergeCell ref="E384:F384"/>
    <mergeCell ref="A385:B386"/>
    <mergeCell ref="C385:D386"/>
    <mergeCell ref="E385:F386"/>
    <mergeCell ref="E361:F361"/>
    <mergeCell ref="E362:F362"/>
    <mergeCell ref="A363:F363"/>
    <mergeCell ref="A364:B364"/>
    <mergeCell ref="A365:C365"/>
    <mergeCell ref="A366:C366"/>
    <mergeCell ref="A344:D344"/>
    <mergeCell ref="B347:C347"/>
    <mergeCell ref="A348:B348"/>
    <mergeCell ref="C348:D348"/>
    <mergeCell ref="E348:F348"/>
    <mergeCell ref="A349:B350"/>
    <mergeCell ref="C349:D350"/>
    <mergeCell ref="E349:F350"/>
    <mergeCell ref="E325:F325"/>
    <mergeCell ref="E326:F326"/>
    <mergeCell ref="A327:F327"/>
    <mergeCell ref="A328:B328"/>
    <mergeCell ref="A329:C329"/>
    <mergeCell ref="A330:C330"/>
    <mergeCell ref="A308:D308"/>
    <mergeCell ref="B311:C311"/>
    <mergeCell ref="A312:B312"/>
    <mergeCell ref="C312:D312"/>
    <mergeCell ref="E312:F312"/>
    <mergeCell ref="A313:B314"/>
    <mergeCell ref="C313:D314"/>
    <mergeCell ref="E313:F314"/>
    <mergeCell ref="E289:F289"/>
    <mergeCell ref="E290:F290"/>
    <mergeCell ref="A291:F291"/>
    <mergeCell ref="A292:B292"/>
    <mergeCell ref="A293:C293"/>
    <mergeCell ref="A294:C294"/>
    <mergeCell ref="A276:B276"/>
    <mergeCell ref="C276:D276"/>
    <mergeCell ref="E276:F276"/>
    <mergeCell ref="A277:B278"/>
    <mergeCell ref="C277:D278"/>
    <mergeCell ref="E277:F278"/>
    <mergeCell ref="A255:F255"/>
    <mergeCell ref="A256:B256"/>
    <mergeCell ref="A257:C257"/>
    <mergeCell ref="A258:C258"/>
    <mergeCell ref="A272:D272"/>
    <mergeCell ref="B275:C275"/>
    <mergeCell ref="E240:F240"/>
    <mergeCell ref="A241:B242"/>
    <mergeCell ref="C241:D242"/>
    <mergeCell ref="E241:F242"/>
    <mergeCell ref="E253:F253"/>
    <mergeCell ref="E254:F254"/>
    <mergeCell ref="A221:C221"/>
    <mergeCell ref="A222:C222"/>
    <mergeCell ref="A236:D236"/>
    <mergeCell ref="B239:C239"/>
    <mergeCell ref="A240:B240"/>
    <mergeCell ref="C240:D240"/>
    <mergeCell ref="E204:F204"/>
    <mergeCell ref="A205:B206"/>
    <mergeCell ref="C205:D206"/>
    <mergeCell ref="E205:F206"/>
    <mergeCell ref="E217:F217"/>
    <mergeCell ref="E218:F218"/>
    <mergeCell ref="A185:C185"/>
    <mergeCell ref="A186:C186"/>
    <mergeCell ref="A200:D200"/>
    <mergeCell ref="B203:C203"/>
    <mergeCell ref="A204:B204"/>
    <mergeCell ref="C204:D204"/>
    <mergeCell ref="A169:B170"/>
    <mergeCell ref="C169:D170"/>
    <mergeCell ref="E169:F170"/>
    <mergeCell ref="E182:F182"/>
    <mergeCell ref="A183:F183"/>
    <mergeCell ref="A184:B184"/>
    <mergeCell ref="A150:C150"/>
    <mergeCell ref="A164:D164"/>
    <mergeCell ref="B167:C167"/>
    <mergeCell ref="A168:B168"/>
    <mergeCell ref="C168:D168"/>
    <mergeCell ref="E168:F168"/>
    <mergeCell ref="E132:F132"/>
    <mergeCell ref="A133:B134"/>
    <mergeCell ref="C133:D134"/>
    <mergeCell ref="E133:F134"/>
    <mergeCell ref="A148:B148"/>
    <mergeCell ref="A149:C149"/>
    <mergeCell ref="A113:C113"/>
    <mergeCell ref="A114:C114"/>
    <mergeCell ref="A128:D128"/>
    <mergeCell ref="B131:C131"/>
    <mergeCell ref="A132:B132"/>
    <mergeCell ref="C132:D132"/>
    <mergeCell ref="A92:D92"/>
    <mergeCell ref="B95:C95"/>
    <mergeCell ref="A96:B96"/>
    <mergeCell ref="C96:D96"/>
    <mergeCell ref="E96:F96"/>
    <mergeCell ref="A97:B98"/>
    <mergeCell ref="C97:D98"/>
    <mergeCell ref="E97:F98"/>
    <mergeCell ref="E73:F73"/>
    <mergeCell ref="E74:F74"/>
    <mergeCell ref="A75:F75"/>
    <mergeCell ref="A76:B76"/>
    <mergeCell ref="A77:C77"/>
    <mergeCell ref="A78:C78"/>
    <mergeCell ref="A56:D56"/>
    <mergeCell ref="B59:C59"/>
    <mergeCell ref="A60:B60"/>
    <mergeCell ref="C60:D60"/>
    <mergeCell ref="E60:F60"/>
    <mergeCell ref="A61:B62"/>
    <mergeCell ref="C61:D62"/>
    <mergeCell ref="E61:F62"/>
    <mergeCell ref="E37:F37"/>
    <mergeCell ref="E38:F38"/>
    <mergeCell ref="A39:F39"/>
    <mergeCell ref="A40:B40"/>
    <mergeCell ref="A41:C41"/>
    <mergeCell ref="A42:C42"/>
    <mergeCell ref="A20:D20"/>
    <mergeCell ref="B23:C23"/>
    <mergeCell ref="A24:B24"/>
    <mergeCell ref="C24:D24"/>
    <mergeCell ref="E24:F24"/>
    <mergeCell ref="A25:B26"/>
    <mergeCell ref="C25:D26"/>
    <mergeCell ref="E25:F26"/>
    <mergeCell ref="E1:F1"/>
    <mergeCell ref="E2:F2"/>
    <mergeCell ref="A3:F3"/>
    <mergeCell ref="A4:B4"/>
    <mergeCell ref="A5:C5"/>
    <mergeCell ref="A6:C6"/>
    <mergeCell ref="A220:B220"/>
    <mergeCell ref="E109:F109"/>
    <mergeCell ref="E145:F145"/>
    <mergeCell ref="E146:F146"/>
    <mergeCell ref="A147:F147"/>
    <mergeCell ref="E181:F181"/>
    <mergeCell ref="A219:F219"/>
    <mergeCell ref="E110:F110"/>
    <mergeCell ref="A111:F111"/>
    <mergeCell ref="A112:B112"/>
  </mergeCells>
  <printOptions/>
  <pageMargins left="0.7" right="0.7" top="0.87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G75"/>
  <sheetViews>
    <sheetView view="pageBreakPreview" zoomScale="90" zoomScaleSheetLayoutView="90" zoomScalePageLayoutView="0" workbookViewId="0" topLeftCell="A40">
      <selection activeCell="H61" sqref="H61"/>
    </sheetView>
  </sheetViews>
  <sheetFormatPr defaultColWidth="9.140625" defaultRowHeight="12.75"/>
  <cols>
    <col min="1" max="1" width="11.00390625" style="0" customWidth="1"/>
    <col min="2" max="2" width="14.140625" style="0" customWidth="1"/>
    <col min="3" max="3" width="18.28125" style="0" customWidth="1"/>
    <col min="5" max="6" width="15.7109375" style="0" customWidth="1"/>
  </cols>
  <sheetData>
    <row r="1" spans="1:6" ht="21">
      <c r="A1" s="19"/>
      <c r="B1" s="19"/>
      <c r="C1" s="19"/>
      <c r="D1" s="19"/>
      <c r="E1" s="339" t="s">
        <v>228</v>
      </c>
      <c r="F1" s="339"/>
    </row>
    <row r="2" spans="1:6" ht="21">
      <c r="A2" s="19"/>
      <c r="B2" s="19"/>
      <c r="C2" s="19"/>
      <c r="D2" s="19"/>
      <c r="E2" s="339" t="s">
        <v>229</v>
      </c>
      <c r="F2" s="339"/>
    </row>
    <row r="3" spans="1:6" ht="23.25">
      <c r="A3" s="340" t="s">
        <v>144</v>
      </c>
      <c r="B3" s="340"/>
      <c r="C3" s="340"/>
      <c r="D3" s="340"/>
      <c r="E3" s="340"/>
      <c r="F3" s="340"/>
    </row>
    <row r="4" spans="1:6" ht="21">
      <c r="A4" s="338" t="s">
        <v>145</v>
      </c>
      <c r="B4" s="338"/>
      <c r="C4" s="18"/>
      <c r="D4" s="19"/>
      <c r="E4" s="19"/>
      <c r="F4" s="19"/>
    </row>
    <row r="5" spans="1:6" ht="21">
      <c r="A5" s="282" t="s">
        <v>2</v>
      </c>
      <c r="B5" s="293"/>
      <c r="C5" s="283"/>
      <c r="D5" s="23" t="s">
        <v>3</v>
      </c>
      <c r="E5" s="23" t="s">
        <v>86</v>
      </c>
      <c r="F5" s="23" t="s">
        <v>4</v>
      </c>
    </row>
    <row r="6" spans="1:6" ht="21">
      <c r="A6" s="341" t="s">
        <v>166</v>
      </c>
      <c r="B6" s="342"/>
      <c r="C6" s="343"/>
      <c r="D6" s="57"/>
      <c r="E6" s="156">
        <v>89207784.43</v>
      </c>
      <c r="F6" s="156"/>
    </row>
    <row r="7" spans="1:6" ht="21">
      <c r="A7" s="157" t="s">
        <v>146</v>
      </c>
      <c r="B7" s="154" t="s">
        <v>8</v>
      </c>
      <c r="C7" s="155"/>
      <c r="D7" s="57"/>
      <c r="E7" s="156"/>
      <c r="F7" s="156">
        <f>11122304.79+2848320</f>
        <v>13970624.79</v>
      </c>
    </row>
    <row r="8" spans="1:6" ht="21">
      <c r="A8" s="153"/>
      <c r="B8" s="154" t="s">
        <v>9</v>
      </c>
      <c r="C8" s="155"/>
      <c r="D8" s="57"/>
      <c r="E8" s="156"/>
      <c r="F8" s="156">
        <v>988740</v>
      </c>
    </row>
    <row r="9" spans="1:6" ht="21">
      <c r="A9" s="153"/>
      <c r="B9" s="154" t="s">
        <v>10</v>
      </c>
      <c r="C9" s="155"/>
      <c r="D9" s="57"/>
      <c r="E9" s="156"/>
      <c r="F9" s="156">
        <v>7131707.25</v>
      </c>
    </row>
    <row r="10" spans="1:6" ht="21">
      <c r="A10" s="153"/>
      <c r="B10" s="154" t="s">
        <v>11</v>
      </c>
      <c r="C10" s="155"/>
      <c r="D10" s="57"/>
      <c r="E10" s="156"/>
      <c r="F10" s="156">
        <v>2573080</v>
      </c>
    </row>
    <row r="11" spans="1:6" ht="21">
      <c r="A11" s="153"/>
      <c r="B11" s="154" t="s">
        <v>12</v>
      </c>
      <c r="C11" s="155"/>
      <c r="D11" s="57"/>
      <c r="E11" s="156"/>
      <c r="F11" s="156">
        <v>8488422.07</v>
      </c>
    </row>
    <row r="12" spans="1:6" ht="21">
      <c r="A12" s="153"/>
      <c r="B12" s="154" t="s">
        <v>13</v>
      </c>
      <c r="C12" s="155"/>
      <c r="D12" s="57"/>
      <c r="E12" s="156"/>
      <c r="F12" s="156">
        <v>7791196.77</v>
      </c>
    </row>
    <row r="13" spans="1:6" ht="21">
      <c r="A13" s="153"/>
      <c r="B13" s="154" t="s">
        <v>14</v>
      </c>
      <c r="C13" s="155"/>
      <c r="D13" s="57"/>
      <c r="E13" s="156"/>
      <c r="F13" s="156">
        <v>1533769.33</v>
      </c>
    </row>
    <row r="14" spans="1:6" ht="21">
      <c r="A14" s="153"/>
      <c r="B14" s="154" t="s">
        <v>17</v>
      </c>
      <c r="C14" s="155"/>
      <c r="D14" s="57"/>
      <c r="E14" s="156"/>
      <c r="F14" s="156">
        <v>17105614.05</v>
      </c>
    </row>
    <row r="15" spans="1:6" ht="21">
      <c r="A15" s="153"/>
      <c r="B15" s="154" t="s">
        <v>15</v>
      </c>
      <c r="C15" s="155"/>
      <c r="D15" s="57"/>
      <c r="E15" s="156"/>
      <c r="F15" s="156">
        <v>11068000</v>
      </c>
    </row>
    <row r="16" spans="1:6" ht="21">
      <c r="A16" s="153"/>
      <c r="B16" s="154" t="s">
        <v>16</v>
      </c>
      <c r="C16" s="155"/>
      <c r="D16" s="57"/>
      <c r="E16" s="156"/>
      <c r="F16" s="156">
        <v>3184670</v>
      </c>
    </row>
    <row r="17" spans="1:6" ht="21">
      <c r="A17" s="153"/>
      <c r="B17" s="154" t="s">
        <v>134</v>
      </c>
      <c r="C17" s="155"/>
      <c r="D17" s="57"/>
      <c r="E17" s="156"/>
      <c r="F17" s="156">
        <v>7833400</v>
      </c>
    </row>
    <row r="18" spans="1:6" ht="21">
      <c r="A18" s="153"/>
      <c r="B18" s="154" t="s">
        <v>173</v>
      </c>
      <c r="C18" s="155"/>
      <c r="D18" s="57"/>
      <c r="E18" s="156"/>
      <c r="F18" s="156">
        <v>0</v>
      </c>
    </row>
    <row r="19" spans="1:6" ht="21">
      <c r="A19" s="153"/>
      <c r="B19" s="154" t="s">
        <v>24</v>
      </c>
      <c r="C19" s="155"/>
      <c r="D19" s="57"/>
      <c r="E19" s="156"/>
      <c r="F19" s="156">
        <v>1884640.04</v>
      </c>
    </row>
    <row r="20" spans="1:6" ht="21">
      <c r="A20" s="153"/>
      <c r="B20" s="154" t="s">
        <v>19</v>
      </c>
      <c r="C20" s="155"/>
      <c r="D20" s="57"/>
      <c r="E20" s="156"/>
      <c r="F20" s="156">
        <v>5653920.13</v>
      </c>
    </row>
    <row r="21" spans="1:6" ht="21">
      <c r="A21" s="153"/>
      <c r="B21" s="154"/>
      <c r="C21" s="155"/>
      <c r="D21" s="57"/>
      <c r="E21" s="156"/>
      <c r="F21" s="156"/>
    </row>
    <row r="22" spans="1:6" ht="21">
      <c r="A22" s="153"/>
      <c r="B22" s="154"/>
      <c r="C22" s="155"/>
      <c r="D22" s="57"/>
      <c r="E22" s="156"/>
      <c r="F22" s="156"/>
    </row>
    <row r="23" spans="1:7" ht="21">
      <c r="A23" s="282" t="s">
        <v>21</v>
      </c>
      <c r="B23" s="293"/>
      <c r="C23" s="293"/>
      <c r="D23" s="283"/>
      <c r="E23" s="158">
        <f>SUM(E6:E22)</f>
        <v>89207784.43</v>
      </c>
      <c r="F23" s="158">
        <f>SUM(F7:F22)</f>
        <v>89207784.42999999</v>
      </c>
      <c r="G23" s="164">
        <f>E23-F23</f>
        <v>0</v>
      </c>
    </row>
    <row r="24" spans="1:6" ht="21">
      <c r="A24" s="106" t="s">
        <v>147</v>
      </c>
      <c r="B24" s="106"/>
      <c r="C24" s="106"/>
      <c r="D24" s="19"/>
      <c r="E24" s="19"/>
      <c r="F24" s="19"/>
    </row>
    <row r="25" spans="1:6" ht="19.5" customHeight="1">
      <c r="A25" s="159"/>
      <c r="B25" s="159" t="s">
        <v>168</v>
      </c>
      <c r="C25" s="159"/>
      <c r="D25" s="159"/>
      <c r="E25" s="159"/>
      <c r="F25" s="159"/>
    </row>
    <row r="26" spans="1:6" ht="25.5" customHeight="1">
      <c r="A26" s="109"/>
      <c r="B26" s="344"/>
      <c r="C26" s="344"/>
      <c r="D26" s="109"/>
      <c r="E26" s="109"/>
      <c r="F26" s="109"/>
    </row>
    <row r="27" spans="1:6" ht="21">
      <c r="A27" s="335" t="s">
        <v>148</v>
      </c>
      <c r="B27" s="337"/>
      <c r="C27" s="335" t="s">
        <v>149</v>
      </c>
      <c r="D27" s="337"/>
      <c r="E27" s="335" t="s">
        <v>150</v>
      </c>
      <c r="F27" s="337"/>
    </row>
    <row r="28" spans="1:6" ht="12.75">
      <c r="A28" s="346"/>
      <c r="B28" s="347"/>
      <c r="C28" s="346"/>
      <c r="D28" s="347"/>
      <c r="E28" s="346"/>
      <c r="F28" s="347"/>
    </row>
    <row r="29" spans="1:6" ht="12.75">
      <c r="A29" s="348"/>
      <c r="B29" s="349"/>
      <c r="C29" s="348"/>
      <c r="D29" s="349"/>
      <c r="E29" s="348"/>
      <c r="F29" s="349"/>
    </row>
    <row r="30" spans="1:6" ht="21">
      <c r="A30" s="25"/>
      <c r="B30" s="25"/>
      <c r="C30" s="25"/>
      <c r="D30" s="25"/>
      <c r="E30" s="25"/>
      <c r="F30" s="25"/>
    </row>
    <row r="31" spans="1:6" ht="21">
      <c r="A31" s="25"/>
      <c r="B31" s="25"/>
      <c r="C31" s="25"/>
      <c r="D31" s="25"/>
      <c r="E31" s="25"/>
      <c r="F31" s="25"/>
    </row>
    <row r="32" spans="1:6" ht="21">
      <c r="A32" s="25"/>
      <c r="B32" s="25"/>
      <c r="C32" s="25"/>
      <c r="D32" s="25"/>
      <c r="E32" s="25"/>
      <c r="F32" s="25"/>
    </row>
    <row r="33" spans="1:6" ht="21">
      <c r="A33" s="25"/>
      <c r="B33" s="25"/>
      <c r="C33" s="25"/>
      <c r="D33" s="25"/>
      <c r="E33" s="25"/>
      <c r="F33" s="25"/>
    </row>
    <row r="34" spans="1:6" ht="21">
      <c r="A34" s="25"/>
      <c r="B34" s="25"/>
      <c r="C34" s="25"/>
      <c r="D34" s="25"/>
      <c r="E34" s="25"/>
      <c r="F34" s="25"/>
    </row>
    <row r="35" spans="1:6" ht="21">
      <c r="A35" s="25"/>
      <c r="B35" s="25"/>
      <c r="C35" s="25"/>
      <c r="D35" s="25"/>
      <c r="E35" s="25"/>
      <c r="F35" s="25"/>
    </row>
    <row r="36" spans="1:6" ht="21">
      <c r="A36" s="25"/>
      <c r="B36" s="25"/>
      <c r="C36" s="25"/>
      <c r="D36" s="25"/>
      <c r="E36" s="25"/>
      <c r="F36" s="25"/>
    </row>
    <row r="37" spans="1:6" ht="21">
      <c r="A37" s="19"/>
      <c r="B37" s="19"/>
      <c r="C37" s="19"/>
      <c r="D37" s="19"/>
      <c r="E37" s="339" t="s">
        <v>228</v>
      </c>
      <c r="F37" s="339"/>
    </row>
    <row r="38" spans="1:6" ht="21">
      <c r="A38" s="19"/>
      <c r="B38" s="19"/>
      <c r="C38" s="19"/>
      <c r="D38" s="19"/>
      <c r="E38" s="339" t="s">
        <v>229</v>
      </c>
      <c r="F38" s="339"/>
    </row>
    <row r="39" spans="1:6" ht="23.25">
      <c r="A39" s="340" t="s">
        <v>144</v>
      </c>
      <c r="B39" s="340"/>
      <c r="C39" s="340"/>
      <c r="D39" s="340"/>
      <c r="E39" s="340"/>
      <c r="F39" s="340"/>
    </row>
    <row r="40" spans="1:6" ht="21">
      <c r="A40" s="338" t="s">
        <v>145</v>
      </c>
      <c r="B40" s="338"/>
      <c r="C40" s="18"/>
      <c r="D40" s="19"/>
      <c r="E40" s="19"/>
      <c r="F40" s="19"/>
    </row>
    <row r="41" spans="1:6" ht="21">
      <c r="A41" s="282" t="s">
        <v>2</v>
      </c>
      <c r="B41" s="293"/>
      <c r="C41" s="283"/>
      <c r="D41" s="23" t="s">
        <v>3</v>
      </c>
      <c r="E41" s="23" t="s">
        <v>86</v>
      </c>
      <c r="F41" s="23" t="s">
        <v>4</v>
      </c>
    </row>
    <row r="42" spans="1:6" ht="21">
      <c r="A42" s="341" t="s">
        <v>174</v>
      </c>
      <c r="B42" s="342"/>
      <c r="C42" s="343"/>
      <c r="D42" s="57"/>
      <c r="E42" s="156">
        <v>56677</v>
      </c>
      <c r="F42" s="156"/>
    </row>
    <row r="43" spans="1:6" ht="21">
      <c r="A43" s="157" t="s">
        <v>146</v>
      </c>
      <c r="B43" s="154" t="s">
        <v>175</v>
      </c>
      <c r="C43" s="155"/>
      <c r="D43" s="57"/>
      <c r="E43" s="156"/>
      <c r="F43" s="156">
        <v>44849</v>
      </c>
    </row>
    <row r="44" spans="1:6" ht="21">
      <c r="A44" s="157"/>
      <c r="B44" s="154" t="s">
        <v>317</v>
      </c>
      <c r="C44" s="155"/>
      <c r="D44" s="57"/>
      <c r="E44" s="156"/>
      <c r="F44" s="156">
        <v>11828</v>
      </c>
    </row>
    <row r="45" spans="1:6" ht="21">
      <c r="A45" s="153"/>
      <c r="B45" s="154"/>
      <c r="C45" s="155"/>
      <c r="D45" s="57"/>
      <c r="E45" s="156"/>
      <c r="F45" s="156"/>
    </row>
    <row r="46" spans="1:6" ht="21">
      <c r="A46" s="153"/>
      <c r="B46" s="154"/>
      <c r="C46" s="155"/>
      <c r="D46" s="57"/>
      <c r="E46" s="156"/>
      <c r="F46" s="156"/>
    </row>
    <row r="47" spans="1:6" ht="21">
      <c r="A47" s="153"/>
      <c r="B47" s="154"/>
      <c r="C47" s="155"/>
      <c r="D47" s="57"/>
      <c r="E47" s="156"/>
      <c r="F47" s="156"/>
    </row>
    <row r="48" spans="1:6" ht="21">
      <c r="A48" s="153"/>
      <c r="B48" s="154"/>
      <c r="C48" s="155"/>
      <c r="D48" s="57"/>
      <c r="E48" s="156"/>
      <c r="F48" s="156"/>
    </row>
    <row r="49" spans="1:6" ht="21">
      <c r="A49" s="153"/>
      <c r="B49" s="154"/>
      <c r="C49" s="155"/>
      <c r="D49" s="57"/>
      <c r="E49" s="156"/>
      <c r="F49" s="156"/>
    </row>
    <row r="50" spans="1:6" ht="21">
      <c r="A50" s="153"/>
      <c r="B50" s="154"/>
      <c r="C50" s="155"/>
      <c r="D50" s="57"/>
      <c r="E50" s="156"/>
      <c r="F50" s="156"/>
    </row>
    <row r="51" spans="1:6" ht="21">
      <c r="A51" s="153"/>
      <c r="B51" s="154"/>
      <c r="C51" s="155"/>
      <c r="D51" s="57"/>
      <c r="E51" s="156"/>
      <c r="F51" s="156"/>
    </row>
    <row r="52" spans="1:6" ht="21">
      <c r="A52" s="153"/>
      <c r="B52" s="154"/>
      <c r="C52" s="155"/>
      <c r="D52" s="57"/>
      <c r="E52" s="156"/>
      <c r="F52" s="156"/>
    </row>
    <row r="53" spans="1:6" ht="21">
      <c r="A53" s="153"/>
      <c r="B53" s="154"/>
      <c r="C53" s="155"/>
      <c r="D53" s="57"/>
      <c r="E53" s="156"/>
      <c r="F53" s="156"/>
    </row>
    <row r="54" spans="1:6" ht="21">
      <c r="A54" s="153"/>
      <c r="B54" s="154"/>
      <c r="C54" s="155"/>
      <c r="D54" s="57"/>
      <c r="E54" s="156"/>
      <c r="F54" s="156"/>
    </row>
    <row r="55" spans="1:6" ht="21">
      <c r="A55" s="153"/>
      <c r="B55" s="154"/>
      <c r="C55" s="155"/>
      <c r="D55" s="57"/>
      <c r="E55" s="156"/>
      <c r="F55" s="156"/>
    </row>
    <row r="56" spans="1:7" ht="21">
      <c r="A56" s="282" t="s">
        <v>21</v>
      </c>
      <c r="B56" s="293"/>
      <c r="C56" s="293"/>
      <c r="D56" s="283"/>
      <c r="E56" s="158">
        <f>SUM(E42:E55)</f>
        <v>56677</v>
      </c>
      <c r="F56" s="158">
        <f>SUM(F42:F55)</f>
        <v>56677</v>
      </c>
      <c r="G56" s="164">
        <f>E56-F56</f>
        <v>0</v>
      </c>
    </row>
    <row r="57" spans="1:6" ht="21">
      <c r="A57" s="106" t="s">
        <v>147</v>
      </c>
      <c r="B57" s="106"/>
      <c r="C57" s="106"/>
      <c r="D57" s="19"/>
      <c r="E57" s="19"/>
      <c r="F57" s="19"/>
    </row>
    <row r="58" spans="1:6" ht="18.75">
      <c r="A58" s="159"/>
      <c r="B58" s="159" t="s">
        <v>230</v>
      </c>
      <c r="C58" s="159"/>
      <c r="D58" s="159"/>
      <c r="E58" s="159"/>
      <c r="F58" s="159"/>
    </row>
    <row r="59" spans="1:6" ht="21">
      <c r="A59" s="109"/>
      <c r="B59" s="344"/>
      <c r="C59" s="344"/>
      <c r="D59" s="109"/>
      <c r="E59" s="109"/>
      <c r="F59" s="109"/>
    </row>
    <row r="60" spans="1:6" ht="21">
      <c r="A60" s="345" t="s">
        <v>148</v>
      </c>
      <c r="B60" s="345"/>
      <c r="C60" s="345" t="s">
        <v>149</v>
      </c>
      <c r="D60" s="345"/>
      <c r="E60" s="345" t="s">
        <v>150</v>
      </c>
      <c r="F60" s="345"/>
    </row>
    <row r="61" spans="1:6" ht="12.75">
      <c r="A61" s="345"/>
      <c r="B61" s="345"/>
      <c r="C61" s="345"/>
      <c r="D61" s="345"/>
      <c r="E61" s="345"/>
      <c r="F61" s="345"/>
    </row>
    <row r="62" spans="1:6" ht="12.75">
      <c r="A62" s="345"/>
      <c r="B62" s="345"/>
      <c r="C62" s="345"/>
      <c r="D62" s="345"/>
      <c r="E62" s="345"/>
      <c r="F62" s="345"/>
    </row>
    <row r="63" spans="1:6" ht="21">
      <c r="A63" s="25"/>
      <c r="B63" s="25"/>
      <c r="C63" s="25"/>
      <c r="D63" s="25"/>
      <c r="E63" s="25"/>
      <c r="F63" s="25"/>
    </row>
    <row r="64" spans="1:6" ht="21">
      <c r="A64" s="25"/>
      <c r="B64" s="25"/>
      <c r="C64" s="25"/>
      <c r="D64" s="25"/>
      <c r="E64" s="25"/>
      <c r="F64" s="25"/>
    </row>
    <row r="65" spans="1:6" ht="12.75" customHeight="1">
      <c r="A65" s="25"/>
      <c r="B65" s="25"/>
      <c r="C65" s="25"/>
      <c r="D65" s="25"/>
      <c r="E65" s="25"/>
      <c r="F65" s="25"/>
    </row>
    <row r="66" spans="1:6" ht="29.25" customHeight="1">
      <c r="A66" s="25"/>
      <c r="B66" s="25"/>
      <c r="C66" s="25"/>
      <c r="D66" s="25"/>
      <c r="E66" s="25"/>
      <c r="F66" s="25"/>
    </row>
    <row r="67" spans="1:6" ht="21">
      <c r="A67" s="25"/>
      <c r="B67" s="25"/>
      <c r="C67" s="25"/>
      <c r="D67" s="25"/>
      <c r="E67" s="25"/>
      <c r="F67" s="25"/>
    </row>
    <row r="68" spans="1:6" ht="21">
      <c r="A68" s="25"/>
      <c r="B68" s="25"/>
      <c r="C68" s="25"/>
      <c r="D68" s="25"/>
      <c r="E68" s="25"/>
      <c r="F68" s="25"/>
    </row>
    <row r="69" spans="1:6" ht="21">
      <c r="A69" s="25"/>
      <c r="B69" s="25"/>
      <c r="C69" s="25"/>
      <c r="D69" s="25"/>
      <c r="E69" s="25"/>
      <c r="F69" s="25"/>
    </row>
    <row r="70" spans="1:6" ht="21">
      <c r="A70" s="25"/>
      <c r="B70" s="25"/>
      <c r="C70" s="25"/>
      <c r="D70" s="25"/>
      <c r="E70" s="25"/>
      <c r="F70" s="25"/>
    </row>
    <row r="71" spans="1:6" ht="21">
      <c r="A71" s="25"/>
      <c r="B71" s="25"/>
      <c r="C71" s="25"/>
      <c r="D71" s="25"/>
      <c r="E71" s="25"/>
      <c r="F71" s="25"/>
    </row>
    <row r="72" spans="1:6" ht="21">
      <c r="A72" s="25"/>
      <c r="B72" s="25"/>
      <c r="C72" s="25"/>
      <c r="D72" s="25"/>
      <c r="E72" s="25"/>
      <c r="F72" s="25"/>
    </row>
    <row r="73" spans="1:6" ht="21">
      <c r="A73" s="25"/>
      <c r="B73" s="25"/>
      <c r="C73" s="25"/>
      <c r="D73" s="25"/>
      <c r="E73" s="25"/>
      <c r="F73" s="25"/>
    </row>
    <row r="74" spans="1:6" ht="21">
      <c r="A74" s="25"/>
      <c r="B74" s="25"/>
      <c r="C74" s="25"/>
      <c r="D74" s="25"/>
      <c r="E74" s="25"/>
      <c r="F74" s="25"/>
    </row>
    <row r="75" spans="1:6" ht="21">
      <c r="A75" s="25"/>
      <c r="B75" s="25"/>
      <c r="C75" s="25"/>
      <c r="D75" s="25"/>
      <c r="E75" s="25"/>
      <c r="F75" s="25"/>
    </row>
  </sheetData>
  <sheetProtection/>
  <mergeCells count="28">
    <mergeCell ref="E60:F60"/>
    <mergeCell ref="A61:B62"/>
    <mergeCell ref="C61:D62"/>
    <mergeCell ref="E61:F62"/>
    <mergeCell ref="E37:F37"/>
    <mergeCell ref="A39:F39"/>
    <mergeCell ref="A60:B60"/>
    <mergeCell ref="C60:D60"/>
    <mergeCell ref="A23:D23"/>
    <mergeCell ref="B26:C26"/>
    <mergeCell ref="A56:D56"/>
    <mergeCell ref="B59:C59"/>
    <mergeCell ref="C28:D29"/>
    <mergeCell ref="E28:F29"/>
    <mergeCell ref="E38:F38"/>
    <mergeCell ref="A42:C42"/>
    <mergeCell ref="A27:B27"/>
    <mergeCell ref="C27:D27"/>
    <mergeCell ref="E27:F27"/>
    <mergeCell ref="A28:B29"/>
    <mergeCell ref="A40:B40"/>
    <mergeCell ref="A41:C41"/>
    <mergeCell ref="E1:F1"/>
    <mergeCell ref="E2:F2"/>
    <mergeCell ref="A3:F3"/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87"/>
  <sheetViews>
    <sheetView view="pageBreakPreview" zoomScale="80" zoomScaleSheetLayoutView="80" workbookViewId="0" topLeftCell="A10">
      <selection activeCell="D22" sqref="D22"/>
    </sheetView>
  </sheetViews>
  <sheetFormatPr defaultColWidth="9.140625" defaultRowHeight="12.75"/>
  <cols>
    <col min="1" max="1" width="35.421875" style="19" customWidth="1"/>
    <col min="2" max="3" width="14.28125" style="19" customWidth="1"/>
    <col min="4" max="4" width="19.7109375" style="19" customWidth="1"/>
    <col min="5" max="5" width="9.140625" style="19" customWidth="1"/>
    <col min="6" max="6" width="10.8515625" style="19" customWidth="1"/>
    <col min="7" max="7" width="14.28125" style="19" customWidth="1"/>
    <col min="8" max="8" width="18.00390625" style="19" customWidth="1"/>
    <col min="9" max="9" width="16.7109375" style="19" customWidth="1"/>
    <col min="10" max="10" width="18.57421875" style="19" customWidth="1"/>
    <col min="11" max="16384" width="9.140625" style="19" customWidth="1"/>
  </cols>
  <sheetData>
    <row r="1" spans="1:9" ht="21">
      <c r="A1" s="277" t="s">
        <v>0</v>
      </c>
      <c r="B1" s="277"/>
      <c r="C1" s="277"/>
      <c r="D1" s="277"/>
      <c r="E1" s="110"/>
      <c r="F1" s="110"/>
      <c r="G1" s="110"/>
      <c r="H1" s="110"/>
      <c r="I1" s="167"/>
    </row>
    <row r="2" spans="1:10" ht="21">
      <c r="A2" s="277" t="s">
        <v>280</v>
      </c>
      <c r="B2" s="277"/>
      <c r="C2" s="277"/>
      <c r="D2" s="277"/>
      <c r="E2" s="110"/>
      <c r="F2" s="110"/>
      <c r="G2" s="110"/>
      <c r="H2" s="110"/>
      <c r="I2" s="167"/>
      <c r="J2" s="105"/>
    </row>
    <row r="3" spans="1:10" ht="21">
      <c r="A3" s="277" t="str">
        <f>1เงินสด!A3</f>
        <v>เพียง ณ  วันที่ 31 ธันวาคม 2560</v>
      </c>
      <c r="B3" s="277"/>
      <c r="C3" s="277"/>
      <c r="D3" s="277"/>
      <c r="E3" s="110"/>
      <c r="F3" s="110"/>
      <c r="G3" s="110"/>
      <c r="H3" s="110"/>
      <c r="I3" s="167"/>
      <c r="J3" s="105"/>
    </row>
    <row r="4" spans="1:10" ht="21">
      <c r="A4" s="18"/>
      <c r="B4" s="18"/>
      <c r="C4" s="18"/>
      <c r="D4" s="18"/>
      <c r="E4" s="18"/>
      <c r="F4" s="18"/>
      <c r="G4" s="18"/>
      <c r="H4" s="18"/>
      <c r="I4" s="167"/>
      <c r="J4" s="105"/>
    </row>
    <row r="5" spans="1:10" ht="21">
      <c r="A5" s="43" t="s">
        <v>359</v>
      </c>
      <c r="G5" s="18"/>
      <c r="I5" s="167"/>
      <c r="J5" s="105"/>
    </row>
    <row r="6" spans="1:10" ht="21">
      <c r="A6" s="189" t="s">
        <v>312</v>
      </c>
      <c r="B6" s="189" t="s">
        <v>313</v>
      </c>
      <c r="C6" s="189" t="s">
        <v>314</v>
      </c>
      <c r="D6" s="189" t="s">
        <v>53</v>
      </c>
      <c r="I6" s="167"/>
      <c r="J6" s="105"/>
    </row>
    <row r="7" spans="1:10" ht="21">
      <c r="A7" s="37" t="s">
        <v>6</v>
      </c>
      <c r="B7" s="227">
        <v>2546</v>
      </c>
      <c r="C7" s="227">
        <v>1</v>
      </c>
      <c r="D7" s="228">
        <v>750</v>
      </c>
      <c r="I7" s="167"/>
      <c r="J7" s="105"/>
    </row>
    <row r="8" spans="1:10" ht="21">
      <c r="A8" s="39"/>
      <c r="B8" s="38">
        <v>2547</v>
      </c>
      <c r="C8" s="38">
        <v>3</v>
      </c>
      <c r="D8" s="30">
        <v>5250</v>
      </c>
      <c r="I8" s="167"/>
      <c r="J8" s="105"/>
    </row>
    <row r="9" spans="1:10" ht="21">
      <c r="A9" s="39"/>
      <c r="B9" s="38">
        <v>2548</v>
      </c>
      <c r="C9" s="38">
        <v>2</v>
      </c>
      <c r="D9" s="30">
        <v>4500</v>
      </c>
      <c r="I9" s="167"/>
      <c r="J9" s="105"/>
    </row>
    <row r="10" spans="1:10" ht="21">
      <c r="A10" s="39"/>
      <c r="B10" s="38">
        <v>2549</v>
      </c>
      <c r="C10" s="38">
        <v>6</v>
      </c>
      <c r="D10" s="30">
        <v>10975</v>
      </c>
      <c r="I10" s="167"/>
      <c r="J10" s="105"/>
    </row>
    <row r="11" spans="1:10" ht="21">
      <c r="A11" s="39"/>
      <c r="B11" s="38">
        <v>2550</v>
      </c>
      <c r="C11" s="38">
        <v>7</v>
      </c>
      <c r="D11" s="30">
        <v>11725</v>
      </c>
      <c r="I11" s="167"/>
      <c r="J11" s="105"/>
    </row>
    <row r="12" spans="1:10" ht="21">
      <c r="A12" s="39"/>
      <c r="B12" s="38">
        <v>2551</v>
      </c>
      <c r="C12" s="38">
        <v>8</v>
      </c>
      <c r="D12" s="30">
        <v>14190</v>
      </c>
      <c r="I12" s="167"/>
      <c r="J12" s="105"/>
    </row>
    <row r="13" spans="1:10" ht="21">
      <c r="A13" s="39"/>
      <c r="B13" s="38">
        <v>2552</v>
      </c>
      <c r="C13" s="38">
        <v>6</v>
      </c>
      <c r="D13" s="30">
        <v>12120</v>
      </c>
      <c r="I13" s="167"/>
      <c r="J13" s="105"/>
    </row>
    <row r="14" spans="1:10" ht="21">
      <c r="A14" s="39"/>
      <c r="B14" s="38">
        <v>2553</v>
      </c>
      <c r="C14" s="38">
        <v>8</v>
      </c>
      <c r="D14" s="30">
        <v>41586</v>
      </c>
      <c r="I14" s="167"/>
      <c r="J14" s="105"/>
    </row>
    <row r="15" spans="1:10" ht="21">
      <c r="A15" s="39"/>
      <c r="B15" s="38">
        <v>2554</v>
      </c>
      <c r="C15" s="38">
        <v>6</v>
      </c>
      <c r="D15" s="30">
        <v>12450</v>
      </c>
      <c r="I15" s="167"/>
      <c r="J15" s="105"/>
    </row>
    <row r="16" spans="1:10" ht="21">
      <c r="A16" s="39"/>
      <c r="B16" s="38">
        <v>2555</v>
      </c>
      <c r="C16" s="38">
        <v>10</v>
      </c>
      <c r="D16" s="30">
        <v>16086</v>
      </c>
      <c r="I16" s="167"/>
      <c r="J16" s="105"/>
    </row>
    <row r="17" spans="1:10" ht="21">
      <c r="A17" s="39"/>
      <c r="B17" s="38">
        <v>2556</v>
      </c>
      <c r="C17" s="38">
        <v>15</v>
      </c>
      <c r="D17" s="30">
        <v>22836</v>
      </c>
      <c r="I17" s="167"/>
      <c r="J17" s="105"/>
    </row>
    <row r="18" spans="1:10" ht="21">
      <c r="A18" s="39"/>
      <c r="B18" s="38">
        <v>2557</v>
      </c>
      <c r="C18" s="38">
        <v>12</v>
      </c>
      <c r="D18" s="30">
        <v>19536</v>
      </c>
      <c r="I18" s="167"/>
      <c r="J18" s="18"/>
    </row>
    <row r="19" spans="1:10" ht="21">
      <c r="A19" s="39"/>
      <c r="B19" s="38">
        <v>2558</v>
      </c>
      <c r="C19" s="38">
        <v>18</v>
      </c>
      <c r="D19" s="30">
        <v>29128</v>
      </c>
      <c r="I19" s="167"/>
      <c r="J19" s="18"/>
    </row>
    <row r="20" spans="1:10" ht="21">
      <c r="A20" s="39"/>
      <c r="B20" s="38">
        <v>2559</v>
      </c>
      <c r="C20" s="38">
        <v>22</v>
      </c>
      <c r="D20" s="30">
        <v>51748</v>
      </c>
      <c r="I20" s="167"/>
      <c r="J20" s="18"/>
    </row>
    <row r="21" spans="1:9" ht="21">
      <c r="A21" s="39"/>
      <c r="B21" s="38">
        <v>2560</v>
      </c>
      <c r="C21" s="38">
        <v>0</v>
      </c>
      <c r="D21" s="30">
        <v>0</v>
      </c>
      <c r="I21" s="167"/>
    </row>
    <row r="22" spans="1:7" ht="21">
      <c r="A22" s="205" t="s">
        <v>21</v>
      </c>
      <c r="B22" s="189"/>
      <c r="C22" s="189"/>
      <c r="D22" s="156">
        <f>SUM(D7:D21)</f>
        <v>252880</v>
      </c>
      <c r="F22" s="19">
        <v>252880</v>
      </c>
      <c r="G22" s="48">
        <f>F22-D22</f>
        <v>0</v>
      </c>
    </row>
    <row r="23" spans="1:4" ht="21">
      <c r="A23" s="39" t="s">
        <v>7</v>
      </c>
      <c r="B23" s="38">
        <v>2547</v>
      </c>
      <c r="C23" s="38">
        <v>1</v>
      </c>
      <c r="D23" s="30">
        <v>1264</v>
      </c>
    </row>
    <row r="24" spans="1:4" ht="21">
      <c r="A24" s="39"/>
      <c r="B24" s="38">
        <v>2548</v>
      </c>
      <c r="C24" s="38">
        <v>2</v>
      </c>
      <c r="D24" s="30">
        <v>1664</v>
      </c>
    </row>
    <row r="25" spans="1:4" ht="21">
      <c r="A25" s="39"/>
      <c r="B25" s="38">
        <v>2549</v>
      </c>
      <c r="C25" s="38">
        <v>6</v>
      </c>
      <c r="D25" s="30">
        <v>2664</v>
      </c>
    </row>
    <row r="26" spans="1:4" ht="21">
      <c r="A26" s="39"/>
      <c r="B26" s="38">
        <v>2550</v>
      </c>
      <c r="C26" s="38">
        <v>7</v>
      </c>
      <c r="D26" s="30">
        <v>2864</v>
      </c>
    </row>
    <row r="27" spans="1:4" ht="21">
      <c r="A27" s="39"/>
      <c r="B27" s="38">
        <v>2551</v>
      </c>
      <c r="C27" s="38">
        <v>8</v>
      </c>
      <c r="D27" s="30">
        <v>5704</v>
      </c>
    </row>
    <row r="28" spans="1:4" ht="21">
      <c r="A28" s="39"/>
      <c r="B28" s="38">
        <v>2552</v>
      </c>
      <c r="C28" s="38">
        <v>7</v>
      </c>
      <c r="D28" s="30">
        <v>5704</v>
      </c>
    </row>
    <row r="29" spans="1:4" ht="21">
      <c r="A29" s="39"/>
      <c r="B29" s="38">
        <v>2553</v>
      </c>
      <c r="C29" s="38">
        <v>9</v>
      </c>
      <c r="D29" s="30">
        <v>5704</v>
      </c>
    </row>
    <row r="30" spans="1:4" ht="21">
      <c r="A30" s="39"/>
      <c r="B30" s="38">
        <v>2554</v>
      </c>
      <c r="C30" s="38">
        <v>7</v>
      </c>
      <c r="D30" s="30">
        <v>5504</v>
      </c>
    </row>
    <row r="31" spans="1:4" ht="21">
      <c r="A31" s="39"/>
      <c r="B31" s="38">
        <v>2555</v>
      </c>
      <c r="C31" s="38">
        <v>11</v>
      </c>
      <c r="D31" s="30">
        <v>6504</v>
      </c>
    </row>
    <row r="32" spans="1:4" ht="21">
      <c r="A32" s="39"/>
      <c r="B32" s="38">
        <v>2556</v>
      </c>
      <c r="C32" s="38">
        <v>11</v>
      </c>
      <c r="D32" s="30">
        <v>6504</v>
      </c>
    </row>
    <row r="33" spans="1:4" ht="21">
      <c r="A33" s="39"/>
      <c r="B33" s="38">
        <v>2557</v>
      </c>
      <c r="C33" s="38">
        <v>13</v>
      </c>
      <c r="D33" s="30">
        <v>6840</v>
      </c>
    </row>
    <row r="34" spans="1:4" ht="21">
      <c r="A34" s="39"/>
      <c r="B34" s="38">
        <v>2558</v>
      </c>
      <c r="C34" s="38">
        <v>19</v>
      </c>
      <c r="D34" s="30">
        <v>8768</v>
      </c>
    </row>
    <row r="35" spans="1:4" ht="21">
      <c r="A35" s="39"/>
      <c r="B35" s="38">
        <v>2559</v>
      </c>
      <c r="C35" s="38">
        <v>25</v>
      </c>
      <c r="D35" s="30">
        <v>33096</v>
      </c>
    </row>
    <row r="36" spans="1:4" ht="21">
      <c r="A36" s="39"/>
      <c r="B36" s="38">
        <v>2560</v>
      </c>
      <c r="C36" s="38">
        <v>0</v>
      </c>
      <c r="D36" s="30">
        <v>0</v>
      </c>
    </row>
    <row r="37" spans="1:8" ht="21">
      <c r="A37" s="205" t="s">
        <v>21</v>
      </c>
      <c r="B37" s="189"/>
      <c r="C37" s="189"/>
      <c r="D37" s="156">
        <f>SUM(D23:D36)</f>
        <v>92784</v>
      </c>
      <c r="F37" s="19">
        <v>92784</v>
      </c>
      <c r="G37" s="48">
        <f>F37-D37</f>
        <v>0</v>
      </c>
      <c r="H37" s="48">
        <f>D37+D22</f>
        <v>345664</v>
      </c>
    </row>
    <row r="42" spans="5:7" ht="21">
      <c r="E42" s="109"/>
      <c r="F42" s="109"/>
      <c r="G42" s="109"/>
    </row>
    <row r="43" spans="2:9" ht="21">
      <c r="B43" s="110"/>
      <c r="C43" s="110"/>
      <c r="D43" s="110"/>
      <c r="E43" s="110"/>
      <c r="F43" s="110"/>
      <c r="G43" s="110"/>
      <c r="H43" s="110"/>
      <c r="I43" s="110"/>
    </row>
    <row r="44" spans="2:9" ht="21">
      <c r="B44" s="110"/>
      <c r="C44" s="110"/>
      <c r="D44" s="110"/>
      <c r="E44" s="110"/>
      <c r="F44" s="110"/>
      <c r="G44" s="110"/>
      <c r="H44" s="110"/>
      <c r="I44" s="110"/>
    </row>
    <row r="45" spans="2:9" ht="21">
      <c r="B45" s="110"/>
      <c r="C45" s="110"/>
      <c r="D45" s="110"/>
      <c r="E45" s="110"/>
      <c r="F45" s="110"/>
      <c r="G45" s="110"/>
      <c r="H45" s="110"/>
      <c r="I45" s="110"/>
    </row>
    <row r="46" spans="2:9" ht="21">
      <c r="B46" s="110"/>
      <c r="C46" s="110"/>
      <c r="D46" s="110"/>
      <c r="E46" s="110"/>
      <c r="F46" s="110"/>
      <c r="G46" s="110"/>
      <c r="H46" s="110"/>
      <c r="I46" s="110"/>
    </row>
    <row r="47" spans="2:9" ht="21">
      <c r="B47" s="110"/>
      <c r="C47" s="110"/>
      <c r="D47" s="110"/>
      <c r="E47" s="110"/>
      <c r="F47" s="110"/>
      <c r="G47" s="110"/>
      <c r="H47" s="110"/>
      <c r="I47" s="110"/>
    </row>
    <row r="53" spans="1:10" ht="21">
      <c r="A53" s="277"/>
      <c r="B53" s="277"/>
      <c r="C53" s="277"/>
      <c r="D53" s="277"/>
      <c r="E53" s="277"/>
      <c r="F53" s="277"/>
      <c r="G53" s="277"/>
      <c r="H53" s="277"/>
      <c r="I53" s="277"/>
      <c r="J53" s="18"/>
    </row>
    <row r="54" spans="1:9" ht="21">
      <c r="A54" s="18"/>
      <c r="B54" s="18"/>
      <c r="C54" s="18"/>
      <c r="D54" s="18"/>
      <c r="E54" s="18"/>
      <c r="F54" s="18"/>
      <c r="G54" s="18"/>
      <c r="H54" s="18"/>
      <c r="I54" s="18"/>
    </row>
    <row r="55" ht="21">
      <c r="A55" s="31"/>
    </row>
    <row r="56" ht="21">
      <c r="A56" s="31"/>
    </row>
    <row r="59" ht="21">
      <c r="J59" s="18"/>
    </row>
    <row r="60" ht="21">
      <c r="G60" s="105"/>
    </row>
    <row r="61" spans="1:9" ht="21">
      <c r="A61" s="34"/>
      <c r="B61" s="34"/>
      <c r="C61" s="34"/>
      <c r="D61" s="34"/>
      <c r="E61" s="34"/>
      <c r="F61" s="34"/>
      <c r="G61" s="24"/>
      <c r="H61" s="24"/>
      <c r="I61" s="24"/>
    </row>
    <row r="62" spans="1:9" ht="21">
      <c r="A62" s="34"/>
      <c r="B62" s="111"/>
      <c r="C62" s="34"/>
      <c r="D62" s="34"/>
      <c r="E62" s="34"/>
      <c r="F62" s="34"/>
      <c r="G62" s="34"/>
      <c r="H62" s="24"/>
      <c r="I62" s="24"/>
    </row>
    <row r="63" spans="1:9" ht="21">
      <c r="A63" s="34"/>
      <c r="B63" s="34"/>
      <c r="C63" s="34"/>
      <c r="D63" s="34"/>
      <c r="E63" s="34"/>
      <c r="F63" s="34"/>
      <c r="G63" s="34"/>
      <c r="H63" s="24"/>
      <c r="I63" s="24"/>
    </row>
    <row r="64" spans="1:10" ht="21">
      <c r="A64" s="34"/>
      <c r="B64" s="34"/>
      <c r="C64" s="34"/>
      <c r="D64" s="34"/>
      <c r="E64" s="34"/>
      <c r="F64" s="34"/>
      <c r="G64" s="34"/>
      <c r="H64" s="34"/>
      <c r="I64" s="42"/>
      <c r="J64" s="18"/>
    </row>
    <row r="65" spans="1:9" ht="21">
      <c r="A65" s="34"/>
      <c r="B65" s="34"/>
      <c r="C65" s="34"/>
      <c r="D65" s="34"/>
      <c r="E65" s="34"/>
      <c r="F65" s="34"/>
      <c r="G65" s="34"/>
      <c r="H65" s="34"/>
      <c r="I65" s="34"/>
    </row>
    <row r="66" spans="1:10" ht="21">
      <c r="A66" s="34"/>
      <c r="B66" s="34"/>
      <c r="C66" s="34"/>
      <c r="D66" s="34"/>
      <c r="E66" s="34"/>
      <c r="F66" s="34"/>
      <c r="G66" s="34"/>
      <c r="H66" s="34"/>
      <c r="I66" s="34"/>
      <c r="J66" s="105"/>
    </row>
    <row r="67" spans="1:10" ht="21">
      <c r="A67" s="34"/>
      <c r="B67" s="34"/>
      <c r="C67" s="34"/>
      <c r="D67" s="34"/>
      <c r="E67" s="34"/>
      <c r="F67" s="34"/>
      <c r="G67" s="34"/>
      <c r="H67" s="34"/>
      <c r="I67" s="34"/>
      <c r="J67" s="105"/>
    </row>
    <row r="68" spans="1:10" ht="21">
      <c r="A68" s="34"/>
      <c r="B68" s="34"/>
      <c r="C68" s="34"/>
      <c r="D68" s="34"/>
      <c r="E68" s="34"/>
      <c r="F68" s="34"/>
      <c r="G68" s="34"/>
      <c r="H68" s="34"/>
      <c r="I68" s="34"/>
      <c r="J68" s="105"/>
    </row>
    <row r="69" spans="1:10" ht="21">
      <c r="A69" s="34"/>
      <c r="B69" s="34"/>
      <c r="C69" s="34"/>
      <c r="D69" s="34"/>
      <c r="E69" s="34"/>
      <c r="F69" s="34"/>
      <c r="G69" s="34"/>
      <c r="H69" s="34"/>
      <c r="I69" s="34"/>
      <c r="J69" s="105"/>
    </row>
    <row r="70" spans="1:10" ht="21">
      <c r="A70" s="34"/>
      <c r="B70" s="34"/>
      <c r="C70" s="34"/>
      <c r="D70" s="34"/>
      <c r="E70" s="34"/>
      <c r="F70" s="34"/>
      <c r="G70" s="34"/>
      <c r="H70" s="34"/>
      <c r="I70" s="34"/>
      <c r="J70" s="105"/>
    </row>
    <row r="71" spans="1:10" ht="21">
      <c r="A71" s="34"/>
      <c r="B71" s="34"/>
      <c r="C71" s="34"/>
      <c r="D71" s="34"/>
      <c r="E71" s="34"/>
      <c r="F71" s="34"/>
      <c r="G71" s="34"/>
      <c r="H71" s="34"/>
      <c r="I71" s="34"/>
      <c r="J71" s="105"/>
    </row>
    <row r="72" spans="1:10" ht="21">
      <c r="A72" s="34"/>
      <c r="B72" s="34"/>
      <c r="C72" s="34"/>
      <c r="D72" s="34"/>
      <c r="E72" s="25"/>
      <c r="F72" s="25"/>
      <c r="G72" s="34"/>
      <c r="H72" s="34"/>
      <c r="I72" s="34"/>
      <c r="J72" s="105"/>
    </row>
    <row r="73" spans="1:10" ht="21">
      <c r="A73" s="34"/>
      <c r="B73" s="34"/>
      <c r="C73" s="34"/>
      <c r="D73" s="34"/>
      <c r="E73" s="25"/>
      <c r="F73" s="25"/>
      <c r="G73" s="34"/>
      <c r="H73" s="34"/>
      <c r="I73" s="34"/>
      <c r="J73" s="105"/>
    </row>
    <row r="74" spans="1:10" ht="21">
      <c r="A74" s="34"/>
      <c r="B74" s="34"/>
      <c r="C74" s="34"/>
      <c r="D74" s="34"/>
      <c r="E74" s="25"/>
      <c r="F74" s="25"/>
      <c r="G74" s="34"/>
      <c r="H74" s="34"/>
      <c r="I74" s="34"/>
      <c r="J74" s="105"/>
    </row>
    <row r="75" spans="1:10" ht="21">
      <c r="A75" s="34"/>
      <c r="B75" s="34"/>
      <c r="C75" s="34"/>
      <c r="D75" s="111"/>
      <c r="E75" s="34"/>
      <c r="F75" s="34"/>
      <c r="G75" s="34"/>
      <c r="H75" s="34"/>
      <c r="I75" s="34"/>
      <c r="J75" s="105"/>
    </row>
    <row r="76" spans="1:10" ht="21">
      <c r="A76" s="34"/>
      <c r="B76" s="34"/>
      <c r="C76" s="34"/>
      <c r="D76" s="34"/>
      <c r="E76" s="34"/>
      <c r="F76" s="34"/>
      <c r="G76" s="34"/>
      <c r="H76" s="34"/>
      <c r="I76" s="34"/>
      <c r="J76" s="18"/>
    </row>
    <row r="77" spans="1:10" ht="21">
      <c r="A77" s="34"/>
      <c r="B77" s="32"/>
      <c r="C77" s="32"/>
      <c r="D77" s="32"/>
      <c r="E77" s="32"/>
      <c r="F77" s="32"/>
      <c r="G77" s="32"/>
      <c r="H77" s="32"/>
      <c r="I77" s="32"/>
      <c r="J77" s="105"/>
    </row>
    <row r="78" spans="1:10" ht="21">
      <c r="A78" s="34"/>
      <c r="B78" s="32"/>
      <c r="C78" s="32"/>
      <c r="D78" s="32"/>
      <c r="E78" s="32"/>
      <c r="F78" s="32"/>
      <c r="G78" s="32"/>
      <c r="H78" s="32"/>
      <c r="I78" s="32"/>
      <c r="J78" s="18"/>
    </row>
    <row r="79" spans="1:10" ht="21">
      <c r="A79" s="34"/>
      <c r="B79" s="32"/>
      <c r="C79" s="32"/>
      <c r="D79" s="32"/>
      <c r="E79" s="32"/>
      <c r="F79" s="32"/>
      <c r="G79" s="32"/>
      <c r="H79" s="32"/>
      <c r="I79" s="32"/>
      <c r="J79" s="105"/>
    </row>
    <row r="80" spans="1:10" ht="21">
      <c r="A80" s="34"/>
      <c r="B80" s="32"/>
      <c r="C80" s="32"/>
      <c r="D80" s="32"/>
      <c r="E80" s="32"/>
      <c r="F80" s="32"/>
      <c r="G80" s="32"/>
      <c r="H80" s="32"/>
      <c r="I80" s="32"/>
      <c r="J80" s="105"/>
    </row>
    <row r="81" spans="1:10" ht="21">
      <c r="A81" s="34"/>
      <c r="B81" s="32"/>
      <c r="C81" s="32"/>
      <c r="D81" s="32"/>
      <c r="E81" s="32"/>
      <c r="F81" s="32"/>
      <c r="G81" s="32"/>
      <c r="H81" s="32"/>
      <c r="I81" s="32"/>
      <c r="J81" s="105"/>
    </row>
    <row r="82" spans="1:10" ht="21">
      <c r="A82" s="34"/>
      <c r="B82" s="32"/>
      <c r="C82" s="32"/>
      <c r="D82" s="32"/>
      <c r="E82" s="32"/>
      <c r="F82" s="32"/>
      <c r="G82" s="32"/>
      <c r="H82" s="32"/>
      <c r="I82" s="32"/>
      <c r="J82" s="18"/>
    </row>
    <row r="83" spans="1:10" ht="21">
      <c r="A83" s="34"/>
      <c r="B83" s="32"/>
      <c r="C83" s="32"/>
      <c r="D83" s="32"/>
      <c r="E83" s="32"/>
      <c r="F83" s="32"/>
      <c r="G83" s="32"/>
      <c r="H83" s="32"/>
      <c r="I83" s="32"/>
      <c r="J83" s="105"/>
    </row>
    <row r="84" spans="1:10" ht="21">
      <c r="A84" s="34"/>
      <c r="B84" s="34"/>
      <c r="C84" s="34"/>
      <c r="D84" s="111"/>
      <c r="E84" s="34"/>
      <c r="F84" s="34"/>
      <c r="G84" s="34"/>
      <c r="H84" s="34"/>
      <c r="I84" s="34"/>
      <c r="J84" s="56"/>
    </row>
    <row r="85" spans="1:10" ht="21">
      <c r="A85" s="34"/>
      <c r="B85" s="34"/>
      <c r="C85" s="34"/>
      <c r="D85" s="111"/>
      <c r="E85" s="34"/>
      <c r="F85" s="34"/>
      <c r="G85" s="34"/>
      <c r="H85" s="34"/>
      <c r="I85" s="24"/>
      <c r="J85" s="56"/>
    </row>
    <row r="86" spans="1:9" ht="21">
      <c r="A86" s="34"/>
      <c r="B86" s="34"/>
      <c r="C86" s="34"/>
      <c r="D86" s="34"/>
      <c r="E86" s="34"/>
      <c r="F86" s="34"/>
      <c r="G86" s="34"/>
      <c r="H86" s="34"/>
      <c r="I86" s="24"/>
    </row>
    <row r="87" spans="1:9" ht="21">
      <c r="A87" s="276"/>
      <c r="B87" s="276"/>
      <c r="C87" s="276"/>
      <c r="D87" s="276"/>
      <c r="E87" s="276"/>
      <c r="F87" s="276"/>
      <c r="G87" s="276"/>
      <c r="H87" s="276"/>
      <c r="I87" s="276"/>
    </row>
  </sheetData>
  <sheetProtection/>
  <mergeCells count="5">
    <mergeCell ref="A3:D3"/>
    <mergeCell ref="A53:I53"/>
    <mergeCell ref="A87:I87"/>
    <mergeCell ref="A1:D1"/>
    <mergeCell ref="A2:D2"/>
  </mergeCells>
  <printOptions/>
  <pageMargins left="0.75" right="0.32" top="0.47" bottom="0.45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80"/>
  <sheetViews>
    <sheetView view="pageBreakPreview" zoomScale="60" workbookViewId="0" topLeftCell="A1">
      <selection activeCell="E14" sqref="E14"/>
    </sheetView>
  </sheetViews>
  <sheetFormatPr defaultColWidth="9.140625" defaultRowHeight="12.75"/>
  <cols>
    <col min="1" max="1" width="5.8515625" style="19" customWidth="1"/>
    <col min="2" max="2" width="5.57421875" style="19" customWidth="1"/>
    <col min="3" max="3" width="8.421875" style="19" customWidth="1"/>
    <col min="4" max="4" width="9.00390625" style="19" customWidth="1"/>
    <col min="5" max="5" width="30.421875" style="19" customWidth="1"/>
    <col min="6" max="6" width="20.57421875" style="19" customWidth="1"/>
    <col min="7" max="7" width="14.28125" style="19" customWidth="1"/>
    <col min="8" max="8" width="18.00390625" style="19" customWidth="1"/>
    <col min="9" max="9" width="16.7109375" style="19" customWidth="1"/>
    <col min="10" max="10" width="18.57421875" style="19" customWidth="1"/>
    <col min="11" max="16384" width="9.140625" style="19" customWidth="1"/>
  </cols>
  <sheetData>
    <row r="1" spans="1:6" ht="21">
      <c r="A1" s="277" t="s">
        <v>0</v>
      </c>
      <c r="B1" s="277"/>
      <c r="C1" s="277"/>
      <c r="D1" s="277"/>
      <c r="E1" s="277"/>
      <c r="F1" s="277"/>
    </row>
    <row r="2" spans="1:6" ht="21">
      <c r="A2" s="277" t="s">
        <v>280</v>
      </c>
      <c r="B2" s="277"/>
      <c r="C2" s="277"/>
      <c r="D2" s="277"/>
      <c r="E2" s="277"/>
      <c r="F2" s="277"/>
    </row>
    <row r="3" spans="1:6" ht="21">
      <c r="A3" s="277" t="str">
        <f>1เงินสด!A3</f>
        <v>เพียง ณ  วันที่ 31 ธันวาคม 2560</v>
      </c>
      <c r="B3" s="277"/>
      <c r="C3" s="277"/>
      <c r="D3" s="277"/>
      <c r="E3" s="277"/>
      <c r="F3" s="277"/>
    </row>
    <row r="4" spans="2:6" ht="21">
      <c r="B4" s="18"/>
      <c r="C4" s="18"/>
      <c r="D4" s="18"/>
      <c r="E4" s="18"/>
      <c r="F4" s="18"/>
    </row>
    <row r="5" spans="1:7" ht="21">
      <c r="A5" s="43" t="s">
        <v>370</v>
      </c>
      <c r="C5" s="19" t="s">
        <v>371</v>
      </c>
      <c r="G5" s="18"/>
    </row>
    <row r="6" spans="4:6" ht="21">
      <c r="D6" s="19" t="s">
        <v>372</v>
      </c>
      <c r="F6" s="44">
        <v>44000</v>
      </c>
    </row>
    <row r="7" spans="5:6" ht="21.75" thickBot="1">
      <c r="E7" s="19" t="s">
        <v>21</v>
      </c>
      <c r="F7" s="55">
        <f>SUM(F5:F6)</f>
        <v>44000</v>
      </c>
    </row>
    <row r="8" ht="21.75" thickTop="1"/>
    <row r="18" spans="3:10" ht="21">
      <c r="C18" s="166"/>
      <c r="D18" s="49"/>
      <c r="E18" s="49"/>
      <c r="F18" s="49"/>
      <c r="I18" s="167"/>
      <c r="J18" s="18"/>
    </row>
    <row r="19" spans="3:9" ht="21">
      <c r="C19" s="166"/>
      <c r="D19" s="49"/>
      <c r="E19" s="49"/>
      <c r="F19" s="49"/>
      <c r="I19" s="167"/>
    </row>
    <row r="20" spans="9:10" ht="21">
      <c r="I20" s="167"/>
      <c r="J20" s="105"/>
    </row>
    <row r="21" spans="9:10" ht="21">
      <c r="I21" s="167"/>
      <c r="J21" s="105"/>
    </row>
    <row r="22" spans="9:10" ht="21">
      <c r="I22" s="167"/>
      <c r="J22" s="105"/>
    </row>
    <row r="23" spans="9:10" ht="21">
      <c r="I23" s="167"/>
      <c r="J23" s="18"/>
    </row>
    <row r="24" ht="21">
      <c r="I24" s="167"/>
    </row>
    <row r="35" spans="5:7" ht="21">
      <c r="E35" s="109"/>
      <c r="F35" s="109"/>
      <c r="G35" s="109"/>
    </row>
    <row r="36" spans="2:9" ht="21">
      <c r="B36" s="110"/>
      <c r="C36" s="110"/>
      <c r="D36" s="110"/>
      <c r="E36" s="110"/>
      <c r="F36" s="110"/>
      <c r="G36" s="110"/>
      <c r="H36" s="110"/>
      <c r="I36" s="110"/>
    </row>
    <row r="37" spans="2:9" ht="21">
      <c r="B37" s="110"/>
      <c r="C37" s="110"/>
      <c r="D37" s="110"/>
      <c r="E37" s="110"/>
      <c r="F37" s="110"/>
      <c r="G37" s="110"/>
      <c r="H37" s="110"/>
      <c r="I37" s="110"/>
    </row>
    <row r="38" spans="2:9" ht="21">
      <c r="B38" s="110"/>
      <c r="C38" s="110"/>
      <c r="D38" s="110"/>
      <c r="E38" s="110"/>
      <c r="F38" s="110"/>
      <c r="G38" s="110"/>
      <c r="H38" s="110"/>
      <c r="I38" s="110"/>
    </row>
    <row r="39" spans="2:9" ht="21">
      <c r="B39" s="110"/>
      <c r="C39" s="110"/>
      <c r="D39" s="110"/>
      <c r="E39" s="110"/>
      <c r="F39" s="110"/>
      <c r="G39" s="110"/>
      <c r="H39" s="110"/>
      <c r="I39" s="110"/>
    </row>
    <row r="40" spans="2:9" ht="21">
      <c r="B40" s="110"/>
      <c r="C40" s="110"/>
      <c r="D40" s="110"/>
      <c r="E40" s="110"/>
      <c r="F40" s="110"/>
      <c r="G40" s="110"/>
      <c r="H40" s="110"/>
      <c r="I40" s="110"/>
    </row>
    <row r="46" spans="1:10" ht="21">
      <c r="A46" s="277"/>
      <c r="B46" s="277"/>
      <c r="C46" s="277"/>
      <c r="D46" s="277"/>
      <c r="E46" s="277"/>
      <c r="F46" s="277"/>
      <c r="G46" s="277"/>
      <c r="H46" s="277"/>
      <c r="I46" s="277"/>
      <c r="J46" s="18"/>
    </row>
    <row r="47" spans="1:9" ht="21">
      <c r="A47" s="18"/>
      <c r="B47" s="18"/>
      <c r="C47" s="18"/>
      <c r="D47" s="18"/>
      <c r="E47" s="18"/>
      <c r="F47" s="18"/>
      <c r="G47" s="18"/>
      <c r="H47" s="18"/>
      <c r="I47" s="18"/>
    </row>
    <row r="48" ht="21">
      <c r="A48" s="31"/>
    </row>
    <row r="49" ht="21">
      <c r="A49" s="31"/>
    </row>
    <row r="52" ht="21">
      <c r="J52" s="18"/>
    </row>
    <row r="53" ht="21">
      <c r="G53" s="105"/>
    </row>
    <row r="54" spans="1:9" ht="21">
      <c r="A54" s="34"/>
      <c r="B54" s="34"/>
      <c r="C54" s="34"/>
      <c r="D54" s="34"/>
      <c r="E54" s="34"/>
      <c r="F54" s="34"/>
      <c r="G54" s="24"/>
      <c r="H54" s="24"/>
      <c r="I54" s="24"/>
    </row>
    <row r="55" spans="1:9" ht="21">
      <c r="A55" s="34"/>
      <c r="B55" s="111"/>
      <c r="C55" s="34"/>
      <c r="D55" s="34"/>
      <c r="E55" s="34"/>
      <c r="F55" s="34"/>
      <c r="G55" s="34"/>
      <c r="H55" s="24"/>
      <c r="I55" s="24"/>
    </row>
    <row r="56" spans="1:9" ht="21">
      <c r="A56" s="34"/>
      <c r="B56" s="34"/>
      <c r="C56" s="34"/>
      <c r="D56" s="34"/>
      <c r="E56" s="34"/>
      <c r="F56" s="34"/>
      <c r="G56" s="34"/>
      <c r="H56" s="24"/>
      <c r="I56" s="24"/>
    </row>
    <row r="57" spans="1:10" ht="21">
      <c r="A57" s="34"/>
      <c r="B57" s="34"/>
      <c r="C57" s="34"/>
      <c r="D57" s="34"/>
      <c r="E57" s="34"/>
      <c r="F57" s="34"/>
      <c r="G57" s="34"/>
      <c r="H57" s="34"/>
      <c r="I57" s="42"/>
      <c r="J57" s="18"/>
    </row>
    <row r="58" spans="1:9" ht="21">
      <c r="A58" s="34"/>
      <c r="B58" s="34"/>
      <c r="C58" s="34"/>
      <c r="D58" s="34"/>
      <c r="E58" s="34"/>
      <c r="F58" s="34"/>
      <c r="G58" s="34"/>
      <c r="H58" s="34"/>
      <c r="I58" s="34"/>
    </row>
    <row r="59" spans="1:10" ht="21">
      <c r="A59" s="34"/>
      <c r="B59" s="34"/>
      <c r="C59" s="34"/>
      <c r="D59" s="34"/>
      <c r="E59" s="34"/>
      <c r="F59" s="34"/>
      <c r="G59" s="34"/>
      <c r="H59" s="34"/>
      <c r="I59" s="34"/>
      <c r="J59" s="105"/>
    </row>
    <row r="60" spans="1:10" ht="21">
      <c r="A60" s="34"/>
      <c r="B60" s="34"/>
      <c r="C60" s="34"/>
      <c r="D60" s="34"/>
      <c r="E60" s="34"/>
      <c r="F60" s="34"/>
      <c r="G60" s="34"/>
      <c r="H60" s="34"/>
      <c r="I60" s="34"/>
      <c r="J60" s="105"/>
    </row>
    <row r="61" spans="1:10" ht="21">
      <c r="A61" s="34"/>
      <c r="B61" s="34"/>
      <c r="C61" s="34"/>
      <c r="D61" s="34"/>
      <c r="E61" s="34"/>
      <c r="F61" s="34"/>
      <c r="G61" s="34"/>
      <c r="H61" s="34"/>
      <c r="I61" s="34"/>
      <c r="J61" s="105"/>
    </row>
    <row r="62" spans="1:10" ht="21">
      <c r="A62" s="34"/>
      <c r="B62" s="34"/>
      <c r="C62" s="34"/>
      <c r="D62" s="34"/>
      <c r="E62" s="34"/>
      <c r="F62" s="34"/>
      <c r="G62" s="34"/>
      <c r="H62" s="34"/>
      <c r="I62" s="34"/>
      <c r="J62" s="105"/>
    </row>
    <row r="63" spans="1:10" ht="21">
      <c r="A63" s="34"/>
      <c r="B63" s="34"/>
      <c r="C63" s="34"/>
      <c r="D63" s="34"/>
      <c r="E63" s="34"/>
      <c r="F63" s="34"/>
      <c r="G63" s="34"/>
      <c r="H63" s="34"/>
      <c r="I63" s="34"/>
      <c r="J63" s="105"/>
    </row>
    <row r="64" spans="1:10" ht="21">
      <c r="A64" s="34"/>
      <c r="B64" s="34"/>
      <c r="C64" s="34"/>
      <c r="D64" s="34"/>
      <c r="E64" s="34"/>
      <c r="F64" s="34"/>
      <c r="G64" s="34"/>
      <c r="H64" s="34"/>
      <c r="I64" s="34"/>
      <c r="J64" s="105"/>
    </row>
    <row r="65" spans="1:10" ht="21">
      <c r="A65" s="34"/>
      <c r="B65" s="34"/>
      <c r="C65" s="34"/>
      <c r="D65" s="34"/>
      <c r="E65" s="25"/>
      <c r="F65" s="25"/>
      <c r="G65" s="34"/>
      <c r="H65" s="34"/>
      <c r="I65" s="34"/>
      <c r="J65" s="105"/>
    </row>
    <row r="66" spans="1:10" ht="21">
      <c r="A66" s="34"/>
      <c r="B66" s="34"/>
      <c r="C66" s="34"/>
      <c r="D66" s="34"/>
      <c r="E66" s="25"/>
      <c r="F66" s="25"/>
      <c r="G66" s="34"/>
      <c r="H66" s="34"/>
      <c r="I66" s="34"/>
      <c r="J66" s="105"/>
    </row>
    <row r="67" spans="1:10" ht="21">
      <c r="A67" s="34"/>
      <c r="B67" s="34"/>
      <c r="C67" s="34"/>
      <c r="D67" s="34"/>
      <c r="E67" s="25"/>
      <c r="F67" s="25"/>
      <c r="G67" s="34"/>
      <c r="H67" s="34"/>
      <c r="I67" s="34"/>
      <c r="J67" s="105"/>
    </row>
    <row r="68" spans="1:10" ht="21">
      <c r="A68" s="34"/>
      <c r="B68" s="34"/>
      <c r="C68" s="34"/>
      <c r="D68" s="111"/>
      <c r="E68" s="34"/>
      <c r="F68" s="34"/>
      <c r="G68" s="34"/>
      <c r="H68" s="34"/>
      <c r="I68" s="34"/>
      <c r="J68" s="105"/>
    </row>
    <row r="69" spans="1:10" ht="21">
      <c r="A69" s="34"/>
      <c r="B69" s="34"/>
      <c r="C69" s="34"/>
      <c r="D69" s="34"/>
      <c r="E69" s="34"/>
      <c r="F69" s="34"/>
      <c r="G69" s="34"/>
      <c r="H69" s="34"/>
      <c r="I69" s="34"/>
      <c r="J69" s="18"/>
    </row>
    <row r="70" spans="1:10" ht="21">
      <c r="A70" s="34"/>
      <c r="B70" s="32"/>
      <c r="C70" s="32"/>
      <c r="D70" s="32"/>
      <c r="E70" s="32"/>
      <c r="F70" s="32"/>
      <c r="G70" s="32"/>
      <c r="H70" s="32"/>
      <c r="I70" s="32"/>
      <c r="J70" s="105"/>
    </row>
    <row r="71" spans="1:10" ht="21">
      <c r="A71" s="34"/>
      <c r="B71" s="32"/>
      <c r="C71" s="32"/>
      <c r="D71" s="32"/>
      <c r="E71" s="32"/>
      <c r="F71" s="32"/>
      <c r="G71" s="32"/>
      <c r="H71" s="32"/>
      <c r="I71" s="32"/>
      <c r="J71" s="18"/>
    </row>
    <row r="72" spans="1:10" ht="21">
      <c r="A72" s="34"/>
      <c r="B72" s="32"/>
      <c r="C72" s="32"/>
      <c r="D72" s="32"/>
      <c r="E72" s="32"/>
      <c r="F72" s="32"/>
      <c r="G72" s="32"/>
      <c r="H72" s="32"/>
      <c r="I72" s="32"/>
      <c r="J72" s="105"/>
    </row>
    <row r="73" spans="1:10" ht="21">
      <c r="A73" s="34"/>
      <c r="B73" s="32"/>
      <c r="C73" s="32"/>
      <c r="D73" s="32"/>
      <c r="E73" s="32"/>
      <c r="F73" s="32"/>
      <c r="G73" s="32"/>
      <c r="H73" s="32"/>
      <c r="I73" s="32"/>
      <c r="J73" s="105"/>
    </row>
    <row r="74" spans="1:10" ht="21">
      <c r="A74" s="34"/>
      <c r="B74" s="32"/>
      <c r="C74" s="32"/>
      <c r="D74" s="32"/>
      <c r="E74" s="32"/>
      <c r="F74" s="32"/>
      <c r="G74" s="32"/>
      <c r="H74" s="32"/>
      <c r="I74" s="32"/>
      <c r="J74" s="105"/>
    </row>
    <row r="75" spans="1:10" ht="21">
      <c r="A75" s="34"/>
      <c r="B75" s="32"/>
      <c r="C75" s="32"/>
      <c r="D75" s="32"/>
      <c r="E75" s="32"/>
      <c r="F75" s="32"/>
      <c r="G75" s="32"/>
      <c r="H75" s="32"/>
      <c r="I75" s="32"/>
      <c r="J75" s="18"/>
    </row>
    <row r="76" spans="1:10" ht="21">
      <c r="A76" s="34"/>
      <c r="B76" s="32"/>
      <c r="C76" s="32"/>
      <c r="D76" s="32"/>
      <c r="E76" s="32"/>
      <c r="F76" s="32"/>
      <c r="G76" s="32"/>
      <c r="H76" s="32"/>
      <c r="I76" s="32"/>
      <c r="J76" s="105"/>
    </row>
    <row r="77" spans="1:10" ht="21">
      <c r="A77" s="34"/>
      <c r="B77" s="34"/>
      <c r="C77" s="34"/>
      <c r="D77" s="111"/>
      <c r="E77" s="34"/>
      <c r="F77" s="34"/>
      <c r="G77" s="34"/>
      <c r="H77" s="34"/>
      <c r="I77" s="34"/>
      <c r="J77" s="56"/>
    </row>
    <row r="78" spans="1:10" ht="21">
      <c r="A78" s="34"/>
      <c r="B78" s="34"/>
      <c r="C78" s="34"/>
      <c r="D78" s="111"/>
      <c r="E78" s="34"/>
      <c r="F78" s="34"/>
      <c r="G78" s="34"/>
      <c r="H78" s="34"/>
      <c r="I78" s="24"/>
      <c r="J78" s="56"/>
    </row>
    <row r="79" spans="1:9" ht="21">
      <c r="A79" s="34"/>
      <c r="B79" s="34"/>
      <c r="C79" s="34"/>
      <c r="D79" s="34"/>
      <c r="E79" s="34"/>
      <c r="F79" s="34"/>
      <c r="G79" s="34"/>
      <c r="H79" s="34"/>
      <c r="I79" s="24"/>
    </row>
    <row r="80" spans="1:9" ht="21">
      <c r="A80" s="276"/>
      <c r="B80" s="276"/>
      <c r="C80" s="276"/>
      <c r="D80" s="276"/>
      <c r="E80" s="276"/>
      <c r="F80" s="276"/>
      <c r="G80" s="276"/>
      <c r="H80" s="276"/>
      <c r="I80" s="276"/>
    </row>
  </sheetData>
  <sheetProtection/>
  <mergeCells count="5">
    <mergeCell ref="A1:F1"/>
    <mergeCell ref="A2:F2"/>
    <mergeCell ref="A3:F3"/>
    <mergeCell ref="A46:I46"/>
    <mergeCell ref="A80:I80"/>
  </mergeCells>
  <printOptions/>
  <pageMargins left="0.75" right="0.32" top="0.86" bottom="1" header="0.5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83"/>
  <sheetViews>
    <sheetView view="pageBreakPreview" zoomScale="60" workbookViewId="0" topLeftCell="A1">
      <selection activeCell="E19" sqref="E19"/>
    </sheetView>
  </sheetViews>
  <sheetFormatPr defaultColWidth="9.140625" defaultRowHeight="12.75"/>
  <cols>
    <col min="1" max="1" width="5.8515625" style="19" customWidth="1"/>
    <col min="2" max="2" width="5.57421875" style="19" customWidth="1"/>
    <col min="3" max="3" width="8.421875" style="19" customWidth="1"/>
    <col min="4" max="4" width="9.00390625" style="19" customWidth="1"/>
    <col min="5" max="5" width="30.421875" style="19" customWidth="1"/>
    <col min="6" max="6" width="20.57421875" style="19" customWidth="1"/>
    <col min="7" max="7" width="14.28125" style="19" customWidth="1"/>
    <col min="8" max="8" width="18.00390625" style="19" customWidth="1"/>
    <col min="9" max="9" width="16.7109375" style="19" customWidth="1"/>
    <col min="10" max="10" width="18.57421875" style="19" customWidth="1"/>
    <col min="11" max="16384" width="9.140625" style="19" customWidth="1"/>
  </cols>
  <sheetData>
    <row r="1" spans="1:6" ht="21">
      <c r="A1" s="277" t="s">
        <v>0</v>
      </c>
      <c r="B1" s="277"/>
      <c r="C1" s="277"/>
      <c r="D1" s="277"/>
      <c r="E1" s="277"/>
      <c r="F1" s="277"/>
    </row>
    <row r="2" spans="1:6" ht="21">
      <c r="A2" s="277" t="s">
        <v>280</v>
      </c>
      <c r="B2" s="277"/>
      <c r="C2" s="277"/>
      <c r="D2" s="277"/>
      <c r="E2" s="277"/>
      <c r="F2" s="277"/>
    </row>
    <row r="3" spans="1:6" ht="21">
      <c r="A3" s="277" t="str">
        <f>1เงินสด!A3</f>
        <v>เพียง ณ  วันที่ 31 ธันวาคม 2560</v>
      </c>
      <c r="B3" s="277"/>
      <c r="C3" s="277"/>
      <c r="D3" s="277"/>
      <c r="E3" s="277"/>
      <c r="F3" s="277"/>
    </row>
    <row r="4" spans="2:6" ht="21">
      <c r="B4" s="18"/>
      <c r="C4" s="18"/>
      <c r="D4" s="18"/>
      <c r="E4" s="18"/>
      <c r="F4" s="18"/>
    </row>
    <row r="5" spans="1:7" ht="21">
      <c r="A5" s="43" t="s">
        <v>373</v>
      </c>
      <c r="C5" s="19" t="s">
        <v>374</v>
      </c>
      <c r="G5" s="18"/>
    </row>
    <row r="6" spans="4:6" ht="21">
      <c r="D6" s="19" t="s">
        <v>372</v>
      </c>
      <c r="F6" s="44">
        <v>44000</v>
      </c>
    </row>
    <row r="7" spans="5:6" ht="21.75" thickBot="1">
      <c r="E7" s="19" t="s">
        <v>21</v>
      </c>
      <c r="F7" s="55">
        <f>SUM(F5:F6)</f>
        <v>44000</v>
      </c>
    </row>
    <row r="8" ht="21.75" thickTop="1"/>
    <row r="21" spans="3:10" ht="21">
      <c r="C21" s="166"/>
      <c r="D21" s="49"/>
      <c r="E21" s="49"/>
      <c r="F21" s="49"/>
      <c r="I21" s="167"/>
      <c r="J21" s="18"/>
    </row>
    <row r="22" spans="3:9" ht="21">
      <c r="C22" s="166"/>
      <c r="D22" s="49"/>
      <c r="E22" s="49"/>
      <c r="F22" s="49"/>
      <c r="I22" s="167"/>
    </row>
    <row r="23" spans="9:10" ht="21">
      <c r="I23" s="167"/>
      <c r="J23" s="105"/>
    </row>
    <row r="24" spans="9:10" ht="21">
      <c r="I24" s="167"/>
      <c r="J24" s="105"/>
    </row>
    <row r="25" spans="9:10" ht="21">
      <c r="I25" s="167"/>
      <c r="J25" s="105"/>
    </row>
    <row r="26" spans="9:10" ht="21">
      <c r="I26" s="167"/>
      <c r="J26" s="18"/>
    </row>
    <row r="27" ht="21">
      <c r="I27" s="167"/>
    </row>
    <row r="38" spans="5:7" ht="21">
      <c r="E38" s="109"/>
      <c r="F38" s="109"/>
      <c r="G38" s="109"/>
    </row>
    <row r="39" spans="2:9" ht="21">
      <c r="B39" s="110"/>
      <c r="C39" s="110"/>
      <c r="D39" s="110"/>
      <c r="E39" s="110"/>
      <c r="F39" s="110"/>
      <c r="G39" s="110"/>
      <c r="H39" s="110"/>
      <c r="I39" s="110"/>
    </row>
    <row r="40" spans="2:9" ht="21">
      <c r="B40" s="110"/>
      <c r="C40" s="110"/>
      <c r="D40" s="110"/>
      <c r="E40" s="110"/>
      <c r="F40" s="110"/>
      <c r="G40" s="110"/>
      <c r="H40" s="110"/>
      <c r="I40" s="110"/>
    </row>
    <row r="41" spans="2:9" ht="21">
      <c r="B41" s="110"/>
      <c r="C41" s="110"/>
      <c r="D41" s="110"/>
      <c r="E41" s="110"/>
      <c r="F41" s="110"/>
      <c r="G41" s="110"/>
      <c r="H41" s="110"/>
      <c r="I41" s="110"/>
    </row>
    <row r="42" spans="2:9" ht="21">
      <c r="B42" s="110"/>
      <c r="C42" s="110"/>
      <c r="D42" s="110"/>
      <c r="E42" s="110"/>
      <c r="F42" s="110"/>
      <c r="G42" s="110"/>
      <c r="H42" s="110"/>
      <c r="I42" s="110"/>
    </row>
    <row r="43" spans="2:9" ht="21">
      <c r="B43" s="110"/>
      <c r="C43" s="110"/>
      <c r="D43" s="110"/>
      <c r="E43" s="110"/>
      <c r="F43" s="110"/>
      <c r="G43" s="110"/>
      <c r="H43" s="110"/>
      <c r="I43" s="110"/>
    </row>
    <row r="49" spans="1:10" ht="21">
      <c r="A49" s="277"/>
      <c r="B49" s="277"/>
      <c r="C49" s="277"/>
      <c r="D49" s="277"/>
      <c r="E49" s="277"/>
      <c r="F49" s="277"/>
      <c r="G49" s="277"/>
      <c r="H49" s="277"/>
      <c r="I49" s="277"/>
      <c r="J49" s="18"/>
    </row>
    <row r="50" spans="1:9" ht="21">
      <c r="A50" s="18"/>
      <c r="B50" s="18"/>
      <c r="C50" s="18"/>
      <c r="D50" s="18"/>
      <c r="E50" s="18"/>
      <c r="F50" s="18"/>
      <c r="G50" s="18"/>
      <c r="H50" s="18"/>
      <c r="I50" s="18"/>
    </row>
    <row r="51" ht="21">
      <c r="A51" s="31"/>
    </row>
    <row r="52" ht="21">
      <c r="A52" s="31"/>
    </row>
    <row r="55" ht="21">
      <c r="J55" s="18"/>
    </row>
    <row r="56" ht="21">
      <c r="G56" s="105"/>
    </row>
    <row r="57" spans="1:9" ht="21">
      <c r="A57" s="34"/>
      <c r="B57" s="34"/>
      <c r="C57" s="34"/>
      <c r="D57" s="34"/>
      <c r="E57" s="34"/>
      <c r="F57" s="34"/>
      <c r="G57" s="24"/>
      <c r="H57" s="24"/>
      <c r="I57" s="24"/>
    </row>
    <row r="58" spans="1:9" ht="21">
      <c r="A58" s="34"/>
      <c r="B58" s="111"/>
      <c r="C58" s="34"/>
      <c r="D58" s="34"/>
      <c r="E58" s="34"/>
      <c r="F58" s="34"/>
      <c r="G58" s="34"/>
      <c r="H58" s="24"/>
      <c r="I58" s="24"/>
    </row>
    <row r="59" spans="1:9" ht="21">
      <c r="A59" s="34"/>
      <c r="B59" s="34"/>
      <c r="C59" s="34"/>
      <c r="D59" s="34"/>
      <c r="E59" s="34"/>
      <c r="F59" s="34"/>
      <c r="G59" s="34"/>
      <c r="H59" s="24"/>
      <c r="I59" s="24"/>
    </row>
    <row r="60" spans="1:10" ht="21">
      <c r="A60" s="34"/>
      <c r="B60" s="34"/>
      <c r="C60" s="34"/>
      <c r="D60" s="34"/>
      <c r="E60" s="34"/>
      <c r="F60" s="34"/>
      <c r="G60" s="34"/>
      <c r="H60" s="34"/>
      <c r="I60" s="42"/>
      <c r="J60" s="18"/>
    </row>
    <row r="61" spans="1:9" ht="21">
      <c r="A61" s="34"/>
      <c r="B61" s="34"/>
      <c r="C61" s="34"/>
      <c r="D61" s="34"/>
      <c r="E61" s="34"/>
      <c r="F61" s="34"/>
      <c r="G61" s="34"/>
      <c r="H61" s="34"/>
      <c r="I61" s="34"/>
    </row>
    <row r="62" spans="1:10" ht="21">
      <c r="A62" s="34"/>
      <c r="B62" s="34"/>
      <c r="C62" s="34"/>
      <c r="D62" s="34"/>
      <c r="E62" s="34"/>
      <c r="F62" s="34"/>
      <c r="G62" s="34"/>
      <c r="H62" s="34"/>
      <c r="I62" s="34"/>
      <c r="J62" s="105"/>
    </row>
    <row r="63" spans="1:10" ht="21">
      <c r="A63" s="34"/>
      <c r="B63" s="34"/>
      <c r="C63" s="34"/>
      <c r="D63" s="34"/>
      <c r="E63" s="34"/>
      <c r="F63" s="34"/>
      <c r="G63" s="34"/>
      <c r="H63" s="34"/>
      <c r="I63" s="34"/>
      <c r="J63" s="105"/>
    </row>
    <row r="64" spans="1:10" ht="21">
      <c r="A64" s="34"/>
      <c r="B64" s="34"/>
      <c r="C64" s="34"/>
      <c r="D64" s="34"/>
      <c r="E64" s="34"/>
      <c r="F64" s="34"/>
      <c r="G64" s="34"/>
      <c r="H64" s="34"/>
      <c r="I64" s="34"/>
      <c r="J64" s="105"/>
    </row>
    <row r="65" spans="1:10" ht="21">
      <c r="A65" s="34"/>
      <c r="B65" s="34"/>
      <c r="C65" s="34"/>
      <c r="D65" s="34"/>
      <c r="E65" s="34"/>
      <c r="F65" s="34"/>
      <c r="G65" s="34"/>
      <c r="H65" s="34"/>
      <c r="I65" s="34"/>
      <c r="J65" s="105"/>
    </row>
    <row r="66" spans="1:10" ht="21">
      <c r="A66" s="34"/>
      <c r="B66" s="34"/>
      <c r="C66" s="34"/>
      <c r="D66" s="34"/>
      <c r="E66" s="34"/>
      <c r="F66" s="34"/>
      <c r="G66" s="34"/>
      <c r="H66" s="34"/>
      <c r="I66" s="34"/>
      <c r="J66" s="105"/>
    </row>
    <row r="67" spans="1:10" ht="21">
      <c r="A67" s="34"/>
      <c r="B67" s="34"/>
      <c r="C67" s="34"/>
      <c r="D67" s="34"/>
      <c r="E67" s="34"/>
      <c r="F67" s="34"/>
      <c r="G67" s="34"/>
      <c r="H67" s="34"/>
      <c r="I67" s="34"/>
      <c r="J67" s="105"/>
    </row>
    <row r="68" spans="1:10" ht="21">
      <c r="A68" s="34"/>
      <c r="B68" s="34"/>
      <c r="C68" s="34"/>
      <c r="D68" s="34"/>
      <c r="E68" s="25"/>
      <c r="F68" s="25"/>
      <c r="G68" s="34"/>
      <c r="H68" s="34"/>
      <c r="I68" s="34"/>
      <c r="J68" s="105"/>
    </row>
    <row r="69" spans="1:10" ht="21">
      <c r="A69" s="34"/>
      <c r="B69" s="34"/>
      <c r="C69" s="34"/>
      <c r="D69" s="34"/>
      <c r="E69" s="25"/>
      <c r="F69" s="25"/>
      <c r="G69" s="34"/>
      <c r="H69" s="34"/>
      <c r="I69" s="34"/>
      <c r="J69" s="105"/>
    </row>
    <row r="70" spans="1:10" ht="21">
      <c r="A70" s="34"/>
      <c r="B70" s="34"/>
      <c r="C70" s="34"/>
      <c r="D70" s="34"/>
      <c r="E70" s="25"/>
      <c r="F70" s="25"/>
      <c r="G70" s="34"/>
      <c r="H70" s="34"/>
      <c r="I70" s="34"/>
      <c r="J70" s="105"/>
    </row>
    <row r="71" spans="1:10" ht="21">
      <c r="A71" s="34"/>
      <c r="B71" s="34"/>
      <c r="C71" s="34"/>
      <c r="D71" s="111"/>
      <c r="E71" s="34"/>
      <c r="F71" s="34"/>
      <c r="G71" s="34"/>
      <c r="H71" s="34"/>
      <c r="I71" s="34"/>
      <c r="J71" s="105"/>
    </row>
    <row r="72" spans="1:10" ht="21">
      <c r="A72" s="34"/>
      <c r="B72" s="34"/>
      <c r="C72" s="34"/>
      <c r="D72" s="34"/>
      <c r="E72" s="34"/>
      <c r="F72" s="34"/>
      <c r="G72" s="34"/>
      <c r="H72" s="34"/>
      <c r="I72" s="34"/>
      <c r="J72" s="18"/>
    </row>
    <row r="73" spans="1:10" ht="21">
      <c r="A73" s="34"/>
      <c r="B73" s="32"/>
      <c r="C73" s="32"/>
      <c r="D73" s="32"/>
      <c r="E73" s="32"/>
      <c r="F73" s="32"/>
      <c r="G73" s="32"/>
      <c r="H73" s="32"/>
      <c r="I73" s="32"/>
      <c r="J73" s="105"/>
    </row>
    <row r="74" spans="1:10" ht="21">
      <c r="A74" s="34"/>
      <c r="B74" s="32"/>
      <c r="C74" s="32"/>
      <c r="D74" s="32"/>
      <c r="E74" s="32"/>
      <c r="F74" s="32"/>
      <c r="G74" s="32"/>
      <c r="H74" s="32"/>
      <c r="I74" s="32"/>
      <c r="J74" s="18"/>
    </row>
    <row r="75" spans="1:10" ht="21">
      <c r="A75" s="34"/>
      <c r="B75" s="32"/>
      <c r="C75" s="32"/>
      <c r="D75" s="32"/>
      <c r="E75" s="32"/>
      <c r="F75" s="32"/>
      <c r="G75" s="32"/>
      <c r="H75" s="32"/>
      <c r="I75" s="32"/>
      <c r="J75" s="105"/>
    </row>
    <row r="76" spans="1:10" ht="21">
      <c r="A76" s="34"/>
      <c r="B76" s="32"/>
      <c r="C76" s="32"/>
      <c r="D76" s="32"/>
      <c r="E76" s="32"/>
      <c r="F76" s="32"/>
      <c r="G76" s="32"/>
      <c r="H76" s="32"/>
      <c r="I76" s="32"/>
      <c r="J76" s="105"/>
    </row>
    <row r="77" spans="1:10" ht="21">
      <c r="A77" s="34"/>
      <c r="B77" s="32"/>
      <c r="C77" s="32"/>
      <c r="D77" s="32"/>
      <c r="E77" s="32"/>
      <c r="F77" s="32"/>
      <c r="G77" s="32"/>
      <c r="H77" s="32"/>
      <c r="I77" s="32"/>
      <c r="J77" s="105"/>
    </row>
    <row r="78" spans="1:10" ht="21">
      <c r="A78" s="34"/>
      <c r="B78" s="32"/>
      <c r="C78" s="32"/>
      <c r="D78" s="32"/>
      <c r="E78" s="32"/>
      <c r="F78" s="32"/>
      <c r="G78" s="32"/>
      <c r="H78" s="32"/>
      <c r="I78" s="32"/>
      <c r="J78" s="18"/>
    </row>
    <row r="79" spans="1:10" ht="21">
      <c r="A79" s="34"/>
      <c r="B79" s="32"/>
      <c r="C79" s="32"/>
      <c r="D79" s="32"/>
      <c r="E79" s="32"/>
      <c r="F79" s="32"/>
      <c r="G79" s="32"/>
      <c r="H79" s="32"/>
      <c r="I79" s="32"/>
      <c r="J79" s="105"/>
    </row>
    <row r="80" spans="1:10" ht="21">
      <c r="A80" s="34"/>
      <c r="B80" s="34"/>
      <c r="C80" s="34"/>
      <c r="D80" s="111"/>
      <c r="E80" s="34"/>
      <c r="F80" s="34"/>
      <c r="G80" s="34"/>
      <c r="H80" s="34"/>
      <c r="I80" s="34"/>
      <c r="J80" s="56"/>
    </row>
    <row r="81" spans="1:10" ht="21">
      <c r="A81" s="34"/>
      <c r="B81" s="34"/>
      <c r="C81" s="34"/>
      <c r="D81" s="111"/>
      <c r="E81" s="34"/>
      <c r="F81" s="34"/>
      <c r="G81" s="34"/>
      <c r="H81" s="34"/>
      <c r="I81" s="24"/>
      <c r="J81" s="56"/>
    </row>
    <row r="82" spans="1:9" ht="21">
      <c r="A82" s="34"/>
      <c r="B82" s="34"/>
      <c r="C82" s="34"/>
      <c r="D82" s="34"/>
      <c r="E82" s="34"/>
      <c r="F82" s="34"/>
      <c r="G82" s="34"/>
      <c r="H82" s="34"/>
      <c r="I82" s="24"/>
    </row>
    <row r="83" spans="1:9" ht="21">
      <c r="A83" s="276"/>
      <c r="B83" s="276"/>
      <c r="C83" s="276"/>
      <c r="D83" s="276"/>
      <c r="E83" s="276"/>
      <c r="F83" s="276"/>
      <c r="G83" s="276"/>
      <c r="H83" s="276"/>
      <c r="I83" s="276"/>
    </row>
  </sheetData>
  <sheetProtection/>
  <mergeCells count="5">
    <mergeCell ref="A1:F1"/>
    <mergeCell ref="A2:F2"/>
    <mergeCell ref="A3:F3"/>
    <mergeCell ref="A49:I49"/>
    <mergeCell ref="A83:I83"/>
  </mergeCells>
  <printOptions/>
  <pageMargins left="0.75" right="0.32" top="0.86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"/>
  <sheetViews>
    <sheetView zoomScale="70" zoomScaleNormal="70" zoomScalePageLayoutView="0" workbookViewId="0" topLeftCell="A1">
      <selection activeCell="B29" sqref="B29"/>
    </sheetView>
  </sheetViews>
  <sheetFormatPr defaultColWidth="9.140625" defaultRowHeight="12.75"/>
  <cols>
    <col min="1" max="1" width="47.140625" style="19" customWidth="1"/>
    <col min="2" max="2" width="24.28125" style="19" customWidth="1"/>
    <col min="3" max="3" width="15.421875" style="19" bestFit="1" customWidth="1"/>
    <col min="4" max="4" width="10.421875" style="19" bestFit="1" customWidth="1"/>
    <col min="5" max="5" width="15.421875" style="19" bestFit="1" customWidth="1"/>
    <col min="6" max="6" width="12.421875" style="19" bestFit="1" customWidth="1"/>
    <col min="7" max="16384" width="9.140625" style="19" customWidth="1"/>
  </cols>
  <sheetData>
    <row r="1" spans="1:6" ht="21">
      <c r="A1" s="277" t="s">
        <v>0</v>
      </c>
      <c r="B1" s="277"/>
      <c r="C1" s="277"/>
      <c r="D1" s="277"/>
      <c r="E1" s="277"/>
      <c r="F1" s="277"/>
    </row>
    <row r="2" spans="1:6" ht="21">
      <c r="A2" s="277" t="s">
        <v>280</v>
      </c>
      <c r="B2" s="277"/>
      <c r="C2" s="277"/>
      <c r="D2" s="277"/>
      <c r="E2" s="277"/>
      <c r="F2" s="277"/>
    </row>
    <row r="3" spans="1:6" ht="21">
      <c r="A3" s="277" t="str">
        <f>1เงินสด!A3</f>
        <v>เพียง ณ  วันที่ 31 ธันวาคม 2560</v>
      </c>
      <c r="B3" s="277"/>
      <c r="C3" s="277"/>
      <c r="D3" s="277"/>
      <c r="E3" s="277"/>
      <c r="F3" s="277"/>
    </row>
    <row r="4" spans="1:6" ht="21">
      <c r="A4" s="43" t="s">
        <v>388</v>
      </c>
      <c r="B4" s="18"/>
      <c r="C4" s="18"/>
      <c r="D4" s="18"/>
      <c r="E4" s="18"/>
      <c r="F4" s="18"/>
    </row>
    <row r="5" spans="1:6" ht="21">
      <c r="A5" s="239" t="s">
        <v>375</v>
      </c>
      <c r="B5" s="239" t="s">
        <v>376</v>
      </c>
      <c r="C5" s="239" t="s">
        <v>377</v>
      </c>
      <c r="D5" s="239" t="s">
        <v>378</v>
      </c>
      <c r="E5" s="239" t="s">
        <v>379</v>
      </c>
      <c r="F5" s="239" t="s">
        <v>213</v>
      </c>
    </row>
    <row r="6" spans="1:6" ht="21">
      <c r="A6" s="37"/>
      <c r="B6" s="37"/>
      <c r="C6" s="37"/>
      <c r="D6" s="37"/>
      <c r="E6" s="37"/>
      <c r="F6" s="37"/>
    </row>
    <row r="7" spans="1:6" ht="21">
      <c r="A7" s="39" t="s">
        <v>214</v>
      </c>
      <c r="B7" s="38" t="s">
        <v>224</v>
      </c>
      <c r="C7" s="39"/>
      <c r="D7" s="39"/>
      <c r="E7" s="39"/>
      <c r="F7" s="39"/>
    </row>
    <row r="8" spans="1:6" ht="21">
      <c r="A8" s="39" t="s">
        <v>380</v>
      </c>
      <c r="B8" s="38" t="s">
        <v>225</v>
      </c>
      <c r="C8" s="30">
        <v>6120000</v>
      </c>
      <c r="D8" s="240">
        <v>0</v>
      </c>
      <c r="E8" s="30">
        <f>C8+D8</f>
        <v>6120000</v>
      </c>
      <c r="F8" s="169" t="s">
        <v>226</v>
      </c>
    </row>
    <row r="9" spans="1:6" ht="21">
      <c r="A9" s="39" t="s">
        <v>381</v>
      </c>
      <c r="B9" s="28"/>
      <c r="C9" s="30"/>
      <c r="D9" s="30"/>
      <c r="E9" s="30"/>
      <c r="F9" s="39"/>
    </row>
    <row r="10" spans="1:6" ht="21">
      <c r="A10" s="39"/>
      <c r="B10" s="30"/>
      <c r="C10" s="30"/>
      <c r="D10" s="30"/>
      <c r="E10" s="30"/>
      <c r="F10" s="39"/>
    </row>
    <row r="11" spans="1:7" ht="21">
      <c r="A11" s="39" t="s">
        <v>382</v>
      </c>
      <c r="B11" s="39"/>
      <c r="C11" s="30">
        <v>9400000</v>
      </c>
      <c r="D11" s="240">
        <v>0</v>
      </c>
      <c r="E11" s="30">
        <f>C11+D11</f>
        <v>9400000</v>
      </c>
      <c r="F11" s="39"/>
      <c r="G11" s="48">
        <f>9400000-E11</f>
        <v>0</v>
      </c>
    </row>
    <row r="12" spans="1:6" ht="21">
      <c r="A12" s="39" t="s">
        <v>383</v>
      </c>
      <c r="B12" s="39"/>
      <c r="C12" s="30"/>
      <c r="D12" s="39"/>
      <c r="E12" s="39"/>
      <c r="F12" s="39"/>
    </row>
    <row r="13" spans="1:6" ht="21">
      <c r="A13" s="39"/>
      <c r="B13" s="39"/>
      <c r="C13" s="30"/>
      <c r="D13" s="30"/>
      <c r="E13" s="30"/>
      <c r="F13" s="39"/>
    </row>
    <row r="14" spans="1:6" ht="21">
      <c r="A14" s="39" t="s">
        <v>384</v>
      </c>
      <c r="B14" s="39"/>
      <c r="C14" s="30">
        <v>2199000</v>
      </c>
      <c r="D14" s="30">
        <v>0</v>
      </c>
      <c r="E14" s="30">
        <f>C14+D14</f>
        <v>2199000</v>
      </c>
      <c r="F14" s="39"/>
    </row>
    <row r="15" spans="1:6" ht="21">
      <c r="A15" s="39" t="s">
        <v>385</v>
      </c>
      <c r="B15" s="39"/>
      <c r="C15" s="39"/>
      <c r="D15" s="30"/>
      <c r="E15" s="30"/>
      <c r="F15" s="39"/>
    </row>
    <row r="16" spans="1:6" ht="21">
      <c r="A16" s="39" t="s">
        <v>386</v>
      </c>
      <c r="B16" s="39"/>
      <c r="C16" s="39"/>
      <c r="D16" s="30"/>
      <c r="E16" s="30"/>
      <c r="F16" s="39"/>
    </row>
    <row r="17" spans="1:6" ht="21">
      <c r="A17" s="39"/>
      <c r="B17" s="39"/>
      <c r="C17" s="30"/>
      <c r="D17" s="30"/>
      <c r="E17" s="30"/>
      <c r="F17" s="39"/>
    </row>
    <row r="18" spans="1:6" ht="21">
      <c r="A18" s="39" t="s">
        <v>387</v>
      </c>
      <c r="B18" s="39"/>
      <c r="C18" s="39"/>
      <c r="D18" s="39"/>
      <c r="E18" s="39"/>
      <c r="F18" s="39"/>
    </row>
    <row r="19" spans="1:6" ht="21">
      <c r="A19" s="39"/>
      <c r="B19" s="39"/>
      <c r="C19" s="39"/>
      <c r="D19" s="39"/>
      <c r="E19" s="39"/>
      <c r="F19" s="39"/>
    </row>
    <row r="20" spans="1:6" ht="21">
      <c r="A20" s="170"/>
      <c r="B20" s="170"/>
      <c r="C20" s="170"/>
      <c r="D20" s="170"/>
      <c r="E20" s="170"/>
      <c r="F20" s="170"/>
    </row>
    <row r="21" spans="1:6" ht="21">
      <c r="A21" s="157" t="s">
        <v>21</v>
      </c>
      <c r="B21" s="171"/>
      <c r="C21" s="172">
        <f>SUM(C8:C20)</f>
        <v>17719000</v>
      </c>
      <c r="D21" s="172">
        <f>SUM(D8:D20)</f>
        <v>0</v>
      </c>
      <c r="E21" s="172">
        <f>SUM(E8:E20)</f>
        <v>17719000</v>
      </c>
      <c r="F21" s="57"/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view="pageBreakPreview" zoomScale="70" zoomScaleSheetLayoutView="70" zoomScalePageLayoutView="0" workbookViewId="0" topLeftCell="A1">
      <selection activeCell="C18" sqref="C18"/>
    </sheetView>
  </sheetViews>
  <sheetFormatPr defaultColWidth="9.140625" defaultRowHeight="12.75"/>
  <cols>
    <col min="1" max="1" width="2.28125" style="1" customWidth="1"/>
    <col min="2" max="2" width="4.00390625" style="1" customWidth="1"/>
    <col min="3" max="3" width="48.57421875" style="1" customWidth="1"/>
    <col min="4" max="4" width="17.28125" style="1" customWidth="1"/>
    <col min="5" max="7" width="16.7109375" style="1" customWidth="1"/>
    <col min="8" max="8" width="12.00390625" style="1" customWidth="1"/>
    <col min="9" max="16384" width="9.140625" style="1" customWidth="1"/>
  </cols>
  <sheetData>
    <row r="1" spans="1:8" ht="21">
      <c r="A1" s="17"/>
      <c r="B1" s="277" t="s">
        <v>0</v>
      </c>
      <c r="C1" s="277"/>
      <c r="D1" s="277"/>
      <c r="E1" s="277"/>
      <c r="F1" s="277"/>
      <c r="G1" s="277"/>
      <c r="H1" s="277"/>
    </row>
    <row r="2" spans="1:8" ht="21">
      <c r="A2" s="17"/>
      <c r="B2" s="277" t="s">
        <v>280</v>
      </c>
      <c r="C2" s="277"/>
      <c r="D2" s="277"/>
      <c r="E2" s="277"/>
      <c r="F2" s="277"/>
      <c r="G2" s="277"/>
      <c r="H2" s="277"/>
    </row>
    <row r="3" spans="1:8" ht="21">
      <c r="A3" s="17"/>
      <c r="B3" s="277" t="str">
        <f>1เงินสด!A3</f>
        <v>เพียง ณ  วันที่ 31 ธันวาคม 2560</v>
      </c>
      <c r="C3" s="277"/>
      <c r="D3" s="277"/>
      <c r="E3" s="277"/>
      <c r="F3" s="277"/>
      <c r="G3" s="277"/>
      <c r="H3" s="277"/>
    </row>
    <row r="4" spans="1:6" ht="21">
      <c r="A4" s="17"/>
      <c r="B4" s="43" t="s">
        <v>369</v>
      </c>
      <c r="C4" s="18"/>
      <c r="D4" s="18"/>
      <c r="E4" s="18"/>
      <c r="F4" s="19"/>
    </row>
    <row r="5" spans="1:6" ht="21">
      <c r="A5" s="17"/>
      <c r="B5" s="43"/>
      <c r="C5" s="18"/>
      <c r="D5" s="18"/>
      <c r="E5" s="18"/>
      <c r="F5" s="19"/>
    </row>
    <row r="6" spans="1:8" ht="21">
      <c r="A6" s="17"/>
      <c r="B6" s="280" t="s">
        <v>389</v>
      </c>
      <c r="C6" s="281"/>
      <c r="D6" s="282" t="s">
        <v>53</v>
      </c>
      <c r="E6" s="283"/>
      <c r="F6" s="241" t="s">
        <v>54</v>
      </c>
      <c r="G6" s="241" t="s">
        <v>55</v>
      </c>
      <c r="H6" s="241" t="s">
        <v>35</v>
      </c>
    </row>
    <row r="7" spans="1:8" ht="21">
      <c r="A7" s="20"/>
      <c r="B7" s="260"/>
      <c r="C7" s="261"/>
      <c r="D7" s="23" t="s">
        <v>56</v>
      </c>
      <c r="E7" s="23" t="s">
        <v>390</v>
      </c>
      <c r="F7" s="242"/>
      <c r="G7" s="242"/>
      <c r="H7" s="243" t="s">
        <v>391</v>
      </c>
    </row>
    <row r="8" spans="1:8" ht="21">
      <c r="A8" s="20"/>
      <c r="B8" s="262"/>
      <c r="C8" s="266" t="s">
        <v>419</v>
      </c>
      <c r="D8" s="257"/>
      <c r="E8" s="241"/>
      <c r="F8" s="263"/>
      <c r="G8" s="264"/>
      <c r="H8" s="265"/>
    </row>
    <row r="9" spans="1:8" ht="21">
      <c r="A9" s="20"/>
      <c r="B9" s="258" t="s">
        <v>413</v>
      </c>
      <c r="C9" s="259"/>
      <c r="D9" s="24"/>
      <c r="E9" s="38"/>
      <c r="F9" s="25"/>
      <c r="G9" s="30"/>
      <c r="H9" s="244"/>
    </row>
    <row r="10" spans="1:8" ht="21">
      <c r="A10" s="20"/>
      <c r="B10" s="245"/>
      <c r="C10" s="26" t="s">
        <v>414</v>
      </c>
      <c r="D10" s="44"/>
      <c r="E10" s="28">
        <v>1500000</v>
      </c>
      <c r="F10" s="28">
        <v>0</v>
      </c>
      <c r="G10" s="28">
        <f>D10+E10-F10</f>
        <v>1500000</v>
      </c>
      <c r="H10" s="244"/>
    </row>
    <row r="11" spans="1:8" ht="21">
      <c r="A11" s="20"/>
      <c r="B11" s="245"/>
      <c r="C11" s="26"/>
      <c r="D11" s="24"/>
      <c r="E11" s="28"/>
      <c r="F11" s="28"/>
      <c r="G11" s="28"/>
      <c r="H11" s="244"/>
    </row>
    <row r="12" spans="1:8" ht="21">
      <c r="A12" s="20"/>
      <c r="B12" s="245" t="s">
        <v>415</v>
      </c>
      <c r="C12" s="246"/>
      <c r="D12" s="24"/>
      <c r="E12" s="28"/>
      <c r="F12" s="28"/>
      <c r="G12" s="28"/>
      <c r="H12" s="26"/>
    </row>
    <row r="13" spans="1:8" ht="21">
      <c r="A13" s="20"/>
      <c r="B13" s="245"/>
      <c r="C13" s="26" t="s">
        <v>393</v>
      </c>
      <c r="D13" s="44"/>
      <c r="E13" s="28">
        <v>2000000</v>
      </c>
      <c r="F13" s="28">
        <v>0</v>
      </c>
      <c r="G13" s="28">
        <f>D13+E13-F13</f>
        <v>2000000</v>
      </c>
      <c r="H13" s="248"/>
    </row>
    <row r="14" spans="1:8" ht="21">
      <c r="A14" s="20"/>
      <c r="B14" s="245"/>
      <c r="C14" s="26"/>
      <c r="D14" s="44"/>
      <c r="E14" s="28"/>
      <c r="F14" s="28"/>
      <c r="G14" s="28"/>
      <c r="H14" s="248"/>
    </row>
    <row r="15" spans="1:8" ht="21">
      <c r="A15" s="20"/>
      <c r="B15" s="247"/>
      <c r="C15" s="26"/>
      <c r="D15" s="44"/>
      <c r="E15" s="28"/>
      <c r="F15" s="28"/>
      <c r="G15" s="28"/>
      <c r="H15" s="248"/>
    </row>
    <row r="16" spans="1:8" ht="21">
      <c r="A16" s="20"/>
      <c r="B16" s="247"/>
      <c r="C16" s="266" t="s">
        <v>418</v>
      </c>
      <c r="D16" s="44"/>
      <c r="E16" s="28"/>
      <c r="F16" s="28"/>
      <c r="G16" s="28"/>
      <c r="H16" s="248"/>
    </row>
    <row r="17" spans="1:8" ht="21">
      <c r="A17" s="20"/>
      <c r="B17" s="258" t="s">
        <v>392</v>
      </c>
      <c r="C17" s="259"/>
      <c r="D17" s="44"/>
      <c r="E17" s="28"/>
      <c r="F17" s="28"/>
      <c r="G17" s="28"/>
      <c r="H17" s="248"/>
    </row>
    <row r="18" spans="1:8" ht="21">
      <c r="A18" s="20"/>
      <c r="B18" s="245"/>
      <c r="C18" s="26" t="s">
        <v>416</v>
      </c>
      <c r="D18" s="24">
        <v>0</v>
      </c>
      <c r="E18" s="28">
        <f>315670+174940+156000+121650+403100+258700+87000+177400</f>
        <v>1694460</v>
      </c>
      <c r="F18" s="28">
        <v>1635623</v>
      </c>
      <c r="G18" s="28">
        <f>D18+E18-F18</f>
        <v>58837</v>
      </c>
      <c r="H18" s="244" t="s">
        <v>420</v>
      </c>
    </row>
    <row r="19" spans="1:8" ht="21">
      <c r="A19" s="20"/>
      <c r="B19" s="245"/>
      <c r="C19" s="26"/>
      <c r="D19" s="24"/>
      <c r="E19" s="28"/>
      <c r="F19" s="28"/>
      <c r="G19" s="28"/>
      <c r="H19" s="244"/>
    </row>
    <row r="20" spans="1:8" ht="21">
      <c r="A20" s="20"/>
      <c r="B20" s="245" t="s">
        <v>415</v>
      </c>
      <c r="C20" s="246"/>
      <c r="D20" s="29"/>
      <c r="E20" s="28"/>
      <c r="F20" s="28"/>
      <c r="G20" s="28"/>
      <c r="H20" s="248"/>
    </row>
    <row r="21" spans="1:8" ht="21">
      <c r="A21" s="20"/>
      <c r="B21" s="245"/>
      <c r="C21" s="26" t="s">
        <v>417</v>
      </c>
      <c r="D21" s="249">
        <v>0</v>
      </c>
      <c r="E21" s="28">
        <v>9500000</v>
      </c>
      <c r="F21" s="28">
        <v>0</v>
      </c>
      <c r="G21" s="28">
        <f>D21+E21-F21</f>
        <v>9500000</v>
      </c>
      <c r="H21" s="248"/>
    </row>
    <row r="22" spans="1:8" ht="21">
      <c r="A22" s="20"/>
      <c r="B22" s="247"/>
      <c r="C22" s="26"/>
      <c r="D22" s="44"/>
      <c r="E22" s="28"/>
      <c r="F22" s="28"/>
      <c r="G22" s="28"/>
      <c r="H22" s="248"/>
    </row>
    <row r="23" spans="1:8" ht="21">
      <c r="A23" s="20"/>
      <c r="B23" s="250"/>
      <c r="C23" s="251"/>
      <c r="D23" s="29"/>
      <c r="E23" s="28"/>
      <c r="F23" s="28"/>
      <c r="G23" s="28"/>
      <c r="H23" s="248"/>
    </row>
    <row r="24" spans="1:8" ht="21.75" thickBot="1">
      <c r="A24" s="20"/>
      <c r="B24" s="278" t="s">
        <v>52</v>
      </c>
      <c r="C24" s="279"/>
      <c r="D24" s="254">
        <f>SUM(D10:D23)</f>
        <v>0</v>
      </c>
      <c r="E24" s="252">
        <f>SUM(E10:E23)</f>
        <v>14694460</v>
      </c>
      <c r="F24" s="252">
        <f>SUM(F10:F23)</f>
        <v>1635623</v>
      </c>
      <c r="G24" s="252">
        <f>SUM(G10:G23)</f>
        <v>13058837</v>
      </c>
      <c r="H24" s="253"/>
    </row>
    <row r="25" ht="19.5" thickTop="1"/>
  </sheetData>
  <sheetProtection/>
  <mergeCells count="6">
    <mergeCell ref="B24:C24"/>
    <mergeCell ref="B1:H1"/>
    <mergeCell ref="B2:H2"/>
    <mergeCell ref="B3:H3"/>
    <mergeCell ref="B6:C6"/>
    <mergeCell ref="D6:E6"/>
  </mergeCells>
  <printOptions/>
  <pageMargins left="0.5905511811023623" right="0.31" top="0.2362204724409449" bottom="0.15748031496062992" header="0.2362204724409449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89"/>
  <sheetViews>
    <sheetView view="pageBreakPreview" zoomScale="60" workbookViewId="0" topLeftCell="A1">
      <selection activeCell="F17" sqref="F17"/>
    </sheetView>
  </sheetViews>
  <sheetFormatPr defaultColWidth="9.140625" defaultRowHeight="12.75"/>
  <cols>
    <col min="1" max="1" width="5.8515625" style="19" customWidth="1"/>
    <col min="2" max="2" width="5.57421875" style="19" customWidth="1"/>
    <col min="3" max="3" width="8.421875" style="19" customWidth="1"/>
    <col min="4" max="4" width="9.00390625" style="19" customWidth="1"/>
    <col min="5" max="5" width="30.421875" style="19" customWidth="1"/>
    <col min="6" max="6" width="20.57421875" style="19" customWidth="1"/>
    <col min="7" max="7" width="14.28125" style="19" customWidth="1"/>
    <col min="8" max="8" width="18.00390625" style="19" customWidth="1"/>
    <col min="9" max="9" width="16.7109375" style="19" customWidth="1"/>
    <col min="10" max="10" width="18.57421875" style="19" customWidth="1"/>
    <col min="11" max="16384" width="9.140625" style="19" customWidth="1"/>
  </cols>
  <sheetData>
    <row r="1" spans="1:6" ht="21">
      <c r="A1" s="277" t="s">
        <v>0</v>
      </c>
      <c r="B1" s="277"/>
      <c r="C1" s="277"/>
      <c r="D1" s="277"/>
      <c r="E1" s="277"/>
      <c r="F1" s="277"/>
    </row>
    <row r="2" spans="1:6" ht="21">
      <c r="A2" s="277" t="s">
        <v>280</v>
      </c>
      <c r="B2" s="277"/>
      <c r="C2" s="277"/>
      <c r="D2" s="277"/>
      <c r="E2" s="277"/>
      <c r="F2" s="277"/>
    </row>
    <row r="3" spans="1:6" ht="21">
      <c r="A3" s="277" t="str">
        <f>1เงินสด!A3</f>
        <v>เพียง ณ  วันที่ 31 ธันวาคม 2560</v>
      </c>
      <c r="B3" s="277"/>
      <c r="C3" s="277"/>
      <c r="D3" s="277"/>
      <c r="E3" s="277"/>
      <c r="F3" s="277"/>
    </row>
    <row r="4" spans="2:6" ht="21">
      <c r="B4" s="18"/>
      <c r="C4" s="18"/>
      <c r="D4" s="18"/>
      <c r="E4" s="18"/>
      <c r="F4" s="18"/>
    </row>
    <row r="5" spans="1:7" ht="21">
      <c r="A5" s="43" t="s">
        <v>368</v>
      </c>
      <c r="C5" s="19" t="s">
        <v>265</v>
      </c>
      <c r="G5" s="18"/>
    </row>
    <row r="6" spans="4:6" ht="21">
      <c r="D6" s="267" t="s">
        <v>421</v>
      </c>
      <c r="F6" s="44">
        <v>16765.31</v>
      </c>
    </row>
    <row r="7" spans="4:6" ht="21">
      <c r="D7" s="267" t="s">
        <v>422</v>
      </c>
      <c r="F7" s="44">
        <v>533135</v>
      </c>
    </row>
    <row r="8" spans="4:6" ht="21">
      <c r="D8" s="267" t="s">
        <v>423</v>
      </c>
      <c r="F8" s="44">
        <v>4711.55</v>
      </c>
    </row>
    <row r="9" spans="4:6" ht="21">
      <c r="D9" s="267" t="s">
        <v>424</v>
      </c>
      <c r="F9" s="44">
        <v>2.67</v>
      </c>
    </row>
    <row r="10" spans="4:6" ht="21">
      <c r="D10" s="267" t="s">
        <v>425</v>
      </c>
      <c r="F10" s="44">
        <v>14300</v>
      </c>
    </row>
    <row r="11" spans="4:6" ht="21">
      <c r="D11" s="267" t="s">
        <v>426</v>
      </c>
      <c r="F11" s="44">
        <v>26800</v>
      </c>
    </row>
    <row r="12" spans="4:6" ht="21">
      <c r="D12" s="267" t="s">
        <v>427</v>
      </c>
      <c r="F12" s="44">
        <v>2950</v>
      </c>
    </row>
    <row r="13" spans="4:6" ht="21">
      <c r="D13" s="267" t="s">
        <v>428</v>
      </c>
      <c r="F13" s="44">
        <v>4000</v>
      </c>
    </row>
    <row r="14" spans="4:6" ht="21">
      <c r="D14" s="267" t="s">
        <v>429</v>
      </c>
      <c r="F14" s="44">
        <v>0</v>
      </c>
    </row>
    <row r="15" spans="4:6" ht="21">
      <c r="D15" s="267" t="s">
        <v>430</v>
      </c>
      <c r="F15" s="44">
        <v>0</v>
      </c>
    </row>
    <row r="16" spans="4:6" ht="21">
      <c r="D16" s="34" t="s">
        <v>431</v>
      </c>
      <c r="F16" s="44">
        <v>0</v>
      </c>
    </row>
    <row r="17" spans="5:6" ht="21.75" thickBot="1">
      <c r="E17" s="19" t="s">
        <v>21</v>
      </c>
      <c r="F17" s="55">
        <f>SUM(F6:F16)</f>
        <v>602664.5300000001</v>
      </c>
    </row>
    <row r="18" ht="21.75" thickTop="1"/>
    <row r="27" spans="3:10" ht="21">
      <c r="C27" s="166"/>
      <c r="D27" s="49"/>
      <c r="E27" s="49"/>
      <c r="F27" s="49"/>
      <c r="I27" s="167"/>
      <c r="J27" s="18"/>
    </row>
    <row r="28" spans="3:9" ht="21">
      <c r="C28" s="166"/>
      <c r="D28" s="49"/>
      <c r="E28" s="49"/>
      <c r="F28" s="49"/>
      <c r="I28" s="167"/>
    </row>
    <row r="29" spans="9:10" ht="21">
      <c r="I29" s="167"/>
      <c r="J29" s="105"/>
    </row>
    <row r="30" spans="9:10" ht="21">
      <c r="I30" s="167"/>
      <c r="J30" s="105"/>
    </row>
    <row r="31" spans="9:10" ht="21">
      <c r="I31" s="167"/>
      <c r="J31" s="105"/>
    </row>
    <row r="32" spans="9:10" ht="21">
      <c r="I32" s="167"/>
      <c r="J32" s="18"/>
    </row>
    <row r="33" ht="21">
      <c r="I33" s="167"/>
    </row>
    <row r="44" spans="5:7" ht="21">
      <c r="E44" s="109"/>
      <c r="F44" s="109"/>
      <c r="G44" s="109"/>
    </row>
    <row r="45" spans="2:9" ht="21">
      <c r="B45" s="110"/>
      <c r="C45" s="110"/>
      <c r="D45" s="110"/>
      <c r="E45" s="110"/>
      <c r="F45" s="110"/>
      <c r="G45" s="110"/>
      <c r="H45" s="110"/>
      <c r="I45" s="110"/>
    </row>
    <row r="46" spans="2:9" ht="21">
      <c r="B46" s="110"/>
      <c r="C46" s="110"/>
      <c r="D46" s="110"/>
      <c r="E46" s="110"/>
      <c r="F46" s="110"/>
      <c r="G46" s="110"/>
      <c r="H46" s="110"/>
      <c r="I46" s="110"/>
    </row>
    <row r="47" spans="2:9" ht="21">
      <c r="B47" s="110"/>
      <c r="C47" s="110"/>
      <c r="D47" s="110"/>
      <c r="E47" s="110"/>
      <c r="F47" s="110"/>
      <c r="G47" s="110"/>
      <c r="H47" s="110"/>
      <c r="I47" s="110"/>
    </row>
    <row r="48" spans="2:9" ht="21">
      <c r="B48" s="110"/>
      <c r="C48" s="110"/>
      <c r="D48" s="110"/>
      <c r="E48" s="110"/>
      <c r="F48" s="110"/>
      <c r="G48" s="110"/>
      <c r="H48" s="110"/>
      <c r="I48" s="110"/>
    </row>
    <row r="49" spans="2:9" ht="21">
      <c r="B49" s="110"/>
      <c r="C49" s="110"/>
      <c r="D49" s="110"/>
      <c r="E49" s="110"/>
      <c r="F49" s="110"/>
      <c r="G49" s="110"/>
      <c r="H49" s="110"/>
      <c r="I49" s="110"/>
    </row>
    <row r="55" spans="1:10" ht="21">
      <c r="A55" s="277"/>
      <c r="B55" s="277"/>
      <c r="C55" s="277"/>
      <c r="D55" s="277"/>
      <c r="E55" s="277"/>
      <c r="F55" s="277"/>
      <c r="G55" s="277"/>
      <c r="H55" s="277"/>
      <c r="I55" s="277"/>
      <c r="J55" s="18"/>
    </row>
    <row r="56" spans="1:9" ht="21">
      <c r="A56" s="18"/>
      <c r="B56" s="18"/>
      <c r="C56" s="18"/>
      <c r="D56" s="18"/>
      <c r="E56" s="18"/>
      <c r="F56" s="18"/>
      <c r="G56" s="18"/>
      <c r="H56" s="18"/>
      <c r="I56" s="18"/>
    </row>
    <row r="57" ht="21">
      <c r="A57" s="31"/>
    </row>
    <row r="58" ht="21">
      <c r="A58" s="31"/>
    </row>
    <row r="61" ht="21">
      <c r="J61" s="18"/>
    </row>
    <row r="62" ht="21">
      <c r="G62" s="105"/>
    </row>
    <row r="63" spans="1:9" ht="21">
      <c r="A63" s="34"/>
      <c r="B63" s="34"/>
      <c r="C63" s="34"/>
      <c r="D63" s="34"/>
      <c r="E63" s="34"/>
      <c r="F63" s="34"/>
      <c r="G63" s="24"/>
      <c r="H63" s="24"/>
      <c r="I63" s="24"/>
    </row>
    <row r="64" spans="1:9" ht="21">
      <c r="A64" s="34"/>
      <c r="B64" s="111"/>
      <c r="C64" s="34"/>
      <c r="D64" s="34"/>
      <c r="E64" s="34"/>
      <c r="F64" s="34"/>
      <c r="G64" s="34"/>
      <c r="H64" s="24"/>
      <c r="I64" s="24"/>
    </row>
    <row r="65" spans="1:9" ht="21">
      <c r="A65" s="34"/>
      <c r="B65" s="34"/>
      <c r="C65" s="34"/>
      <c r="D65" s="34"/>
      <c r="E65" s="34"/>
      <c r="F65" s="34"/>
      <c r="G65" s="34"/>
      <c r="H65" s="24"/>
      <c r="I65" s="24"/>
    </row>
    <row r="66" spans="1:10" ht="21">
      <c r="A66" s="34"/>
      <c r="B66" s="34"/>
      <c r="C66" s="34"/>
      <c r="D66" s="34"/>
      <c r="E66" s="34"/>
      <c r="F66" s="34"/>
      <c r="G66" s="34"/>
      <c r="H66" s="34"/>
      <c r="I66" s="42"/>
      <c r="J66" s="18"/>
    </row>
    <row r="67" spans="1:9" ht="21">
      <c r="A67" s="34"/>
      <c r="B67" s="34"/>
      <c r="C67" s="34"/>
      <c r="D67" s="34"/>
      <c r="E67" s="34"/>
      <c r="F67" s="34"/>
      <c r="G67" s="34"/>
      <c r="H67" s="34"/>
      <c r="I67" s="34"/>
    </row>
    <row r="68" spans="1:10" ht="21">
      <c r="A68" s="34"/>
      <c r="B68" s="34"/>
      <c r="C68" s="34"/>
      <c r="D68" s="34"/>
      <c r="E68" s="34"/>
      <c r="F68" s="34"/>
      <c r="G68" s="34"/>
      <c r="H68" s="34"/>
      <c r="I68" s="34"/>
      <c r="J68" s="105"/>
    </row>
    <row r="69" spans="1:10" ht="21">
      <c r="A69" s="34"/>
      <c r="B69" s="34"/>
      <c r="C69" s="34"/>
      <c r="D69" s="34"/>
      <c r="E69" s="34"/>
      <c r="F69" s="34"/>
      <c r="G69" s="34"/>
      <c r="H69" s="34"/>
      <c r="I69" s="34"/>
      <c r="J69" s="105"/>
    </row>
    <row r="70" spans="1:10" ht="21">
      <c r="A70" s="34"/>
      <c r="B70" s="34"/>
      <c r="C70" s="34"/>
      <c r="D70" s="34"/>
      <c r="E70" s="34"/>
      <c r="F70" s="34"/>
      <c r="G70" s="34"/>
      <c r="H70" s="34"/>
      <c r="I70" s="34"/>
      <c r="J70" s="105"/>
    </row>
    <row r="71" spans="1:10" ht="21">
      <c r="A71" s="34"/>
      <c r="B71" s="34"/>
      <c r="C71" s="34"/>
      <c r="D71" s="34"/>
      <c r="E71" s="34"/>
      <c r="F71" s="34"/>
      <c r="G71" s="34"/>
      <c r="H71" s="34"/>
      <c r="I71" s="34"/>
      <c r="J71" s="105"/>
    </row>
    <row r="72" spans="1:10" ht="21">
      <c r="A72" s="34"/>
      <c r="B72" s="34"/>
      <c r="C72" s="34"/>
      <c r="D72" s="34"/>
      <c r="E72" s="34"/>
      <c r="F72" s="34"/>
      <c r="G72" s="34"/>
      <c r="H72" s="34"/>
      <c r="I72" s="34"/>
      <c r="J72" s="105"/>
    </row>
    <row r="73" spans="1:10" ht="21">
      <c r="A73" s="34"/>
      <c r="B73" s="34"/>
      <c r="C73" s="34"/>
      <c r="D73" s="34"/>
      <c r="E73" s="34"/>
      <c r="F73" s="34"/>
      <c r="G73" s="34"/>
      <c r="H73" s="34"/>
      <c r="I73" s="34"/>
      <c r="J73" s="105"/>
    </row>
    <row r="74" spans="1:10" ht="21">
      <c r="A74" s="34"/>
      <c r="B74" s="34"/>
      <c r="C74" s="34"/>
      <c r="D74" s="34"/>
      <c r="E74" s="25"/>
      <c r="F74" s="25"/>
      <c r="G74" s="34"/>
      <c r="H74" s="34"/>
      <c r="I74" s="34"/>
      <c r="J74" s="105"/>
    </row>
    <row r="75" spans="1:10" ht="21">
      <c r="A75" s="34"/>
      <c r="B75" s="34"/>
      <c r="C75" s="34"/>
      <c r="D75" s="34"/>
      <c r="E75" s="25"/>
      <c r="F75" s="25"/>
      <c r="G75" s="34"/>
      <c r="H75" s="34"/>
      <c r="I75" s="34"/>
      <c r="J75" s="105"/>
    </row>
    <row r="76" spans="1:10" ht="21">
      <c r="A76" s="34"/>
      <c r="B76" s="34"/>
      <c r="C76" s="34"/>
      <c r="D76" s="34"/>
      <c r="E76" s="25"/>
      <c r="F76" s="25"/>
      <c r="G76" s="34"/>
      <c r="H76" s="34"/>
      <c r="I76" s="34"/>
      <c r="J76" s="105"/>
    </row>
    <row r="77" spans="1:10" ht="21">
      <c r="A77" s="34"/>
      <c r="B77" s="34"/>
      <c r="C77" s="34"/>
      <c r="D77" s="111"/>
      <c r="E77" s="34"/>
      <c r="F77" s="34"/>
      <c r="G77" s="34"/>
      <c r="H77" s="34"/>
      <c r="I77" s="34"/>
      <c r="J77" s="105"/>
    </row>
    <row r="78" spans="1:10" ht="21">
      <c r="A78" s="34"/>
      <c r="B78" s="34"/>
      <c r="C78" s="34"/>
      <c r="D78" s="34"/>
      <c r="E78" s="34"/>
      <c r="F78" s="34"/>
      <c r="G78" s="34"/>
      <c r="H78" s="34"/>
      <c r="I78" s="34"/>
      <c r="J78" s="18"/>
    </row>
    <row r="79" spans="1:10" ht="21">
      <c r="A79" s="34"/>
      <c r="B79" s="32"/>
      <c r="C79" s="32"/>
      <c r="D79" s="32"/>
      <c r="E79" s="32"/>
      <c r="F79" s="32"/>
      <c r="G79" s="32"/>
      <c r="H79" s="32"/>
      <c r="I79" s="32"/>
      <c r="J79" s="105"/>
    </row>
    <row r="80" spans="1:10" ht="21">
      <c r="A80" s="34"/>
      <c r="B80" s="32"/>
      <c r="C80" s="32"/>
      <c r="D80" s="32"/>
      <c r="E80" s="32"/>
      <c r="F80" s="32"/>
      <c r="G80" s="32"/>
      <c r="H80" s="32"/>
      <c r="I80" s="32"/>
      <c r="J80" s="18"/>
    </row>
    <row r="81" spans="1:10" ht="21">
      <c r="A81" s="34"/>
      <c r="B81" s="32"/>
      <c r="C81" s="32"/>
      <c r="D81" s="32"/>
      <c r="E81" s="32"/>
      <c r="F81" s="32"/>
      <c r="G81" s="32"/>
      <c r="H81" s="32"/>
      <c r="I81" s="32"/>
      <c r="J81" s="105"/>
    </row>
    <row r="82" spans="1:10" ht="21">
      <c r="A82" s="34"/>
      <c r="B82" s="32"/>
      <c r="C82" s="32"/>
      <c r="D82" s="32"/>
      <c r="E82" s="32"/>
      <c r="F82" s="32"/>
      <c r="G82" s="32"/>
      <c r="H82" s="32"/>
      <c r="I82" s="32"/>
      <c r="J82" s="105"/>
    </row>
    <row r="83" spans="1:10" ht="21">
      <c r="A83" s="34"/>
      <c r="B83" s="32"/>
      <c r="C83" s="32"/>
      <c r="D83" s="32"/>
      <c r="E83" s="32"/>
      <c r="F83" s="32"/>
      <c r="G83" s="32"/>
      <c r="H83" s="32"/>
      <c r="I83" s="32"/>
      <c r="J83" s="105"/>
    </row>
    <row r="84" spans="1:10" ht="21">
      <c r="A84" s="34"/>
      <c r="B84" s="32"/>
      <c r="C84" s="32"/>
      <c r="D84" s="32"/>
      <c r="E84" s="32"/>
      <c r="F84" s="32"/>
      <c r="G84" s="32"/>
      <c r="H84" s="32"/>
      <c r="I84" s="32"/>
      <c r="J84" s="18"/>
    </row>
    <row r="85" spans="1:10" ht="21">
      <c r="A85" s="34"/>
      <c r="B85" s="32"/>
      <c r="C85" s="32"/>
      <c r="D85" s="32"/>
      <c r="E85" s="32"/>
      <c r="F85" s="32"/>
      <c r="G85" s="32"/>
      <c r="H85" s="32"/>
      <c r="I85" s="32"/>
      <c r="J85" s="105"/>
    </row>
    <row r="86" spans="1:10" ht="21">
      <c r="A86" s="34"/>
      <c r="B86" s="34"/>
      <c r="C86" s="34"/>
      <c r="D86" s="111"/>
      <c r="E86" s="34"/>
      <c r="F86" s="34"/>
      <c r="G86" s="34"/>
      <c r="H86" s="34"/>
      <c r="I86" s="34"/>
      <c r="J86" s="56"/>
    </row>
    <row r="87" spans="1:10" ht="21">
      <c r="A87" s="34"/>
      <c r="B87" s="34"/>
      <c r="C87" s="34"/>
      <c r="D87" s="111"/>
      <c r="E87" s="34"/>
      <c r="F87" s="34"/>
      <c r="G87" s="34"/>
      <c r="H87" s="34"/>
      <c r="I87" s="24"/>
      <c r="J87" s="56"/>
    </row>
    <row r="88" spans="1:9" ht="21">
      <c r="A88" s="34"/>
      <c r="B88" s="34"/>
      <c r="C88" s="34"/>
      <c r="D88" s="34"/>
      <c r="E88" s="34"/>
      <c r="F88" s="34"/>
      <c r="G88" s="34"/>
      <c r="H88" s="34"/>
      <c r="I88" s="24"/>
    </row>
    <row r="89" spans="1:9" ht="21">
      <c r="A89" s="276"/>
      <c r="B89" s="276"/>
      <c r="C89" s="276"/>
      <c r="D89" s="276"/>
      <c r="E89" s="276"/>
      <c r="F89" s="276"/>
      <c r="G89" s="276"/>
      <c r="H89" s="276"/>
      <c r="I89" s="276"/>
    </row>
  </sheetData>
  <sheetProtection/>
  <mergeCells count="5">
    <mergeCell ref="A55:I55"/>
    <mergeCell ref="A89:I89"/>
    <mergeCell ref="A1:F1"/>
    <mergeCell ref="A2:F2"/>
    <mergeCell ref="A3:F3"/>
  </mergeCells>
  <printOptions/>
  <pageMargins left="0.75" right="0.32" top="0.86" bottom="1" header="0.5" footer="0.5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view="pageBreakPreview" zoomScale="70" zoomScaleSheetLayoutView="70" zoomScalePageLayoutView="0" workbookViewId="0" topLeftCell="A1">
      <selection activeCell="F16" sqref="F16"/>
    </sheetView>
  </sheetViews>
  <sheetFormatPr defaultColWidth="9.140625" defaultRowHeight="12.75"/>
  <cols>
    <col min="1" max="1" width="16.00390625" style="19" customWidth="1"/>
    <col min="2" max="2" width="31.28125" style="19" customWidth="1"/>
    <col min="3" max="3" width="17.421875" style="19" customWidth="1"/>
    <col min="4" max="4" width="17.140625" style="19" customWidth="1"/>
    <col min="5" max="5" width="22.7109375" style="19" customWidth="1"/>
    <col min="6" max="6" width="18.00390625" style="19" customWidth="1"/>
    <col min="7" max="7" width="15.7109375" style="19" customWidth="1"/>
    <col min="8" max="8" width="9.140625" style="19" customWidth="1"/>
    <col min="9" max="9" width="14.140625" style="19" bestFit="1" customWidth="1"/>
    <col min="10" max="16384" width="9.140625" style="19" customWidth="1"/>
  </cols>
  <sheetData>
    <row r="1" spans="1:10" ht="21">
      <c r="A1" s="277" t="s">
        <v>0</v>
      </c>
      <c r="B1" s="277"/>
      <c r="C1" s="277"/>
      <c r="D1" s="277"/>
      <c r="E1" s="277"/>
      <c r="F1" s="277"/>
      <c r="G1" s="277"/>
      <c r="H1" s="110"/>
      <c r="I1" s="110"/>
      <c r="J1" s="110"/>
    </row>
    <row r="2" spans="1:10" ht="21">
      <c r="A2" s="277" t="s">
        <v>280</v>
      </c>
      <c r="B2" s="277"/>
      <c r="C2" s="277"/>
      <c r="D2" s="277"/>
      <c r="E2" s="277"/>
      <c r="F2" s="277"/>
      <c r="G2" s="277"/>
      <c r="H2" s="110"/>
      <c r="I2" s="110"/>
      <c r="J2" s="110"/>
    </row>
    <row r="3" spans="1:10" ht="21">
      <c r="A3" s="277" t="str">
        <f>1เงินสด!A3</f>
        <v>เพียง ณ  วันที่ 31 ธันวาคม 2560</v>
      </c>
      <c r="B3" s="277"/>
      <c r="C3" s="277"/>
      <c r="D3" s="277"/>
      <c r="E3" s="277"/>
      <c r="F3" s="277"/>
      <c r="G3" s="277"/>
      <c r="H3" s="110"/>
      <c r="I3" s="110"/>
      <c r="J3" s="110"/>
    </row>
    <row r="4" spans="1:7" ht="21">
      <c r="A4" s="18"/>
      <c r="B4" s="18"/>
      <c r="C4" s="18"/>
      <c r="D4" s="18"/>
      <c r="E4" s="18"/>
      <c r="F4" s="18"/>
      <c r="G4" s="18"/>
    </row>
    <row r="5" spans="1:7" ht="21">
      <c r="A5" s="110" t="s">
        <v>394</v>
      </c>
      <c r="B5" s="110"/>
      <c r="C5" s="110"/>
      <c r="D5" s="110"/>
      <c r="E5" s="110"/>
      <c r="F5" s="110"/>
      <c r="G5" s="110"/>
    </row>
    <row r="6" spans="1:7" ht="21">
      <c r="A6" s="193"/>
      <c r="B6" s="193"/>
      <c r="C6" s="193"/>
      <c r="D6" s="193"/>
      <c r="E6" s="193"/>
      <c r="F6" s="193"/>
      <c r="G6" s="193"/>
    </row>
    <row r="7" spans="1:7" ht="21">
      <c r="A7" s="287" t="s">
        <v>297</v>
      </c>
      <c r="B7" s="287" t="s">
        <v>298</v>
      </c>
      <c r="C7" s="287" t="s">
        <v>299</v>
      </c>
      <c r="D7" s="285" t="s">
        <v>294</v>
      </c>
      <c r="E7" s="286"/>
      <c r="F7" s="287" t="s">
        <v>212</v>
      </c>
      <c r="G7" s="287" t="s">
        <v>213</v>
      </c>
    </row>
    <row r="8" spans="1:9" ht="21">
      <c r="A8" s="288"/>
      <c r="B8" s="288"/>
      <c r="C8" s="288"/>
      <c r="D8" s="194" t="s">
        <v>295</v>
      </c>
      <c r="E8" s="194" t="s">
        <v>296</v>
      </c>
      <c r="F8" s="288"/>
      <c r="G8" s="288"/>
      <c r="H8" s="19">
        <v>58</v>
      </c>
      <c r="I8" s="19">
        <f>17719000-16173062.59</f>
        <v>1545937.4100000001</v>
      </c>
    </row>
    <row r="9" spans="1:9" ht="21">
      <c r="A9" s="37"/>
      <c r="B9" s="37"/>
      <c r="C9" s="37"/>
      <c r="D9" s="37"/>
      <c r="E9" s="37"/>
      <c r="F9" s="37"/>
      <c r="G9" s="37"/>
      <c r="H9" s="19">
        <v>59</v>
      </c>
      <c r="I9" s="19">
        <v>1592006.53</v>
      </c>
    </row>
    <row r="10" spans="1:7" ht="21">
      <c r="A10" s="284" t="s">
        <v>214</v>
      </c>
      <c r="B10" s="39" t="s">
        <v>300</v>
      </c>
      <c r="C10" s="28"/>
      <c r="D10" s="38"/>
      <c r="E10" s="38"/>
      <c r="F10" s="39"/>
      <c r="G10" s="169"/>
    </row>
    <row r="11" spans="1:7" ht="21">
      <c r="A11" s="284"/>
      <c r="B11" s="39" t="s">
        <v>304</v>
      </c>
      <c r="C11" s="28"/>
      <c r="D11" s="38"/>
      <c r="E11" s="38"/>
      <c r="F11" s="39"/>
      <c r="G11" s="169"/>
    </row>
    <row r="12" spans="1:7" ht="21">
      <c r="A12" s="284"/>
      <c r="B12" s="39" t="s">
        <v>301</v>
      </c>
      <c r="C12" s="30">
        <f>6120000+9400000+2199000</f>
        <v>17719000</v>
      </c>
      <c r="D12" s="38" t="s">
        <v>224</v>
      </c>
      <c r="E12" s="38" t="s">
        <v>225</v>
      </c>
      <c r="F12" s="30">
        <f>17719000-1545637.41-1592006.53-1639766.73</f>
        <v>12941589.33</v>
      </c>
      <c r="G12" s="169" t="s">
        <v>226</v>
      </c>
    </row>
    <row r="13" spans="1:7" ht="21">
      <c r="A13" s="284"/>
      <c r="B13" s="39" t="s">
        <v>305</v>
      </c>
      <c r="C13" s="30"/>
      <c r="D13" s="38"/>
      <c r="E13" s="38"/>
      <c r="F13" s="30"/>
      <c r="G13" s="169"/>
    </row>
    <row r="14" spans="1:7" ht="21">
      <c r="A14" s="284"/>
      <c r="B14" s="39" t="s">
        <v>302</v>
      </c>
      <c r="C14" s="30"/>
      <c r="D14" s="39"/>
      <c r="E14" s="39"/>
      <c r="F14" s="39"/>
      <c r="G14" s="39"/>
    </row>
    <row r="15" spans="1:7" ht="21">
      <c r="A15" s="284"/>
      <c r="B15" s="39" t="s">
        <v>303</v>
      </c>
      <c r="C15" s="30"/>
      <c r="D15" s="38"/>
      <c r="E15" s="38"/>
      <c r="F15" s="39"/>
      <c r="G15" s="169"/>
    </row>
    <row r="16" spans="1:7" ht="21">
      <c r="A16" s="197"/>
      <c r="B16" s="39" t="s">
        <v>306</v>
      </c>
      <c r="C16" s="30"/>
      <c r="D16" s="38"/>
      <c r="E16" s="38"/>
      <c r="F16" s="39"/>
      <c r="G16" s="169"/>
    </row>
    <row r="17" spans="1:7" ht="21">
      <c r="A17" s="170"/>
      <c r="B17" s="170"/>
      <c r="C17" s="195"/>
      <c r="D17" s="170"/>
      <c r="E17" s="170"/>
      <c r="F17" s="170"/>
      <c r="G17" s="170"/>
    </row>
    <row r="18" spans="1:7" ht="21">
      <c r="A18" s="157" t="s">
        <v>21</v>
      </c>
      <c r="B18" s="171"/>
      <c r="C18" s="196">
        <f>SUM(C10:C17)</f>
        <v>17719000</v>
      </c>
      <c r="D18" s="171"/>
      <c r="E18" s="171"/>
      <c r="F18" s="172">
        <f>SUM(F12:F17)</f>
        <v>12941589.33</v>
      </c>
      <c r="G18" s="57"/>
    </row>
    <row r="24" ht="18" customHeight="1"/>
    <row r="25" ht="21">
      <c r="A25" s="19" t="s">
        <v>316</v>
      </c>
    </row>
    <row r="26" ht="21">
      <c r="A26" s="105"/>
    </row>
    <row r="28" ht="21">
      <c r="A28" s="105"/>
    </row>
    <row r="29" ht="21">
      <c r="A29" s="105"/>
    </row>
    <row r="31" spans="2:6" ht="23.25">
      <c r="B31" s="173"/>
      <c r="C31" s="173"/>
      <c r="D31" s="173"/>
      <c r="E31" s="173"/>
      <c r="F31" s="56"/>
    </row>
    <row r="32" spans="2:6" ht="23.25">
      <c r="B32" s="173"/>
      <c r="C32" s="173"/>
      <c r="D32" s="173"/>
      <c r="E32" s="173"/>
      <c r="F32" s="56"/>
    </row>
  </sheetData>
  <sheetProtection/>
  <mergeCells count="10">
    <mergeCell ref="A10:A15"/>
    <mergeCell ref="A1:G1"/>
    <mergeCell ref="A2:G2"/>
    <mergeCell ref="A3:G3"/>
    <mergeCell ref="D7:E7"/>
    <mergeCell ref="A7:A8"/>
    <mergeCell ref="B7:B8"/>
    <mergeCell ref="C7:C8"/>
    <mergeCell ref="F7:F8"/>
    <mergeCell ref="G7:G8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Prakhonchaicity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Sarawut</dc:creator>
  <cp:keywords/>
  <dc:description/>
  <cp:lastModifiedBy>klang</cp:lastModifiedBy>
  <cp:lastPrinted>2018-01-09T03:05:49Z</cp:lastPrinted>
  <dcterms:created xsi:type="dcterms:W3CDTF">2001-12-31T19:36:12Z</dcterms:created>
  <dcterms:modified xsi:type="dcterms:W3CDTF">2018-01-09T03:18:20Z</dcterms:modified>
  <cp:category/>
  <cp:version/>
  <cp:contentType/>
  <cp:contentStatus/>
</cp:coreProperties>
</file>