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65523" windowWidth="7676" windowHeight="8502" activeTab="1"/>
  </bookViews>
  <sheets>
    <sheet name="รายรับจริงประกอบงบทดลอง" sheetId="1" r:id="rId1"/>
    <sheet name="รายงานรับจ่ายเงินสด" sheetId="2" r:id="rId2"/>
    <sheet name="เงินรับฝาก" sheetId="3" r:id="rId3"/>
    <sheet name="งบกระทบยอด" sheetId="4" r:id="rId4"/>
    <sheet name="กระทบยอด(จ่ายจากรายรับ)" sheetId="5" r:id="rId5"/>
    <sheet name="กระทบยอดคงเหลือ" sheetId="6" r:id="rId6"/>
    <sheet name="Sheet1" sheetId="7" r:id="rId7"/>
  </sheets>
  <definedNames>
    <definedName name="_xlnm.Print_Area" localSheetId="1">'รายงานรับจ่ายเงินสด'!$A$42:$G$79</definedName>
    <definedName name="_xlnm.Print_Area" localSheetId="0">'รายรับจริงประกอบงบทดลอง'!$A$1:$H$48</definedName>
  </definedNames>
  <calcPr fullCalcOnLoad="1"/>
</workbook>
</file>

<file path=xl/sharedStrings.xml><?xml version="1.0" encoding="utf-8"?>
<sst xmlns="http://schemas.openxmlformats.org/spreadsheetml/2006/main" count="508" uniqueCount="269">
  <si>
    <t>รายการ</t>
  </si>
  <si>
    <t>รหัสบัญชี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</si>
  <si>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</si>
  <si>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</si>
  <si>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</si>
  <si>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</si>
  <si>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</si>
  <si>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</si>
  <si>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</si>
  <si>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</si>
  <si>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</si>
  <si>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ค่าครุภัณฑ์</t>
  </si>
  <si>
    <t>ภาษีหัก ณ ที่จ่าย</t>
  </si>
  <si>
    <t>รวมทั้งสิ้น</t>
  </si>
  <si>
    <t>ประมาณการ</t>
  </si>
  <si>
    <t>ผลประโยชน์อื่นๆจากเบ็ดเตล็ด</t>
  </si>
  <si>
    <t>คงเหลือ</t>
  </si>
  <si>
    <t>0309</t>
  </si>
  <si>
    <t>0310</t>
  </si>
  <si>
    <t>0311</t>
  </si>
  <si>
    <t>0312</t>
  </si>
  <si>
    <t>0313</t>
  </si>
  <si>
    <t>0314</t>
  </si>
  <si>
    <t>0308</t>
  </si>
  <si>
    <t>รวมรายรับ</t>
  </si>
  <si>
    <t>รวมรายจ่าย</t>
  </si>
  <si>
    <t>จนถึงปัจจุบัน</t>
  </si>
  <si>
    <t>เกิดขึ้นจริง</t>
  </si>
  <si>
    <t>(บาท)</t>
  </si>
  <si>
    <t>ยอดยกมา</t>
  </si>
  <si>
    <t>รายรับ  (หมายเหตุ  1)</t>
  </si>
  <si>
    <t xml:space="preserve">รายจ่าย  </t>
  </si>
  <si>
    <t>ยอดยกไป</t>
  </si>
  <si>
    <t>รวม</t>
  </si>
  <si>
    <t>วันที่</t>
  </si>
  <si>
    <t>ค่าจำหน่ายน้ำ</t>
  </si>
  <si>
    <t>ผลประโยชน์อื่นๆจากค่าแรง</t>
  </si>
  <si>
    <t>ผลประโยชน์อื่นๆจากค่าตรวจ</t>
  </si>
  <si>
    <t>ค่าเช่ามาตรน้ำ</t>
  </si>
  <si>
    <t>ยอดยกมาเดือนก่อน</t>
  </si>
  <si>
    <t>ธนาคารกรุงไทย        สาขาจอหอ</t>
  </si>
  <si>
    <t>บาท</t>
  </si>
  <si>
    <t>วันที่ลงบัญชี</t>
  </si>
  <si>
    <t>วันที่ฝากธนาคาร</t>
  </si>
  <si>
    <t>จำนวนเงิน</t>
  </si>
  <si>
    <t>หัก : เช็คจ่ายที่ผู้รับยังไม่นำมาขึ้นเงินกับธนาคาร</t>
  </si>
  <si>
    <t>เลขที่เช็ค</t>
  </si>
  <si>
    <t>บวก: หรือ (หัก)  รายการกระทบยอดอื่น ๆ</t>
  </si>
  <si>
    <t xml:space="preserve">  </t>
  </si>
  <si>
    <t>ผู้จัดทำ</t>
  </si>
  <si>
    <t>ผู้ตรวจสอบ</t>
  </si>
  <si>
    <t xml:space="preserve">(ลงชื่อ)…………..……...……......................................  </t>
  </si>
  <si>
    <t>(ลงชื่อ)..………….....………..........................................</t>
  </si>
  <si>
    <t>กองการประปา เทศบาลตำบลตลาดแค</t>
  </si>
  <si>
    <t>อำเภอโนนสูง  จังหวัดนครราชสีมา</t>
  </si>
  <si>
    <t>กองการประปา  เทศบาลตำบลตลาดแค</t>
  </si>
  <si>
    <r>
      <t xml:space="preserve">ประเภท     </t>
    </r>
    <r>
      <rPr>
        <b/>
        <sz val="16"/>
        <rFont val="TH SarabunPSK"/>
        <family val="2"/>
      </rPr>
      <t>ออมทรัพย์</t>
    </r>
  </si>
  <si>
    <r>
      <t xml:space="preserve">เลขที่บัญชี    </t>
    </r>
    <r>
      <rPr>
        <b/>
        <sz val="16"/>
        <rFont val="TH SarabunPSK"/>
        <family val="2"/>
      </rPr>
      <t>341-0-29271-3</t>
    </r>
  </si>
  <si>
    <r>
      <t>รายละเอียด</t>
    </r>
    <r>
      <rPr>
        <b/>
        <sz val="16"/>
        <rFont val="TH SarabunPSK"/>
        <family val="2"/>
      </rPr>
      <t xml:space="preserve">   </t>
    </r>
  </si>
  <si>
    <t>บวก  เงินฝากระหว่างทาง</t>
  </si>
  <si>
    <t xml:space="preserve"> -</t>
  </si>
  <si>
    <t>เงินรายรับ</t>
  </si>
  <si>
    <t xml:space="preserve"> ประมาณการ </t>
  </si>
  <si>
    <t>เงินช่วยเหลืองบประมาณเฉพาะการ</t>
  </si>
  <si>
    <t>ประกันสังคม</t>
  </si>
  <si>
    <t>เงินรับฝาก-ประกันสังคม</t>
  </si>
  <si>
    <t>เงินรับฝาก-ประกันสัญญา</t>
  </si>
  <si>
    <t>ค่าจ้างลูกจ้างประจำ</t>
  </si>
  <si>
    <t>เงินรับฝาก-ภาษีหัก ณ ที่จ่าย</t>
  </si>
  <si>
    <t>00330</t>
  </si>
  <si>
    <t>00332</t>
  </si>
  <si>
    <t>รวมเดือนนี้</t>
  </si>
  <si>
    <t>รวมตั้งแต่ต้นปี</t>
  </si>
  <si>
    <t>ค่าไฟฟ้า</t>
  </si>
  <si>
    <t>เงินประจำตำแหน่ง</t>
  </si>
  <si>
    <t>ตุลาคม</t>
  </si>
  <si>
    <t xml:space="preserve">                                 แผนงาน</t>
  </si>
  <si>
    <t xml:space="preserve">            หมวด/ประเภทรายจ่าย</t>
  </si>
  <si>
    <t>เงินสมทบกองทุนบำเหน็จบำนาญ</t>
  </si>
  <si>
    <t xml:space="preserve">     </t>
  </si>
  <si>
    <t>เงินเดือนพนักงาน</t>
  </si>
  <si>
    <t>เงินเพิ่มต่างๆ</t>
  </si>
  <si>
    <t>เงินเพิ่ม</t>
  </si>
  <si>
    <t>ค่าตอบแทนรายเดือนพนักงาน</t>
  </si>
  <si>
    <t>ค่าเช่าบ้าน</t>
  </si>
  <si>
    <t>การศึกษาบุตร</t>
  </si>
  <si>
    <t xml:space="preserve">                                    แผนงาน</t>
  </si>
  <si>
    <t xml:space="preserve">          หมวด/ประเภทรายจ่าย</t>
  </si>
  <si>
    <t>รายจ่ายให้ได้มาซึ่งบริการ</t>
  </si>
  <si>
    <t>รายจ่ายบำรุงซ่อมแซม</t>
  </si>
  <si>
    <t>เบี้ยเลี้ยง</t>
  </si>
  <si>
    <t>วัสดุสำนักงาน</t>
  </si>
  <si>
    <t>วัสดุก่อสร้าง</t>
  </si>
  <si>
    <t>วัสดุเชื้อเพลิง</t>
  </si>
  <si>
    <t>วัสดุคอมพิวเตอร์</t>
  </si>
  <si>
    <t>วัสดุอื่นๆ</t>
  </si>
  <si>
    <t>มิเตอร</t>
  </si>
  <si>
    <t>สารส้ม</t>
  </si>
  <si>
    <t>อุปกรณ์</t>
  </si>
  <si>
    <t>ครุภัณฑ์สำนักงาน</t>
  </si>
  <si>
    <t>ครุภัณฑ์การเกษตร</t>
  </si>
  <si>
    <t>ครุภัณฑ์โฆษณาและเผยแพร่</t>
  </si>
  <si>
    <t>งบประมาณตั้งไว้</t>
  </si>
  <si>
    <t>กระดาษทำการกระทบยอดรายจ่ายตามงบประมาณ (จ่ายจากรายรับ)</t>
  </si>
  <si>
    <t>ประกันสัญญา</t>
  </si>
  <si>
    <t xml:space="preserve">รายรับจริงประกอบงบทดลองและรายงานรับ-จ่ายเงินสด  </t>
  </si>
  <si>
    <t>ค่าจำหน่ายสิ่งของจากคลังพัสดุ(มิเตอร์น้ำ)</t>
  </si>
  <si>
    <t>เงินช่วยเหลือ</t>
  </si>
  <si>
    <t>สูงกว่า</t>
  </si>
  <si>
    <t>รายรับ                รายจ่าย</t>
  </si>
  <si>
    <t>จำนวนเงินเดือนนี้</t>
  </si>
  <si>
    <t>ที่เกิดขี้นจริง</t>
  </si>
  <si>
    <t xml:space="preserve">                (ต่ำกว่า)  </t>
  </si>
  <si>
    <t>รับ</t>
  </si>
  <si>
    <t>จ่าย</t>
  </si>
  <si>
    <t>รายละเอียดประกอบงบทดลองและรายงานรับ - จ่ายเงิน</t>
  </si>
  <si>
    <t>(นายจิระวุฒิ์  สิริกุลธวัช)</t>
  </si>
  <si>
    <t>ค่าจำหน่ายสิ่งของจากคลังพัสดุ (มิเตอร์น้ำ)</t>
  </si>
  <si>
    <t xml:space="preserve">รองปลัดเทศบาล  รักษาราชการแทน  </t>
  </si>
  <si>
    <t>วัสดุไฟฟ้าและวิทยุ</t>
  </si>
  <si>
    <t xml:space="preserve"> </t>
  </si>
  <si>
    <t>ผู้อำนวยการกองการประปา</t>
  </si>
  <si>
    <t>เงินขาดบัญชี</t>
  </si>
  <si>
    <t>(นางสาวพิมพ์ชนก  คูณกลาง)</t>
  </si>
  <si>
    <t>นักวิชาการเงินและบัญชีชำนาญการ</t>
  </si>
  <si>
    <t xml:space="preserve"> รับจริงตั้งแต่ต้นปี </t>
  </si>
  <si>
    <t>รับจริงเดือนนี้</t>
  </si>
  <si>
    <t>ปีงบประมาณ  2560</t>
  </si>
  <si>
    <t xml:space="preserve">รายงาน  รับ  -  จ่ายเงิน   </t>
  </si>
  <si>
    <t>งบประมาณเฉพาะการ</t>
  </si>
  <si>
    <t>ค่าตอบแทนพนักงานจ้าง</t>
  </si>
  <si>
    <t xml:space="preserve"> -2-</t>
  </si>
  <si>
    <t xml:space="preserve">                   (นางกุลสิริ  เปรมกลาง)</t>
  </si>
  <si>
    <t xml:space="preserve">                ปลัดเทศบาลตำบลตลาดแค</t>
  </si>
  <si>
    <t xml:space="preserve">                               นายกเทศมนตรีตำบลตลาดแค</t>
  </si>
  <si>
    <t xml:space="preserve">                                                                                  ผู้อำนวยการกองการประปา</t>
  </si>
  <si>
    <t xml:space="preserve">              รับรองถูกต้อง</t>
  </si>
  <si>
    <t xml:space="preserve">                       (ลงชื่อ) .............................................</t>
  </si>
  <si>
    <t xml:space="preserve">                               (นายชัยรัตน์  กิตติหิรัญวัฒน์)               </t>
  </si>
  <si>
    <t xml:space="preserve">            ตรวจถูกต้อง</t>
  </si>
  <si>
    <t>หมายเหตุ 2</t>
  </si>
  <si>
    <t xml:space="preserve">เงินรับฝาก </t>
  </si>
  <si>
    <t xml:space="preserve">        รับรองถูกต้อง</t>
  </si>
  <si>
    <t xml:space="preserve">             (ลงชื่อ) .............................................</t>
  </si>
  <si>
    <t xml:space="preserve">                      (นายชัยรัตน์  กิตติหิรัญวัฒน์)               </t>
  </si>
  <si>
    <t xml:space="preserve">                     นายกเทศมนตรีตำบลตลาดแค</t>
  </si>
  <si>
    <t xml:space="preserve">         ตรวจถูกต้อง</t>
  </si>
  <si>
    <t xml:space="preserve">                  เงินสมทบกองทุนบำเหน็จบำนาญข้าราชการส่วนท้องถิ่น (120100)</t>
  </si>
  <si>
    <t xml:space="preserve">             เงินสมทบกองทุนประกันสังคม (215013) </t>
  </si>
  <si>
    <t>แหล่งเงิน</t>
  </si>
  <si>
    <t>งบบุคลากร (520000)</t>
  </si>
  <si>
    <t>งบกลาง (510000)</t>
  </si>
  <si>
    <t xml:space="preserve">             เงินเพิ่มต่างๆ ของพนักงาน (5220200)</t>
  </si>
  <si>
    <t xml:space="preserve">             เงินประจำตำแหน่ง (5220300)</t>
  </si>
  <si>
    <t xml:space="preserve">             เงินเดือนพนักงาน (5220100)</t>
  </si>
  <si>
    <t>หมวดเงินเดือน (ฝ่ายประจำ) (220000)</t>
  </si>
  <si>
    <t>ค่าจ้างประจำ (220500)</t>
  </si>
  <si>
    <t xml:space="preserve">            ค่าจ้างลูกจ้างประจำ (5220500)</t>
  </si>
  <si>
    <t xml:space="preserve">            เงินเพิ่มต่างๆของลูกจ้างประจำ (5220600)</t>
  </si>
  <si>
    <t>ค่าตอบแทนพนักงานจ้าง (220700)</t>
  </si>
  <si>
    <t xml:space="preserve">            เงินเพิ่มต่างๆ ของพนักงานจ้าง (5220800)</t>
  </si>
  <si>
    <t>งบดำเนินงาน (300000)</t>
  </si>
  <si>
    <t>หมวดค่าตอบแทน (310000)</t>
  </si>
  <si>
    <t xml:space="preserve">          ค่าเช่าบ้าน (5310400)</t>
  </si>
  <si>
    <t xml:space="preserve">          เงินช่วยเหลือการศึกษาบุตร (5310500)</t>
  </si>
  <si>
    <t>หมวดค่าใช้สอย (320000)</t>
  </si>
  <si>
    <t xml:space="preserve">            ค่าตอบแทนพนักงานจ้าง (5220700)</t>
  </si>
  <si>
    <t xml:space="preserve">           รายจ่ายเพื่อให้ได้มาซึ่งบริการ (5320100)</t>
  </si>
  <si>
    <t xml:space="preserve">           รายจ่ายเกี่ยวเนื่องกับการปฏิบัติราชการฯ (5320300)</t>
  </si>
  <si>
    <t xml:space="preserve">           ค่าบำรุงรักษาและซ่อมแซม (5320400)</t>
  </si>
  <si>
    <t>หมวดค่าวัสดุ (330000)</t>
  </si>
  <si>
    <t xml:space="preserve">           วัสดุสำนักงาน (5330100)</t>
  </si>
  <si>
    <t xml:space="preserve">           วัสดุไฟฟ้าและวิทยุ (5330200)</t>
  </si>
  <si>
    <t xml:space="preserve">           วัสดุก่อสร้าง (5330600)</t>
  </si>
  <si>
    <t xml:space="preserve">           วัสดุเชื้อเพลิงและหล่อลื่น (5330800)</t>
  </si>
  <si>
    <t xml:space="preserve">           วัสดุคอมพิวเตอร์ (5331400)</t>
  </si>
  <si>
    <t xml:space="preserve">           วัสดุอื่น (5331700)</t>
  </si>
  <si>
    <t xml:space="preserve">           วัสดุเครื่องแต่งกาย (5331200)</t>
  </si>
  <si>
    <t>หมวดค่าสาธารณูปโภค (340000)</t>
  </si>
  <si>
    <t xml:space="preserve">           ค่าไฟฟ้า (5340100)</t>
  </si>
  <si>
    <t>หมวดค่าครุภัณฑ์ (410000)</t>
  </si>
  <si>
    <t xml:space="preserve">          ครุภัณฑ์สำนักงาน (5410100)</t>
  </si>
  <si>
    <t xml:space="preserve">          ครุภัณฑ์การเกษตร(5410400)</t>
  </si>
  <si>
    <t xml:space="preserve"> ครุภัณฑ์วิทยาศาสตร์หรือการแพทย์ (5410800)</t>
  </si>
  <si>
    <t xml:space="preserve">    (ลงชื่อ) ....................................................</t>
  </si>
  <si>
    <t xml:space="preserve">                (นางสาวพิมพ์ชนก  คูณกลาง)</t>
  </si>
  <si>
    <t xml:space="preserve">             นักวิชาการเงินและบัญชีชำนาญการ</t>
  </si>
  <si>
    <t xml:space="preserve">    (ลงชื่อ) ..................................................</t>
  </si>
  <si>
    <t xml:space="preserve">                   ปลัดองค์การบริหารส่วนตำบล</t>
  </si>
  <si>
    <t xml:space="preserve"> รับรองถูกต้อง</t>
  </si>
  <si>
    <t xml:space="preserve">       (ลงชื่อ) ..................................................</t>
  </si>
  <si>
    <t xml:space="preserve">                                  (นายชัยรัตน์  กิตติหิรัญวัฒน์)</t>
  </si>
  <si>
    <t xml:space="preserve">               นายกเทศมนตรีตำบลตลาดแค</t>
  </si>
  <si>
    <t xml:space="preserve">      ตรวจถูกต้อง</t>
  </si>
  <si>
    <t xml:space="preserve">            เงินสมทบกองทุนบำเหน็จบำนาญข้าราชการส่วนท้องถิ่น (120100)</t>
  </si>
  <si>
    <t>กระดาษทำการกระทบยอดงบประมาณคงเหลือ</t>
  </si>
  <si>
    <t>รวมทั้งสิ้นตั้งแต่ต้นปี</t>
  </si>
  <si>
    <t>รวมทั้งสิ้นเดือนนี้</t>
  </si>
  <si>
    <t>ค่าจำหน่ายน้ำจากมาตรวัดน้ำ</t>
  </si>
  <si>
    <t>เงินที่งบประมาณทั่วไปช่วยเหลืองบประมาณเฉพาะการ</t>
  </si>
  <si>
    <t>หมายเหตุ 1</t>
  </si>
  <si>
    <t>ลูกหนี้อื่นๆ - รับผิดทางละเมิด (ผู้ทุจริต)</t>
  </si>
  <si>
    <t>ลูกหนี้อื่นๆ - รับผิดทางละเมิด (ผู้เกี่ยวข้อง)</t>
  </si>
  <si>
    <t>ลูกหนี้เงินยืม</t>
  </si>
  <si>
    <t>เงินเพิ่มต่าง ๆ ของพนักงานจ้าง</t>
  </si>
  <si>
    <r>
      <t>หัก</t>
    </r>
    <r>
      <rPr>
        <sz val="16"/>
        <rFont val="TH SarabunPSK"/>
        <family val="2"/>
      </rPr>
      <t xml:space="preserve">  เช็คจ่ายที่ผู้รับยังไม่นำมาขึ้นเงินกับธนาคาร </t>
    </r>
  </si>
  <si>
    <t xml:space="preserve">          ครุภัณฑ์วิทยาศาสตร์หรือการแพทย์ (5410800)</t>
  </si>
  <si>
    <t xml:space="preserve">     ตรวจถูกต้อง</t>
  </si>
  <si>
    <t>เงินสด</t>
  </si>
  <si>
    <t xml:space="preserve">           (ลงชื่อ) ว่าที่ร้อยเอก..................................................</t>
  </si>
  <si>
    <t xml:space="preserve">                                        (สกล  พละเสน)</t>
  </si>
  <si>
    <t xml:space="preserve">                                ปลัดเทศบาลตำบลตลาดแค</t>
  </si>
  <si>
    <t xml:space="preserve">         (ลงชื่อ) ว่าที่ร้อยเอก..................................... </t>
  </si>
  <si>
    <t xml:space="preserve">                                    (สกล  พละเสน)</t>
  </si>
  <si>
    <t xml:space="preserve">                             ปลัดเทศบาลตำบลตลาดแค</t>
  </si>
  <si>
    <t xml:space="preserve">            (ลงชื่อ) ..............................................</t>
  </si>
  <si>
    <t xml:space="preserve">                          (นางกุลสิริ  เปรมกลาง)</t>
  </si>
  <si>
    <t xml:space="preserve">                     รองปลัดเทศบาลตำบลตลาดแค</t>
  </si>
  <si>
    <t xml:space="preserve"> ผู้จัดทำ                                                  ตรวจถูกต้อง</t>
  </si>
  <si>
    <t xml:space="preserve">     (ลงชื่อ) ..............................................                     (ลงชื่อ).................................................</t>
  </si>
  <si>
    <t xml:space="preserve">       นักวิชาการเงินและบัญชีชำนาญการ                    รองปลัดเทศบาล รักษาราชการแทน</t>
  </si>
  <si>
    <t xml:space="preserve">           (นางสาวพิมพ์ชนก  คูณกลาง)                            (นายจิระวุฒิ์  สิริกุลธวัช)       </t>
  </si>
  <si>
    <t xml:space="preserve">       นักวิชาการเงินและบัญชีชำนาญการ                  รองปลัดเทศบาล รักษาราชการแทน</t>
  </si>
  <si>
    <t xml:space="preserve">                  (นางกุลสิริ  เปรมกลาง)</t>
  </si>
  <si>
    <t xml:space="preserve">        (ลงชื่อ) ..............................................</t>
  </si>
  <si>
    <t xml:space="preserve">   ตรวจถูกต้อง</t>
  </si>
  <si>
    <t xml:space="preserve">              รองปลัดเทศบาลตำบลตลาดแค</t>
  </si>
  <si>
    <t xml:space="preserve">     รับรองถูกต้อง</t>
  </si>
  <si>
    <t xml:space="preserve">            (ลงชื่อ) ...............................................</t>
  </si>
  <si>
    <t xml:space="preserve">                      นายกเทศมนตรีตำบลตลาดแค</t>
  </si>
  <si>
    <t xml:space="preserve">     (นายชัยรัตน์  กิตติหิรัญวัฒน์)</t>
  </si>
  <si>
    <t xml:space="preserve"> ผู้จัดทำ                                                       ตรวจถูกต้อง</t>
  </si>
  <si>
    <t xml:space="preserve">        (ลงชื่อ) ..............................................                 (ลงชื่อ).................................................</t>
  </si>
  <si>
    <t xml:space="preserve">           (นางสาวพิมพ์ชนก  คูณกลาง)                              (นายจิระวุฒิ์  สิริกุลธวัช)       </t>
  </si>
  <si>
    <t xml:space="preserve">                       ตรวจถูกต้อง</t>
  </si>
  <si>
    <t xml:space="preserve">  (ลงชื่อ) ..........................................</t>
  </si>
  <si>
    <t xml:space="preserve">                                                                              ผู้อำนวยการกองการประปา</t>
  </si>
  <si>
    <t>(ลงชื่อ) ...............................................</t>
  </si>
  <si>
    <t xml:space="preserve">              (นางกุลสิริ  เปรมกลาง)</t>
  </si>
  <si>
    <t xml:space="preserve">         รองปลัดเทศบาลตำบลตลาดแค</t>
  </si>
  <si>
    <t xml:space="preserve">    ผู้จัดทำ                                                          ตรวจถูกต้อง</t>
  </si>
  <si>
    <t xml:space="preserve">       (นางสาวพิมพ์ชนก  คูณกลาง)                                   (นายจิระวุฒิ์  สิริกุลธวัช)       </t>
  </si>
  <si>
    <t xml:space="preserve">  ผู้จัดทำ</t>
  </si>
  <si>
    <t xml:space="preserve">      (ลงชื่อ)….............................................. </t>
  </si>
  <si>
    <t xml:space="preserve">               (นางสาวพิมพ์ชนก  คูณกลาง)</t>
  </si>
  <si>
    <t xml:space="preserve">           นักวิชาการเงินและบัญชีชำนาญการ</t>
  </si>
  <si>
    <t xml:space="preserve"> ตรวจถูกต้อง</t>
  </si>
  <si>
    <t xml:space="preserve">                            ตรวจถูกต้อง</t>
  </si>
  <si>
    <t xml:space="preserve">   (ลงชื่อ)........................................               (ลงชื่อ)...........................................</t>
  </si>
  <si>
    <t xml:space="preserve">        ผู้อำนวยการกองการประปา</t>
  </si>
  <si>
    <t xml:space="preserve">           (นายจิระวุฒิ์  สิริกุลธวัช)                         (นางกุลสิริ  เปรมกลาง)  </t>
  </si>
  <si>
    <t xml:space="preserve">   รองปลัดเทศบาล รักษาราชการแทน            รองปลัดเทศบาลตำบลตลาดแค</t>
  </si>
  <si>
    <t xml:space="preserve">                  (ลงชื่อ)ว่าที่ร้อยเอก…......................................... </t>
  </si>
  <si>
    <t xml:space="preserve">                                                 (สกล  พละเสน)</t>
  </si>
  <si>
    <t xml:space="preserve">                                        ปลัดเทศบาลตำบลตลาดแค</t>
  </si>
  <si>
    <t xml:space="preserve">              นักวิชาการเงินและบัญชีชำนาญการ                         รองปลัดเทศบาล รักษาราชการแทน</t>
  </si>
  <si>
    <t xml:space="preserve">        (ลงชื่อ) ..............................................                       (ลงชื่อ).................................................</t>
  </si>
  <si>
    <t xml:space="preserve">                                                                           ผู้อำนวยการกองการประปา</t>
  </si>
  <si>
    <t xml:space="preserve">                 (นางสาวพิมพ์ชนก  คูณกลาง)                           (นายจิระวุฒิ์  สิริกุลธวัช)       </t>
  </si>
  <si>
    <t xml:space="preserve">              นักวิชาการเงินและบัญชีชำนาญการ                รองปลัดเทศบาล รักษาราชการแทน</t>
  </si>
  <si>
    <t>ประจำเดือนสิงหาคม  2560</t>
  </si>
  <si>
    <t>ประจำเดือน สิงหาคม  2560</t>
  </si>
  <si>
    <t>ยอดคงเหลือตามรายงานธนาคาร   ณ   วันที่  31  สิงหาคม  2560</t>
  </si>
  <si>
    <t>ยอดเงินคงเหลือตามบัญชี ณ   วันที่  31  สิงหาคม  2560</t>
  </si>
  <si>
    <t>28  สิงหาคม  2560</t>
  </si>
  <si>
    <t>10065635</t>
  </si>
  <si>
    <t>วันที่  31  สิงหาคม  2560</t>
  </si>
  <si>
    <t>ณ  วันที่  31  เดือน สิงหาคม  พ.ศ. 2560</t>
  </si>
  <si>
    <t>ณ  วันที่  31  สิงหาคม  2560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</si>
</sst>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€&quot;#,##0;\-&quot;€&quot;#,##0"/>
    <numFmt numFmtId="200" formatCode="&quot;€&quot;#,##0;[Red]\-&quot;€&quot;#,##0"/>
    <numFmt numFmtId="201" formatCode="&quot;€&quot;#,##0.00;\-&quot;€&quot;#,##0.00"/>
    <numFmt numFmtId="202" formatCode="&quot;€&quot;#,##0.00;[Red]\-&quot;€&quot;#,##0.00"/>
    <numFmt numFmtId="203" formatCode="_-&quot;€&quot;* #,##0_-;\-&quot;€&quot;* #,##0_-;_-&quot;€&quot;* &quot;-&quot;_-;_-@_-"/>
    <numFmt numFmtId="204" formatCode="_-&quot;€&quot;* #,##0.00_-;\-&quot;€&quot;* #,##0.00_-;_-&quot;€&quot;* &quot;-&quot;??_-;_-@_-"/>
    <numFmt numFmtId="205" formatCode="t&quot;€&quot;#,##0_);\(t&quot;€&quot;#,##0\)"/>
    <numFmt numFmtId="206" formatCode="t&quot;€&quot;#,##0_);[Red]\(t&quot;€&quot;#,##0\)"/>
    <numFmt numFmtId="207" formatCode="t&quot;€&quot;#,##0.00_);\(t&quot;€&quot;#,##0.00\)"/>
    <numFmt numFmtId="208" formatCode="t&quot;€&quot;#,##0.00_);[Red]\(t&quot;€&quot;#,##0.00\)"/>
    <numFmt numFmtId="209" formatCode="#,##0.0"/>
    <numFmt numFmtId="210" formatCode="0.0"/>
    <numFmt numFmtId="211" formatCode="_-* #,##0.0_-;\-* #,##0.0_-;_-* &quot;-&quot;??_-;_-@_-"/>
    <numFmt numFmtId="212" formatCode="_-* #,##0_-;\-* #,##0_-;_-* &quot;-&quot;??_-;_-@_-"/>
    <numFmt numFmtId="213" formatCode="#,##0.000"/>
    <numFmt numFmtId="214" formatCode="#,##0.0000"/>
    <numFmt numFmtId="215" formatCode="#,##0.00;[Red]#,##0.00"/>
    <numFmt numFmtId="216" formatCode="#,##0.00_ ;\-#,##0.00\ "/>
    <numFmt numFmtId="217" formatCode="_-* #,##0.000_-;\-* #,##0.000_-;_-* &quot;-&quot;??_-;_-@_-"/>
    <numFmt numFmtId="218" formatCode="_-* #,##0.0000_-;\-* #,##0.0000_-;_-* &quot;-&quot;??_-;_-@_-"/>
    <numFmt numFmtId="219" formatCode="_-* #,##0.00000_-;\-* #,##0.00000_-;_-* &quot;-&quot;??_-;_-@_-"/>
    <numFmt numFmtId="220" formatCode="_-* #,##0.000000_-;\-* #,##0.000000_-;_-* &quot;-&quot;??_-;_-@_-"/>
    <numFmt numFmtId="221" formatCode="_-* #,##0.0000000_-;\-* #,##0.0000000_-;_-* &quot;-&quot;??_-;_-@_-"/>
    <numFmt numFmtId="222" formatCode="#,##0.00_ ;[Red]\-#,##0.00\ "/>
    <numFmt numFmtId="223" formatCode="ปปปป"/>
    <numFmt numFmtId="224" formatCode="[$-41E]d\ mmmm\ yyyy"/>
    <numFmt numFmtId="225" formatCode="[$-1809]dd\ mmmm\ yyyy"/>
    <numFmt numFmtId="226" formatCode="[$-107041E]d\ mmmm\ yyyy;@"/>
    <numFmt numFmtId="227" formatCode="mmm\-yyyy"/>
    <numFmt numFmtId="228" formatCode="[$-1070000]d/mm/yyyy;@"/>
    <numFmt numFmtId="229" formatCode="_-* #,##0.00000000_-;\-* #,##0.00000000_-;_-* &quot;-&quot;??_-;_-@_-"/>
    <numFmt numFmtId="230" formatCode="_-* #,##0.000000000_-;\-* #,##0.000000000_-;_-* &quot;-&quot;??_-;_-@_-"/>
    <numFmt numFmtId="231" formatCode="000"/>
  </numFmts>
  <fonts count="61">
    <font>
      <sz val="14"/>
      <name val="Cordia New"/>
      <family val="0"/>
    </font>
    <font>
      <sz val="8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u val="single"/>
      <sz val="16"/>
      <name val="TH SarabunPSK"/>
      <family val="2"/>
    </font>
    <font>
      <b/>
      <u val="single"/>
      <sz val="16"/>
      <name val="TH SarabunPSK"/>
      <family val="2"/>
    </font>
    <font>
      <b/>
      <sz val="16"/>
      <color indexed="60"/>
      <name val="TH SarabunPSK"/>
      <family val="2"/>
    </font>
    <font>
      <sz val="16"/>
      <color indexed="10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6"/>
      <color indexed="10"/>
      <name val="Cordia New"/>
      <family val="2"/>
    </font>
    <font>
      <sz val="12"/>
      <color indexed="10"/>
      <name val="Cordia New"/>
      <family val="2"/>
    </font>
    <font>
      <sz val="13"/>
      <color indexed="10"/>
      <name val="Cordia New"/>
      <family val="2"/>
    </font>
    <font>
      <sz val="14"/>
      <color indexed="10"/>
      <name val="Cordia New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b/>
      <sz val="12"/>
      <name val="TH SarabunPSK"/>
      <family val="2"/>
    </font>
    <font>
      <sz val="10"/>
      <name val="Arial"/>
      <family val="2"/>
    </font>
    <font>
      <sz val="13"/>
      <name val="TH SarabunPSK"/>
      <family val="2"/>
    </font>
    <font>
      <sz val="14"/>
      <color indexed="10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20" fillId="0" borderId="0">
      <alignment/>
      <protection/>
    </xf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Alignment="1">
      <alignment/>
    </xf>
    <xf numFmtId="43" fontId="3" fillId="0" borderId="0" xfId="36" applyFont="1" applyAlignment="1">
      <alignment/>
    </xf>
    <xf numFmtId="0" fontId="2" fillId="0" borderId="10" xfId="0" applyFont="1" applyBorder="1" applyAlignment="1">
      <alignment horizontal="center"/>
    </xf>
    <xf numFmtId="43" fontId="2" fillId="0" borderId="10" xfId="36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43" fontId="3" fillId="0" borderId="11" xfId="36" applyFont="1" applyBorder="1" applyAlignment="1">
      <alignment/>
    </xf>
    <xf numFmtId="43" fontId="3" fillId="0" borderId="12" xfId="0" applyNumberFormat="1" applyFont="1" applyBorder="1" applyAlignment="1">
      <alignment/>
    </xf>
    <xf numFmtId="43" fontId="3" fillId="0" borderId="12" xfId="36" applyFont="1" applyBorder="1" applyAlignment="1">
      <alignment/>
    </xf>
    <xf numFmtId="43" fontId="3" fillId="0" borderId="13" xfId="0" applyNumberFormat="1" applyFont="1" applyBorder="1" applyAlignment="1">
      <alignment/>
    </xf>
    <xf numFmtId="43" fontId="3" fillId="0" borderId="14" xfId="36" applyFont="1" applyBorder="1" applyAlignment="1">
      <alignment/>
    </xf>
    <xf numFmtId="43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43" fontId="3" fillId="0" borderId="14" xfId="0" applyNumberFormat="1" applyFont="1" applyBorder="1" applyAlignment="1">
      <alignment/>
    </xf>
    <xf numFmtId="43" fontId="3" fillId="0" borderId="13" xfId="36" applyFont="1" applyBorder="1" applyAlignment="1">
      <alignment/>
    </xf>
    <xf numFmtId="43" fontId="2" fillId="0" borderId="15" xfId="36" applyFont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43" fontId="2" fillId="0" borderId="0" xfId="36" applyFont="1" applyBorder="1" applyAlignment="1">
      <alignment/>
    </xf>
    <xf numFmtId="2" fontId="3" fillId="0" borderId="0" xfId="0" applyNumberFormat="1" applyFont="1" applyAlignment="1">
      <alignment horizontal="center"/>
    </xf>
    <xf numFmtId="43" fontId="4" fillId="0" borderId="0" xfId="36" applyFont="1" applyAlignment="1">
      <alignment/>
    </xf>
    <xf numFmtId="2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3" fontId="3" fillId="0" borderId="11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43" fontId="2" fillId="0" borderId="0" xfId="0" applyNumberFormat="1" applyFont="1" applyBorder="1" applyAlignment="1">
      <alignment/>
    </xf>
    <xf numFmtId="43" fontId="3" fillId="0" borderId="0" xfId="36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43" fontId="2" fillId="0" borderId="16" xfId="36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226" fontId="3" fillId="0" borderId="18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215" fontId="3" fillId="0" borderId="0" xfId="0" applyNumberFormat="1" applyFont="1" applyBorder="1" applyAlignment="1">
      <alignment/>
    </xf>
    <xf numFmtId="49" fontId="8" fillId="0" borderId="18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215" fontId="3" fillId="0" borderId="0" xfId="0" applyNumberFormat="1" applyFont="1" applyBorder="1" applyAlignment="1">
      <alignment horizontal="right"/>
    </xf>
    <xf numFmtId="49" fontId="8" fillId="0" borderId="19" xfId="0" applyNumberFormat="1" applyFont="1" applyBorder="1" applyAlignment="1">
      <alignment horizontal="left"/>
    </xf>
    <xf numFmtId="43" fontId="2" fillId="0" borderId="24" xfId="36" applyFont="1" applyBorder="1" applyAlignment="1">
      <alignment/>
    </xf>
    <xf numFmtId="49" fontId="3" fillId="0" borderId="18" xfId="0" applyNumberFormat="1" applyFont="1" applyBorder="1" applyAlignment="1">
      <alignment horizontal="left"/>
    </xf>
    <xf numFmtId="43" fontId="5" fillId="0" borderId="0" xfId="36" applyFont="1" applyBorder="1" applyAlignment="1">
      <alignment/>
    </xf>
    <xf numFmtId="43" fontId="2" fillId="0" borderId="25" xfId="36" applyFont="1" applyBorder="1" applyAlignment="1">
      <alignment/>
    </xf>
    <xf numFmtId="43" fontId="3" fillId="0" borderId="0" xfId="36" applyFont="1" applyBorder="1" applyAlignment="1">
      <alignment horizontal="center"/>
    </xf>
    <xf numFmtId="43" fontId="2" fillId="0" borderId="21" xfId="36" applyFont="1" applyBorder="1" applyAlignment="1">
      <alignment/>
    </xf>
    <xf numFmtId="43" fontId="3" fillId="0" borderId="16" xfId="36" applyFont="1" applyBorder="1" applyAlignment="1">
      <alignment/>
    </xf>
    <xf numFmtId="0" fontId="3" fillId="0" borderId="2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3" fontId="2" fillId="0" borderId="12" xfId="36" applyFont="1" applyBorder="1" applyAlignment="1">
      <alignment/>
    </xf>
    <xf numFmtId="2" fontId="3" fillId="0" borderId="12" xfId="0" applyNumberFormat="1" applyFont="1" applyBorder="1" applyAlignment="1" quotePrefix="1">
      <alignment horizontal="center"/>
    </xf>
    <xf numFmtId="0" fontId="3" fillId="0" borderId="12" xfId="0" applyFont="1" applyFill="1" applyBorder="1" applyAlignment="1">
      <alignment/>
    </xf>
    <xf numFmtId="0" fontId="3" fillId="0" borderId="29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Alignment="1">
      <alignment/>
    </xf>
    <xf numFmtId="0" fontId="3" fillId="0" borderId="30" xfId="0" applyFont="1" applyBorder="1" applyAlignment="1">
      <alignment/>
    </xf>
    <xf numFmtId="43" fontId="9" fillId="33" borderId="0" xfId="36" applyFont="1" applyFill="1" applyAlignment="1">
      <alignment/>
    </xf>
    <xf numFmtId="43" fontId="9" fillId="33" borderId="31" xfId="0" applyNumberFormat="1" applyFont="1" applyFill="1" applyBorder="1" applyAlignment="1">
      <alignment/>
    </xf>
    <xf numFmtId="43" fontId="9" fillId="33" borderId="0" xfId="36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3" fontId="2" fillId="0" borderId="0" xfId="36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43" fontId="4" fillId="0" borderId="0" xfId="36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22" fontId="2" fillId="0" borderId="28" xfId="0" applyNumberFormat="1" applyFont="1" applyBorder="1" applyAlignment="1">
      <alignment/>
    </xf>
    <xf numFmtId="43" fontId="2" fillId="0" borderId="27" xfId="0" applyNumberFormat="1" applyFont="1" applyBorder="1" applyAlignment="1">
      <alignment/>
    </xf>
    <xf numFmtId="0" fontId="3" fillId="0" borderId="14" xfId="0" applyFont="1" applyFill="1" applyBorder="1" applyAlignment="1">
      <alignment horizontal="left"/>
    </xf>
    <xf numFmtId="43" fontId="3" fillId="0" borderId="10" xfId="0" applyNumberFormat="1" applyFont="1" applyBorder="1" applyAlignment="1">
      <alignment/>
    </xf>
    <xf numFmtId="43" fontId="3" fillId="0" borderId="15" xfId="0" applyNumberFormat="1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10" fillId="0" borderId="0" xfId="0" applyFont="1" applyAlignment="1">
      <alignment/>
    </xf>
    <xf numFmtId="212" fontId="10" fillId="0" borderId="0" xfId="36" applyNumberFormat="1" applyFont="1" applyAlignment="1">
      <alignment/>
    </xf>
    <xf numFmtId="43" fontId="11" fillId="34" borderId="0" xfId="36" applyFont="1" applyFill="1" applyAlignment="1">
      <alignment/>
    </xf>
    <xf numFmtId="0" fontId="12" fillId="0" borderId="0" xfId="0" applyFont="1" applyAlignment="1">
      <alignment/>
    </xf>
    <xf numFmtId="43" fontId="13" fillId="34" borderId="0" xfId="36" applyFont="1" applyFill="1" applyAlignment="1">
      <alignment/>
    </xf>
    <xf numFmtId="43" fontId="3" fillId="0" borderId="11" xfId="36" applyFont="1" applyBorder="1" applyAlignment="1">
      <alignment horizontal="center"/>
    </xf>
    <xf numFmtId="43" fontId="3" fillId="0" borderId="27" xfId="36" applyFont="1" applyBorder="1" applyAlignment="1">
      <alignment horizontal="center"/>
    </xf>
    <xf numFmtId="0" fontId="14" fillId="0" borderId="0" xfId="0" applyFont="1" applyAlignment="1">
      <alignment/>
    </xf>
    <xf numFmtId="43" fontId="3" fillId="0" borderId="13" xfId="36" applyFont="1" applyBorder="1" applyAlignment="1">
      <alignment horizontal="center"/>
    </xf>
    <xf numFmtId="43" fontId="1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43" fontId="3" fillId="0" borderId="10" xfId="36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3" fontId="4" fillId="0" borderId="15" xfId="36" applyFont="1" applyBorder="1" applyAlignment="1">
      <alignment horizontal="center"/>
    </xf>
    <xf numFmtId="43" fontId="3" fillId="0" borderId="12" xfId="36" applyFont="1" applyBorder="1" applyAlignment="1">
      <alignment horizontal="center"/>
    </xf>
    <xf numFmtId="0" fontId="15" fillId="0" borderId="0" xfId="0" applyFont="1" applyAlignment="1">
      <alignment/>
    </xf>
    <xf numFmtId="0" fontId="3" fillId="0" borderId="29" xfId="0" applyFont="1" applyBorder="1" applyAlignment="1">
      <alignment horizontal="left"/>
    </xf>
    <xf numFmtId="43" fontId="3" fillId="0" borderId="29" xfId="36" applyFont="1" applyBorder="1" applyAlignment="1">
      <alignment horizontal="center"/>
    </xf>
    <xf numFmtId="43" fontId="3" fillId="0" borderId="14" xfId="36" applyFont="1" applyBorder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Alignment="1">
      <alignment horizontal="center"/>
    </xf>
    <xf numFmtId="43" fontId="12" fillId="0" borderId="0" xfId="36" applyFont="1" applyAlignment="1">
      <alignment horizontal="center"/>
    </xf>
    <xf numFmtId="43" fontId="3" fillId="0" borderId="26" xfId="36" applyFont="1" applyBorder="1" applyAlignment="1">
      <alignment horizontal="center"/>
    </xf>
    <xf numFmtId="43" fontId="3" fillId="0" borderId="28" xfId="36" applyFont="1" applyBorder="1" applyAlignment="1">
      <alignment horizontal="center"/>
    </xf>
    <xf numFmtId="0" fontId="2" fillId="0" borderId="26" xfId="0" applyFont="1" applyBorder="1" applyAlignment="1">
      <alignment horizontal="left" vertical="center"/>
    </xf>
    <xf numFmtId="43" fontId="2" fillId="0" borderId="10" xfId="36" applyFont="1" applyBorder="1" applyAlignment="1" quotePrefix="1">
      <alignment horizontal="center"/>
    </xf>
    <xf numFmtId="0" fontId="2" fillId="0" borderId="28" xfId="0" applyFont="1" applyBorder="1" applyAlignment="1">
      <alignment horizontal="left"/>
    </xf>
    <xf numFmtId="43" fontId="2" fillId="0" borderId="28" xfId="36" applyFont="1" applyBorder="1" applyAlignment="1" quotePrefix="1">
      <alignment horizontal="center"/>
    </xf>
    <xf numFmtId="0" fontId="3" fillId="0" borderId="13" xfId="0" applyFont="1" applyBorder="1" applyAlignment="1">
      <alignment horizontal="center"/>
    </xf>
    <xf numFmtId="43" fontId="2" fillId="0" borderId="26" xfId="0" applyNumberFormat="1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32" xfId="0" applyFont="1" applyBorder="1" applyAlignment="1">
      <alignment/>
    </xf>
    <xf numFmtId="43" fontId="3" fillId="0" borderId="33" xfId="36" applyFont="1" applyBorder="1" applyAlignment="1">
      <alignment/>
    </xf>
    <xf numFmtId="0" fontId="3" fillId="0" borderId="34" xfId="0" applyFont="1" applyBorder="1" applyAlignment="1">
      <alignment/>
    </xf>
    <xf numFmtId="0" fontId="17" fillId="0" borderId="26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3" fillId="0" borderId="35" xfId="0" applyFont="1" applyBorder="1" applyAlignment="1">
      <alignment/>
    </xf>
    <xf numFmtId="43" fontId="3" fillId="0" borderId="10" xfId="36" applyFont="1" applyBorder="1" applyAlignment="1">
      <alignment/>
    </xf>
    <xf numFmtId="43" fontId="2" fillId="35" borderId="10" xfId="0" applyNumberFormat="1" applyFont="1" applyFill="1" applyBorder="1" applyAlignment="1">
      <alignment/>
    </xf>
    <xf numFmtId="43" fontId="3" fillId="35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43" fontId="9" fillId="33" borderId="0" xfId="0" applyNumberFormat="1" applyFont="1" applyFill="1" applyBorder="1" applyAlignment="1">
      <alignment/>
    </xf>
    <xf numFmtId="43" fontId="59" fillId="0" borderId="26" xfId="0" applyNumberFormat="1" applyFont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43" fontId="17" fillId="0" borderId="10" xfId="0" applyNumberFormat="1" applyFont="1" applyBorder="1" applyAlignment="1">
      <alignment/>
    </xf>
    <xf numFmtId="43" fontId="3" fillId="0" borderId="36" xfId="36" applyFont="1" applyBorder="1" applyAlignment="1">
      <alignment/>
    </xf>
    <xf numFmtId="212" fontId="16" fillId="0" borderId="0" xfId="36" applyNumberFormat="1" applyFont="1" applyAlignment="1">
      <alignment/>
    </xf>
    <xf numFmtId="43" fontId="3" fillId="0" borderId="26" xfId="36" applyFont="1" applyBorder="1" applyAlignment="1">
      <alignment/>
    </xf>
    <xf numFmtId="0" fontId="19" fillId="0" borderId="28" xfId="0" applyFont="1" applyBorder="1" applyAlignment="1">
      <alignment horizontal="center"/>
    </xf>
    <xf numFmtId="43" fontId="18" fillId="0" borderId="12" xfId="36" applyFont="1" applyBorder="1" applyAlignment="1">
      <alignment/>
    </xf>
    <xf numFmtId="43" fontId="18" fillId="0" borderId="10" xfId="0" applyNumberFormat="1" applyFont="1" applyBorder="1" applyAlignment="1">
      <alignment/>
    </xf>
    <xf numFmtId="0" fontId="18" fillId="0" borderId="27" xfId="0" applyFont="1" applyBorder="1" applyAlignment="1">
      <alignment horizontal="center"/>
    </xf>
    <xf numFmtId="0" fontId="5" fillId="0" borderId="11" xfId="0" applyFont="1" applyFill="1" applyBorder="1" applyAlignment="1" quotePrefix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44" applyFont="1" applyAlignment="1">
      <alignment/>
      <protection/>
    </xf>
    <xf numFmtId="0" fontId="3" fillId="0" borderId="0" xfId="44" applyFont="1" applyAlignment="1">
      <alignment/>
      <protection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44" applyFont="1" applyAlignment="1">
      <alignment horizontal="left"/>
      <protection/>
    </xf>
    <xf numFmtId="0" fontId="3" fillId="0" borderId="27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43" fontId="4" fillId="0" borderId="27" xfId="36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49" fontId="3" fillId="0" borderId="37" xfId="0" applyNumberFormat="1" applyFont="1" applyBorder="1" applyAlignment="1">
      <alignment horizontal="center"/>
    </xf>
    <xf numFmtId="43" fontId="3" fillId="0" borderId="37" xfId="36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26" xfId="0" applyFont="1" applyBorder="1" applyAlignment="1">
      <alignment horizontal="left" vertical="center"/>
    </xf>
    <xf numFmtId="43" fontId="17" fillId="0" borderId="10" xfId="36" applyFont="1" applyBorder="1" applyAlignment="1" quotePrefix="1">
      <alignment horizontal="center"/>
    </xf>
    <xf numFmtId="0" fontId="17" fillId="0" borderId="28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43" fontId="5" fillId="0" borderId="11" xfId="36" applyFont="1" applyBorder="1" applyAlignment="1">
      <alignment horizontal="center"/>
    </xf>
    <xf numFmtId="43" fontId="5" fillId="0" borderId="26" xfId="36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43" fontId="5" fillId="0" borderId="27" xfId="36" applyFont="1" applyBorder="1" applyAlignment="1">
      <alignment horizontal="center"/>
    </xf>
    <xf numFmtId="43" fontId="5" fillId="0" borderId="12" xfId="36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3" fontId="5" fillId="0" borderId="13" xfId="36" applyFont="1" applyBorder="1" applyAlignment="1">
      <alignment horizontal="center"/>
    </xf>
    <xf numFmtId="43" fontId="5" fillId="0" borderId="28" xfId="36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3" fontId="5" fillId="0" borderId="10" xfId="36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3" fontId="22" fillId="0" borderId="15" xfId="36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17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7" fillId="0" borderId="27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43" fontId="22" fillId="0" borderId="27" xfId="36" applyFont="1" applyBorder="1" applyAlignment="1">
      <alignment horizontal="center"/>
    </xf>
    <xf numFmtId="0" fontId="17" fillId="0" borderId="29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3" fillId="0" borderId="12" xfId="0" applyFont="1" applyBorder="1" applyAlignment="1">
      <alignment/>
    </xf>
    <xf numFmtId="0" fontId="21" fillId="0" borderId="12" xfId="0" applyFont="1" applyBorder="1" applyAlignment="1">
      <alignment/>
    </xf>
    <xf numFmtId="1" fontId="21" fillId="0" borderId="12" xfId="0" applyNumberFormat="1" applyFont="1" applyBorder="1" applyAlignment="1" quotePrefix="1">
      <alignment horizontal="center"/>
    </xf>
    <xf numFmtId="0" fontId="3" fillId="0" borderId="24" xfId="0" applyFont="1" applyBorder="1" applyAlignment="1">
      <alignment/>
    </xf>
    <xf numFmtId="0" fontId="3" fillId="0" borderId="27" xfId="0" applyFont="1" applyFill="1" applyBorder="1" applyAlignment="1">
      <alignment/>
    </xf>
    <xf numFmtId="43" fontId="3" fillId="0" borderId="27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36" xfId="0" applyFont="1" applyBorder="1" applyAlignment="1">
      <alignment/>
    </xf>
    <xf numFmtId="0" fontId="21" fillId="0" borderId="27" xfId="0" applyFont="1" applyBorder="1" applyAlignment="1">
      <alignment horizontal="center"/>
    </xf>
    <xf numFmtId="43" fontId="17" fillId="0" borderId="26" xfId="0" applyNumberFormat="1" applyFont="1" applyBorder="1" applyAlignment="1">
      <alignment/>
    </xf>
    <xf numFmtId="43" fontId="2" fillId="0" borderId="0" xfId="36" applyFont="1" applyBorder="1" applyAlignment="1">
      <alignment horizontal="right"/>
    </xf>
    <xf numFmtId="43" fontId="60" fillId="0" borderId="37" xfId="36" applyFont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0" xfId="44" applyFont="1" applyAlignment="1">
      <alignment horizontal="left"/>
      <protection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3" fillId="0" borderId="18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3" fontId="3" fillId="0" borderId="18" xfId="36" applyFont="1" applyBorder="1" applyAlignment="1">
      <alignment horizontal="center" shrinkToFit="1"/>
    </xf>
    <xf numFmtId="43" fontId="3" fillId="0" borderId="0" xfId="36" applyFont="1" applyBorder="1" applyAlignment="1">
      <alignment horizontal="center" shrinkToFit="1"/>
    </xf>
    <xf numFmtId="43" fontId="3" fillId="0" borderId="19" xfId="36" applyFont="1" applyBorder="1" applyAlignment="1">
      <alignment horizontal="center" shrinkToFit="1"/>
    </xf>
    <xf numFmtId="0" fontId="6" fillId="0" borderId="2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3" fontId="2" fillId="0" borderId="26" xfId="36" applyFont="1" applyBorder="1" applyAlignment="1">
      <alignment horizontal="center" vertical="center"/>
    </xf>
    <xf numFmtId="43" fontId="2" fillId="0" borderId="28" xfId="36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43" fontId="17" fillId="0" borderId="26" xfId="36" applyFont="1" applyBorder="1" applyAlignment="1">
      <alignment horizontal="center" vertical="center"/>
    </xf>
    <xf numFmtId="43" fontId="17" fillId="0" borderId="28" xfId="36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กระดาษทำการ ตย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95250</xdr:rowOff>
    </xdr:from>
    <xdr:to>
      <xdr:col>1</xdr:col>
      <xdr:colOff>3657600</xdr:colOff>
      <xdr:row>4</xdr:row>
      <xdr:rowOff>247650</xdr:rowOff>
    </xdr:to>
    <xdr:sp>
      <xdr:nvSpPr>
        <xdr:cNvPr id="1" name="Line 1"/>
        <xdr:cNvSpPr>
          <a:spLocks/>
        </xdr:cNvSpPr>
      </xdr:nvSpPr>
      <xdr:spPr>
        <a:xfrm>
          <a:off x="123825" y="609600"/>
          <a:ext cx="36576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85725</xdr:rowOff>
    </xdr:from>
    <xdr:to>
      <xdr:col>8</xdr:col>
      <xdr:colOff>0</xdr:colOff>
      <xdr:row>52</xdr:row>
      <xdr:rowOff>190500</xdr:rowOff>
    </xdr:to>
    <xdr:sp>
      <xdr:nvSpPr>
        <xdr:cNvPr id="2" name="Line 2"/>
        <xdr:cNvSpPr>
          <a:spLocks/>
        </xdr:cNvSpPr>
      </xdr:nvSpPr>
      <xdr:spPr>
        <a:xfrm flipH="1">
          <a:off x="10239375" y="1327785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152400</xdr:rowOff>
    </xdr:from>
    <xdr:to>
      <xdr:col>2</xdr:col>
      <xdr:colOff>9525</xdr:colOff>
      <xdr:row>43</xdr:row>
      <xdr:rowOff>0</xdr:rowOff>
    </xdr:to>
    <xdr:sp>
      <xdr:nvSpPr>
        <xdr:cNvPr id="3" name="Line 3"/>
        <xdr:cNvSpPr>
          <a:spLocks/>
        </xdr:cNvSpPr>
      </xdr:nvSpPr>
      <xdr:spPr>
        <a:xfrm>
          <a:off x="123825" y="10620375"/>
          <a:ext cx="36671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</xdr:col>
      <xdr:colOff>3876675</xdr:colOff>
      <xdr:row>3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542925"/>
          <a:ext cx="38862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85725</xdr:rowOff>
    </xdr:from>
    <xdr:to>
      <xdr:col>8</xdr:col>
      <xdr:colOff>0</xdr:colOff>
      <xdr:row>51</xdr:row>
      <xdr:rowOff>190500</xdr:rowOff>
    </xdr:to>
    <xdr:sp>
      <xdr:nvSpPr>
        <xdr:cNvPr id="2" name="Line 2"/>
        <xdr:cNvSpPr>
          <a:spLocks/>
        </xdr:cNvSpPr>
      </xdr:nvSpPr>
      <xdr:spPr>
        <a:xfrm flipH="1">
          <a:off x="8667750" y="129825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9525</xdr:rowOff>
    </xdr:from>
    <xdr:to>
      <xdr:col>1</xdr:col>
      <xdr:colOff>3876675</xdr:colOff>
      <xdr:row>41</xdr:row>
      <xdr:rowOff>257175</xdr:rowOff>
    </xdr:to>
    <xdr:sp>
      <xdr:nvSpPr>
        <xdr:cNvPr id="3" name="Line 3"/>
        <xdr:cNvSpPr>
          <a:spLocks/>
        </xdr:cNvSpPr>
      </xdr:nvSpPr>
      <xdr:spPr>
        <a:xfrm>
          <a:off x="0" y="10420350"/>
          <a:ext cx="38862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3"/>
  <sheetViews>
    <sheetView view="pageBreakPreview" zoomScale="120" zoomScaleNormal="110" zoomScaleSheetLayoutView="120" zoomScalePageLayoutView="0" workbookViewId="0" topLeftCell="A1">
      <selection activeCell="D14" sqref="D14"/>
    </sheetView>
  </sheetViews>
  <sheetFormatPr defaultColWidth="9.140625" defaultRowHeight="24" customHeight="1"/>
  <cols>
    <col min="1" max="1" width="46.8515625" style="1" customWidth="1"/>
    <col min="2" max="2" width="11.8515625" style="24" customWidth="1"/>
    <col min="3" max="3" width="15.00390625" style="2" customWidth="1"/>
    <col min="4" max="4" width="17.421875" style="25" customWidth="1"/>
    <col min="5" max="5" width="17.421875" style="1" customWidth="1"/>
    <col min="6" max="16384" width="9.140625" style="1" customWidth="1"/>
  </cols>
  <sheetData>
    <row r="1" ht="24" customHeight="1">
      <c r="E1" s="212" t="s">
        <v>200</v>
      </c>
    </row>
    <row r="2" spans="1:5" ht="24" customHeight="1">
      <c r="A2" s="230" t="s">
        <v>55</v>
      </c>
      <c r="B2" s="230"/>
      <c r="C2" s="230"/>
      <c r="D2" s="230"/>
      <c r="E2" s="230"/>
    </row>
    <row r="3" spans="1:5" ht="24" customHeight="1">
      <c r="A3" s="231" t="s">
        <v>105</v>
      </c>
      <c r="B3" s="231"/>
      <c r="C3" s="231"/>
      <c r="D3" s="231"/>
      <c r="E3" s="231"/>
    </row>
    <row r="4" spans="1:5" ht="24" customHeight="1">
      <c r="A4" s="231" t="s">
        <v>267</v>
      </c>
      <c r="B4" s="231"/>
      <c r="C4" s="231"/>
      <c r="D4" s="231"/>
      <c r="E4" s="231"/>
    </row>
    <row r="5" spans="1:4" ht="24" customHeight="1">
      <c r="A5" s="98"/>
      <c r="B5" s="98"/>
      <c r="C5" s="98"/>
      <c r="D5" s="98"/>
    </row>
    <row r="6" spans="1:5" s="27" customFormat="1" ht="24" customHeight="1">
      <c r="A6" s="3" t="s">
        <v>0</v>
      </c>
      <c r="B6" s="26" t="s">
        <v>1</v>
      </c>
      <c r="C6" s="4" t="s">
        <v>62</v>
      </c>
      <c r="D6" s="4" t="s">
        <v>125</v>
      </c>
      <c r="E6" s="3" t="s">
        <v>126</v>
      </c>
    </row>
    <row r="7" spans="1:5" ht="24" customHeight="1">
      <c r="A7" s="14" t="s">
        <v>38</v>
      </c>
      <c r="B7" s="99" t="s">
        <v>23</v>
      </c>
      <c r="C7" s="9">
        <v>173500</v>
      </c>
      <c r="D7" s="7">
        <f>13020+12750+12890+13050+12700+12850+12720+13348+12700+13030+13120</f>
        <v>142178</v>
      </c>
      <c r="E7" s="157">
        <v>13120</v>
      </c>
    </row>
    <row r="8" spans="1:5" ht="24" customHeight="1">
      <c r="A8" s="6" t="s">
        <v>198</v>
      </c>
      <c r="B8" s="99" t="s">
        <v>17</v>
      </c>
      <c r="C8" s="7">
        <v>1943500</v>
      </c>
      <c r="D8" s="7">
        <f>105170+104766+123782+111258+130908+124698+121494+139174+126936+120028+122172</f>
        <v>1330386</v>
      </c>
      <c r="E8" s="9">
        <v>122172</v>
      </c>
    </row>
    <row r="9" spans="1:5" ht="24" customHeight="1">
      <c r="A9" s="14" t="s">
        <v>117</v>
      </c>
      <c r="B9" s="99" t="s">
        <v>18</v>
      </c>
      <c r="C9" s="9">
        <v>80000</v>
      </c>
      <c r="D9" s="7">
        <f>1500+3000+3000+1500+3000+5500+7000+3000+1500</f>
        <v>29000</v>
      </c>
      <c r="E9" s="9">
        <v>1500</v>
      </c>
    </row>
    <row r="10" spans="1:8" ht="24" customHeight="1">
      <c r="A10" s="14" t="s">
        <v>36</v>
      </c>
      <c r="B10" s="99" t="s">
        <v>19</v>
      </c>
      <c r="C10" s="9">
        <v>3500</v>
      </c>
      <c r="D10" s="7">
        <f>100+200+200+100+200+300+400+200+100</f>
        <v>1800</v>
      </c>
      <c r="E10" s="9">
        <v>100</v>
      </c>
      <c r="H10" s="1" t="s">
        <v>120</v>
      </c>
    </row>
    <row r="11" spans="1:5" ht="24" customHeight="1">
      <c r="A11" s="14" t="s">
        <v>37</v>
      </c>
      <c r="B11" s="99" t="s">
        <v>20</v>
      </c>
      <c r="C11" s="9">
        <v>6500</v>
      </c>
      <c r="D11" s="7">
        <f>200+400+400+200+400+600+800+400+200</f>
        <v>3600</v>
      </c>
      <c r="E11" s="9">
        <v>200</v>
      </c>
    </row>
    <row r="12" spans="1:5" ht="24" customHeight="1">
      <c r="A12" s="14" t="s">
        <v>15</v>
      </c>
      <c r="B12" s="99" t="s">
        <v>21</v>
      </c>
      <c r="C12" s="9">
        <v>122000</v>
      </c>
      <c r="D12" s="7">
        <f>2394+1402+3108+18506.45+1760+3574+1834+1948+2288+22039.73+3166</f>
        <v>62020.17999999999</v>
      </c>
      <c r="E12" s="9">
        <v>3166</v>
      </c>
    </row>
    <row r="13" spans="1:5" ht="24" customHeight="1">
      <c r="A13" s="14" t="s">
        <v>199</v>
      </c>
      <c r="B13" s="99" t="s">
        <v>22</v>
      </c>
      <c r="C13" s="9">
        <v>2400000</v>
      </c>
      <c r="D13" s="9">
        <f>100000+100000+100000+100000+100000+100000+100000+100000+100000+100000+200000</f>
        <v>1200000</v>
      </c>
      <c r="E13" s="9">
        <v>200000</v>
      </c>
    </row>
    <row r="14" spans="1:5" ht="24" customHeight="1" thickBot="1">
      <c r="A14" s="29" t="s">
        <v>13</v>
      </c>
      <c r="B14" s="30"/>
      <c r="C14" s="17">
        <f>SUM(C7:C13)</f>
        <v>4729000</v>
      </c>
      <c r="D14" s="17">
        <f>SUM(D7:D13)</f>
        <v>2768984.1799999997</v>
      </c>
      <c r="E14" s="105">
        <f>SUM(E7:E13)</f>
        <v>340258</v>
      </c>
    </row>
    <row r="15" spans="1:4" ht="24" customHeight="1" thickTop="1">
      <c r="A15" s="94"/>
      <c r="B15" s="95"/>
      <c r="C15" s="23"/>
      <c r="D15" s="96"/>
    </row>
    <row r="16" spans="1:4" ht="24" customHeight="1">
      <c r="A16" s="94"/>
      <c r="B16" s="95"/>
      <c r="C16" s="23"/>
      <c r="D16" s="96"/>
    </row>
    <row r="17" spans="1:6" ht="24" customHeight="1">
      <c r="A17" s="226" t="s">
        <v>240</v>
      </c>
      <c r="B17" s="226"/>
      <c r="C17" s="226" t="s">
        <v>234</v>
      </c>
      <c r="D17" s="226"/>
      <c r="F17" s="166"/>
    </row>
    <row r="18" spans="1:6" ht="24" customHeight="1">
      <c r="A18" s="228" t="s">
        <v>256</v>
      </c>
      <c r="B18" s="228"/>
      <c r="C18" s="228"/>
      <c r="D18" s="226" t="s">
        <v>237</v>
      </c>
      <c r="F18" s="166"/>
    </row>
    <row r="19" spans="1:6" ht="24" customHeight="1">
      <c r="A19" s="232" t="s">
        <v>241</v>
      </c>
      <c r="B19" s="232"/>
      <c r="C19" s="232"/>
      <c r="D19" s="227" t="s">
        <v>238</v>
      </c>
      <c r="F19" s="166"/>
    </row>
    <row r="20" spans="1:6" ht="24" customHeight="1">
      <c r="A20" s="233" t="s">
        <v>255</v>
      </c>
      <c r="B20" s="233"/>
      <c r="C20" s="233"/>
      <c r="D20" s="227" t="s">
        <v>239</v>
      </c>
      <c r="F20" s="166"/>
    </row>
    <row r="21" spans="1:6" ht="24" customHeight="1">
      <c r="A21" s="226" t="s">
        <v>48</v>
      </c>
      <c r="B21" s="227" t="s">
        <v>121</v>
      </c>
      <c r="C21" s="227"/>
      <c r="D21" s="227"/>
      <c r="F21" s="2"/>
    </row>
    <row r="22" spans="2:7" ht="24" customHeight="1">
      <c r="B22" s="229"/>
      <c r="C22" s="229"/>
      <c r="D22" s="229"/>
      <c r="E22" s="229"/>
      <c r="F22" s="229"/>
      <c r="G22" s="229"/>
    </row>
    <row r="23" spans="1:6" ht="24" customHeight="1">
      <c r="A23" s="86"/>
      <c r="B23" s="2"/>
      <c r="D23" s="1"/>
      <c r="E23" s="2"/>
      <c r="F23" s="2"/>
    </row>
    <row r="24" spans="1:6" ht="24" customHeight="1">
      <c r="A24" s="86" t="s">
        <v>193</v>
      </c>
      <c r="B24" s="166"/>
      <c r="C24" s="166"/>
      <c r="D24" s="1"/>
      <c r="E24" s="166"/>
      <c r="F24" s="166"/>
    </row>
    <row r="25" spans="1:6" ht="24" customHeight="1">
      <c r="A25" s="27"/>
      <c r="B25" s="166" t="s">
        <v>136</v>
      </c>
      <c r="C25" s="166"/>
      <c r="D25" s="1"/>
      <c r="E25" s="166"/>
      <c r="F25" s="166"/>
    </row>
    <row r="26" spans="1:7" s="20" customFormat="1" ht="24" customHeight="1">
      <c r="A26" s="1" t="s">
        <v>212</v>
      </c>
      <c r="B26" s="166"/>
      <c r="C26" s="166"/>
      <c r="D26" s="1"/>
      <c r="E26" s="166"/>
      <c r="F26" s="166"/>
      <c r="G26" s="1"/>
    </row>
    <row r="27" spans="1:6" ht="24" customHeight="1">
      <c r="A27" s="1" t="s">
        <v>213</v>
      </c>
      <c r="B27" s="166" t="s">
        <v>137</v>
      </c>
      <c r="C27" s="166"/>
      <c r="D27" s="1"/>
      <c r="E27" s="166"/>
      <c r="F27" s="166"/>
    </row>
    <row r="28" spans="1:6" ht="24" customHeight="1">
      <c r="A28" s="167" t="s">
        <v>214</v>
      </c>
      <c r="B28" s="166" t="s">
        <v>138</v>
      </c>
      <c r="C28" s="166"/>
      <c r="D28" s="1"/>
      <c r="E28" s="166"/>
      <c r="F28" s="2"/>
    </row>
    <row r="29" spans="1:5" ht="24" customHeight="1">
      <c r="A29" s="167"/>
      <c r="B29" s="166" t="s">
        <v>134</v>
      </c>
      <c r="D29" s="1"/>
      <c r="E29" s="166"/>
    </row>
    <row r="30" spans="2:4" ht="24" customHeight="1">
      <c r="B30" s="1"/>
      <c r="C30" s="1"/>
      <c r="D30" s="1"/>
    </row>
    <row r="31" spans="2:4" ht="24" customHeight="1">
      <c r="B31" s="1"/>
      <c r="C31" s="1"/>
      <c r="D31" s="1"/>
    </row>
    <row r="32" spans="2:4" ht="24" customHeight="1">
      <c r="B32" s="1"/>
      <c r="C32" s="1"/>
      <c r="D32" s="1"/>
    </row>
    <row r="33" spans="2:4" ht="24" customHeight="1">
      <c r="B33" s="1"/>
      <c r="C33" s="1"/>
      <c r="D33" s="1"/>
    </row>
    <row r="34" spans="2:4" ht="24" customHeight="1">
      <c r="B34" s="1"/>
      <c r="C34" s="1"/>
      <c r="D34" s="1"/>
    </row>
    <row r="35" spans="2:4" ht="24" customHeight="1">
      <c r="B35" s="1"/>
      <c r="C35" s="1"/>
      <c r="D35" s="1"/>
    </row>
    <row r="36" spans="2:4" ht="24" customHeight="1">
      <c r="B36" s="1"/>
      <c r="C36" s="1"/>
      <c r="D36" s="1"/>
    </row>
    <row r="37" spans="2:4" ht="24" customHeight="1">
      <c r="B37" s="1"/>
      <c r="C37" s="1"/>
      <c r="D37" s="1"/>
    </row>
    <row r="38" spans="2:4" ht="24" customHeight="1">
      <c r="B38" s="1"/>
      <c r="C38" s="1"/>
      <c r="D38" s="1"/>
    </row>
    <row r="39" spans="2:4" ht="24" customHeight="1">
      <c r="B39" s="1"/>
      <c r="C39" s="1"/>
      <c r="D39" s="1"/>
    </row>
    <row r="40" spans="2:4" ht="24" customHeight="1">
      <c r="B40" s="1"/>
      <c r="C40" s="1"/>
      <c r="D40" s="1"/>
    </row>
    <row r="41" spans="2:4" ht="24" customHeight="1">
      <c r="B41" s="1"/>
      <c r="C41" s="1"/>
      <c r="D41" s="1"/>
    </row>
    <row r="42" spans="2:4" ht="24" customHeight="1">
      <c r="B42" s="1"/>
      <c r="C42" s="1"/>
      <c r="D42" s="1"/>
    </row>
    <row r="43" spans="2:4" ht="24" customHeight="1">
      <c r="B43" s="1"/>
      <c r="C43" s="1"/>
      <c r="D43" s="1"/>
    </row>
  </sheetData>
  <sheetProtection/>
  <mergeCells count="7">
    <mergeCell ref="E22:G22"/>
    <mergeCell ref="B22:D22"/>
    <mergeCell ref="A2:E2"/>
    <mergeCell ref="A3:E3"/>
    <mergeCell ref="A4:E4"/>
    <mergeCell ref="A19:C19"/>
    <mergeCell ref="A20:C20"/>
  </mergeCells>
  <printOptions verticalCentered="1"/>
  <pageMargins left="0.29" right="0.15748031496062992" top="0.984251968503937" bottom="0.7874015748031497" header="0.27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79"/>
  <sheetViews>
    <sheetView tabSelected="1" zoomScale="80" zoomScaleNormal="80" zoomScaleSheetLayoutView="120" zoomScalePageLayoutView="0" workbookViewId="0" topLeftCell="A13">
      <selection activeCell="L71" sqref="L71"/>
    </sheetView>
  </sheetViews>
  <sheetFormatPr defaultColWidth="9.140625" defaultRowHeight="24" customHeight="1"/>
  <cols>
    <col min="1" max="1" width="14.28125" style="1" customWidth="1"/>
    <col min="2" max="2" width="15.421875" style="1" customWidth="1"/>
    <col min="3" max="3" width="13.8515625" style="1" customWidth="1"/>
    <col min="4" max="4" width="15.140625" style="1" customWidth="1"/>
    <col min="5" max="5" width="29.421875" style="1" customWidth="1"/>
    <col min="6" max="6" width="8.421875" style="1" customWidth="1"/>
    <col min="7" max="7" width="14.28125" style="1" customWidth="1"/>
    <col min="8" max="8" width="17.28125" style="88" customWidth="1"/>
    <col min="9" max="16384" width="9.140625" style="1" customWidth="1"/>
  </cols>
  <sheetData>
    <row r="1" spans="1:7" ht="24" customHeight="1">
      <c r="A1" s="230" t="s">
        <v>55</v>
      </c>
      <c r="B1" s="230"/>
      <c r="C1" s="230"/>
      <c r="D1" s="230"/>
      <c r="E1" s="230"/>
      <c r="F1" s="230"/>
      <c r="G1" s="230"/>
    </row>
    <row r="2" spans="1:7" ht="24" customHeight="1">
      <c r="A2" s="230" t="s">
        <v>127</v>
      </c>
      <c r="B2" s="230"/>
      <c r="C2" s="230"/>
      <c r="D2" s="230"/>
      <c r="E2" s="230"/>
      <c r="F2" s="230"/>
      <c r="G2" s="230"/>
    </row>
    <row r="3" spans="1:7" ht="24" customHeight="1">
      <c r="A3" s="230" t="s">
        <v>128</v>
      </c>
      <c r="B3" s="230"/>
      <c r="C3" s="230"/>
      <c r="D3" s="230"/>
      <c r="E3" s="230"/>
      <c r="F3" s="230"/>
      <c r="G3" s="230"/>
    </row>
    <row r="4" spans="1:7" ht="24" customHeight="1">
      <c r="A4" s="230" t="s">
        <v>260</v>
      </c>
      <c r="B4" s="230"/>
      <c r="C4" s="230"/>
      <c r="D4" s="230"/>
      <c r="E4" s="230"/>
      <c r="F4" s="230"/>
      <c r="G4" s="230"/>
    </row>
    <row r="5" spans="1:8" ht="24" customHeight="1">
      <c r="A5" s="234" t="s">
        <v>26</v>
      </c>
      <c r="B5" s="234"/>
      <c r="C5" s="234"/>
      <c r="D5" s="234"/>
      <c r="E5" s="235" t="s">
        <v>0</v>
      </c>
      <c r="F5" s="75"/>
      <c r="G5" s="144" t="s">
        <v>110</v>
      </c>
      <c r="H5" s="88" t="s">
        <v>39</v>
      </c>
    </row>
    <row r="6" spans="1:7" ht="24" customHeight="1">
      <c r="A6" s="75" t="s">
        <v>14</v>
      </c>
      <c r="B6" s="75" t="s">
        <v>107</v>
      </c>
      <c r="C6" s="75" t="s">
        <v>33</v>
      </c>
      <c r="D6" s="75" t="s">
        <v>27</v>
      </c>
      <c r="E6" s="236"/>
      <c r="F6" s="76" t="s">
        <v>1</v>
      </c>
      <c r="G6" s="76" t="s">
        <v>111</v>
      </c>
    </row>
    <row r="7" spans="1:7" ht="24" customHeight="1">
      <c r="A7" s="77" t="s">
        <v>28</v>
      </c>
      <c r="B7" s="158" t="s">
        <v>129</v>
      </c>
      <c r="C7" s="77" t="s">
        <v>28</v>
      </c>
      <c r="D7" s="77" t="s">
        <v>28</v>
      </c>
      <c r="E7" s="237"/>
      <c r="F7" s="77"/>
      <c r="G7" s="77" t="s">
        <v>28</v>
      </c>
    </row>
    <row r="8" spans="1:7" ht="24" customHeight="1">
      <c r="A8" s="6"/>
      <c r="B8" s="6"/>
      <c r="C8" s="6"/>
      <c r="D8" s="6"/>
      <c r="E8" s="6"/>
      <c r="F8" s="6"/>
      <c r="G8" s="5"/>
    </row>
    <row r="9" spans="1:8" ht="24" customHeight="1">
      <c r="A9" s="14"/>
      <c r="B9" s="14"/>
      <c r="C9" s="14"/>
      <c r="D9" s="78">
        <v>4178794.05</v>
      </c>
      <c r="E9" s="13" t="s">
        <v>29</v>
      </c>
      <c r="F9" s="14"/>
      <c r="G9" s="159">
        <v>3947103.68</v>
      </c>
      <c r="H9" s="88">
        <v>0</v>
      </c>
    </row>
    <row r="10" spans="1:7" ht="24" customHeight="1">
      <c r="A10" s="14"/>
      <c r="B10" s="14"/>
      <c r="C10" s="14"/>
      <c r="D10" s="14"/>
      <c r="E10" s="13" t="s">
        <v>30</v>
      </c>
      <c r="F10" s="14"/>
      <c r="G10" s="13"/>
    </row>
    <row r="11" spans="1:7" ht="24" customHeight="1">
      <c r="A11" s="9">
        <v>173500</v>
      </c>
      <c r="B11" s="9"/>
      <c r="C11" s="9">
        <v>173500</v>
      </c>
      <c r="D11" s="8">
        <f>13020+12750+12890+13050+12700+12850+12720+13348+12700+13030+13120</f>
        <v>142178</v>
      </c>
      <c r="E11" s="14" t="s">
        <v>38</v>
      </c>
      <c r="F11" s="79" t="s">
        <v>23</v>
      </c>
      <c r="G11" s="8">
        <v>13120</v>
      </c>
    </row>
    <row r="12" spans="1:7" ht="24" customHeight="1">
      <c r="A12" s="7">
        <v>1943500</v>
      </c>
      <c r="B12" s="7"/>
      <c r="C12" s="7">
        <v>1943500</v>
      </c>
      <c r="D12" s="8">
        <f>105170+104766+123782+111258+130908+124698+121494+139174+126936+120028+122172</f>
        <v>1330386</v>
      </c>
      <c r="E12" s="14" t="s">
        <v>35</v>
      </c>
      <c r="F12" s="79" t="s">
        <v>17</v>
      </c>
      <c r="G12" s="8">
        <v>122172</v>
      </c>
    </row>
    <row r="13" spans="1:7" ht="24" customHeight="1">
      <c r="A13" s="9">
        <v>80000</v>
      </c>
      <c r="B13" s="9"/>
      <c r="C13" s="9">
        <v>80000</v>
      </c>
      <c r="D13" s="8">
        <f>1500+3000+3000+1500+3000+5500+7000+3000+1500</f>
        <v>29000</v>
      </c>
      <c r="E13" s="214" t="s">
        <v>106</v>
      </c>
      <c r="F13" s="79" t="s">
        <v>18</v>
      </c>
      <c r="G13" s="8">
        <v>1500</v>
      </c>
    </row>
    <row r="14" spans="1:7" ht="24" customHeight="1">
      <c r="A14" s="9">
        <v>3500</v>
      </c>
      <c r="B14" s="9"/>
      <c r="C14" s="9">
        <v>3500</v>
      </c>
      <c r="D14" s="8">
        <f>100+200+200+100+200+300+400+200+100</f>
        <v>1800</v>
      </c>
      <c r="E14" s="14" t="s">
        <v>36</v>
      </c>
      <c r="F14" s="79" t="s">
        <v>19</v>
      </c>
      <c r="G14" s="8">
        <v>100</v>
      </c>
    </row>
    <row r="15" spans="1:7" ht="24" customHeight="1">
      <c r="A15" s="9">
        <v>6500</v>
      </c>
      <c r="B15" s="9"/>
      <c r="C15" s="9">
        <v>6500</v>
      </c>
      <c r="D15" s="8">
        <f>200+400+400+200+400+600+800+400+200</f>
        <v>3600</v>
      </c>
      <c r="E15" s="14" t="s">
        <v>37</v>
      </c>
      <c r="F15" s="79" t="s">
        <v>20</v>
      </c>
      <c r="G15" s="8">
        <v>200</v>
      </c>
    </row>
    <row r="16" spans="1:7" ht="24" customHeight="1">
      <c r="A16" s="9">
        <v>122000</v>
      </c>
      <c r="B16" s="9"/>
      <c r="C16" s="9">
        <v>122000</v>
      </c>
      <c r="D16" s="8">
        <f>2394+1402+3108+18506.45+1760+3574+1834+1948+2288+22039.73+3166</f>
        <v>62020.17999999999</v>
      </c>
      <c r="E16" s="14" t="s">
        <v>15</v>
      </c>
      <c r="F16" s="79" t="s">
        <v>21</v>
      </c>
      <c r="G16" s="8">
        <v>3166</v>
      </c>
    </row>
    <row r="17" spans="1:7" ht="24" customHeight="1">
      <c r="A17" s="16">
        <v>2400000</v>
      </c>
      <c r="B17" s="142">
        <v>2400000</v>
      </c>
      <c r="C17" s="16">
        <v>2400000</v>
      </c>
      <c r="D17" s="10">
        <f>100000+100000+100000+100000+100000+100000+100000+100000+100000+100000+200000</f>
        <v>1200000</v>
      </c>
      <c r="E17" s="14" t="s">
        <v>63</v>
      </c>
      <c r="F17" s="79" t="s">
        <v>22</v>
      </c>
      <c r="G17" s="8">
        <v>200000</v>
      </c>
    </row>
    <row r="18" spans="1:7" ht="24" customHeight="1">
      <c r="A18" s="16"/>
      <c r="B18" s="155"/>
      <c r="C18" s="16"/>
      <c r="D18" s="10">
        <v>4000</v>
      </c>
      <c r="E18" s="14" t="s">
        <v>208</v>
      </c>
      <c r="F18" s="215">
        <v>11011000</v>
      </c>
      <c r="G18" s="28">
        <v>0</v>
      </c>
    </row>
    <row r="19" spans="1:7" ht="24" customHeight="1">
      <c r="A19" s="16"/>
      <c r="B19" s="155"/>
      <c r="C19" s="16"/>
      <c r="D19" s="10">
        <f>4000+12000+4000+6000+8000</f>
        <v>34000</v>
      </c>
      <c r="E19" s="214" t="s">
        <v>201</v>
      </c>
      <c r="F19" s="215">
        <v>11046000</v>
      </c>
      <c r="G19" s="28">
        <v>0</v>
      </c>
    </row>
    <row r="20" spans="1:7" ht="24" customHeight="1">
      <c r="A20" s="16"/>
      <c r="B20" s="155"/>
      <c r="C20" s="16"/>
      <c r="D20" s="10">
        <f>14605.05+32963.95</f>
        <v>47569</v>
      </c>
      <c r="E20" s="213" t="s">
        <v>202</v>
      </c>
      <c r="F20" s="215">
        <v>11046000</v>
      </c>
      <c r="G20" s="28">
        <v>0</v>
      </c>
    </row>
    <row r="21" spans="1:7" ht="24" customHeight="1">
      <c r="A21" s="14"/>
      <c r="B21" s="143"/>
      <c r="C21" s="14"/>
      <c r="D21" s="8">
        <f>273.1+1086.16+1628.68+510.88+1432.19+1468.24+1501.42+2636.83+2847.47+2148.28</f>
        <v>15533.25</v>
      </c>
      <c r="E21" s="80" t="s">
        <v>68</v>
      </c>
      <c r="F21" s="100">
        <v>215001</v>
      </c>
      <c r="G21" s="28">
        <v>2148.28</v>
      </c>
    </row>
    <row r="22" spans="1:7" ht="24" customHeight="1">
      <c r="A22" s="14"/>
      <c r="B22" s="143"/>
      <c r="C22" s="14"/>
      <c r="D22" s="8">
        <f>10800</f>
        <v>10800</v>
      </c>
      <c r="E22" s="80" t="s">
        <v>66</v>
      </c>
      <c r="F22" s="100">
        <v>215008</v>
      </c>
      <c r="G22" s="8"/>
    </row>
    <row r="23" spans="1:7" ht="24" customHeight="1">
      <c r="A23" s="219"/>
      <c r="B23" s="220"/>
      <c r="C23" s="219"/>
      <c r="D23" s="10">
        <f>1000+1318+1159+1159+1159+1159+1159+1159+1159+1159</f>
        <v>11590</v>
      </c>
      <c r="E23" s="139" t="s">
        <v>65</v>
      </c>
      <c r="F23" s="137">
        <v>215013</v>
      </c>
      <c r="G23" s="8">
        <v>1159</v>
      </c>
    </row>
    <row r="24" spans="1:7" ht="24" customHeight="1">
      <c r="A24" s="84"/>
      <c r="B24" s="22"/>
      <c r="C24" s="84"/>
      <c r="D24" s="8">
        <f>799071.21+0.01</f>
        <v>799071.22</v>
      </c>
      <c r="E24" s="217" t="s">
        <v>10</v>
      </c>
      <c r="F24" s="221">
        <v>31000000</v>
      </c>
      <c r="G24" s="218">
        <v>0</v>
      </c>
    </row>
    <row r="25" spans="1:7" ht="24" customHeight="1">
      <c r="A25" s="85"/>
      <c r="B25" s="216"/>
      <c r="C25" s="85"/>
      <c r="D25" s="8">
        <f>618111.2</f>
        <v>618111.2</v>
      </c>
      <c r="E25" s="217" t="s">
        <v>122</v>
      </c>
      <c r="F25" s="221">
        <v>12045000</v>
      </c>
      <c r="G25" s="218">
        <v>0</v>
      </c>
    </row>
    <row r="26" spans="1:8" ht="24" customHeight="1">
      <c r="A26" s="154">
        <f>SUM(A11:A23)</f>
        <v>4729000</v>
      </c>
      <c r="B26" s="154">
        <f>SUM(B11:B23)</f>
        <v>2400000</v>
      </c>
      <c r="C26" s="154">
        <f>SUM(C11:C23)</f>
        <v>4729000</v>
      </c>
      <c r="D26" s="12">
        <f>SUM(D11:D25)</f>
        <v>4309658.85</v>
      </c>
      <c r="E26" s="91" t="s">
        <v>24</v>
      </c>
      <c r="F26" s="140"/>
      <c r="G26" s="154">
        <f>SUM(G11:G25)</f>
        <v>343565.28</v>
      </c>
      <c r="H26" s="148">
        <f>SUM(H11:H23)</f>
        <v>0</v>
      </c>
    </row>
    <row r="42" spans="1:7" ht="24" customHeight="1">
      <c r="A42" s="229" t="s">
        <v>131</v>
      </c>
      <c r="B42" s="229"/>
      <c r="C42" s="229"/>
      <c r="D42" s="229"/>
      <c r="E42" s="229"/>
      <c r="F42" s="229"/>
      <c r="G42" s="229"/>
    </row>
    <row r="43" spans="1:7" ht="24" customHeight="1">
      <c r="A43" s="234" t="s">
        <v>26</v>
      </c>
      <c r="B43" s="234"/>
      <c r="C43" s="234"/>
      <c r="D43" s="234"/>
      <c r="E43" s="235" t="s">
        <v>0</v>
      </c>
      <c r="F43" s="75"/>
      <c r="G43" s="144" t="s">
        <v>110</v>
      </c>
    </row>
    <row r="44" spans="1:8" ht="24" customHeight="1">
      <c r="A44" s="75" t="s">
        <v>14</v>
      </c>
      <c r="B44" s="75" t="s">
        <v>107</v>
      </c>
      <c r="C44" s="75" t="s">
        <v>33</v>
      </c>
      <c r="D44" s="75" t="s">
        <v>27</v>
      </c>
      <c r="E44" s="236"/>
      <c r="F44" s="161" t="s">
        <v>1</v>
      </c>
      <c r="G44" s="76" t="s">
        <v>111</v>
      </c>
      <c r="H44" s="88" t="s">
        <v>39</v>
      </c>
    </row>
    <row r="45" spans="1:7" ht="24" customHeight="1">
      <c r="A45" s="77" t="s">
        <v>28</v>
      </c>
      <c r="B45" s="77"/>
      <c r="C45" s="77" t="s">
        <v>28</v>
      </c>
      <c r="D45" s="77" t="s">
        <v>28</v>
      </c>
      <c r="E45" s="237"/>
      <c r="F45" s="77"/>
      <c r="G45" s="77" t="s">
        <v>28</v>
      </c>
    </row>
    <row r="46" spans="1:7" ht="24" customHeight="1">
      <c r="A46" s="81"/>
      <c r="B46" s="81"/>
      <c r="C46" s="81"/>
      <c r="D46" s="81"/>
      <c r="E46" s="82" t="s">
        <v>31</v>
      </c>
      <c r="F46" s="81"/>
      <c r="G46" s="82"/>
    </row>
    <row r="47" spans="1:8" s="22" customFormat="1" ht="24" customHeight="1">
      <c r="A47" s="7">
        <f>85000-8000</f>
        <v>77000</v>
      </c>
      <c r="B47" s="7"/>
      <c r="C47" s="7">
        <f>85000-8000</f>
        <v>77000</v>
      </c>
      <c r="D47" s="28">
        <f>500+48398+1159+1159+1159+1159+1159+1159+1159+1159</f>
        <v>58170</v>
      </c>
      <c r="E47" s="83" t="s">
        <v>2</v>
      </c>
      <c r="F47" s="162">
        <v>5510000</v>
      </c>
      <c r="G47" s="8">
        <v>1159</v>
      </c>
      <c r="H47" s="89"/>
    </row>
    <row r="48" spans="1:8" s="22" customFormat="1" ht="24" customHeight="1">
      <c r="A48" s="9">
        <v>656000</v>
      </c>
      <c r="B48" s="7"/>
      <c r="C48" s="7">
        <f>SUM(A48:B48)</f>
        <v>656000</v>
      </c>
      <c r="D48" s="28">
        <f>25970+25970+25970+25970+25970+25970+26460+26460+26460+26460+26460</f>
        <v>288120</v>
      </c>
      <c r="E48" s="18" t="s">
        <v>3</v>
      </c>
      <c r="F48" s="163">
        <v>5220100</v>
      </c>
      <c r="G48" s="8">
        <v>26460</v>
      </c>
      <c r="H48" s="89"/>
    </row>
    <row r="49" spans="1:8" s="22" customFormat="1" ht="24" customHeight="1">
      <c r="A49" s="9">
        <v>200000</v>
      </c>
      <c r="B49" s="7"/>
      <c r="C49" s="7">
        <f>SUM(A49:B49)</f>
        <v>200000</v>
      </c>
      <c r="D49" s="28">
        <f>14030+14030+14030+14030+14030+14030+14310+14310+14310+14310+14310</f>
        <v>155730</v>
      </c>
      <c r="E49" s="18" t="s">
        <v>4</v>
      </c>
      <c r="F49" s="163">
        <v>5220500</v>
      </c>
      <c r="G49" s="8">
        <v>14310</v>
      </c>
      <c r="H49" s="89"/>
    </row>
    <row r="50" spans="1:8" s="22" customFormat="1" ht="24" customHeight="1">
      <c r="A50" s="9">
        <v>540000</v>
      </c>
      <c r="B50" s="7"/>
      <c r="C50" s="7">
        <v>540000</v>
      </c>
      <c r="D50" s="28">
        <f>8500+9000+500+41351+20170+20170+20170+20170+20170+20170+20170+20170</f>
        <v>220711</v>
      </c>
      <c r="E50" s="18" t="s">
        <v>130</v>
      </c>
      <c r="F50" s="163">
        <v>5220700</v>
      </c>
      <c r="G50" s="8">
        <v>20170</v>
      </c>
      <c r="H50" s="89"/>
    </row>
    <row r="51" spans="1:8" s="22" customFormat="1" ht="24" customHeight="1">
      <c r="A51" s="9"/>
      <c r="B51" s="7"/>
      <c r="C51" s="7"/>
      <c r="D51" s="28">
        <f>2000+7000+3000+3000+3000+3000+3000+3000+3000+3000</f>
        <v>33000</v>
      </c>
      <c r="E51" s="18" t="s">
        <v>204</v>
      </c>
      <c r="F51" s="163">
        <v>5220800</v>
      </c>
      <c r="G51" s="8">
        <v>3000</v>
      </c>
      <c r="H51" s="89"/>
    </row>
    <row r="52" spans="1:8" s="22" customFormat="1" ht="24" customHeight="1">
      <c r="A52" s="9">
        <f>53000-5000-48000</f>
        <v>0</v>
      </c>
      <c r="B52" s="7"/>
      <c r="C52" s="7">
        <f>SUM(A52:B52)</f>
        <v>0</v>
      </c>
      <c r="D52" s="28">
        <f>G52+H52</f>
        <v>0</v>
      </c>
      <c r="E52" s="18" t="s">
        <v>6</v>
      </c>
      <c r="F52" s="19">
        <v>531000</v>
      </c>
      <c r="G52" s="8">
        <v>0</v>
      </c>
      <c r="H52" s="89"/>
    </row>
    <row r="53" spans="1:8" s="22" customFormat="1" ht="24" customHeight="1">
      <c r="A53" s="9">
        <f>351000-30000-10000</f>
        <v>311000</v>
      </c>
      <c r="B53" s="7"/>
      <c r="C53" s="7">
        <f>SUM(A53:B53)</f>
        <v>311000</v>
      </c>
      <c r="D53" s="28">
        <f>19284+18000+28000+22000+20349.9+22000+27950+63350+33650+18000</f>
        <v>272583.9</v>
      </c>
      <c r="E53" s="18" t="s">
        <v>7</v>
      </c>
      <c r="F53" s="163">
        <v>5320000</v>
      </c>
      <c r="G53" s="8">
        <v>18000</v>
      </c>
      <c r="H53" s="89"/>
    </row>
    <row r="54" spans="1:8" s="22" customFormat="1" ht="24" customHeight="1">
      <c r="A54" s="9">
        <f>1200000+5000+8000+78000-8000-18000+36000</f>
        <v>1301000</v>
      </c>
      <c r="B54" s="7">
        <v>960000</v>
      </c>
      <c r="C54" s="7">
        <f>SUM(A54)</f>
        <v>1301000</v>
      </c>
      <c r="D54" s="28">
        <f>8677.7+90658.9+138911.76+30384.33+212302.87+45972.3+106993.05+119860.75+225576.29+197407.9</f>
        <v>1176745.85</v>
      </c>
      <c r="E54" s="18" t="s">
        <v>8</v>
      </c>
      <c r="F54" s="163">
        <v>5330000</v>
      </c>
      <c r="G54" s="8">
        <v>197407.9</v>
      </c>
      <c r="H54" s="89"/>
    </row>
    <row r="55" spans="1:8" s="22" customFormat="1" ht="24" customHeight="1">
      <c r="A55" s="8">
        <v>1440000</v>
      </c>
      <c r="B55" s="28">
        <v>1440000</v>
      </c>
      <c r="C55" s="28">
        <v>1440000</v>
      </c>
      <c r="D55" s="28">
        <f>78091.08+72021.87-72021.87+79827.47+79282.6+76567.15</f>
        <v>313768.30000000005</v>
      </c>
      <c r="E55" s="18" t="s">
        <v>9</v>
      </c>
      <c r="F55" s="163">
        <v>5340000</v>
      </c>
      <c r="G55" s="8">
        <v>76567.15</v>
      </c>
      <c r="H55" s="89"/>
    </row>
    <row r="56" spans="1:8" s="22" customFormat="1" ht="24" customHeight="1">
      <c r="A56" s="8">
        <f>204000+37000-37000</f>
        <v>204000</v>
      </c>
      <c r="B56" s="28"/>
      <c r="C56" s="8">
        <f>204000+37000-37000</f>
        <v>204000</v>
      </c>
      <c r="D56" s="28">
        <f>16000+97905+36797.3</f>
        <v>150702.3</v>
      </c>
      <c r="E56" s="18" t="s">
        <v>11</v>
      </c>
      <c r="F56" s="163">
        <v>5410000</v>
      </c>
      <c r="G56" s="8">
        <v>0</v>
      </c>
      <c r="H56" s="151"/>
    </row>
    <row r="57" spans="1:8" s="22" customFormat="1" ht="24" customHeight="1">
      <c r="A57" s="8"/>
      <c r="B57" s="28"/>
      <c r="C57" s="28"/>
      <c r="D57" s="28">
        <v>4000</v>
      </c>
      <c r="E57" s="18" t="s">
        <v>208</v>
      </c>
      <c r="F57" s="225">
        <v>11011000</v>
      </c>
      <c r="G57" s="28">
        <v>0</v>
      </c>
      <c r="H57" s="151"/>
    </row>
    <row r="58" spans="1:8" s="22" customFormat="1" ht="24" customHeight="1">
      <c r="A58" s="8"/>
      <c r="B58" s="28"/>
      <c r="C58" s="28"/>
      <c r="D58" s="28">
        <f>5100</f>
        <v>5100</v>
      </c>
      <c r="E58" s="14" t="s">
        <v>203</v>
      </c>
      <c r="F58" s="215">
        <v>11041000</v>
      </c>
      <c r="G58" s="28">
        <v>0</v>
      </c>
      <c r="H58" s="151"/>
    </row>
    <row r="59" spans="1:8" s="22" customFormat="1" ht="24" customHeight="1">
      <c r="A59" s="16"/>
      <c r="B59" s="155"/>
      <c r="C59" s="16"/>
      <c r="D59" s="28">
        <f>618111.2+0.01</f>
        <v>618111.21</v>
      </c>
      <c r="E59" s="214" t="s">
        <v>201</v>
      </c>
      <c r="F59" s="215">
        <v>11046000</v>
      </c>
      <c r="G59" s="28">
        <v>0</v>
      </c>
      <c r="H59" s="151"/>
    </row>
    <row r="60" spans="1:8" s="22" customFormat="1" ht="24" customHeight="1">
      <c r="A60" s="16"/>
      <c r="B60" s="155"/>
      <c r="C60" s="16"/>
      <c r="D60" s="28">
        <f>729927.96</f>
        <v>729927.96</v>
      </c>
      <c r="E60" s="213" t="s">
        <v>202</v>
      </c>
      <c r="F60" s="215">
        <v>11046000</v>
      </c>
      <c r="G60" s="28">
        <v>0</v>
      </c>
      <c r="H60" s="151"/>
    </row>
    <row r="61" spans="1:8" s="22" customFormat="1" ht="24" customHeight="1">
      <c r="A61" s="8"/>
      <c r="B61" s="28"/>
      <c r="C61" s="28"/>
      <c r="D61" s="8">
        <f>68183.25+70145+72021.87+67668.25+65922.33+73928.3+75405.58</f>
        <v>493274.58</v>
      </c>
      <c r="E61" s="18" t="s">
        <v>10</v>
      </c>
      <c r="F61" s="19">
        <v>310000</v>
      </c>
      <c r="G61" s="8">
        <v>0</v>
      </c>
      <c r="H61" s="151"/>
    </row>
    <row r="62" spans="1:8" s="22" customFormat="1" ht="24" customHeight="1">
      <c r="A62" s="14"/>
      <c r="B62" s="14"/>
      <c r="C62" s="14"/>
      <c r="D62" s="8">
        <f>3144.39+273.1+1086.16+1628.68+510.88+2307.19+593.24+1501.42+2636.83+2847.47</f>
        <v>16529.36</v>
      </c>
      <c r="E62" s="18" t="s">
        <v>68</v>
      </c>
      <c r="F62" s="100">
        <v>215001</v>
      </c>
      <c r="G62" s="9">
        <v>2847.47</v>
      </c>
      <c r="H62" s="90"/>
    </row>
    <row r="63" spans="1:8" s="22" customFormat="1" ht="24" customHeight="1">
      <c r="A63" s="14"/>
      <c r="B63" s="14"/>
      <c r="C63" s="14"/>
      <c r="D63" s="8">
        <f>10800</f>
        <v>10800</v>
      </c>
      <c r="E63" s="80" t="s">
        <v>66</v>
      </c>
      <c r="F63" s="100">
        <v>215008</v>
      </c>
      <c r="G63" s="9"/>
      <c r="H63" s="90"/>
    </row>
    <row r="64" spans="1:7" ht="24" customHeight="1">
      <c r="A64" s="21"/>
      <c r="B64" s="21"/>
      <c r="C64" s="21"/>
      <c r="D64" s="15">
        <f>500+1818+1159+1159+1159+1159+1159+1159+1159+1159</f>
        <v>11590</v>
      </c>
      <c r="E64" s="103" t="s">
        <v>65</v>
      </c>
      <c r="F64" s="107">
        <v>215013</v>
      </c>
      <c r="G64" s="11">
        <v>1159</v>
      </c>
    </row>
    <row r="65" spans="1:8" ht="24" customHeight="1">
      <c r="A65" s="104">
        <f>SUM(A47:A64)</f>
        <v>4729000</v>
      </c>
      <c r="B65" s="104">
        <f>SUM(B47:B64)</f>
        <v>2400000</v>
      </c>
      <c r="C65" s="104">
        <f>SUM(C47:C64)</f>
        <v>4729000</v>
      </c>
      <c r="D65" s="104">
        <f>SUM(D47:D64)</f>
        <v>4558864.46</v>
      </c>
      <c r="E65" s="91" t="s">
        <v>25</v>
      </c>
      <c r="F65" s="140"/>
      <c r="G65" s="104">
        <f>SUM(G47:G64)</f>
        <v>361080.52</v>
      </c>
      <c r="H65" s="149"/>
    </row>
    <row r="66" spans="1:7" ht="24" customHeight="1">
      <c r="A66" s="87"/>
      <c r="B66" s="87"/>
      <c r="C66" s="141"/>
      <c r="D66" s="138"/>
      <c r="E66" s="153" t="s">
        <v>112</v>
      </c>
      <c r="F66" s="146"/>
      <c r="G66" s="152">
        <v>0</v>
      </c>
    </row>
    <row r="67" spans="1:7" ht="24" customHeight="1">
      <c r="A67" s="22"/>
      <c r="B67" s="22"/>
      <c r="C67" s="141"/>
      <c r="D67" s="102"/>
      <c r="E67" s="145" t="s">
        <v>109</v>
      </c>
      <c r="F67" s="141"/>
      <c r="G67" s="102"/>
    </row>
    <row r="68" spans="1:7" ht="24" customHeight="1">
      <c r="A68" s="22"/>
      <c r="B68" s="22"/>
      <c r="C68" s="141"/>
      <c r="D68" s="101"/>
      <c r="E68" s="33" t="s">
        <v>108</v>
      </c>
      <c r="F68" s="141"/>
      <c r="G68" s="222">
        <f>SUM(G26-G65)</f>
        <v>-17515.23999999999</v>
      </c>
    </row>
    <row r="69" spans="1:8" ht="24" customHeight="1">
      <c r="A69" s="22"/>
      <c r="B69" s="22"/>
      <c r="C69" s="141"/>
      <c r="D69" s="12">
        <f>D9+D26-D65</f>
        <v>3929588.4399999985</v>
      </c>
      <c r="E69" s="33" t="s">
        <v>32</v>
      </c>
      <c r="F69" s="141"/>
      <c r="G69" s="160">
        <f>G9+G26-G65</f>
        <v>3929588.44</v>
      </c>
      <c r="H69" s="149"/>
    </row>
    <row r="70" spans="1:6" ht="21" customHeight="1">
      <c r="A70" s="86" t="s">
        <v>242</v>
      </c>
      <c r="B70" s="164"/>
      <c r="C70" s="165"/>
      <c r="D70" s="169" t="s">
        <v>246</v>
      </c>
      <c r="E70" s="166" t="s">
        <v>247</v>
      </c>
      <c r="F70" s="166"/>
    </row>
    <row r="71" spans="1:7" ht="21" customHeight="1">
      <c r="A71" s="1" t="s">
        <v>243</v>
      </c>
      <c r="B71" s="34"/>
      <c r="C71" s="165"/>
      <c r="D71" s="238" t="s">
        <v>248</v>
      </c>
      <c r="E71" s="238"/>
      <c r="F71" s="238"/>
      <c r="G71" s="238"/>
    </row>
    <row r="72" spans="1:7" ht="21" customHeight="1">
      <c r="A72" s="1" t="s">
        <v>244</v>
      </c>
      <c r="B72" s="34"/>
      <c r="C72" s="165"/>
      <c r="D72" s="238" t="s">
        <v>250</v>
      </c>
      <c r="E72" s="238"/>
      <c r="F72" s="238"/>
      <c r="G72" s="238"/>
    </row>
    <row r="73" spans="1:7" ht="21" customHeight="1">
      <c r="A73" s="167" t="s">
        <v>245</v>
      </c>
      <c r="B73" s="167"/>
      <c r="C73" s="166"/>
      <c r="D73" s="238" t="s">
        <v>251</v>
      </c>
      <c r="E73" s="238"/>
      <c r="F73" s="238"/>
      <c r="G73" s="238"/>
    </row>
    <row r="74" spans="3:7" ht="21" customHeight="1">
      <c r="C74" s="86" t="s">
        <v>135</v>
      </c>
      <c r="D74" s="239" t="s">
        <v>249</v>
      </c>
      <c r="E74" s="239"/>
      <c r="F74" s="86"/>
      <c r="G74" s="86"/>
    </row>
    <row r="75" spans="1:7" ht="21" customHeight="1">
      <c r="A75" s="86" t="s">
        <v>139</v>
      </c>
      <c r="B75" s="86"/>
      <c r="C75" s="169"/>
      <c r="D75" s="166"/>
      <c r="E75" s="229"/>
      <c r="F75" s="229"/>
      <c r="G75" s="229"/>
    </row>
    <row r="76" spans="1:6" ht="21" customHeight="1">
      <c r="A76" s="1" t="s">
        <v>252</v>
      </c>
      <c r="C76" s="166"/>
      <c r="D76" s="166"/>
      <c r="E76" s="166" t="s">
        <v>136</v>
      </c>
      <c r="F76" s="166"/>
    </row>
    <row r="77" spans="1:6" ht="21" customHeight="1">
      <c r="A77" s="1" t="s">
        <v>253</v>
      </c>
      <c r="C77" s="166"/>
      <c r="D77" s="166"/>
      <c r="E77" s="166" t="s">
        <v>137</v>
      </c>
      <c r="F77" s="166"/>
    </row>
    <row r="78" spans="1:6" ht="21" customHeight="1">
      <c r="A78" s="167" t="s">
        <v>254</v>
      </c>
      <c r="B78" s="167"/>
      <c r="C78" s="166"/>
      <c r="D78" s="166"/>
      <c r="E78" s="166" t="s">
        <v>138</v>
      </c>
      <c r="F78" s="166"/>
    </row>
    <row r="79" spans="1:6" ht="21" customHeight="1">
      <c r="A79" s="167"/>
      <c r="B79" s="167"/>
      <c r="C79" s="166"/>
      <c r="D79" s="166"/>
      <c r="E79" s="166" t="s">
        <v>134</v>
      </c>
      <c r="F79" s="2"/>
    </row>
  </sheetData>
  <sheetProtection/>
  <mergeCells count="14">
    <mergeCell ref="A42:G42"/>
    <mergeCell ref="E75:G75"/>
    <mergeCell ref="A43:D43"/>
    <mergeCell ref="E43:E45"/>
    <mergeCell ref="D72:G72"/>
    <mergeCell ref="D73:G73"/>
    <mergeCell ref="D74:E74"/>
    <mergeCell ref="D71:G71"/>
    <mergeCell ref="A1:G1"/>
    <mergeCell ref="A2:G2"/>
    <mergeCell ref="A3:G3"/>
    <mergeCell ref="A4:G4"/>
    <mergeCell ref="A5:D5"/>
    <mergeCell ref="E5:E7"/>
  </mergeCells>
  <printOptions horizontalCentered="1"/>
  <pageMargins left="0.4330708661417323" right="0.2362204724409449" top="0.1968503937007874" bottom="0" header="0.11811023622047245" footer="0.1181102362204724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24"/>
  <sheetViews>
    <sheetView zoomScale="120" zoomScaleNormal="120" zoomScalePageLayoutView="0" workbookViewId="0" topLeftCell="A4">
      <selection activeCell="H13" sqref="H13"/>
    </sheetView>
  </sheetViews>
  <sheetFormatPr defaultColWidth="9.140625" defaultRowHeight="21.75"/>
  <cols>
    <col min="1" max="1" width="30.421875" style="1" customWidth="1"/>
    <col min="2" max="2" width="17.7109375" style="2" customWidth="1"/>
    <col min="3" max="3" width="15.57421875" style="2" customWidth="1"/>
    <col min="4" max="4" width="14.421875" style="2" customWidth="1"/>
    <col min="5" max="5" width="12.8515625" style="2" customWidth="1"/>
    <col min="6" max="16384" width="9.140625" style="1" customWidth="1"/>
  </cols>
  <sheetData>
    <row r="1" ht="21">
      <c r="E1" s="2" t="s">
        <v>140</v>
      </c>
    </row>
    <row r="2" spans="1:5" ht="21">
      <c r="A2" s="230" t="s">
        <v>55</v>
      </c>
      <c r="B2" s="230"/>
      <c r="C2" s="230"/>
      <c r="D2" s="230"/>
      <c r="E2" s="230"/>
    </row>
    <row r="3" spans="1:5" ht="21">
      <c r="A3" s="230" t="s">
        <v>115</v>
      </c>
      <c r="B3" s="230"/>
      <c r="C3" s="230"/>
      <c r="D3" s="230"/>
      <c r="E3" s="230"/>
    </row>
    <row r="4" spans="1:5" ht="21">
      <c r="A4" s="231" t="s">
        <v>268</v>
      </c>
      <c r="B4" s="231"/>
      <c r="C4" s="231"/>
      <c r="D4" s="231"/>
      <c r="E4" s="231"/>
    </row>
    <row r="5" spans="1:5" ht="21">
      <c r="A5" s="98"/>
      <c r="B5" s="98"/>
      <c r="C5" s="98"/>
      <c r="D5" s="98"/>
      <c r="E5" s="98"/>
    </row>
    <row r="6" spans="1:5" ht="21">
      <c r="A6" s="3" t="s">
        <v>141</v>
      </c>
      <c r="B6" s="4" t="s">
        <v>29</v>
      </c>
      <c r="C6" s="4" t="s">
        <v>113</v>
      </c>
      <c r="D6" s="4" t="s">
        <v>114</v>
      </c>
      <c r="E6" s="4" t="s">
        <v>16</v>
      </c>
    </row>
    <row r="7" spans="1:5" ht="21">
      <c r="A7" s="6" t="s">
        <v>12</v>
      </c>
      <c r="B7" s="7">
        <v>2847.47</v>
      </c>
      <c r="C7" s="7">
        <v>2148.28</v>
      </c>
      <c r="D7" s="7">
        <v>2847.47</v>
      </c>
      <c r="E7" s="7">
        <f>B7+C7-D7</f>
        <v>2148.28</v>
      </c>
    </row>
    <row r="8" spans="1:5" ht="21">
      <c r="A8" s="14" t="s">
        <v>104</v>
      </c>
      <c r="B8" s="9">
        <v>10800</v>
      </c>
      <c r="C8" s="9">
        <v>0</v>
      </c>
      <c r="D8" s="9">
        <v>0</v>
      </c>
      <c r="E8" s="7">
        <f>B8+C8-D8</f>
        <v>10800</v>
      </c>
    </row>
    <row r="9" spans="1:5" ht="21">
      <c r="A9" s="14" t="s">
        <v>64</v>
      </c>
      <c r="B9" s="16">
        <v>0</v>
      </c>
      <c r="C9" s="16">
        <v>1159</v>
      </c>
      <c r="D9" s="16">
        <v>1159</v>
      </c>
      <c r="E9" s="7">
        <f>B9+C9-D9</f>
        <v>0</v>
      </c>
    </row>
    <row r="10" spans="1:5" ht="21">
      <c r="A10" s="29" t="s">
        <v>33</v>
      </c>
      <c r="B10" s="147">
        <f>SUM(B7:B9)</f>
        <v>13647.47</v>
      </c>
      <c r="C10" s="147">
        <f>SUM(C7:C9)</f>
        <v>3307.28</v>
      </c>
      <c r="D10" s="147">
        <f>SUM(D7:D9)</f>
        <v>4006.47</v>
      </c>
      <c r="E10" s="147">
        <f>SUM(E7:E9)</f>
        <v>12948.28</v>
      </c>
    </row>
    <row r="12" spans="1:5" ht="21">
      <c r="A12" s="226" t="s">
        <v>218</v>
      </c>
      <c r="B12" s="226"/>
      <c r="C12" s="226" t="s">
        <v>234</v>
      </c>
      <c r="D12" s="226"/>
      <c r="E12" s="1"/>
    </row>
    <row r="13" spans="1:5" ht="23.25" customHeight="1">
      <c r="A13" s="228" t="s">
        <v>219</v>
      </c>
      <c r="B13" s="232" t="s">
        <v>235</v>
      </c>
      <c r="C13" s="232"/>
      <c r="D13" s="226" t="s">
        <v>237</v>
      </c>
      <c r="E13" s="1"/>
    </row>
    <row r="14" spans="1:5" ht="21">
      <c r="A14" s="232" t="s">
        <v>221</v>
      </c>
      <c r="B14" s="232"/>
      <c r="C14" s="232"/>
      <c r="D14" s="227" t="s">
        <v>238</v>
      </c>
      <c r="E14" s="1"/>
    </row>
    <row r="15" spans="1:5" ht="21">
      <c r="A15" s="232" t="s">
        <v>222</v>
      </c>
      <c r="B15" s="232"/>
      <c r="C15" s="232"/>
      <c r="D15" s="227" t="s">
        <v>239</v>
      </c>
      <c r="E15" s="1"/>
    </row>
    <row r="16" spans="1:5" ht="21">
      <c r="A16" s="226" t="s">
        <v>236</v>
      </c>
      <c r="B16" s="227"/>
      <c r="C16" s="227"/>
      <c r="D16" s="227"/>
      <c r="E16" s="1"/>
    </row>
    <row r="17" spans="2:5" ht="23.25" customHeight="1">
      <c r="B17" s="229"/>
      <c r="C17" s="229"/>
      <c r="D17" s="229"/>
      <c r="E17" s="229"/>
    </row>
    <row r="18" spans="2:5" ht="21">
      <c r="B18" s="1"/>
      <c r="E18" s="1"/>
    </row>
    <row r="19" spans="1:5" ht="21">
      <c r="A19" s="86" t="s">
        <v>146</v>
      </c>
      <c r="B19" s="86"/>
      <c r="C19" s="166"/>
      <c r="D19" s="166"/>
      <c r="E19" s="1"/>
    </row>
    <row r="20" spans="1:5" ht="21">
      <c r="A20" s="27"/>
      <c r="B20" s="27"/>
      <c r="C20" s="166" t="s">
        <v>142</v>
      </c>
      <c r="D20" s="166"/>
      <c r="E20" s="1"/>
    </row>
    <row r="21" spans="1:5" ht="21">
      <c r="A21" s="1" t="s">
        <v>209</v>
      </c>
      <c r="B21" s="1"/>
      <c r="C21" s="166"/>
      <c r="D21" s="166"/>
      <c r="E21" s="1"/>
    </row>
    <row r="22" spans="1:5" ht="21">
      <c r="A22" s="1" t="s">
        <v>210</v>
      </c>
      <c r="B22" s="1"/>
      <c r="C22" s="166" t="s">
        <v>143</v>
      </c>
      <c r="D22" s="166"/>
      <c r="E22" s="1"/>
    </row>
    <row r="23" spans="1:5" ht="21">
      <c r="A23" s="1" t="s">
        <v>211</v>
      </c>
      <c r="B23" s="167"/>
      <c r="C23" s="166" t="s">
        <v>144</v>
      </c>
      <c r="D23" s="166"/>
      <c r="E23" s="1"/>
    </row>
    <row r="24" spans="1:5" ht="21">
      <c r="A24" s="167"/>
      <c r="B24" s="167"/>
      <c r="C24" s="166" t="s">
        <v>145</v>
      </c>
      <c r="E24" s="1"/>
    </row>
  </sheetData>
  <sheetProtection/>
  <mergeCells count="7">
    <mergeCell ref="A2:E2"/>
    <mergeCell ref="A3:E3"/>
    <mergeCell ref="A4:E4"/>
    <mergeCell ref="B17:E17"/>
    <mergeCell ref="B13:C13"/>
    <mergeCell ref="A14:C14"/>
    <mergeCell ref="A15:C1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33"/>
  <sheetViews>
    <sheetView zoomScale="120" zoomScaleNormal="120" zoomScaleSheetLayoutView="120" zoomScalePageLayoutView="0" workbookViewId="0" topLeftCell="A28">
      <selection activeCell="I24" sqref="I24"/>
    </sheetView>
  </sheetViews>
  <sheetFormatPr defaultColWidth="9.140625" defaultRowHeight="21.75" customHeight="1"/>
  <cols>
    <col min="1" max="1" width="18.140625" style="34" customWidth="1"/>
    <col min="2" max="2" width="22.28125" style="34" customWidth="1"/>
    <col min="3" max="3" width="16.421875" style="34" customWidth="1"/>
    <col min="4" max="5" width="7.28125" style="34" customWidth="1"/>
    <col min="6" max="6" width="20.140625" style="34" customWidth="1"/>
    <col min="7" max="7" width="9.421875" style="34" customWidth="1"/>
    <col min="8" max="16384" width="9.140625" style="34" customWidth="1"/>
  </cols>
  <sheetData>
    <row r="1" spans="1:7" ht="21.75" customHeight="1">
      <c r="A1" s="251" t="s">
        <v>53</v>
      </c>
      <c r="B1" s="252"/>
      <c r="C1" s="253"/>
      <c r="D1" s="35"/>
      <c r="E1" s="35"/>
      <c r="F1" s="35"/>
      <c r="G1" s="36"/>
    </row>
    <row r="2" spans="1:7" ht="21.75" customHeight="1">
      <c r="A2" s="254" t="s">
        <v>54</v>
      </c>
      <c r="B2" s="231"/>
      <c r="C2" s="255"/>
      <c r="D2" s="254" t="s">
        <v>40</v>
      </c>
      <c r="E2" s="231"/>
      <c r="F2" s="231"/>
      <c r="G2" s="255"/>
    </row>
    <row r="3" spans="1:7" ht="21.75" customHeight="1">
      <c r="A3" s="37"/>
      <c r="B3" s="22"/>
      <c r="C3" s="38"/>
      <c r="D3" s="22" t="s">
        <v>56</v>
      </c>
      <c r="E3" s="22"/>
      <c r="F3" s="22"/>
      <c r="G3" s="38"/>
    </row>
    <row r="4" spans="1:7" ht="21.75" customHeight="1">
      <c r="A4" s="37"/>
      <c r="B4" s="22"/>
      <c r="C4" s="38"/>
      <c r="D4" s="39" t="s">
        <v>57</v>
      </c>
      <c r="E4" s="40"/>
      <c r="F4" s="40"/>
      <c r="G4" s="41"/>
    </row>
    <row r="5" spans="1:7" ht="21.75" customHeight="1" thickBot="1">
      <c r="A5" s="42"/>
      <c r="B5" s="43"/>
      <c r="C5" s="44"/>
      <c r="D5" s="43"/>
      <c r="E5" s="43"/>
      <c r="F5" s="43"/>
      <c r="G5" s="44"/>
    </row>
    <row r="6" spans="1:7" ht="21.75" customHeight="1">
      <c r="A6" s="45" t="s">
        <v>262</v>
      </c>
      <c r="B6" s="35"/>
      <c r="C6" s="35"/>
      <c r="D6" s="36"/>
      <c r="E6" s="45"/>
      <c r="F6" s="46">
        <v>3935567.69</v>
      </c>
      <c r="G6" s="47" t="s">
        <v>41</v>
      </c>
    </row>
    <row r="7" spans="1:7" ht="21.75" customHeight="1">
      <c r="A7" s="37" t="s">
        <v>59</v>
      </c>
      <c r="B7" s="22"/>
      <c r="C7" s="93"/>
      <c r="D7" s="38"/>
      <c r="E7" s="37"/>
      <c r="F7" s="23"/>
      <c r="G7" s="48"/>
    </row>
    <row r="8" spans="1:7" ht="21.75" customHeight="1">
      <c r="A8" s="49" t="s">
        <v>42</v>
      </c>
      <c r="B8" s="50" t="s">
        <v>43</v>
      </c>
      <c r="C8" s="50" t="s">
        <v>44</v>
      </c>
      <c r="D8" s="51"/>
      <c r="E8" s="49"/>
      <c r="F8" s="31"/>
      <c r="G8" s="38"/>
    </row>
    <row r="9" spans="1:7" ht="21.75" customHeight="1">
      <c r="A9" s="55" t="s">
        <v>60</v>
      </c>
      <c r="B9" s="56" t="s">
        <v>60</v>
      </c>
      <c r="C9" s="53"/>
      <c r="D9" s="38"/>
      <c r="E9" s="37"/>
      <c r="F9" s="22"/>
      <c r="G9" s="38"/>
    </row>
    <row r="10" spans="1:7" ht="21.75" customHeight="1">
      <c r="A10" s="37" t="s">
        <v>45</v>
      </c>
      <c r="B10" s="22"/>
      <c r="C10" s="22"/>
      <c r="D10" s="38"/>
      <c r="E10" s="37"/>
      <c r="F10" s="22"/>
      <c r="G10" s="38"/>
    </row>
    <row r="11" spans="1:7" ht="21.75" customHeight="1">
      <c r="A11" s="49" t="s">
        <v>34</v>
      </c>
      <c r="B11" s="50" t="s">
        <v>46</v>
      </c>
      <c r="C11" s="54" t="s">
        <v>44</v>
      </c>
      <c r="D11" s="51"/>
      <c r="E11" s="49"/>
      <c r="F11" s="22"/>
      <c r="G11" s="38"/>
    </row>
    <row r="12" spans="1:7" ht="21.75" customHeight="1">
      <c r="A12" s="49"/>
      <c r="B12" s="50"/>
      <c r="C12" s="53"/>
      <c r="D12" s="51"/>
      <c r="E12" s="49"/>
      <c r="F12" s="22"/>
      <c r="G12" s="38"/>
    </row>
    <row r="13" spans="1:7" ht="21.75" customHeight="1">
      <c r="A13" s="55"/>
      <c r="B13" s="56"/>
      <c r="C13" s="53"/>
      <c r="D13" s="38"/>
      <c r="E13" s="49"/>
      <c r="F13" s="57"/>
      <c r="G13" s="38"/>
    </row>
    <row r="14" spans="1:7" ht="21.75" customHeight="1">
      <c r="A14" s="55" t="s">
        <v>264</v>
      </c>
      <c r="B14" s="56" t="s">
        <v>265</v>
      </c>
      <c r="C14" s="53">
        <v>5979.25</v>
      </c>
      <c r="D14" s="38"/>
      <c r="E14" s="37"/>
      <c r="F14" s="53"/>
      <c r="G14" s="48"/>
    </row>
    <row r="15" spans="1:7" ht="21.75" customHeight="1">
      <c r="A15" s="55"/>
      <c r="B15" s="56"/>
      <c r="C15" s="53"/>
      <c r="D15" s="38"/>
      <c r="E15" s="37"/>
      <c r="F15" s="53"/>
      <c r="G15" s="48"/>
    </row>
    <row r="16" spans="1:7" ht="21.75" customHeight="1">
      <c r="A16" s="55"/>
      <c r="B16" s="56"/>
      <c r="C16" s="53"/>
      <c r="D16" s="38"/>
      <c r="E16" s="37"/>
      <c r="F16" s="53"/>
      <c r="G16" s="48"/>
    </row>
    <row r="17" spans="1:7" ht="21.75" customHeight="1">
      <c r="A17" s="55"/>
      <c r="B17" s="56"/>
      <c r="C17" s="53"/>
      <c r="D17" s="38"/>
      <c r="E17" s="37"/>
      <c r="F17" s="53"/>
      <c r="G17" s="48"/>
    </row>
    <row r="18" spans="1:7" ht="21.75" customHeight="1">
      <c r="A18" s="58"/>
      <c r="B18" s="56"/>
      <c r="C18" s="53"/>
      <c r="D18" s="38"/>
      <c r="E18" s="37"/>
      <c r="F18" s="32"/>
      <c r="G18" s="48"/>
    </row>
    <row r="19" spans="1:7" ht="21.75" customHeight="1">
      <c r="A19" s="58"/>
      <c r="B19" s="56"/>
      <c r="C19" s="53"/>
      <c r="D19" s="38"/>
      <c r="E19" s="37"/>
      <c r="F19" s="53"/>
      <c r="G19" s="48"/>
    </row>
    <row r="20" spans="1:7" ht="21.75" customHeight="1">
      <c r="A20" s="59" t="s">
        <v>47</v>
      </c>
      <c r="B20" s="60"/>
      <c r="C20" s="53"/>
      <c r="D20" s="61"/>
      <c r="E20" s="37"/>
      <c r="F20" s="62"/>
      <c r="G20" s="48"/>
    </row>
    <row r="21" spans="1:7" ht="21.75" customHeight="1">
      <c r="A21" s="63" t="s">
        <v>58</v>
      </c>
      <c r="B21" s="64"/>
      <c r="C21" s="65"/>
      <c r="D21" s="66"/>
      <c r="E21" s="37"/>
      <c r="F21" s="62"/>
      <c r="G21" s="48"/>
    </row>
    <row r="22" spans="1:7" ht="21.75" customHeight="1">
      <c r="A22" s="63" t="s">
        <v>205</v>
      </c>
      <c r="B22" s="56"/>
      <c r="C22" s="223">
        <f>C12+C13+C14+C15</f>
        <v>5979.25</v>
      </c>
      <c r="D22" s="38" t="s">
        <v>41</v>
      </c>
      <c r="E22" s="37"/>
      <c r="F22" s="92">
        <f>C22</f>
        <v>5979.25</v>
      </c>
      <c r="G22" s="48" t="s">
        <v>41</v>
      </c>
    </row>
    <row r="23" spans="1:7" ht="21.75" customHeight="1">
      <c r="A23" s="243"/>
      <c r="B23" s="244"/>
      <c r="C23" s="223"/>
      <c r="D23" s="38"/>
      <c r="E23" s="37"/>
      <c r="F23" s="67"/>
      <c r="G23" s="48" t="s">
        <v>41</v>
      </c>
    </row>
    <row r="24" spans="1:7" ht="21.75" customHeight="1" thickBot="1">
      <c r="A24" s="68" t="s">
        <v>263</v>
      </c>
      <c r="B24" s="56"/>
      <c r="C24" s="69"/>
      <c r="D24" s="38"/>
      <c r="E24" s="37"/>
      <c r="F24" s="70">
        <f>F6-F22-F23</f>
        <v>3929588.44</v>
      </c>
      <c r="G24" s="48" t="s">
        <v>41</v>
      </c>
    </row>
    <row r="25" spans="1:7" ht="21.75" customHeight="1" thickBot="1" thickTop="1">
      <c r="A25" s="42"/>
      <c r="B25" s="43"/>
      <c r="C25" s="71"/>
      <c r="D25" s="44"/>
      <c r="E25" s="42"/>
      <c r="F25" s="72" t="s">
        <v>48</v>
      </c>
      <c r="G25" s="44"/>
    </row>
    <row r="26" spans="1:7" ht="21.75" customHeight="1">
      <c r="A26" s="45" t="s">
        <v>49</v>
      </c>
      <c r="B26" s="35"/>
      <c r="C26" s="36"/>
      <c r="D26" s="35" t="s">
        <v>50</v>
      </c>
      <c r="E26" s="35"/>
      <c r="F26" s="73"/>
      <c r="G26" s="36"/>
    </row>
    <row r="27" spans="1:7" ht="21.75" customHeight="1">
      <c r="A27" s="37"/>
      <c r="B27" s="22"/>
      <c r="C27" s="38"/>
      <c r="D27" s="22"/>
      <c r="E27" s="22"/>
      <c r="F27" s="32"/>
      <c r="G27" s="38"/>
    </row>
    <row r="28" spans="1:7" ht="21.75" customHeight="1">
      <c r="A28" s="37"/>
      <c r="B28" s="22"/>
      <c r="C28" s="38"/>
      <c r="D28" s="22"/>
      <c r="E28" s="22"/>
      <c r="F28" s="32"/>
      <c r="G28" s="38"/>
    </row>
    <row r="29" spans="1:7" ht="21.75" customHeight="1">
      <c r="A29" s="240" t="s">
        <v>51</v>
      </c>
      <c r="B29" s="241"/>
      <c r="C29" s="48"/>
      <c r="D29" s="240" t="s">
        <v>52</v>
      </c>
      <c r="E29" s="241"/>
      <c r="F29" s="241"/>
      <c r="G29" s="242"/>
    </row>
    <row r="30" spans="1:7" ht="21.75" customHeight="1">
      <c r="A30" s="240" t="s">
        <v>123</v>
      </c>
      <c r="B30" s="241"/>
      <c r="C30" s="48"/>
      <c r="D30" s="240" t="s">
        <v>116</v>
      </c>
      <c r="E30" s="241"/>
      <c r="F30" s="241"/>
      <c r="G30" s="242"/>
    </row>
    <row r="31" spans="1:7" ht="21.75" customHeight="1">
      <c r="A31" s="240" t="s">
        <v>124</v>
      </c>
      <c r="B31" s="241"/>
      <c r="C31" s="48"/>
      <c r="D31" s="248" t="s">
        <v>118</v>
      </c>
      <c r="E31" s="249"/>
      <c r="F31" s="249"/>
      <c r="G31" s="250"/>
    </row>
    <row r="32" spans="1:7" ht="21.75" customHeight="1">
      <c r="A32" s="240" t="s">
        <v>266</v>
      </c>
      <c r="B32" s="241"/>
      <c r="C32" s="48"/>
      <c r="D32" s="240" t="s">
        <v>121</v>
      </c>
      <c r="E32" s="241"/>
      <c r="F32" s="241"/>
      <c r="G32" s="242"/>
    </row>
    <row r="33" spans="1:7" ht="21.75" customHeight="1" thickBot="1">
      <c r="A33" s="245"/>
      <c r="B33" s="246"/>
      <c r="C33" s="74"/>
      <c r="D33" s="245" t="str">
        <f>A32</f>
        <v>วันที่  31  สิงหาคม  2560</v>
      </c>
      <c r="E33" s="246"/>
      <c r="F33" s="246"/>
      <c r="G33" s="247"/>
    </row>
  </sheetData>
  <sheetProtection/>
  <mergeCells count="14">
    <mergeCell ref="A1:C1"/>
    <mergeCell ref="A2:C2"/>
    <mergeCell ref="A32:B32"/>
    <mergeCell ref="D32:G32"/>
    <mergeCell ref="D2:G2"/>
    <mergeCell ref="A29:B29"/>
    <mergeCell ref="D29:G29"/>
    <mergeCell ref="A30:B30"/>
    <mergeCell ref="D30:G30"/>
    <mergeCell ref="A31:B31"/>
    <mergeCell ref="A23:B23"/>
    <mergeCell ref="D33:G33"/>
    <mergeCell ref="D31:G31"/>
    <mergeCell ref="A33:B33"/>
  </mergeCells>
  <printOptions horizontalCentered="1"/>
  <pageMargins left="0.4724409448818898" right="0.4330708661417323" top="0.98425196850393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L75"/>
  <sheetViews>
    <sheetView zoomScale="120" zoomScaleNormal="120" zoomScalePageLayoutView="0" workbookViewId="0" topLeftCell="A1">
      <selection activeCell="D10" sqref="D10"/>
    </sheetView>
  </sheetViews>
  <sheetFormatPr defaultColWidth="9.140625" defaultRowHeight="21.75"/>
  <cols>
    <col min="1" max="1" width="1.8515625" style="112" customWidth="1"/>
    <col min="2" max="2" width="54.8515625" style="129" customWidth="1"/>
    <col min="3" max="3" width="12.28125" style="129" customWidth="1"/>
    <col min="4" max="5" width="18.140625" style="130" customWidth="1"/>
    <col min="6" max="6" width="21.421875" style="109" customWidth="1"/>
    <col min="7" max="7" width="11.421875" style="110" customWidth="1"/>
    <col min="8" max="8" width="15.421875" style="111" customWidth="1"/>
    <col min="9" max="9" width="9.140625" style="112" customWidth="1"/>
    <col min="10" max="10" width="14.00390625" style="112" customWidth="1"/>
    <col min="11" max="11" width="9.140625" style="112" customWidth="1"/>
    <col min="12" max="13" width="12.7109375" style="112" bestFit="1" customWidth="1"/>
    <col min="14" max="16384" width="9.140625" style="112" customWidth="1"/>
  </cols>
  <sheetData>
    <row r="1" spans="1:5" ht="20.25" customHeight="1">
      <c r="A1" s="1"/>
      <c r="B1" s="230" t="s">
        <v>103</v>
      </c>
      <c r="C1" s="230"/>
      <c r="D1" s="230"/>
      <c r="E1" s="230"/>
    </row>
    <row r="2" spans="1:6" ht="20.25" customHeight="1">
      <c r="A2" s="1"/>
      <c r="B2" s="230" t="s">
        <v>261</v>
      </c>
      <c r="C2" s="230"/>
      <c r="D2" s="230"/>
      <c r="E2" s="230"/>
      <c r="F2" s="109" t="s">
        <v>75</v>
      </c>
    </row>
    <row r="3" spans="1:10" ht="7.5" customHeight="1">
      <c r="A3" s="1"/>
      <c r="B3" s="230"/>
      <c r="C3" s="230"/>
      <c r="D3" s="230"/>
      <c r="E3" s="97"/>
      <c r="H3" s="113" t="s">
        <v>75</v>
      </c>
      <c r="J3" s="112" t="s">
        <v>16</v>
      </c>
    </row>
    <row r="4" spans="1:5" ht="21" customHeight="1">
      <c r="A4" s="1"/>
      <c r="B4" s="133" t="s">
        <v>76</v>
      </c>
      <c r="C4" s="256" t="s">
        <v>149</v>
      </c>
      <c r="D4" s="134" t="s">
        <v>69</v>
      </c>
      <c r="E4" s="256" t="s">
        <v>33</v>
      </c>
    </row>
    <row r="5" spans="1:8" ht="21" customHeight="1">
      <c r="A5" s="1"/>
      <c r="B5" s="135" t="s">
        <v>77</v>
      </c>
      <c r="C5" s="257"/>
      <c r="D5" s="134" t="s">
        <v>70</v>
      </c>
      <c r="E5" s="257"/>
      <c r="H5" s="111" t="s">
        <v>71</v>
      </c>
    </row>
    <row r="6" spans="1:6" ht="21" customHeight="1">
      <c r="A6" s="1"/>
      <c r="B6" s="173" t="s">
        <v>151</v>
      </c>
      <c r="C6" s="174" t="s">
        <v>61</v>
      </c>
      <c r="D6" s="114"/>
      <c r="E6" s="131"/>
      <c r="F6" s="109" t="s">
        <v>2</v>
      </c>
    </row>
    <row r="7" spans="1:6" ht="21" customHeight="1">
      <c r="A7" s="1"/>
      <c r="B7" s="172" t="s">
        <v>148</v>
      </c>
      <c r="C7" s="174" t="s">
        <v>61</v>
      </c>
      <c r="D7" s="115">
        <v>1159</v>
      </c>
      <c r="E7" s="123"/>
      <c r="F7" s="116" t="s">
        <v>64</v>
      </c>
    </row>
    <row r="8" spans="1:10" ht="21" customHeight="1">
      <c r="A8" s="1"/>
      <c r="B8" s="171" t="s">
        <v>147</v>
      </c>
      <c r="C8" s="174" t="s">
        <v>61</v>
      </c>
      <c r="D8" s="117">
        <v>0</v>
      </c>
      <c r="E8" s="132"/>
      <c r="F8" s="116" t="s">
        <v>78</v>
      </c>
      <c r="G8" s="110">
        <v>27000</v>
      </c>
      <c r="J8" s="118">
        <f>G8-H8</f>
        <v>27000</v>
      </c>
    </row>
    <row r="9" spans="1:5" ht="21" customHeight="1">
      <c r="A9" s="1"/>
      <c r="B9" s="119" t="s">
        <v>71</v>
      </c>
      <c r="C9" s="119"/>
      <c r="D9" s="120">
        <f>SUM(D6:D8)</f>
        <v>1159</v>
      </c>
      <c r="E9" s="120">
        <f>D9</f>
        <v>1159</v>
      </c>
    </row>
    <row r="10" spans="1:5" ht="21" customHeight="1" thickBot="1">
      <c r="A10" s="1"/>
      <c r="B10" s="121" t="s">
        <v>72</v>
      </c>
      <c r="C10" s="121"/>
      <c r="D10" s="122">
        <f>500+48398+1159+1159+1159+1159+1159+1159+1159+1159</f>
        <v>58170</v>
      </c>
      <c r="E10" s="122">
        <f>D10</f>
        <v>58170</v>
      </c>
    </row>
    <row r="11" spans="1:8" ht="21" customHeight="1" thickTop="1">
      <c r="A11" s="1"/>
      <c r="B11" s="173" t="s">
        <v>150</v>
      </c>
      <c r="C11" s="108"/>
      <c r="D11" s="114" t="s">
        <v>79</v>
      </c>
      <c r="E11" s="115"/>
      <c r="H11" s="111" t="str">
        <f>D11</f>
        <v>     </v>
      </c>
    </row>
    <row r="12" spans="1:6" ht="21" customHeight="1">
      <c r="A12" s="1"/>
      <c r="B12" s="173" t="s">
        <v>155</v>
      </c>
      <c r="C12" s="108"/>
      <c r="D12" s="114"/>
      <c r="E12" s="115"/>
      <c r="F12" s="109" t="s">
        <v>3</v>
      </c>
    </row>
    <row r="13" spans="1:6" ht="21" customHeight="1">
      <c r="A13" s="1"/>
      <c r="B13" s="175" t="s">
        <v>154</v>
      </c>
      <c r="C13" s="174" t="s">
        <v>61</v>
      </c>
      <c r="D13" s="123">
        <v>26460</v>
      </c>
      <c r="E13" s="123"/>
      <c r="F13" s="109" t="s">
        <v>80</v>
      </c>
    </row>
    <row r="14" spans="1:6" ht="21" customHeight="1">
      <c r="A14" s="1"/>
      <c r="B14" s="175" t="s">
        <v>152</v>
      </c>
      <c r="C14" s="174" t="s">
        <v>61</v>
      </c>
      <c r="D14" s="123">
        <v>0</v>
      </c>
      <c r="E14" s="123"/>
      <c r="F14" s="109" t="s">
        <v>81</v>
      </c>
    </row>
    <row r="15" spans="1:10" ht="21" customHeight="1">
      <c r="A15" s="1"/>
      <c r="B15" s="175" t="s">
        <v>153</v>
      </c>
      <c r="C15" s="174" t="s">
        <v>61</v>
      </c>
      <c r="D15" s="117">
        <v>0</v>
      </c>
      <c r="E15" s="132"/>
      <c r="F15" s="109" t="s">
        <v>74</v>
      </c>
      <c r="G15" s="110">
        <v>274920</v>
      </c>
      <c r="H15" s="111">
        <v>0</v>
      </c>
      <c r="J15" s="118">
        <f>G15-H15</f>
        <v>274920</v>
      </c>
    </row>
    <row r="16" spans="1:5" ht="21" customHeight="1">
      <c r="A16" s="1"/>
      <c r="B16" s="119" t="s">
        <v>71</v>
      </c>
      <c r="C16" s="119"/>
      <c r="D16" s="120">
        <f>SUM(D13:D15)</f>
        <v>26460</v>
      </c>
      <c r="E16" s="120">
        <f>D16</f>
        <v>26460</v>
      </c>
    </row>
    <row r="17" spans="1:5" ht="21" customHeight="1" thickBot="1">
      <c r="A17" s="1"/>
      <c r="B17" s="121" t="s">
        <v>72</v>
      </c>
      <c r="C17" s="121"/>
      <c r="D17" s="122">
        <f>25970+25970+25970+25970+25970+25970+26460+26460+26460+26460+26460</f>
        <v>288120</v>
      </c>
      <c r="E17" s="122">
        <f>D17</f>
        <v>288120</v>
      </c>
    </row>
    <row r="18" spans="1:8" ht="21" customHeight="1" thickTop="1">
      <c r="A18" s="1"/>
      <c r="B18" s="176" t="s">
        <v>156</v>
      </c>
      <c r="C18" s="108"/>
      <c r="D18" s="114"/>
      <c r="E18" s="115"/>
      <c r="F18" s="109" t="s">
        <v>4</v>
      </c>
      <c r="H18" s="111">
        <f>D18</f>
        <v>0</v>
      </c>
    </row>
    <row r="19" spans="1:10" ht="21" customHeight="1">
      <c r="A19" s="1"/>
      <c r="B19" s="175" t="s">
        <v>157</v>
      </c>
      <c r="C19" s="174" t="s">
        <v>61</v>
      </c>
      <c r="D19" s="123">
        <v>14310</v>
      </c>
      <c r="E19" s="123">
        <f>SUM(D19)</f>
        <v>14310</v>
      </c>
      <c r="F19" s="109" t="s">
        <v>67</v>
      </c>
      <c r="G19" s="110">
        <v>96480</v>
      </c>
      <c r="H19" s="111">
        <v>7890</v>
      </c>
      <c r="J19" s="118">
        <f>G19-H19</f>
        <v>88590</v>
      </c>
    </row>
    <row r="20" spans="1:10" ht="21" customHeight="1">
      <c r="A20" s="1"/>
      <c r="B20" s="172" t="s">
        <v>158</v>
      </c>
      <c r="C20" s="174" t="s">
        <v>61</v>
      </c>
      <c r="D20" s="123">
        <v>0</v>
      </c>
      <c r="E20" s="132"/>
      <c r="F20" s="109" t="s">
        <v>82</v>
      </c>
      <c r="G20" s="110">
        <v>18000</v>
      </c>
      <c r="H20" s="111">
        <v>1500</v>
      </c>
      <c r="J20" s="118">
        <f>G20-H20</f>
        <v>16500</v>
      </c>
    </row>
    <row r="21" spans="1:5" ht="21" customHeight="1">
      <c r="A21" s="1"/>
      <c r="B21" s="119" t="s">
        <v>71</v>
      </c>
      <c r="C21" s="119"/>
      <c r="D21" s="120">
        <f>SUM(D19:D20)</f>
        <v>14310</v>
      </c>
      <c r="E21" s="120">
        <f>D21</f>
        <v>14310</v>
      </c>
    </row>
    <row r="22" spans="1:5" ht="21" customHeight="1" thickBot="1">
      <c r="A22" s="1"/>
      <c r="B22" s="121" t="s">
        <v>72</v>
      </c>
      <c r="C22" s="121"/>
      <c r="D22" s="122">
        <f>14030+14030+14030+14030+14030+14030+14310+14310+14310+14310+14310</f>
        <v>155730</v>
      </c>
      <c r="E22" s="122">
        <f>D22</f>
        <v>155730</v>
      </c>
    </row>
    <row r="23" spans="1:6" ht="21" customHeight="1" thickTop="1">
      <c r="A23" s="1"/>
      <c r="B23" s="173" t="s">
        <v>159</v>
      </c>
      <c r="C23" s="108"/>
      <c r="D23" s="114"/>
      <c r="E23" s="115"/>
      <c r="F23" s="109" t="s">
        <v>5</v>
      </c>
    </row>
    <row r="24" spans="1:10" ht="21" customHeight="1">
      <c r="A24" s="1"/>
      <c r="B24" s="177" t="s">
        <v>166</v>
      </c>
      <c r="C24" s="174" t="s">
        <v>61</v>
      </c>
      <c r="D24" s="123">
        <v>20170</v>
      </c>
      <c r="E24" s="123"/>
      <c r="F24" s="124" t="s">
        <v>83</v>
      </c>
      <c r="G24" s="110">
        <v>207360</v>
      </c>
      <c r="H24" s="111">
        <v>17140</v>
      </c>
      <c r="J24" s="118">
        <f>G24-H24</f>
        <v>190220</v>
      </c>
    </row>
    <row r="25" spans="1:10" ht="21" customHeight="1">
      <c r="A25" s="1"/>
      <c r="B25" s="172" t="s">
        <v>160</v>
      </c>
      <c r="C25" s="174" t="s">
        <v>61</v>
      </c>
      <c r="D25" s="123">
        <v>3000</v>
      </c>
      <c r="E25" s="132"/>
      <c r="F25" s="109" t="s">
        <v>82</v>
      </c>
      <c r="G25" s="110">
        <v>54000</v>
      </c>
      <c r="H25" s="111">
        <v>4500</v>
      </c>
      <c r="J25" s="118">
        <f>G25-H25</f>
        <v>49500</v>
      </c>
    </row>
    <row r="26" spans="1:5" ht="21" customHeight="1">
      <c r="A26" s="1"/>
      <c r="B26" s="119" t="s">
        <v>71</v>
      </c>
      <c r="C26" s="119"/>
      <c r="D26" s="120">
        <f>SUM(D24:D25)</f>
        <v>23170</v>
      </c>
      <c r="E26" s="120">
        <f>D26</f>
        <v>23170</v>
      </c>
    </row>
    <row r="27" spans="1:5" ht="21" customHeight="1" thickBot="1">
      <c r="A27" s="1"/>
      <c r="B27" s="121" t="s">
        <v>72</v>
      </c>
      <c r="C27" s="121"/>
      <c r="D27" s="122">
        <f>9500+10500+48351+20170+3000+20170+3000+23170+23170+23170+23170+23170+23170</f>
        <v>253711</v>
      </c>
      <c r="E27" s="122">
        <f>D27</f>
        <v>253711</v>
      </c>
    </row>
    <row r="28" spans="1:5" ht="21" customHeight="1" thickTop="1">
      <c r="A28" s="1"/>
      <c r="B28" s="179" t="s">
        <v>161</v>
      </c>
      <c r="C28" s="170"/>
      <c r="D28" s="178"/>
      <c r="E28" s="178"/>
    </row>
    <row r="29" spans="1:6" ht="21" customHeight="1">
      <c r="A29" s="1"/>
      <c r="B29" s="173" t="s">
        <v>162</v>
      </c>
      <c r="C29" s="108"/>
      <c r="D29" s="114"/>
      <c r="E29" s="115"/>
      <c r="F29" s="109" t="s">
        <v>6</v>
      </c>
    </row>
    <row r="30" spans="1:10" ht="21" customHeight="1">
      <c r="A30" s="1"/>
      <c r="B30" s="175" t="s">
        <v>163</v>
      </c>
      <c r="C30" s="174" t="s">
        <v>61</v>
      </c>
      <c r="D30" s="123">
        <v>0</v>
      </c>
      <c r="E30" s="123"/>
      <c r="F30" s="109" t="s">
        <v>84</v>
      </c>
      <c r="G30" s="110">
        <v>30000</v>
      </c>
      <c r="H30" s="111">
        <v>0</v>
      </c>
      <c r="J30" s="118">
        <f>G30-H30</f>
        <v>30000</v>
      </c>
    </row>
    <row r="31" spans="1:10" ht="21" customHeight="1">
      <c r="A31" s="1"/>
      <c r="B31" s="175" t="s">
        <v>164</v>
      </c>
      <c r="C31" s="174" t="s">
        <v>61</v>
      </c>
      <c r="D31" s="123">
        <v>0</v>
      </c>
      <c r="E31" s="123"/>
      <c r="F31" s="109" t="s">
        <v>85</v>
      </c>
      <c r="G31" s="110">
        <v>5000</v>
      </c>
      <c r="H31" s="111">
        <v>0</v>
      </c>
      <c r="J31" s="118">
        <f>G31-H31</f>
        <v>5000</v>
      </c>
    </row>
    <row r="32" spans="1:5" ht="21" customHeight="1">
      <c r="A32" s="1"/>
      <c r="B32" s="119" t="s">
        <v>71</v>
      </c>
      <c r="C32" s="119"/>
      <c r="D32" s="120">
        <f>SUM(D30:D31)</f>
        <v>0</v>
      </c>
      <c r="E32" s="120">
        <f>D32</f>
        <v>0</v>
      </c>
    </row>
    <row r="33" spans="1:5" ht="21" customHeight="1" thickBot="1">
      <c r="A33" s="1"/>
      <c r="B33" s="121" t="s">
        <v>72</v>
      </c>
      <c r="C33" s="121"/>
      <c r="D33" s="122">
        <v>0</v>
      </c>
      <c r="E33" s="122">
        <f>D33</f>
        <v>0</v>
      </c>
    </row>
    <row r="34" spans="1:8" ht="21" customHeight="1" thickTop="1">
      <c r="A34" s="1"/>
      <c r="B34" s="180" t="s">
        <v>165</v>
      </c>
      <c r="C34" s="125"/>
      <c r="D34" s="126"/>
      <c r="E34" s="131"/>
      <c r="F34" s="109" t="s">
        <v>7</v>
      </c>
      <c r="H34" s="111">
        <f>D34</f>
        <v>0</v>
      </c>
    </row>
    <row r="35" spans="1:10" ht="21" customHeight="1">
      <c r="A35" s="1"/>
      <c r="B35" s="175" t="s">
        <v>167</v>
      </c>
      <c r="C35" s="100"/>
      <c r="D35" s="123">
        <f>9000+9000</f>
        <v>18000</v>
      </c>
      <c r="E35" s="123"/>
      <c r="F35" s="109" t="s">
        <v>88</v>
      </c>
      <c r="G35" s="110">
        <v>50000</v>
      </c>
      <c r="H35" s="111">
        <v>0</v>
      </c>
      <c r="J35" s="118">
        <f>G35-H35</f>
        <v>50000</v>
      </c>
    </row>
    <row r="36" spans="1:10" ht="21" customHeight="1">
      <c r="A36" s="1"/>
      <c r="B36" s="175" t="s">
        <v>168</v>
      </c>
      <c r="C36" s="100"/>
      <c r="D36" s="123">
        <v>0</v>
      </c>
      <c r="E36" s="123"/>
      <c r="F36" s="109" t="s">
        <v>90</v>
      </c>
      <c r="G36" s="110">
        <v>20000</v>
      </c>
      <c r="J36" s="118"/>
    </row>
    <row r="37" spans="1:10" ht="21" customHeight="1">
      <c r="A37" s="1"/>
      <c r="B37" s="175" t="s">
        <v>169</v>
      </c>
      <c r="C37" s="100"/>
      <c r="D37" s="123">
        <v>0</v>
      </c>
      <c r="E37" s="123"/>
      <c r="F37" s="109" t="s">
        <v>89</v>
      </c>
      <c r="J37" s="118"/>
    </row>
    <row r="38" spans="1:8" ht="21" customHeight="1">
      <c r="A38" s="1"/>
      <c r="B38" s="119" t="s">
        <v>71</v>
      </c>
      <c r="C38" s="119"/>
      <c r="D38" s="120">
        <f>SUM(D35:D37)</f>
        <v>18000</v>
      </c>
      <c r="E38" s="120">
        <f>D38</f>
        <v>18000</v>
      </c>
      <c r="H38" s="111">
        <v>0</v>
      </c>
    </row>
    <row r="39" spans="1:5" ht="21" customHeight="1" thickBot="1">
      <c r="A39" s="1"/>
      <c r="B39" s="121" t="s">
        <v>72</v>
      </c>
      <c r="C39" s="121"/>
      <c r="D39" s="122">
        <f>19284+18000+28000+22000+25449.9+22000+27950+63350+33650+18000</f>
        <v>277683.9</v>
      </c>
      <c r="E39" s="122">
        <f>D39</f>
        <v>277683.9</v>
      </c>
    </row>
    <row r="40" spans="1:5" ht="20.25" customHeight="1" thickTop="1">
      <c r="A40" s="241" t="s">
        <v>131</v>
      </c>
      <c r="B40" s="241"/>
      <c r="C40" s="241"/>
      <c r="D40" s="241"/>
      <c r="E40" s="241"/>
    </row>
    <row r="41" spans="1:5" ht="12" customHeight="1">
      <c r="A41" s="52"/>
      <c r="B41" s="52"/>
      <c r="C41" s="52"/>
      <c r="D41" s="52"/>
      <c r="E41" s="52"/>
    </row>
    <row r="42" spans="1:5" ht="22.5" customHeight="1">
      <c r="A42" s="1"/>
      <c r="B42" s="133" t="s">
        <v>86</v>
      </c>
      <c r="C42" s="256" t="s">
        <v>149</v>
      </c>
      <c r="D42" s="134" t="s">
        <v>69</v>
      </c>
      <c r="E42" s="256" t="s">
        <v>33</v>
      </c>
    </row>
    <row r="43" spans="1:5" ht="22.5" customHeight="1">
      <c r="A43" s="1"/>
      <c r="B43" s="135" t="s">
        <v>87</v>
      </c>
      <c r="C43" s="257"/>
      <c r="D43" s="136" t="s">
        <v>70</v>
      </c>
      <c r="E43" s="257"/>
    </row>
    <row r="44" spans="1:6" ht="22.5" customHeight="1">
      <c r="A44" s="1"/>
      <c r="B44" s="173" t="s">
        <v>170</v>
      </c>
      <c r="C44" s="108"/>
      <c r="D44" s="114"/>
      <c r="E44" s="115"/>
      <c r="F44" s="109" t="s">
        <v>8</v>
      </c>
    </row>
    <row r="45" spans="1:10" ht="22.5" customHeight="1">
      <c r="A45" s="1"/>
      <c r="B45" s="175" t="s">
        <v>171</v>
      </c>
      <c r="C45" s="100"/>
      <c r="D45" s="123">
        <v>0</v>
      </c>
      <c r="E45" s="123"/>
      <c r="F45" s="109" t="s">
        <v>91</v>
      </c>
      <c r="G45" s="110">
        <v>20000</v>
      </c>
      <c r="H45" s="111">
        <f>D44</f>
        <v>0</v>
      </c>
      <c r="J45" s="118">
        <f>G45-H45</f>
        <v>20000</v>
      </c>
    </row>
    <row r="46" spans="1:10" ht="22.5" customHeight="1">
      <c r="A46" s="1"/>
      <c r="B46" s="175" t="s">
        <v>172</v>
      </c>
      <c r="C46" s="100"/>
      <c r="D46" s="123">
        <v>1786.9</v>
      </c>
      <c r="E46" s="123"/>
      <c r="F46" s="150" t="s">
        <v>119</v>
      </c>
      <c r="J46" s="118"/>
    </row>
    <row r="47" spans="1:10" ht="22.5" customHeight="1">
      <c r="A47" s="1"/>
      <c r="B47" s="175" t="s">
        <v>173</v>
      </c>
      <c r="C47" s="100"/>
      <c r="D47" s="123">
        <v>11049</v>
      </c>
      <c r="E47" s="123"/>
      <c r="F47" s="109" t="s">
        <v>92</v>
      </c>
      <c r="G47" s="110">
        <v>30000</v>
      </c>
      <c r="J47" s="118">
        <f>G47-H47</f>
        <v>30000</v>
      </c>
    </row>
    <row r="48" spans="1:10" ht="22.5" customHeight="1">
      <c r="A48" s="1"/>
      <c r="B48" s="175" t="s">
        <v>174</v>
      </c>
      <c r="C48" s="100"/>
      <c r="D48" s="123">
        <v>662.7</v>
      </c>
      <c r="E48" s="123"/>
      <c r="F48" s="109" t="s">
        <v>93</v>
      </c>
      <c r="G48" s="110">
        <v>20000</v>
      </c>
      <c r="J48" s="118">
        <f>G48-H48</f>
        <v>20000</v>
      </c>
    </row>
    <row r="49" spans="1:10" ht="22.5" customHeight="1">
      <c r="A49" s="1"/>
      <c r="B49" s="175" t="s">
        <v>177</v>
      </c>
      <c r="C49" s="100"/>
      <c r="D49" s="123"/>
      <c r="E49" s="123"/>
      <c r="J49" s="118"/>
    </row>
    <row r="50" spans="1:10" ht="22.5" customHeight="1">
      <c r="A50" s="1"/>
      <c r="B50" s="175" t="s">
        <v>175</v>
      </c>
      <c r="C50" s="100"/>
      <c r="D50" s="123">
        <v>0</v>
      </c>
      <c r="E50" s="123"/>
      <c r="F50" s="109" t="s">
        <v>94</v>
      </c>
      <c r="G50" s="110">
        <v>10000</v>
      </c>
      <c r="H50" s="111">
        <v>0</v>
      </c>
      <c r="J50" s="118">
        <f>G50-H50</f>
        <v>10000</v>
      </c>
    </row>
    <row r="51" spans="1:12" ht="22.5" customHeight="1">
      <c r="A51" s="1"/>
      <c r="B51" s="172" t="s">
        <v>176</v>
      </c>
      <c r="C51" s="137"/>
      <c r="D51" s="123">
        <f>3188.6+90000+87500+3220.7</f>
        <v>183909.30000000002</v>
      </c>
      <c r="E51" s="132"/>
      <c r="F51" s="109" t="s">
        <v>95</v>
      </c>
      <c r="G51" s="110">
        <v>820000</v>
      </c>
      <c r="I51" s="112" t="s">
        <v>96</v>
      </c>
      <c r="J51" s="112">
        <v>0</v>
      </c>
      <c r="L51" s="118">
        <f>G51-J51-J52-J53</f>
        <v>820000</v>
      </c>
    </row>
    <row r="52" spans="1:10" ht="22.5" customHeight="1">
      <c r="A52" s="1"/>
      <c r="B52" s="119" t="s">
        <v>71</v>
      </c>
      <c r="C52" s="119"/>
      <c r="D52" s="120">
        <f>SUM(D45:D51)</f>
        <v>197407.90000000002</v>
      </c>
      <c r="E52" s="120">
        <f>SUM(D52)</f>
        <v>197407.90000000002</v>
      </c>
      <c r="H52" s="111">
        <v>0</v>
      </c>
      <c r="I52" s="112" t="s">
        <v>97</v>
      </c>
      <c r="J52" s="112">
        <v>0</v>
      </c>
    </row>
    <row r="53" spans="1:9" ht="22.5" customHeight="1" thickBot="1">
      <c r="A53" s="1"/>
      <c r="B53" s="121" t="s">
        <v>72</v>
      </c>
      <c r="C53" s="121"/>
      <c r="D53" s="122">
        <f>8677.7+90658.4+138911.76+30384.33+212302.87+0.5+45972.3+106993.05+119860.75+225576.29+197407.9</f>
        <v>1176745.85</v>
      </c>
      <c r="E53" s="122">
        <f>SUM(D53)</f>
        <v>1176745.85</v>
      </c>
      <c r="I53" s="112" t="s">
        <v>98</v>
      </c>
    </row>
    <row r="54" spans="1:6" ht="22.5" customHeight="1" thickTop="1">
      <c r="A54" s="1"/>
      <c r="B54" s="173" t="s">
        <v>178</v>
      </c>
      <c r="C54" s="108"/>
      <c r="D54" s="114"/>
      <c r="E54" s="115"/>
      <c r="F54" s="109" t="s">
        <v>9</v>
      </c>
    </row>
    <row r="55" spans="1:10" ht="22.5" customHeight="1">
      <c r="A55" s="1"/>
      <c r="B55" s="181" t="s">
        <v>179</v>
      </c>
      <c r="C55" s="107"/>
      <c r="D55" s="127">
        <v>76567.15</v>
      </c>
      <c r="E55" s="127"/>
      <c r="F55" s="109" t="s">
        <v>73</v>
      </c>
      <c r="G55" s="110">
        <v>800000</v>
      </c>
      <c r="H55" s="111">
        <f>71832.9</f>
        <v>71832.9</v>
      </c>
      <c r="J55" s="118">
        <f>G55-H55</f>
        <v>728167.1</v>
      </c>
    </row>
    <row r="56" spans="1:5" ht="22.5" customHeight="1">
      <c r="A56" s="1"/>
      <c r="B56" s="106" t="s">
        <v>71</v>
      </c>
      <c r="C56" s="170"/>
      <c r="D56" s="115">
        <f>SUM(D55)</f>
        <v>76567.15</v>
      </c>
      <c r="E56" s="120">
        <f>D56</f>
        <v>76567.15</v>
      </c>
    </row>
    <row r="57" spans="1:5" ht="22.5" customHeight="1" thickBot="1">
      <c r="A57" s="1"/>
      <c r="B57" s="121" t="s">
        <v>72</v>
      </c>
      <c r="C57" s="121"/>
      <c r="D57" s="122">
        <f>78091.08+72021.87-72021.87+79827.47+79282.6+76567.15</f>
        <v>313768.30000000005</v>
      </c>
      <c r="E57" s="122">
        <f>SUM(D57)</f>
        <v>313768.30000000005</v>
      </c>
    </row>
    <row r="58" spans="1:6" ht="22.5" customHeight="1" thickTop="1">
      <c r="A58" s="1"/>
      <c r="B58" s="173" t="s">
        <v>180</v>
      </c>
      <c r="C58" s="108"/>
      <c r="D58" s="114"/>
      <c r="E58" s="115"/>
      <c r="F58" s="109" t="s">
        <v>11</v>
      </c>
    </row>
    <row r="59" spans="1:6" ht="22.5" customHeight="1">
      <c r="A59" s="1"/>
      <c r="B59" s="172" t="s">
        <v>181</v>
      </c>
      <c r="C59" s="137"/>
      <c r="D59" s="117">
        <v>0</v>
      </c>
      <c r="E59" s="123"/>
      <c r="F59" s="109" t="s">
        <v>99</v>
      </c>
    </row>
    <row r="60" spans="1:6" ht="22.5" customHeight="1">
      <c r="A60" s="1"/>
      <c r="B60" s="172" t="s">
        <v>182</v>
      </c>
      <c r="C60" s="137"/>
      <c r="D60" s="117">
        <v>0</v>
      </c>
      <c r="E60" s="123"/>
      <c r="F60" s="109" t="s">
        <v>100</v>
      </c>
    </row>
    <row r="61" spans="1:6" ht="22.5" customHeight="1">
      <c r="A61" s="1"/>
      <c r="B61" s="137" t="s">
        <v>183</v>
      </c>
      <c r="C61" s="137"/>
      <c r="D61" s="117">
        <v>0</v>
      </c>
      <c r="E61" s="132"/>
      <c r="F61" s="128" t="s">
        <v>101</v>
      </c>
    </row>
    <row r="62" spans="1:10" ht="22.5" customHeight="1">
      <c r="A62" s="1"/>
      <c r="B62" s="119" t="s">
        <v>71</v>
      </c>
      <c r="C62" s="119"/>
      <c r="D62" s="120">
        <f>SUM(D59:D61)</f>
        <v>0</v>
      </c>
      <c r="E62" s="120"/>
      <c r="G62" s="156"/>
      <c r="J62" s="118"/>
    </row>
    <row r="63" spans="1:8" ht="22.5" customHeight="1" thickBot="1">
      <c r="A63" s="1"/>
      <c r="B63" s="121" t="s">
        <v>72</v>
      </c>
      <c r="C63" s="121"/>
      <c r="D63" s="122">
        <f>16000+97905+36797.3</f>
        <v>150702.3</v>
      </c>
      <c r="E63" s="122">
        <f>SUM(D63)</f>
        <v>150702.3</v>
      </c>
      <c r="H63" s="113"/>
    </row>
    <row r="64" spans="1:8" ht="22.5" customHeight="1" thickBot="1" thickTop="1">
      <c r="A64" s="1"/>
      <c r="B64" s="106" t="s">
        <v>197</v>
      </c>
      <c r="C64" s="106"/>
      <c r="D64" s="183">
        <f>D9+D16+D21+D26+D32+D38+D52+D56+D62</f>
        <v>357074.05000000005</v>
      </c>
      <c r="E64" s="183">
        <f>SUM(D64)</f>
        <v>357074.05000000005</v>
      </c>
      <c r="H64" s="113"/>
    </row>
    <row r="65" spans="2:5" ht="22.5" customHeight="1" thickBot="1">
      <c r="B65" s="182" t="s">
        <v>196</v>
      </c>
      <c r="C65" s="182"/>
      <c r="D65" s="183">
        <f>D10+D17+D22+D27+D33+D39+D53+D57+D63</f>
        <v>2674631.3499999996</v>
      </c>
      <c r="E65" s="183">
        <f>E10+E17+E22+E27+E33+E39+E53+E57+E63</f>
        <v>2674631.3499999996</v>
      </c>
    </row>
    <row r="66" spans="1:8" ht="21" customHeight="1">
      <c r="A66" s="34"/>
      <c r="B66" s="226" t="s">
        <v>231</v>
      </c>
      <c r="C66" s="226"/>
      <c r="D66" s="226" t="s">
        <v>207</v>
      </c>
      <c r="E66" s="226"/>
      <c r="F66" s="184"/>
      <c r="H66" s="113">
        <f>SUM(H9:H65)</f>
        <v>102862.9</v>
      </c>
    </row>
    <row r="67" spans="1:7" ht="24.75">
      <c r="A67" s="34" t="s">
        <v>184</v>
      </c>
      <c r="B67" s="233" t="s">
        <v>232</v>
      </c>
      <c r="C67" s="233"/>
      <c r="D67" s="226" t="s">
        <v>215</v>
      </c>
      <c r="E67" s="226"/>
      <c r="F67" s="109" t="s">
        <v>102</v>
      </c>
      <c r="G67" s="156">
        <f>SUM(G11:G66)</f>
        <v>2455760</v>
      </c>
    </row>
    <row r="68" spans="1:8" ht="24.75">
      <c r="A68" s="34" t="s">
        <v>185</v>
      </c>
      <c r="B68" s="233" t="s">
        <v>258</v>
      </c>
      <c r="C68" s="233"/>
      <c r="D68" s="227" t="s">
        <v>216</v>
      </c>
      <c r="E68" s="227"/>
      <c r="F68" s="168"/>
      <c r="H68" s="111" t="e">
        <f>SUM(D13+D20+D25+D30+#REF!+D46+D56+D60+#REF!)</f>
        <v>#REF!</v>
      </c>
    </row>
    <row r="69" spans="1:6" ht="24.75">
      <c r="A69" s="34" t="s">
        <v>186</v>
      </c>
      <c r="B69" s="233" t="s">
        <v>259</v>
      </c>
      <c r="C69" s="233"/>
      <c r="D69" s="227" t="s">
        <v>217</v>
      </c>
      <c r="E69" s="227"/>
      <c r="F69" s="168"/>
    </row>
    <row r="70" spans="1:6" ht="24.75">
      <c r="A70" s="34"/>
      <c r="B70" s="226" t="s">
        <v>236</v>
      </c>
      <c r="C70" s="227"/>
      <c r="D70" s="227"/>
      <c r="E70" s="227"/>
      <c r="F70" s="34"/>
    </row>
    <row r="71" spans="1:6" ht="24.75">
      <c r="A71" s="168"/>
      <c r="B71" s="168" t="s">
        <v>193</v>
      </c>
      <c r="C71" s="34"/>
      <c r="D71" s="164"/>
      <c r="E71" s="34"/>
      <c r="F71" s="34"/>
    </row>
    <row r="72" spans="1:6" ht="24.75">
      <c r="A72" s="34" t="s">
        <v>187</v>
      </c>
      <c r="B72" s="34" t="s">
        <v>209</v>
      </c>
      <c r="C72" s="34"/>
      <c r="D72" s="164" t="s">
        <v>189</v>
      </c>
      <c r="E72" s="34"/>
      <c r="F72" s="34"/>
    </row>
    <row r="73" spans="1:6" ht="24.75">
      <c r="A73" s="34" t="s">
        <v>132</v>
      </c>
      <c r="B73" s="34" t="s">
        <v>210</v>
      </c>
      <c r="C73" s="34"/>
      <c r="D73" s="34" t="s">
        <v>190</v>
      </c>
      <c r="E73" s="34"/>
      <c r="F73" s="34"/>
    </row>
    <row r="74" spans="1:6" ht="24.75">
      <c r="A74" s="34" t="s">
        <v>133</v>
      </c>
      <c r="B74" s="34" t="s">
        <v>211</v>
      </c>
      <c r="C74" s="168" t="s">
        <v>191</v>
      </c>
      <c r="D74" s="168"/>
      <c r="E74" s="168"/>
      <c r="F74" s="168"/>
    </row>
    <row r="75" spans="2:6" ht="24.75">
      <c r="B75" s="34"/>
      <c r="C75" s="34" t="s">
        <v>188</v>
      </c>
      <c r="D75" s="34" t="s">
        <v>192</v>
      </c>
      <c r="E75" s="34"/>
      <c r="F75" s="34"/>
    </row>
  </sheetData>
  <sheetProtection/>
  <mergeCells count="11">
    <mergeCell ref="E4:E5"/>
    <mergeCell ref="B67:C67"/>
    <mergeCell ref="B68:C68"/>
    <mergeCell ref="B69:C69"/>
    <mergeCell ref="B1:E1"/>
    <mergeCell ref="B2:E2"/>
    <mergeCell ref="C4:C5"/>
    <mergeCell ref="C42:C43"/>
    <mergeCell ref="E42:E43"/>
    <mergeCell ref="A40:E40"/>
    <mergeCell ref="B3:D3"/>
  </mergeCells>
  <printOptions/>
  <pageMargins left="0.31496062992125984" right="0.1968503937007874" top="0.3937007874015748" bottom="0.1968503937007874" header="0.31496062992125984" footer="0.31496062992125984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D57" sqref="D57"/>
    </sheetView>
  </sheetViews>
  <sheetFormatPr defaultColWidth="9.140625" defaultRowHeight="21.75"/>
  <cols>
    <col min="1" max="1" width="0.13671875" style="0" customWidth="1"/>
    <col min="2" max="2" width="58.28125" style="0" customWidth="1"/>
    <col min="3" max="3" width="11.140625" style="0" customWidth="1"/>
    <col min="4" max="4" width="16.421875" style="0" customWidth="1"/>
    <col min="5" max="5" width="16.57421875" style="0" customWidth="1"/>
  </cols>
  <sheetData>
    <row r="1" spans="1:10" ht="21.75" customHeight="1">
      <c r="A1" s="1"/>
      <c r="B1" s="258" t="s">
        <v>195</v>
      </c>
      <c r="C1" s="258"/>
      <c r="D1" s="258"/>
      <c r="E1" s="258"/>
      <c r="F1" s="109"/>
      <c r="G1" s="110"/>
      <c r="H1" s="111"/>
      <c r="I1" s="112"/>
      <c r="J1" s="112"/>
    </row>
    <row r="2" spans="1:10" ht="19.5" customHeight="1">
      <c r="A2" s="1"/>
      <c r="B2" s="258" t="s">
        <v>261</v>
      </c>
      <c r="C2" s="258"/>
      <c r="D2" s="258"/>
      <c r="E2" s="258"/>
      <c r="F2" s="109" t="s">
        <v>75</v>
      </c>
      <c r="G2" s="110"/>
      <c r="H2" s="111"/>
      <c r="I2" s="112"/>
      <c r="J2" s="112"/>
    </row>
    <row r="3" spans="1:10" ht="19.5" customHeight="1">
      <c r="A3" s="1"/>
      <c r="B3" s="185" t="s">
        <v>76</v>
      </c>
      <c r="C3" s="259" t="s">
        <v>149</v>
      </c>
      <c r="D3" s="186" t="s">
        <v>69</v>
      </c>
      <c r="E3" s="259" t="s">
        <v>33</v>
      </c>
      <c r="F3" s="109"/>
      <c r="G3" s="110"/>
      <c r="H3" s="111"/>
      <c r="I3" s="112"/>
      <c r="J3" s="112"/>
    </row>
    <row r="4" spans="1:10" ht="19.5" customHeight="1">
      <c r="A4" s="1"/>
      <c r="B4" s="187" t="s">
        <v>77</v>
      </c>
      <c r="C4" s="260"/>
      <c r="D4" s="186" t="s">
        <v>70</v>
      </c>
      <c r="E4" s="260"/>
      <c r="F4" s="109"/>
      <c r="G4" s="110"/>
      <c r="H4" s="111" t="s">
        <v>71</v>
      </c>
      <c r="I4" s="112"/>
      <c r="J4" s="112"/>
    </row>
    <row r="5" spans="1:10" ht="19.5" customHeight="1">
      <c r="A5" s="1"/>
      <c r="B5" s="188" t="s">
        <v>151</v>
      </c>
      <c r="C5" s="189" t="s">
        <v>61</v>
      </c>
      <c r="D5" s="190"/>
      <c r="E5" s="191"/>
      <c r="F5" s="109" t="s">
        <v>2</v>
      </c>
      <c r="G5" s="110"/>
      <c r="H5" s="111"/>
      <c r="I5" s="112"/>
      <c r="J5" s="112"/>
    </row>
    <row r="6" spans="1:10" ht="19.5" customHeight="1">
      <c r="A6" s="1"/>
      <c r="B6" s="192" t="s">
        <v>148</v>
      </c>
      <c r="C6" s="189" t="s">
        <v>61</v>
      </c>
      <c r="D6" s="193">
        <v>1159</v>
      </c>
      <c r="E6" s="194"/>
      <c r="F6" s="116" t="s">
        <v>64</v>
      </c>
      <c r="G6" s="110"/>
      <c r="H6" s="111"/>
      <c r="I6" s="112"/>
      <c r="J6" s="112"/>
    </row>
    <row r="7" spans="1:10" ht="19.5" customHeight="1">
      <c r="A7" s="1"/>
      <c r="B7" s="195" t="s">
        <v>194</v>
      </c>
      <c r="C7" s="189" t="s">
        <v>61</v>
      </c>
      <c r="D7" s="196">
        <v>0</v>
      </c>
      <c r="E7" s="197"/>
      <c r="F7" s="116" t="s">
        <v>78</v>
      </c>
      <c r="G7" s="110">
        <v>27000</v>
      </c>
      <c r="H7" s="111"/>
      <c r="I7" s="112"/>
      <c r="J7" s="118">
        <f>G7-H7</f>
        <v>27000</v>
      </c>
    </row>
    <row r="8" spans="1:10" ht="19.5" customHeight="1">
      <c r="A8" s="1"/>
      <c r="B8" s="198" t="s">
        <v>71</v>
      </c>
      <c r="C8" s="198"/>
      <c r="D8" s="199">
        <f>SUM(D6:D7)</f>
        <v>1159</v>
      </c>
      <c r="E8" s="199">
        <f>D8</f>
        <v>1159</v>
      </c>
      <c r="F8" s="109"/>
      <c r="G8" s="110"/>
      <c r="H8" s="111"/>
      <c r="I8" s="112"/>
      <c r="J8" s="112"/>
    </row>
    <row r="9" spans="1:10" ht="19.5" customHeight="1" thickBot="1">
      <c r="A9" s="1"/>
      <c r="B9" s="200" t="s">
        <v>72</v>
      </c>
      <c r="C9" s="200"/>
      <c r="D9" s="201">
        <f>85000-500-1818-46580-1159-1159-1159-1159-1159-1159-1159-1159</f>
        <v>26830</v>
      </c>
      <c r="E9" s="201">
        <f>D9</f>
        <v>26830</v>
      </c>
      <c r="F9" s="109"/>
      <c r="G9" s="110"/>
      <c r="H9" s="111"/>
      <c r="I9" s="112"/>
      <c r="J9" s="112"/>
    </row>
    <row r="10" spans="1:10" ht="19.5" customHeight="1" thickTop="1">
      <c r="A10" s="1"/>
      <c r="B10" s="188" t="s">
        <v>150</v>
      </c>
      <c r="C10" s="202"/>
      <c r="D10" s="190" t="s">
        <v>79</v>
      </c>
      <c r="E10" s="193"/>
      <c r="F10" s="109"/>
      <c r="G10" s="110"/>
      <c r="H10" s="111" t="str">
        <f>D10</f>
        <v>     </v>
      </c>
      <c r="I10" s="112"/>
      <c r="J10" s="112"/>
    </row>
    <row r="11" spans="1:10" ht="19.5" customHeight="1">
      <c r="A11" s="1"/>
      <c r="B11" s="188" t="s">
        <v>155</v>
      </c>
      <c r="C11" s="202"/>
      <c r="D11" s="190"/>
      <c r="E11" s="193"/>
      <c r="F11" s="109" t="s">
        <v>3</v>
      </c>
      <c r="G11" s="110"/>
      <c r="H11" s="111"/>
      <c r="I11" s="112"/>
      <c r="J11" s="112"/>
    </row>
    <row r="12" spans="1:10" ht="19.5" customHeight="1">
      <c r="A12" s="1"/>
      <c r="B12" s="203" t="s">
        <v>154</v>
      </c>
      <c r="C12" s="189" t="s">
        <v>61</v>
      </c>
      <c r="D12" s="194">
        <v>26460</v>
      </c>
      <c r="E12" s="194"/>
      <c r="F12" s="109" t="s">
        <v>80</v>
      </c>
      <c r="G12" s="110"/>
      <c r="H12" s="111"/>
      <c r="I12" s="112"/>
      <c r="J12" s="112"/>
    </row>
    <row r="13" spans="1:10" ht="19.5" customHeight="1">
      <c r="A13" s="1"/>
      <c r="B13" s="203" t="s">
        <v>152</v>
      </c>
      <c r="C13" s="189" t="s">
        <v>61</v>
      </c>
      <c r="D13" s="194">
        <v>0</v>
      </c>
      <c r="E13" s="194"/>
      <c r="F13" s="109" t="s">
        <v>81</v>
      </c>
      <c r="G13" s="110"/>
      <c r="H13" s="111"/>
      <c r="I13" s="112"/>
      <c r="J13" s="112"/>
    </row>
    <row r="14" spans="1:10" ht="19.5" customHeight="1">
      <c r="A14" s="1"/>
      <c r="B14" s="203" t="s">
        <v>153</v>
      </c>
      <c r="C14" s="189" t="s">
        <v>61</v>
      </c>
      <c r="D14" s="196">
        <v>0</v>
      </c>
      <c r="E14" s="197"/>
      <c r="F14" s="109" t="s">
        <v>74</v>
      </c>
      <c r="G14" s="110">
        <v>274920</v>
      </c>
      <c r="H14" s="111">
        <v>0</v>
      </c>
      <c r="I14" s="112"/>
      <c r="J14" s="118">
        <f>G14-H14</f>
        <v>274920</v>
      </c>
    </row>
    <row r="15" spans="1:10" ht="21" customHeight="1">
      <c r="A15" s="1"/>
      <c r="B15" s="198" t="s">
        <v>71</v>
      </c>
      <c r="C15" s="198"/>
      <c r="D15" s="199">
        <f>SUM(D12:D14)</f>
        <v>26460</v>
      </c>
      <c r="E15" s="199">
        <f>D15</f>
        <v>26460</v>
      </c>
      <c r="F15" s="109"/>
      <c r="G15" s="110"/>
      <c r="H15" s="111"/>
      <c r="I15" s="112"/>
      <c r="J15" s="112"/>
    </row>
    <row r="16" spans="1:10" ht="21" customHeight="1" thickBot="1">
      <c r="A16" s="1"/>
      <c r="B16" s="200" t="s">
        <v>72</v>
      </c>
      <c r="C16" s="200"/>
      <c r="D16" s="201">
        <f>656000-25970-25970-25970-25970-25970-25970-26460-26460-26460-26460-26460</f>
        <v>367880</v>
      </c>
      <c r="E16" s="201">
        <f>D16</f>
        <v>367880</v>
      </c>
      <c r="F16" s="109"/>
      <c r="G16" s="110"/>
      <c r="H16" s="111"/>
      <c r="I16" s="112"/>
      <c r="J16" s="112"/>
    </row>
    <row r="17" spans="1:10" ht="19.5" customHeight="1" thickTop="1">
      <c r="A17" s="1"/>
      <c r="B17" s="204" t="s">
        <v>156</v>
      </c>
      <c r="C17" s="202"/>
      <c r="D17" s="190"/>
      <c r="E17" s="193"/>
      <c r="F17" s="109" t="s">
        <v>4</v>
      </c>
      <c r="G17" s="110"/>
      <c r="H17" s="111">
        <f>D17</f>
        <v>0</v>
      </c>
      <c r="I17" s="112"/>
      <c r="J17" s="112"/>
    </row>
    <row r="18" spans="1:10" ht="19.5" customHeight="1">
      <c r="A18" s="1"/>
      <c r="B18" s="203" t="s">
        <v>157</v>
      </c>
      <c r="C18" s="189" t="s">
        <v>61</v>
      </c>
      <c r="D18" s="194">
        <v>14310</v>
      </c>
      <c r="E18" s="194"/>
      <c r="F18" s="109" t="s">
        <v>67</v>
      </c>
      <c r="G18" s="110">
        <v>96480</v>
      </c>
      <c r="H18" s="111">
        <v>7890</v>
      </c>
      <c r="I18" s="112"/>
      <c r="J18" s="118">
        <f>G18-H18</f>
        <v>88590</v>
      </c>
    </row>
    <row r="19" spans="1:10" ht="19.5" customHeight="1">
      <c r="A19" s="1"/>
      <c r="B19" s="192" t="s">
        <v>158</v>
      </c>
      <c r="C19" s="189" t="s">
        <v>61</v>
      </c>
      <c r="D19" s="194">
        <v>0</v>
      </c>
      <c r="E19" s="197"/>
      <c r="F19" s="109" t="s">
        <v>82</v>
      </c>
      <c r="G19" s="110">
        <v>18000</v>
      </c>
      <c r="H19" s="111">
        <v>1500</v>
      </c>
      <c r="I19" s="112"/>
      <c r="J19" s="118">
        <f>G19-H19</f>
        <v>16500</v>
      </c>
    </row>
    <row r="20" spans="1:10" ht="24.75" customHeight="1">
      <c r="A20" s="1"/>
      <c r="B20" s="198" t="s">
        <v>71</v>
      </c>
      <c r="C20" s="198"/>
      <c r="D20" s="199">
        <f>SUM(D18:D19)</f>
        <v>14310</v>
      </c>
      <c r="E20" s="199">
        <f>D20</f>
        <v>14310</v>
      </c>
      <c r="F20" s="109"/>
      <c r="G20" s="110"/>
      <c r="H20" s="111"/>
      <c r="I20" s="112"/>
      <c r="J20" s="112"/>
    </row>
    <row r="21" spans="1:10" ht="24.75" customHeight="1" thickBot="1">
      <c r="A21" s="1"/>
      <c r="B21" s="200" t="s">
        <v>72</v>
      </c>
      <c r="C21" s="200"/>
      <c r="D21" s="201">
        <f>200000-14030-14030-14030-14030-14030-14030-14310-14310-14310-14310-14310</f>
        <v>44270</v>
      </c>
      <c r="E21" s="201">
        <f>D21</f>
        <v>44270</v>
      </c>
      <c r="F21" s="109"/>
      <c r="G21" s="110"/>
      <c r="H21" s="111"/>
      <c r="I21" s="112"/>
      <c r="J21" s="112"/>
    </row>
    <row r="22" spans="1:10" ht="19.5" customHeight="1" thickTop="1">
      <c r="A22" s="1"/>
      <c r="B22" s="188" t="s">
        <v>159</v>
      </c>
      <c r="C22" s="202"/>
      <c r="D22" s="190"/>
      <c r="E22" s="193"/>
      <c r="F22" s="109" t="s">
        <v>5</v>
      </c>
      <c r="G22" s="110"/>
      <c r="H22" s="111"/>
      <c r="I22" s="112"/>
      <c r="J22" s="112"/>
    </row>
    <row r="23" spans="1:10" ht="19.5" customHeight="1">
      <c r="A23" s="1"/>
      <c r="B23" s="205" t="s">
        <v>166</v>
      </c>
      <c r="C23" s="189" t="s">
        <v>61</v>
      </c>
      <c r="D23" s="194">
        <v>20170</v>
      </c>
      <c r="E23" s="194"/>
      <c r="F23" s="124" t="s">
        <v>83</v>
      </c>
      <c r="G23" s="110">
        <v>207360</v>
      </c>
      <c r="H23" s="111">
        <v>17140</v>
      </c>
      <c r="I23" s="112"/>
      <c r="J23" s="118">
        <f>G23-H23</f>
        <v>190220</v>
      </c>
    </row>
    <row r="24" spans="1:10" ht="19.5" customHeight="1">
      <c r="A24" s="1"/>
      <c r="B24" s="192" t="s">
        <v>160</v>
      </c>
      <c r="C24" s="189" t="s">
        <v>61</v>
      </c>
      <c r="D24" s="194">
        <v>3000</v>
      </c>
      <c r="E24" s="197"/>
      <c r="F24" s="109" t="s">
        <v>82</v>
      </c>
      <c r="G24" s="110">
        <v>54000</v>
      </c>
      <c r="H24" s="111">
        <v>4500</v>
      </c>
      <c r="I24" s="112"/>
      <c r="J24" s="118">
        <f>G24-H24</f>
        <v>49500</v>
      </c>
    </row>
    <row r="25" spans="1:10" ht="21.75" customHeight="1">
      <c r="A25" s="1"/>
      <c r="B25" s="198" t="s">
        <v>71</v>
      </c>
      <c r="C25" s="198"/>
      <c r="D25" s="199">
        <f>SUM(D23:D24)</f>
        <v>23170</v>
      </c>
      <c r="E25" s="199">
        <f>D25</f>
        <v>23170</v>
      </c>
      <c r="F25" s="109"/>
      <c r="G25" s="110"/>
      <c r="H25" s="111"/>
      <c r="I25" s="112"/>
      <c r="J25" s="112"/>
    </row>
    <row r="26" spans="1:10" ht="21.75" customHeight="1" thickBot="1">
      <c r="A26" s="1"/>
      <c r="B26" s="200" t="s">
        <v>72</v>
      </c>
      <c r="C26" s="200"/>
      <c r="D26" s="201">
        <f>540000-9500-9000-1000-500-41351-7000-20170-3000-20170-3000-20170-3000-20170-3000-20170-3000-20170-3000-20170-3000-20170-3000</f>
        <v>286289</v>
      </c>
      <c r="E26" s="201">
        <f>D26</f>
        <v>286289</v>
      </c>
      <c r="F26" s="109"/>
      <c r="G26" s="110"/>
      <c r="H26" s="111"/>
      <c r="I26" s="112"/>
      <c r="J26" s="112"/>
    </row>
    <row r="27" spans="1:10" ht="19.5" customHeight="1" thickTop="1">
      <c r="A27" s="1"/>
      <c r="B27" s="206" t="s">
        <v>161</v>
      </c>
      <c r="C27" s="207"/>
      <c r="D27" s="208"/>
      <c r="E27" s="208"/>
      <c r="F27" s="109"/>
      <c r="G27" s="110"/>
      <c r="H27" s="111"/>
      <c r="I27" s="112"/>
      <c r="J27" s="112"/>
    </row>
    <row r="28" spans="1:10" ht="19.5" customHeight="1">
      <c r="A28" s="1"/>
      <c r="B28" s="188" t="s">
        <v>162</v>
      </c>
      <c r="C28" s="202"/>
      <c r="D28" s="190"/>
      <c r="E28" s="193"/>
      <c r="F28" s="109" t="s">
        <v>6</v>
      </c>
      <c r="G28" s="110"/>
      <c r="H28" s="111"/>
      <c r="I28" s="112"/>
      <c r="J28" s="112"/>
    </row>
    <row r="29" spans="1:10" ht="19.5" customHeight="1">
      <c r="A29" s="1"/>
      <c r="B29" s="203" t="s">
        <v>163</v>
      </c>
      <c r="C29" s="189" t="s">
        <v>61</v>
      </c>
      <c r="D29" s="194">
        <v>0</v>
      </c>
      <c r="E29" s="194"/>
      <c r="F29" s="109" t="s">
        <v>84</v>
      </c>
      <c r="G29" s="110">
        <v>30000</v>
      </c>
      <c r="H29" s="111">
        <v>0</v>
      </c>
      <c r="I29" s="112"/>
      <c r="J29" s="118">
        <f>G29-H29</f>
        <v>30000</v>
      </c>
    </row>
    <row r="30" spans="1:10" ht="19.5" customHeight="1">
      <c r="A30" s="1"/>
      <c r="B30" s="203" t="s">
        <v>164</v>
      </c>
      <c r="C30" s="189" t="s">
        <v>61</v>
      </c>
      <c r="D30" s="194">
        <v>0</v>
      </c>
      <c r="E30" s="194"/>
      <c r="F30" s="109" t="s">
        <v>85</v>
      </c>
      <c r="G30" s="110">
        <v>5000</v>
      </c>
      <c r="H30" s="111">
        <v>0</v>
      </c>
      <c r="I30" s="112"/>
      <c r="J30" s="118">
        <f>G30-H30</f>
        <v>5000</v>
      </c>
    </row>
    <row r="31" spans="1:10" ht="23.25" customHeight="1">
      <c r="A31" s="1"/>
      <c r="B31" s="198" t="s">
        <v>71</v>
      </c>
      <c r="C31" s="198"/>
      <c r="D31" s="199">
        <f>SUM(D29:D30)</f>
        <v>0</v>
      </c>
      <c r="E31" s="199">
        <f>D31</f>
        <v>0</v>
      </c>
      <c r="F31" s="109"/>
      <c r="G31" s="110"/>
      <c r="H31" s="111"/>
      <c r="I31" s="112"/>
      <c r="J31" s="112"/>
    </row>
    <row r="32" spans="1:10" ht="23.25" customHeight="1" thickBot="1">
      <c r="A32" s="1"/>
      <c r="B32" s="200" t="s">
        <v>72</v>
      </c>
      <c r="C32" s="200"/>
      <c r="D32" s="122">
        <f>53000</f>
        <v>53000</v>
      </c>
      <c r="E32" s="122">
        <f>D32</f>
        <v>53000</v>
      </c>
      <c r="F32" s="109"/>
      <c r="G32" s="110"/>
      <c r="H32" s="111"/>
      <c r="I32" s="112"/>
      <c r="J32" s="112"/>
    </row>
    <row r="33" spans="1:10" ht="19.5" customHeight="1" thickTop="1">
      <c r="A33" s="1"/>
      <c r="B33" s="209" t="s">
        <v>165</v>
      </c>
      <c r="C33" s="210"/>
      <c r="D33" s="126"/>
      <c r="E33" s="131"/>
      <c r="F33" s="109" t="s">
        <v>7</v>
      </c>
      <c r="G33" s="110"/>
      <c r="H33" s="111">
        <f>D33</f>
        <v>0</v>
      </c>
      <c r="I33" s="112"/>
      <c r="J33" s="112"/>
    </row>
    <row r="34" spans="1:10" ht="19.5" customHeight="1">
      <c r="A34" s="1"/>
      <c r="B34" s="203" t="s">
        <v>167</v>
      </c>
      <c r="C34" s="211"/>
      <c r="D34" s="123">
        <f>9000+9000</f>
        <v>18000</v>
      </c>
      <c r="E34" s="194"/>
      <c r="F34" s="109" t="s">
        <v>88</v>
      </c>
      <c r="G34" s="110">
        <v>50000</v>
      </c>
      <c r="H34" s="111">
        <v>0</v>
      </c>
      <c r="I34" s="112"/>
      <c r="J34" s="118">
        <f>G34-H34</f>
        <v>50000</v>
      </c>
    </row>
    <row r="35" spans="1:10" ht="19.5" customHeight="1">
      <c r="A35" s="1"/>
      <c r="B35" s="203" t="s">
        <v>168</v>
      </c>
      <c r="C35" s="211"/>
      <c r="D35" s="123">
        <v>0</v>
      </c>
      <c r="E35" s="194"/>
      <c r="F35" s="109" t="s">
        <v>90</v>
      </c>
      <c r="G35" s="110">
        <v>20000</v>
      </c>
      <c r="H35" s="111"/>
      <c r="I35" s="112"/>
      <c r="J35" s="118"/>
    </row>
    <row r="36" spans="1:10" ht="19.5" customHeight="1">
      <c r="A36" s="1"/>
      <c r="B36" s="203" t="s">
        <v>169</v>
      </c>
      <c r="C36" s="211"/>
      <c r="D36" s="123">
        <v>0</v>
      </c>
      <c r="E36" s="194"/>
      <c r="F36" s="109" t="s">
        <v>89</v>
      </c>
      <c r="G36" s="110"/>
      <c r="H36" s="111"/>
      <c r="I36" s="112"/>
      <c r="J36" s="118"/>
    </row>
    <row r="37" spans="1:10" ht="23.25" customHeight="1">
      <c r="A37" s="1"/>
      <c r="B37" s="198" t="s">
        <v>71</v>
      </c>
      <c r="C37" s="198"/>
      <c r="D37" s="120">
        <f>SUM(D34:D36)</f>
        <v>18000</v>
      </c>
      <c r="E37" s="120">
        <f>D37</f>
        <v>18000</v>
      </c>
      <c r="F37" s="109"/>
      <c r="G37" s="110"/>
      <c r="H37" s="111">
        <v>0</v>
      </c>
      <c r="I37" s="112"/>
      <c r="J37" s="112"/>
    </row>
    <row r="38" spans="1:10" ht="23.25" customHeight="1" thickBot="1">
      <c r="A38" s="1"/>
      <c r="B38" s="200" t="s">
        <v>72</v>
      </c>
      <c r="C38" s="200"/>
      <c r="D38" s="122">
        <f>351000-19284-18000-28000-22000-25449.9-22000-27950-63350-33650-18000</f>
        <v>73316.1</v>
      </c>
      <c r="E38" s="122">
        <f>D38</f>
        <v>73316.1</v>
      </c>
      <c r="F38" s="109"/>
      <c r="G38" s="110"/>
      <c r="H38" s="111"/>
      <c r="I38" s="112"/>
      <c r="J38" s="112"/>
    </row>
    <row r="39" spans="1:10" ht="21.75" customHeight="1" thickTop="1">
      <c r="A39" s="241" t="s">
        <v>131</v>
      </c>
      <c r="B39" s="241"/>
      <c r="C39" s="241"/>
      <c r="D39" s="241"/>
      <c r="E39" s="241"/>
      <c r="F39" s="109"/>
      <c r="G39" s="110"/>
      <c r="H39" s="111"/>
      <c r="I39" s="112"/>
      <c r="J39" s="112"/>
    </row>
    <row r="40" spans="1:10" ht="21.75" customHeight="1">
      <c r="A40" s="52"/>
      <c r="B40" s="52"/>
      <c r="C40" s="52"/>
      <c r="D40" s="52"/>
      <c r="E40" s="52"/>
      <c r="F40" s="109"/>
      <c r="G40" s="110"/>
      <c r="H40" s="111"/>
      <c r="I40" s="112"/>
      <c r="J40" s="112"/>
    </row>
    <row r="41" spans="1:10" ht="21.75" customHeight="1">
      <c r="A41" s="1"/>
      <c r="B41" s="133" t="s">
        <v>86</v>
      </c>
      <c r="C41" s="256" t="s">
        <v>149</v>
      </c>
      <c r="D41" s="134" t="s">
        <v>69</v>
      </c>
      <c r="E41" s="256" t="s">
        <v>33</v>
      </c>
      <c r="F41" s="109"/>
      <c r="G41" s="110"/>
      <c r="H41" s="111"/>
      <c r="I41" s="112"/>
      <c r="J41" s="112"/>
    </row>
    <row r="42" spans="1:10" ht="21.75" customHeight="1">
      <c r="A42" s="1"/>
      <c r="B42" s="135" t="s">
        <v>87</v>
      </c>
      <c r="C42" s="257"/>
      <c r="D42" s="136" t="s">
        <v>70</v>
      </c>
      <c r="E42" s="257"/>
      <c r="F42" s="109"/>
      <c r="G42" s="110"/>
      <c r="H42" s="111"/>
      <c r="I42" s="112"/>
      <c r="J42" s="112"/>
    </row>
    <row r="43" spans="1:10" ht="21.75" customHeight="1">
      <c r="A43" s="1"/>
      <c r="B43" s="173" t="s">
        <v>170</v>
      </c>
      <c r="C43" s="108"/>
      <c r="D43" s="114"/>
      <c r="E43" s="115"/>
      <c r="F43" s="109" t="s">
        <v>8</v>
      </c>
      <c r="G43" s="110"/>
      <c r="H43" s="111"/>
      <c r="I43" s="112"/>
      <c r="J43" s="112"/>
    </row>
    <row r="44" spans="1:10" ht="21.75" customHeight="1">
      <c r="A44" s="1"/>
      <c r="B44" s="175" t="s">
        <v>171</v>
      </c>
      <c r="C44" s="100"/>
      <c r="D44" s="123">
        <v>0</v>
      </c>
      <c r="E44" s="123"/>
      <c r="F44" s="109" t="s">
        <v>91</v>
      </c>
      <c r="G44" s="110">
        <v>20000</v>
      </c>
      <c r="H44" s="111">
        <f>D43</f>
        <v>0</v>
      </c>
      <c r="I44" s="112"/>
      <c r="J44" s="118">
        <f>G44-H44</f>
        <v>20000</v>
      </c>
    </row>
    <row r="45" spans="1:10" ht="21.75" customHeight="1">
      <c r="A45" s="1"/>
      <c r="B45" s="175" t="s">
        <v>172</v>
      </c>
      <c r="C45" s="100"/>
      <c r="D45" s="123">
        <v>1786.9</v>
      </c>
      <c r="E45" s="123"/>
      <c r="F45" s="150" t="s">
        <v>119</v>
      </c>
      <c r="G45" s="110"/>
      <c r="H45" s="111"/>
      <c r="I45" s="112"/>
      <c r="J45" s="118"/>
    </row>
    <row r="46" spans="1:10" ht="21.75" customHeight="1">
      <c r="A46" s="1"/>
      <c r="B46" s="175" t="s">
        <v>173</v>
      </c>
      <c r="C46" s="100"/>
      <c r="D46" s="123">
        <v>11049</v>
      </c>
      <c r="E46" s="123"/>
      <c r="F46" s="109" t="s">
        <v>92</v>
      </c>
      <c r="G46" s="110">
        <v>30000</v>
      </c>
      <c r="H46" s="111"/>
      <c r="I46" s="112"/>
      <c r="J46" s="118">
        <f>G46-H46</f>
        <v>30000</v>
      </c>
    </row>
    <row r="47" spans="1:10" ht="21.75" customHeight="1">
      <c r="A47" s="1"/>
      <c r="B47" s="175" t="s">
        <v>174</v>
      </c>
      <c r="C47" s="100"/>
      <c r="D47" s="123">
        <v>662.7</v>
      </c>
      <c r="E47" s="123"/>
      <c r="F47" s="109" t="s">
        <v>93</v>
      </c>
      <c r="G47" s="110">
        <v>20000</v>
      </c>
      <c r="H47" s="111"/>
      <c r="I47" s="112"/>
      <c r="J47" s="118">
        <f>G47-H47</f>
        <v>20000</v>
      </c>
    </row>
    <row r="48" spans="1:10" ht="21.75" customHeight="1">
      <c r="A48" s="1"/>
      <c r="B48" s="175" t="s">
        <v>177</v>
      </c>
      <c r="C48" s="100"/>
      <c r="D48" s="123"/>
      <c r="E48" s="123"/>
      <c r="F48" s="109"/>
      <c r="G48" s="110"/>
      <c r="H48" s="111"/>
      <c r="I48" s="112"/>
      <c r="J48" s="118"/>
    </row>
    <row r="49" spans="1:10" ht="21.75" customHeight="1">
      <c r="A49" s="1"/>
      <c r="B49" s="175" t="s">
        <v>175</v>
      </c>
      <c r="C49" s="100"/>
      <c r="D49" s="123">
        <v>0</v>
      </c>
      <c r="E49" s="123"/>
      <c r="F49" s="109" t="s">
        <v>94</v>
      </c>
      <c r="G49" s="110">
        <v>10000</v>
      </c>
      <c r="H49" s="111">
        <v>0</v>
      </c>
      <c r="I49" s="112"/>
      <c r="J49" s="118">
        <f>G49-H49</f>
        <v>10000</v>
      </c>
    </row>
    <row r="50" spans="1:10" ht="21.75" customHeight="1">
      <c r="A50" s="1"/>
      <c r="B50" s="172" t="s">
        <v>176</v>
      </c>
      <c r="C50" s="137"/>
      <c r="D50" s="123">
        <f>3188.6+90000+87500+3220.7</f>
        <v>183909.30000000002</v>
      </c>
      <c r="E50" s="132"/>
      <c r="F50" s="109" t="s">
        <v>95</v>
      </c>
      <c r="G50" s="110">
        <v>820000</v>
      </c>
      <c r="H50" s="111"/>
      <c r="I50" s="112" t="s">
        <v>96</v>
      </c>
      <c r="J50" s="112">
        <v>0</v>
      </c>
    </row>
    <row r="51" spans="1:10" ht="21.75" customHeight="1">
      <c r="A51" s="1"/>
      <c r="B51" s="119" t="s">
        <v>71</v>
      </c>
      <c r="C51" s="119"/>
      <c r="D51" s="120">
        <f>SUM(D44:D50)</f>
        <v>197407.90000000002</v>
      </c>
      <c r="E51" s="120">
        <f>D51</f>
        <v>197407.90000000002</v>
      </c>
      <c r="F51" s="109"/>
      <c r="G51" s="110"/>
      <c r="H51" s="111">
        <v>0</v>
      </c>
      <c r="I51" s="112" t="s">
        <v>97</v>
      </c>
      <c r="J51" s="112">
        <v>0</v>
      </c>
    </row>
    <row r="52" spans="1:10" ht="21.75" customHeight="1" thickBot="1">
      <c r="A52" s="1"/>
      <c r="B52" s="121" t="s">
        <v>72</v>
      </c>
      <c r="C52" s="121"/>
      <c r="D52" s="122">
        <f>1200000-8677.7-90658.4-138911.76-30384.33-212302.87-0.5-45972.3-106993.05-119860.75-225576.29-197407.9</f>
        <v>23254.15000000008</v>
      </c>
      <c r="E52" s="122">
        <f>D52</f>
        <v>23254.15000000008</v>
      </c>
      <c r="F52" s="109"/>
      <c r="G52" s="110"/>
      <c r="H52" s="111"/>
      <c r="I52" s="112" t="s">
        <v>98</v>
      </c>
      <c r="J52" s="112"/>
    </row>
    <row r="53" spans="1:10" ht="21.75" customHeight="1" thickTop="1">
      <c r="A53" s="1"/>
      <c r="B53" s="173" t="s">
        <v>178</v>
      </c>
      <c r="C53" s="108"/>
      <c r="D53" s="114"/>
      <c r="E53" s="115"/>
      <c r="F53" s="109" t="s">
        <v>9</v>
      </c>
      <c r="G53" s="110"/>
      <c r="H53" s="111"/>
      <c r="I53" s="112"/>
      <c r="J53" s="112"/>
    </row>
    <row r="54" spans="1:10" ht="21.75" customHeight="1">
      <c r="A54" s="1"/>
      <c r="B54" s="181" t="s">
        <v>179</v>
      </c>
      <c r="C54" s="107"/>
      <c r="D54" s="127">
        <v>76567.15</v>
      </c>
      <c r="E54" s="127"/>
      <c r="F54" s="109" t="s">
        <v>73</v>
      </c>
      <c r="G54" s="110">
        <v>800000</v>
      </c>
      <c r="H54" s="111">
        <f>71832.9</f>
        <v>71832.9</v>
      </c>
      <c r="I54" s="112"/>
      <c r="J54" s="118">
        <f>G54-H54</f>
        <v>728167.1</v>
      </c>
    </row>
    <row r="55" spans="1:10" ht="21.75" customHeight="1">
      <c r="A55" s="1"/>
      <c r="B55" s="106" t="s">
        <v>71</v>
      </c>
      <c r="C55" s="170"/>
      <c r="D55" s="115">
        <f>SUM(D54)</f>
        <v>76567.15</v>
      </c>
      <c r="E55" s="120">
        <f>D55</f>
        <v>76567.15</v>
      </c>
      <c r="F55" s="109"/>
      <c r="G55" s="110"/>
      <c r="H55" s="111"/>
      <c r="I55" s="112"/>
      <c r="J55" s="112"/>
    </row>
    <row r="56" spans="1:10" ht="21.75" customHeight="1" thickBot="1">
      <c r="A56" s="1"/>
      <c r="B56" s="121" t="s">
        <v>72</v>
      </c>
      <c r="C56" s="121"/>
      <c r="D56" s="122">
        <f>1440000-78091.08-79827.47-79282.6-76567.15</f>
        <v>1126231.7</v>
      </c>
      <c r="E56" s="122">
        <f>D56</f>
        <v>1126231.7</v>
      </c>
      <c r="F56" s="109"/>
      <c r="G56" s="110"/>
      <c r="H56" s="111"/>
      <c r="I56" s="112"/>
      <c r="J56" s="112"/>
    </row>
    <row r="57" spans="1:10" ht="21.75" customHeight="1" thickTop="1">
      <c r="A57" s="1"/>
      <c r="B57" s="173" t="s">
        <v>180</v>
      </c>
      <c r="C57" s="108"/>
      <c r="D57" s="114"/>
      <c r="E57" s="115"/>
      <c r="F57" s="109" t="s">
        <v>11</v>
      </c>
      <c r="G57" s="110"/>
      <c r="H57" s="111"/>
      <c r="I57" s="112"/>
      <c r="J57" s="112"/>
    </row>
    <row r="58" spans="1:10" ht="21.75" customHeight="1">
      <c r="A58" s="1"/>
      <c r="B58" s="172" t="s">
        <v>181</v>
      </c>
      <c r="C58" s="137"/>
      <c r="D58" s="117">
        <v>0</v>
      </c>
      <c r="E58" s="123"/>
      <c r="F58" s="109" t="s">
        <v>99</v>
      </c>
      <c r="G58" s="110"/>
      <c r="H58" s="111"/>
      <c r="I58" s="112"/>
      <c r="J58" s="112"/>
    </row>
    <row r="59" spans="1:10" ht="21.75" customHeight="1">
      <c r="A59" s="1"/>
      <c r="B59" s="172" t="s">
        <v>182</v>
      </c>
      <c r="C59" s="137"/>
      <c r="D59" s="117">
        <v>0</v>
      </c>
      <c r="E59" s="123"/>
      <c r="F59" s="109" t="s">
        <v>100</v>
      </c>
      <c r="G59" s="110"/>
      <c r="H59" s="111"/>
      <c r="I59" s="112"/>
      <c r="J59" s="112"/>
    </row>
    <row r="60" spans="1:10" ht="21.75" customHeight="1">
      <c r="A60" s="1"/>
      <c r="B60" s="172" t="s">
        <v>206</v>
      </c>
      <c r="C60" s="137"/>
      <c r="D60" s="117">
        <v>0</v>
      </c>
      <c r="E60" s="132"/>
      <c r="F60" s="128" t="s">
        <v>101</v>
      </c>
      <c r="G60" s="110"/>
      <c r="H60" s="111"/>
      <c r="I60" s="112"/>
      <c r="J60" s="112"/>
    </row>
    <row r="61" spans="1:10" ht="21.75" customHeight="1">
      <c r="A61" s="1"/>
      <c r="B61" s="119" t="s">
        <v>71</v>
      </c>
      <c r="C61" s="119"/>
      <c r="D61" s="120">
        <f>SUM(D58:D60)</f>
        <v>0</v>
      </c>
      <c r="E61" s="120"/>
      <c r="F61" s="109"/>
      <c r="G61" s="156"/>
      <c r="H61" s="111"/>
      <c r="I61" s="112"/>
      <c r="J61" s="118"/>
    </row>
    <row r="62" spans="1:10" ht="21.75" customHeight="1" thickBot="1">
      <c r="A62" s="1"/>
      <c r="B62" s="121" t="s">
        <v>72</v>
      </c>
      <c r="C62" s="121"/>
      <c r="D62" s="224">
        <f>204000-16000-97905-36797.3</f>
        <v>53297.7</v>
      </c>
      <c r="E62" s="122">
        <f>D62</f>
        <v>53297.7</v>
      </c>
      <c r="F62" s="109"/>
      <c r="G62" s="110"/>
      <c r="H62" s="113"/>
      <c r="I62" s="112"/>
      <c r="J62" s="112"/>
    </row>
    <row r="63" spans="1:10" ht="21.75" customHeight="1" thickBot="1" thickTop="1">
      <c r="A63" s="112"/>
      <c r="B63" s="182" t="s">
        <v>13</v>
      </c>
      <c r="C63" s="182"/>
      <c r="D63" s="183">
        <f>D9+D16+D21+D26+D32+D38+D52+D56+D62</f>
        <v>2054368.65</v>
      </c>
      <c r="E63" s="183">
        <f>E9+E16+E21+E26+E32+E38+E52+E56+E62</f>
        <v>2054368.65</v>
      </c>
      <c r="F63" s="109"/>
      <c r="G63" s="110"/>
      <c r="H63" s="111"/>
      <c r="I63" s="112"/>
      <c r="J63" s="112"/>
    </row>
    <row r="64" spans="1:10" ht="21.75" customHeight="1">
      <c r="A64" s="112"/>
      <c r="B64" s="129"/>
      <c r="C64" s="129"/>
      <c r="D64" s="130"/>
      <c r="E64" s="130"/>
      <c r="F64" s="109"/>
      <c r="G64" s="156"/>
      <c r="H64" s="111"/>
      <c r="I64" s="112"/>
      <c r="J64" s="118"/>
    </row>
    <row r="65" spans="1:10" ht="21.75" customHeight="1">
      <c r="A65" s="34"/>
      <c r="B65" s="226" t="s">
        <v>218</v>
      </c>
      <c r="C65" s="226"/>
      <c r="D65" s="226" t="s">
        <v>225</v>
      </c>
      <c r="E65" s="226"/>
      <c r="F65" s="184"/>
      <c r="G65" s="110"/>
      <c r="H65" s="113"/>
      <c r="I65" s="112"/>
      <c r="J65" s="112"/>
    </row>
    <row r="66" spans="1:10" ht="21.75" customHeight="1">
      <c r="A66" s="34" t="s">
        <v>184</v>
      </c>
      <c r="B66" s="233" t="s">
        <v>219</v>
      </c>
      <c r="C66" s="233"/>
      <c r="D66" s="226" t="s">
        <v>224</v>
      </c>
      <c r="E66" s="226"/>
      <c r="F66" s="34"/>
      <c r="G66" s="110"/>
      <c r="H66" s="111"/>
      <c r="I66" s="112"/>
      <c r="J66" s="112"/>
    </row>
    <row r="67" spans="1:10" ht="21.75" customHeight="1">
      <c r="A67" s="34" t="s">
        <v>185</v>
      </c>
      <c r="B67" s="233" t="s">
        <v>233</v>
      </c>
      <c r="C67" s="233"/>
      <c r="D67" s="227" t="s">
        <v>223</v>
      </c>
      <c r="E67" s="227"/>
      <c r="F67" s="168"/>
      <c r="G67" s="110"/>
      <c r="H67" s="111"/>
      <c r="I67" s="112"/>
      <c r="J67" s="112"/>
    </row>
    <row r="68" spans="1:10" ht="21.75" customHeight="1">
      <c r="A68" s="34" t="s">
        <v>186</v>
      </c>
      <c r="B68" s="233" t="s">
        <v>220</v>
      </c>
      <c r="C68" s="233"/>
      <c r="D68" s="227" t="s">
        <v>226</v>
      </c>
      <c r="E68" s="227"/>
      <c r="F68" s="168"/>
      <c r="G68" s="110"/>
      <c r="H68" s="111"/>
      <c r="I68" s="112"/>
      <c r="J68" s="112"/>
    </row>
    <row r="69" spans="1:11" ht="21.75" customHeight="1">
      <c r="A69" s="34"/>
      <c r="B69" s="226" t="s">
        <v>257</v>
      </c>
      <c r="C69" s="227"/>
      <c r="D69" s="227"/>
      <c r="E69" s="227"/>
      <c r="F69" s="34"/>
      <c r="G69" s="109" t="s">
        <v>102</v>
      </c>
      <c r="H69" s="156">
        <f>SUM(H13:H68)</f>
        <v>102862.9</v>
      </c>
      <c r="I69" s="111"/>
      <c r="J69" s="112"/>
      <c r="K69" s="118">
        <f>H69-I69</f>
        <v>102862.9</v>
      </c>
    </row>
    <row r="70" spans="1:11" ht="21.75" customHeight="1">
      <c r="A70" s="168"/>
      <c r="B70" s="168" t="s">
        <v>193</v>
      </c>
      <c r="C70" s="34"/>
      <c r="D70" s="164"/>
      <c r="E70" s="34"/>
      <c r="F70" s="34"/>
      <c r="G70" s="34"/>
      <c r="H70" s="110"/>
      <c r="I70" s="111"/>
      <c r="J70" s="112"/>
      <c r="K70" s="112"/>
    </row>
    <row r="71" spans="1:11" ht="21.75" customHeight="1">
      <c r="A71" s="34" t="s">
        <v>187</v>
      </c>
      <c r="B71" s="34" t="s">
        <v>209</v>
      </c>
      <c r="C71" s="164" t="s">
        <v>227</v>
      </c>
      <c r="D71" s="34"/>
      <c r="E71" s="34"/>
      <c r="F71" s="34"/>
      <c r="G71" s="168"/>
      <c r="H71" s="110"/>
      <c r="I71" s="111" t="e">
        <f>SUM(E17+E24+E29+E34+#REF!+E50+E60+E64+#REF!)</f>
        <v>#REF!</v>
      </c>
      <c r="J71" s="112"/>
      <c r="K71" s="112"/>
    </row>
    <row r="72" spans="1:10" ht="21.75" customHeight="1">
      <c r="A72" s="34" t="s">
        <v>132</v>
      </c>
      <c r="B72" s="34" t="s">
        <v>210</v>
      </c>
      <c r="C72" s="34" t="s">
        <v>228</v>
      </c>
      <c r="D72" s="34"/>
      <c r="E72" s="34"/>
      <c r="F72" s="34"/>
      <c r="G72" s="110"/>
      <c r="H72" s="111"/>
      <c r="I72" s="112"/>
      <c r="J72" s="112"/>
    </row>
    <row r="73" spans="1:10" ht="21.75" customHeight="1">
      <c r="A73" s="34" t="s">
        <v>133</v>
      </c>
      <c r="B73" s="34" t="s">
        <v>211</v>
      </c>
      <c r="C73" s="168"/>
      <c r="D73" s="168" t="s">
        <v>230</v>
      </c>
      <c r="E73" s="168"/>
      <c r="F73" s="168"/>
      <c r="G73" s="110"/>
      <c r="H73" s="111"/>
      <c r="I73" s="112"/>
      <c r="J73" s="112"/>
    </row>
    <row r="74" spans="1:10" ht="24.75">
      <c r="A74" s="112"/>
      <c r="B74" s="34"/>
      <c r="C74" s="34" t="s">
        <v>229</v>
      </c>
      <c r="D74" s="34"/>
      <c r="E74" s="34"/>
      <c r="F74" s="34"/>
      <c r="G74" s="110"/>
      <c r="H74" s="111"/>
      <c r="I74" s="112"/>
      <c r="J74" s="112"/>
    </row>
    <row r="75" spans="1:10" ht="24.75">
      <c r="A75" s="112"/>
      <c r="B75" s="129"/>
      <c r="C75" s="129"/>
      <c r="D75" s="130"/>
      <c r="E75" s="130"/>
      <c r="F75" s="109"/>
      <c r="G75" s="110"/>
      <c r="H75" s="111"/>
      <c r="I75" s="112"/>
      <c r="J75" s="112"/>
    </row>
  </sheetData>
  <sheetProtection/>
  <mergeCells count="10">
    <mergeCell ref="B66:C66"/>
    <mergeCell ref="B67:C67"/>
    <mergeCell ref="B68:C68"/>
    <mergeCell ref="C41:C42"/>
    <mergeCell ref="E41:E42"/>
    <mergeCell ref="B1:E1"/>
    <mergeCell ref="B2:E2"/>
    <mergeCell ref="C3:C4"/>
    <mergeCell ref="E3:E4"/>
    <mergeCell ref="A39:E39"/>
  </mergeCells>
  <printOptions/>
  <pageMargins left="0.5905511811023623" right="0.2755905511811024" top="0.4724409448818898" bottom="0.4724409448818898" header="0.31496062992125984" footer="0.31496062992125984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2" sqref="D12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KKD Windows Se7en V1</cp:lastModifiedBy>
  <cp:lastPrinted>2017-09-04T06:38:17Z</cp:lastPrinted>
  <dcterms:created xsi:type="dcterms:W3CDTF">2004-05-13T09:21:45Z</dcterms:created>
  <dcterms:modified xsi:type="dcterms:W3CDTF">2017-09-04T06:50:43Z</dcterms:modified>
  <cp:category/>
  <cp:version/>
  <cp:contentType/>
  <cp:contentStatus/>
</cp:coreProperties>
</file>