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195" windowHeight="7440" tabRatio="823" activeTab="8"/>
  </bookViews>
  <sheets>
    <sheet name="งบทดลอง" sheetId="1" r:id="rId1"/>
    <sheet name="งบเงินรับ - จ่าย" sheetId="2" r:id="rId2"/>
    <sheet name="หมายเหตุประกอบงบ" sheetId="3" r:id="rId3"/>
    <sheet name="เงินมัดจำประกันสัญญา" sheetId="4" r:id="rId4"/>
    <sheet name="รายรับจริง ประกอบงบทดลอง" sheetId="5" r:id="rId5"/>
    <sheet name="โอนงบประมาณ" sheetId="6" r:id="rId6"/>
    <sheet name="งบกระทบยอด ธ." sheetId="7" r:id="rId7"/>
    <sheet name="ตั่งงบประมาณ" sheetId="8" r:id="rId8"/>
    <sheet name="จ่ายจากรายรับ" sheetId="9" r:id="rId9"/>
    <sheet name="จ่ายจากเงินสะสม" sheetId="10" r:id="rId10"/>
    <sheet name="จ่ายจากเงินทุนสำรอง" sheetId="11" r:id="rId11"/>
    <sheet name="จ่ายจากเงินกู้" sheetId="12" r:id="rId12"/>
    <sheet name="คงเหลือ" sheetId="13" r:id="rId13"/>
    <sheet name="เหลือทุกแหล่งเงิน" sheetId="14" r:id="rId14"/>
    <sheet name="โอนงบประมาณ." sheetId="15" r:id="rId15"/>
    <sheet name="โอนงบ เดือน" sheetId="16" r:id="rId16"/>
    <sheet name="Sheet1" sheetId="17" r:id="rId17"/>
  </sheets>
  <externalReferences>
    <externalReference r:id="rId20"/>
  </externalReferences>
  <definedNames>
    <definedName name="_xlnm.Print_Area" localSheetId="12">'คงเหลือ'!$A$1:$AI$96</definedName>
    <definedName name="_xlnm.Print_Area" localSheetId="6">'งบกระทบยอด ธ.'!$A$1:$I$229</definedName>
    <definedName name="_xlnm.Print_Area" localSheetId="1">'งบเงินรับ - จ่าย'!$A$1:$S$166</definedName>
    <definedName name="_xlnm.Print_Area" localSheetId="0">'งบทดลอง'!$A$1:$AJ$59</definedName>
    <definedName name="_xlnm.Print_Area" localSheetId="3">'เงินมัดจำประกันสัญญา'!$A$1:$I$187</definedName>
    <definedName name="_xlnm.Print_Area" localSheetId="11">'จ่ายจากเงินกู้'!$A$1:$J$31</definedName>
    <definedName name="_xlnm.Print_Area" localSheetId="10">'จ่ายจากเงินทุนสำรอง'!$A$1:$J$25</definedName>
    <definedName name="_xlnm.Print_Area" localSheetId="9">'จ่ายจากเงินสะสม'!$A$1:$W$32</definedName>
    <definedName name="_xlnm.Print_Area" localSheetId="8">'จ่ายจากรายรับ'!$A$1:$AN$99</definedName>
    <definedName name="_xlnm.Print_Area" localSheetId="7">'ตั่งงบประมาณ'!$A$1:$V$31</definedName>
    <definedName name="_xlnm.Print_Area" localSheetId="4">'รายรับจริง ประกอบงบทดลอง'!$A$1:$I$105</definedName>
    <definedName name="_xlnm.Print_Area" localSheetId="2">'หมายเหตุประกอบงบ'!$A$1:$AK$187</definedName>
    <definedName name="_xlnm.Print_Area" localSheetId="13">'เหลือทุกแหล่งเงิน'!$A$1:$AH$107</definedName>
    <definedName name="_xlnm.Print_Area" localSheetId="15">'โอนงบ เดือน'!$A$1:$AE$41</definedName>
    <definedName name="_xlnm.Print_Area" localSheetId="5">'โอนงบประมาณ'!$A$1:$V$61</definedName>
    <definedName name="_xlnm.Print_Area" localSheetId="14">'โอนงบประมาณ.'!$A$1:$AI$60</definedName>
    <definedName name="_xlnm.Print_Titles" localSheetId="12">'คงเหลือ'!$1:$8</definedName>
    <definedName name="_xlnm.Print_Titles" localSheetId="8">'จ่ายจากรายรับ'!$4:$14</definedName>
    <definedName name="_xlnm.Print_Titles" localSheetId="13">'เหลือทุกแหล่งเงิน'!$2:$11</definedName>
    <definedName name="_xlnm.Print_Titles" localSheetId="14">'โอนงบประมาณ.'!$2:$11</definedName>
  </definedNames>
  <calcPr fullCalcOnLoad="1"/>
</workbook>
</file>

<file path=xl/comments1.xml><?xml version="1.0" encoding="utf-8"?>
<comments xmlns="http://schemas.openxmlformats.org/spreadsheetml/2006/main">
  <authors>
    <author>banyang5</author>
  </authors>
  <commentList>
    <comment ref="J26" authorId="0">
      <text>
        <r>
          <rPr>
            <b/>
            <sz val="8"/>
            <rFont val="Tahoma"/>
            <family val="2"/>
          </rPr>
          <t>banyang5: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banyang5:</t>
        </r>
        <r>
          <rPr>
            <sz val="8"/>
            <rFont val="Tahoma"/>
            <family val="2"/>
          </rPr>
          <t xml:space="preserve">
</t>
        </r>
      </text>
    </comment>
    <comment ref="V33" authorId="0">
      <text>
        <r>
          <rPr>
            <b/>
            <sz val="8"/>
            <rFont val="Tahoma"/>
            <family val="2"/>
          </rPr>
          <t>banyang5: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<sst xmlns="http://schemas.openxmlformats.org/spreadsheetml/2006/main" count="2891" uniqueCount="966">
  <si>
    <t xml:space="preserve">งบทดลอง  </t>
  </si>
  <si>
    <t>ชื่อบัญชี</t>
  </si>
  <si>
    <t xml:space="preserve"> รหัสบัญชี</t>
  </si>
  <si>
    <t>เดบิต</t>
  </si>
  <si>
    <t>เครดิต</t>
  </si>
  <si>
    <t>บาท</t>
  </si>
  <si>
    <t>สต.</t>
  </si>
  <si>
    <t>เงินสด</t>
  </si>
  <si>
    <t>-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</si>
  <si>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</si>
  <si>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</si>
  <si>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</si>
  <si>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</si>
  <si>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</si>
  <si>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</si>
  <si>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</si>
  <si>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</si>
  <si>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งบกลาง</t>
  </si>
  <si>
    <t>รายจ่ายอื่น</t>
  </si>
  <si>
    <t>เงินสะสม</t>
  </si>
  <si>
    <t>เงินทุนสำรองเงินสะสม</t>
  </si>
  <si>
    <t>(ลงชื่อ)</t>
  </si>
  <si>
    <t>รวม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</si>
  <si>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</si>
  <si>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</si>
  <si>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</si>
  <si>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</si>
  <si>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</si>
  <si>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</si>
  <si>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</si>
  <si>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</si>
  <si>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</si>
  <si>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</si>
  <si>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</si>
  <si>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</si>
  <si>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</si>
  <si>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</t>
  </si>
  <si>
    <t>เงินรับฝาก - ค่าใช้จ่าย 5%</t>
  </si>
  <si>
    <t>รวมรายรับ</t>
  </si>
  <si>
    <t>รายจ่าย</t>
  </si>
  <si>
    <t>ค่าครุภัณฑ์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</si>
  <si>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</si>
  <si>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</si>
  <si>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</si>
  <si>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</si>
  <si>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    อำเภอลำทะเมนชัย             จังหวัดนครราชสีมา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</si>
  <si>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</si>
  <si>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</si>
  <si>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</si>
  <si>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</si>
  <si>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</si>
  <si>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ผู้จัดทำ</t>
  </si>
  <si>
    <t>(ลงชื่อ)……………………………….</t>
  </si>
  <si>
    <t>ภาษีบำรุงท้องที่</t>
  </si>
  <si>
    <t>ภาษีโรงเรือนและที่ดิน</t>
  </si>
  <si>
    <t>ภาษีป้าย</t>
  </si>
  <si>
    <t>ภาษีธุรกิจเฉพาะ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</si>
  <si>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</si>
  <si>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</si>
  <si>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</si>
  <si>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ค่าภาคหลวงแร่</t>
  </si>
  <si>
    <t>ค่าภาคหลวงปิโตรเลียม</t>
  </si>
  <si>
    <t>ค่าธรรมเนียมเกี่ยวกับการควบคุมอาคาร</t>
  </si>
  <si>
    <t>ค่าขายแบบแปลน</t>
  </si>
  <si>
    <t xml:space="preserve">รายได้เบ็ดเตล็ดอื่น ๆ </t>
  </si>
  <si>
    <t>(ลงชื่อ)....................................</t>
  </si>
  <si>
    <t>ค่าใบอนุญาตเกี่ยวกับการควบคุมอาคาร</t>
  </si>
  <si>
    <t>หมวดภาษีอากร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</si>
  <si>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</si>
  <si>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</si>
  <si>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</si>
  <si>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ค่าขายทอดตลาดทรัพย์สิน</t>
  </si>
  <si>
    <t>เงินฝากธนาคาร กรุงไทย สะสมทรัพย์ เลขที่ 340-021997-5</t>
  </si>
  <si>
    <t>รหัสบัญชี</t>
  </si>
  <si>
    <t>ถึงปัจจุบัน</t>
  </si>
  <si>
    <t>**รายได้จัดเก็บเอง</t>
  </si>
  <si>
    <t>หมวดค่าธรรมเนียม ค่าปรับ และใบอนุญาต</t>
  </si>
  <si>
    <t>ค่าธรรมเนียมในการออกหนังสือรับรองการแจ้งการจัดตั้งสถานที่</t>
  </si>
  <si>
    <t xml:space="preserve">ค่าใบอนุญาตอื่น ๆ </t>
  </si>
  <si>
    <t>หมวดรายได้จากสาธารณูปโภคและการพาณิชย์</t>
  </si>
  <si>
    <t>ภาษีและค่าธรรมเนียมรถยนต์หรือล้อเลื่อน</t>
  </si>
  <si>
    <t>รวมทั้งสิ้น</t>
  </si>
  <si>
    <t>ภาษีมูลค่าเพิ่มตาม พรบ.กำหนดแผนฯ</t>
  </si>
  <si>
    <t>รับจริง (เดือนนี้)</t>
  </si>
  <si>
    <t xml:space="preserve"> +(สูง) , - (ต่ำ)</t>
  </si>
  <si>
    <t>ซึ่งมีพื้นที่ไม่เกิน 200 ตารางเมตร</t>
  </si>
  <si>
    <t xml:space="preserve">จำหน่ายอาหารหรือสถานที่สะสมอาหารในอาคารหรือพื้นที่ใด </t>
  </si>
  <si>
    <t>งบทดลอง</t>
  </si>
  <si>
    <t>Dr.</t>
  </si>
  <si>
    <t>Cr.</t>
  </si>
  <si>
    <t>เลขที่บัญชี  340-0-21997-5</t>
  </si>
  <si>
    <t>รวมรายจ่าย</t>
  </si>
  <si>
    <t>เบี้ยยังชีพผู้พิการ</t>
  </si>
  <si>
    <t>เงินประกันสังคม ผดด.</t>
  </si>
  <si>
    <t>เลขที่บัญชี 01924-8-06543-6</t>
  </si>
  <si>
    <t>เลขที่บัญชี  01924-8-08193-3</t>
  </si>
  <si>
    <t>ค่าจ้างชั่วคราว ผดด.</t>
  </si>
  <si>
    <t>เงินเดือน ครูผู้ดูแลเด็ก</t>
  </si>
  <si>
    <t xml:space="preserve"> -2-</t>
  </si>
  <si>
    <t xml:space="preserve">    (นางสาวอรอุมา  โคตรศรี)</t>
  </si>
  <si>
    <t>เงินฝากธนาคาร ออมสิน เผื่อเรียก เลขที่ 020050765468</t>
  </si>
  <si>
    <t>เงินค่าวัสดุการศึกษา</t>
  </si>
  <si>
    <t>เทศบาลตำบลบ้านยาง  อำเภอลำทะเมนชัย   จังหวัดนครราชสีมา</t>
  </si>
  <si>
    <t>เทศบาลตำบลบ้านยาง  อำเภอลำทะเมนชัย  จังหวัดนครราชสีมา</t>
  </si>
  <si>
    <t>เงินเดือน (ฝ่ายประจำ)</t>
  </si>
  <si>
    <t>เงินเดือน (ฝ่ายการเมือง)</t>
  </si>
  <si>
    <t xml:space="preserve">    เทศบาลตำบลบ้านยาง</t>
  </si>
  <si>
    <t>รายได้จากสาธารณูปโภคและการพาณิชย์</t>
  </si>
  <si>
    <t xml:space="preserve"> -3-</t>
  </si>
  <si>
    <t>เบี้ยยังชีพผู้สูงอายุ</t>
  </si>
  <si>
    <t>รายละเอียดเงินประกันสัญญา (เงินสด)</t>
  </si>
  <si>
    <t>ลำดับที่</t>
  </si>
  <si>
    <t>ชื่อคู่สัญญา</t>
  </si>
  <si>
    <t>ชื่อโครงการ</t>
  </si>
  <si>
    <t>จำนวนเงินประกันสัญญา</t>
  </si>
  <si>
    <t>วันครบกำหนดจ่ายคืน</t>
  </si>
  <si>
    <t>หมายเหตุ</t>
  </si>
  <si>
    <t>นายสุพจน์   สันติพงษ์ไพบูลย์</t>
  </si>
  <si>
    <t>จ้างเหมาซ่อมแซมและปรับปรุงระบบน้ำบาดาล</t>
  </si>
  <si>
    <t xml:space="preserve"> 17 ก.พ.2550</t>
  </si>
  <si>
    <t>หมู่ที่ 17 บ้านหัวขัวใหม่</t>
  </si>
  <si>
    <t xml:space="preserve"> 31 ม.ค.2550</t>
  </si>
  <si>
    <t>หมู่ที่ 6 บ้านหินแร่</t>
  </si>
  <si>
    <t>บริษัท ทีดี แดรีฟูดส์ จำกัด</t>
  </si>
  <si>
    <t>จัดซื้ออาหารเสริม(นม)</t>
  </si>
  <si>
    <t xml:space="preserve"> 19 ธ.ค.2550</t>
  </si>
  <si>
    <t>นายทองศูนย์  เสวยราช</t>
  </si>
  <si>
    <t>จ้างเหมาก่อสร้างปรับปรุงพัฒนาศูนย์หนองม่วง</t>
  </si>
  <si>
    <t xml:space="preserve"> 25 เม.ย.2553</t>
  </si>
  <si>
    <t>ยกไป</t>
  </si>
  <si>
    <t>ยกมา</t>
  </si>
  <si>
    <t>หจก.โคราชตะวันออก</t>
  </si>
  <si>
    <t>นายอำพล  พองโสพล</t>
  </si>
  <si>
    <r>
      <rPr>
        <sz val="16"/>
        <rFont val="Wingdings"/>
        <family val="0"/>
      </rPr>
      <t>þ</t>
    </r>
    <r>
      <rPr>
        <sz val="16"/>
        <rFont val="TH SarabunPSK"/>
        <family val="2"/>
      </rPr>
      <t xml:space="preserve">       ตรงกับบัญชีแยกประเภท</t>
    </r>
  </si>
  <si>
    <t>นายสายันต์  ดำแดง</t>
  </si>
  <si>
    <t>(ลงชื่อ).......................................                     (ลงชื่อ)..........................................</t>
  </si>
  <si>
    <t>จ้างเหมาก่อสร้างปรับปรุง ศพด.รร.หนองม่วง</t>
  </si>
  <si>
    <r>
      <t xml:space="preserve"> บันทึกตกลงจ้างเลขที่ 67/57ลว14 ส.ค.57</t>
    </r>
    <r>
      <rPr>
        <sz val="12"/>
        <rFont val="TH SarabunPSK"/>
        <family val="2"/>
      </rPr>
      <t>(43,690.-บาท)</t>
    </r>
  </si>
  <si>
    <t xml:space="preserve"> 14 มี.ค.2558</t>
  </si>
  <si>
    <t xml:space="preserve">   ไม่ตรงกับบัญชีแยกประเภท</t>
  </si>
  <si>
    <t xml:space="preserve">     ผู้อำนวยการกองคลัง</t>
  </si>
  <si>
    <t xml:space="preserve">      ผู้อำนวยการกองคลัง</t>
  </si>
  <si>
    <t>จ้างเหมาก่อสร้างถนนคอนกรีตเสริมเหล็ก บ้านหนองดู่น้อย</t>
  </si>
  <si>
    <t>หมู่ 16 บันทึกตกลงจ้าง   /57 ลว.19 ก.ย.2557(99,400)</t>
  </si>
  <si>
    <t xml:space="preserve"> 19 ก.ย.2558</t>
  </si>
  <si>
    <t>นายแหลม  เส็งนา</t>
  </si>
  <si>
    <t xml:space="preserve">จ้างเหมาปรับปรุงซ่อมแซมห้องน้ำ และอ่างล้างหน้า </t>
  </si>
  <si>
    <t>ศพด.หนองยาง  ลว.19 ก.ยง2557</t>
  </si>
  <si>
    <t>1. เบี้ยยังชีพผู้สูงอายุ 2554</t>
  </si>
  <si>
    <t>2. เบี้ยยังชีพผู้สูงอายุ 2555</t>
  </si>
  <si>
    <t>3. เบี้ยยังชีพผู้พิการ 2555</t>
  </si>
  <si>
    <t>4. เบี้ยยังชีพผู้สูงอายุ 2556</t>
  </si>
  <si>
    <t>5. เบี้ยยังชีพผู้พิการ 2556</t>
  </si>
  <si>
    <t>7. เบี้ยยังชีพผู้สูงอายุ 2557</t>
  </si>
  <si>
    <t>8. เบี้ยยังชีพผู้พิการ 2557</t>
  </si>
  <si>
    <t>6. ประกันสังคม 2556</t>
  </si>
  <si>
    <t>9. เงินเดือนครูผู้ดูแลเด็ก 2557</t>
  </si>
  <si>
    <t>10. ค่าครองชีพชั่วคราว 2557</t>
  </si>
  <si>
    <t>รวมรับ</t>
  </si>
  <si>
    <t>ก่อสร้างถนน คสล. บ้านหนองยาง หมู่ที่ 1</t>
  </si>
  <si>
    <t xml:space="preserve"> บันทึกตกลงจ้าง     /58 ลว.   มี.ค.58(99,100.-)</t>
  </si>
  <si>
    <t xml:space="preserve"> 16 มี.ค.2560</t>
  </si>
  <si>
    <t>หจก.นวัตกรรมถังตวง</t>
  </si>
  <si>
    <t>ก่อสร้างถนน คสล. บ้านหนองตาด หมู่ที่ 14</t>
  </si>
  <si>
    <t xml:space="preserve"> 18 มี.ค.2560</t>
  </si>
  <si>
    <t>ก่อสร้างถนน คสล. บ้านหัวขัวใหม่ หมู่ที่ 17</t>
  </si>
  <si>
    <t xml:space="preserve"> 31 มี.ค.2560</t>
  </si>
  <si>
    <r>
      <t>รายรับ</t>
    </r>
    <r>
      <rPr>
        <b/>
        <sz val="15"/>
        <rFont val="TH SarabunPSK"/>
        <family val="2"/>
      </rPr>
      <t xml:space="preserve"> (หมายเหตุ 1)</t>
    </r>
  </si>
  <si>
    <t>รายงาน รับ - จ่ายเงิน</t>
  </si>
  <si>
    <t xml:space="preserve">เงินอุดหนุนระบุวัตถุประสงค์-เฉพาะกิจ </t>
  </si>
  <si>
    <t>(บาท)</t>
  </si>
  <si>
    <t>จำนวนเงินเดือนนี้ ที่เกิดขึ้นจริง</t>
  </si>
  <si>
    <t>เงินฝากธนาคาร ธกส. ออมทรัพย์ เลขที่ 01924-8-06543-6</t>
  </si>
  <si>
    <t>เงินฝาก ก.ส.ท.</t>
  </si>
  <si>
    <t>เงินรายรับ  (หมายเหตุ 1)</t>
  </si>
  <si>
    <t>รวมจาย</t>
  </si>
  <si>
    <t>โครงการก่อสร้างถนน คสล. บ้านโสกดู่ หมู่ 4</t>
  </si>
  <si>
    <t xml:space="preserve"> 1 เม.ย.2560</t>
  </si>
  <si>
    <t>สัญญาจ้างที่ 3/58 ลว. 30 มี.ค.2558 (389,900.-)</t>
  </si>
  <si>
    <t>ก่อสร้างถนน คสล. บ้านหนองม่วง หมู่ที่ 3</t>
  </si>
  <si>
    <t xml:space="preserve"> 3 เม.ย.2560</t>
  </si>
  <si>
    <t xml:space="preserve"> บันทึกตกลงจ้าง 56/58 ลว.3 เม.ย.58(99,100.-)</t>
  </si>
  <si>
    <t>ก่อสร้างถนน คสล. บ้านม่วงเหนือ หมู่ที่ 12</t>
  </si>
  <si>
    <t xml:space="preserve"> 17 เม.ย.2560</t>
  </si>
  <si>
    <t xml:space="preserve"> บันทึกตกลงจ้าง 58/58 ลว.17 เม.ย.58(97,700.-)</t>
  </si>
  <si>
    <t>นายไพบูลย์  เดชนอก</t>
  </si>
  <si>
    <t>โครงการซ่อมแซมถนนเสริมดิน บ้านหินแร่ หมู่ 6</t>
  </si>
  <si>
    <t xml:space="preserve"> 22 เม.ย.2560</t>
  </si>
  <si>
    <t>โรงเรียน - บ้านหนองนกเป็ด หมู่ 9</t>
  </si>
  <si>
    <t xml:space="preserve"> บันทึกตกลงจ้าง 59/58 ลว.22 เม.ย.58(98,600.-)</t>
  </si>
  <si>
    <t>โครงการก่อสร้างถนน คสล. บ้านหินแร่ หมู่ 6</t>
  </si>
  <si>
    <t xml:space="preserve"> 6 พ.ค.2560</t>
  </si>
  <si>
    <t>บันทึกตกลงจ้าง 61/58 ลว. 7 พ.ค.2558 (99,100.-)</t>
  </si>
  <si>
    <t>โครงการก่อสร้างถนน คสล. บ้านหนองนกเป็ด หมู่ 9</t>
  </si>
  <si>
    <t xml:space="preserve"> 19 พ.ค.2560</t>
  </si>
  <si>
    <t>บันทึกตกลงจ้าง 62/58 ลว. 19 พ.ค.2558 (99,100.-)</t>
  </si>
  <si>
    <t>โครงการก่อสร้างถนน คสล. บ้านหนองดู่น้อย หมู่ 16</t>
  </si>
  <si>
    <t xml:space="preserve"> 25 พ.ค.2560</t>
  </si>
  <si>
    <t>บันทึกตกลงจ้าง 63/58 ลว. 25 พ.ค.2558 (99,100.-)</t>
  </si>
  <si>
    <t>โครงการก่อสร้างถนน คสล. บ้านหนองดู่ หมู่ 10</t>
  </si>
  <si>
    <t>บันทึกตกลงจ้าง 64/58 ลว. 22 พ.ค.2558 (99,100.-)</t>
  </si>
  <si>
    <t>โครงการก่อสร้างถนน คสล. บ้านหนองอ้อ หมู่ 18</t>
  </si>
  <si>
    <t xml:space="preserve"> 27 พ.ค.2560</t>
  </si>
  <si>
    <t>บันทึกตกลงจ้าง 67/58 ลว. 27 พ.ค.2558 (99,700.-)</t>
  </si>
  <si>
    <t>โครงการก่อสร้างถนน คสล. บ้านห้วยผักหนาม หมู่ 7</t>
  </si>
  <si>
    <t xml:space="preserve"> 8 มิ.ย.2560</t>
  </si>
  <si>
    <t>บันทึกตกลงจ้าง 68/58 ลว. 8 มิ.ย.58 (77,400.-)</t>
  </si>
  <si>
    <t>โครงการก่อสร้างถนน คสล. บ้านหนองยาง หมู่ 5</t>
  </si>
  <si>
    <t>บันทึกตกลงจ้าง 69/58 ลว. 8 มิ.ย.58 (99,700.-)</t>
  </si>
  <si>
    <t>โครงการก่อสร้างถนน คสล. บ้านอรุณพัฒนา หมู่ 11</t>
  </si>
  <si>
    <t xml:space="preserve"> 15 มิ.ย.2560</t>
  </si>
  <si>
    <t>บันทึกตกลงจ้าง 76 /58  ลว. 15 มิ.ย.2558 (99,100.-)</t>
  </si>
  <si>
    <t xml:space="preserve">เทศบาลตำบลบ้านยาง   </t>
  </si>
  <si>
    <t>อำเภอลำทะเมนชัย  จังหวัดนครราชสีมา</t>
  </si>
  <si>
    <t xml:space="preserve">ธนาคารเพื่อการเกษตรและสหกรณ์การเกษตร </t>
  </si>
  <si>
    <t>สาขาลำทะเมนชัย   บัญชีเงินฝากออมทรัพย์</t>
  </si>
  <si>
    <t>งบกระทบยอดเงินฝากธนาคาร</t>
  </si>
  <si>
    <r>
      <t>บวก</t>
    </r>
    <r>
      <rPr>
        <b/>
        <sz val="16"/>
        <rFont val="TH SarabunPSK"/>
        <family val="2"/>
      </rPr>
      <t xml:space="preserve"> : เงินฝากระหว่างทาง</t>
    </r>
  </si>
  <si>
    <r>
      <t xml:space="preserve">     </t>
    </r>
    <r>
      <rPr>
        <b/>
        <u val="single"/>
        <sz val="16"/>
        <rFont val="TH SarabunPSK"/>
        <family val="2"/>
      </rPr>
      <t>หัก:</t>
    </r>
    <r>
      <rPr>
        <b/>
        <sz val="16"/>
        <rFont val="TH SarabunPSK"/>
        <family val="2"/>
      </rPr>
      <t xml:space="preserve">  เช็คจ่ายที่ผู้รับยังไม่นำมาขึ้นเงินกับธนาคาร</t>
    </r>
  </si>
  <si>
    <r>
      <t xml:space="preserve">     </t>
    </r>
    <r>
      <rPr>
        <b/>
        <u val="single"/>
        <sz val="16"/>
        <rFont val="TH SarabunPSK"/>
        <family val="2"/>
      </rPr>
      <t>บวก</t>
    </r>
    <r>
      <rPr>
        <b/>
        <sz val="16"/>
        <rFont val="TH SarabunPSK"/>
        <family val="2"/>
      </rPr>
      <t xml:space="preserve"> : หรือ (หัก)  รายการกระทบยอดอื่น ๆ</t>
    </r>
  </si>
  <si>
    <t>รายละเอียด</t>
  </si>
  <si>
    <t>เลขที่เอกสาร</t>
  </si>
  <si>
    <t xml:space="preserve">                                 </t>
  </si>
  <si>
    <t>ผู้ตรวจสอบ</t>
  </si>
  <si>
    <t xml:space="preserve"> (ลงชื่อ)………………………………</t>
  </si>
  <si>
    <t xml:space="preserve">       (นางสมวงค์  ประทุมศิริ)</t>
  </si>
  <si>
    <t>ธนาคารกรุงไทย สาขาประทาย</t>
  </si>
  <si>
    <t>บัญชีเงินฝากออมทรัพย์</t>
  </si>
  <si>
    <t>ธนาคาร ธกส. สาขาลำทะเมนชัย</t>
  </si>
  <si>
    <t>(โครงการเศรษฐกิจชุมชนฯ)</t>
  </si>
  <si>
    <t xml:space="preserve">วันที่ ……......……….     </t>
  </si>
  <si>
    <t>(ศูนย์รวมข้อมูลข่าวสารฯ)</t>
  </si>
  <si>
    <t>เลขที่บัญชี  01924-2-78248-2</t>
  </si>
  <si>
    <t>เลขที่บัญชี  02003-2-346869</t>
  </si>
  <si>
    <t>ธนาคาร ออมสิน สาขาชุมพวง</t>
  </si>
  <si>
    <t xml:space="preserve">บัญชีเงินฝากเผื่อเรียก  </t>
  </si>
  <si>
    <t>เลขที่บัญชี   020050765468</t>
  </si>
  <si>
    <t xml:space="preserve">       (นางสมวงค์  ประทุมศิริ)  วันที่ …….......……….     </t>
  </si>
  <si>
    <t xml:space="preserve"> - 2 -</t>
  </si>
  <si>
    <t>โอนงบประมาณรายจ่ายตามเทศบัญญัติ</t>
  </si>
  <si>
    <t>หมวดรายจ่าย</t>
  </si>
  <si>
    <t>งบประมาณ</t>
  </si>
  <si>
    <t>ครั้งที่ 1</t>
  </si>
  <si>
    <t>ครั้งที่ 2</t>
  </si>
  <si>
    <t>เดือน</t>
  </si>
  <si>
    <t>นายสาคร  ค่อนดี</t>
  </si>
  <si>
    <t>โครงการปรับปรุงสำนักงาน ทต. บันทึกตกลงจ้าง 85/58</t>
  </si>
  <si>
    <t>ลว. 21 ส.ค.2558  (89,300.-)</t>
  </si>
  <si>
    <t xml:space="preserve"> 24 ส.ค.2560</t>
  </si>
  <si>
    <t xml:space="preserve">บัญชีเงินฝากประจำ 12 เดือน </t>
  </si>
  <si>
    <t>เลขที่บัญชี   300023959129</t>
  </si>
  <si>
    <t>ฎีกาค้างจ่าย</t>
  </si>
  <si>
    <t>ลูกหนี้เงินยืม</t>
  </si>
  <si>
    <t>ต่าง</t>
  </si>
  <si>
    <t>หจก.ธนกฤต เฮอริเทจ กรุ๊ป</t>
  </si>
  <si>
    <t>จ้างเหมาก่อสร้างอาคารเอนกประสงค์ ทต.บ้านยาง</t>
  </si>
  <si>
    <t>สัญญาจ้างที่ 5/58 ลว. 29 ก.ย.2558 (1,054,000.- )</t>
  </si>
  <si>
    <t xml:space="preserve"> 29 ก.ย.2560</t>
  </si>
  <si>
    <t>รายได้จากรัฐบาลค้างรับ</t>
  </si>
  <si>
    <t>แผนงาน</t>
  </si>
  <si>
    <t>หมวด</t>
  </si>
  <si>
    <t>ประเภท</t>
  </si>
  <si>
    <t>บริหารงานทั่วไป</t>
  </si>
  <si>
    <t>บริหารทั่วไป</t>
  </si>
  <si>
    <t>บริหารงานคลัง</t>
  </si>
  <si>
    <t>การศึกษา</t>
  </si>
  <si>
    <t>เคหะและชุมชน</t>
  </si>
  <si>
    <t>เกษตร</t>
  </si>
  <si>
    <t>แหล่งเงิน</t>
  </si>
  <si>
    <t xml:space="preserve">งาน </t>
  </si>
  <si>
    <t>โครงการ</t>
  </si>
  <si>
    <t>เงินงบประมาณ</t>
  </si>
  <si>
    <t>ศึกษา</t>
  </si>
  <si>
    <t>บริหารทั่วไปเกี่ยว</t>
  </si>
  <si>
    <t>กับเคหะและชุมชน</t>
  </si>
  <si>
    <t>ค่าตอบแทนผู้ปฏิบัติ</t>
  </si>
  <si>
    <t>ราชการอันเป็น</t>
  </si>
  <si>
    <t>ประโยชน์แก่ อปท.</t>
  </si>
  <si>
    <t>วัสดุเชื้อเพลิงและหล่อลื่น</t>
  </si>
  <si>
    <t>กับการศึกษา</t>
  </si>
  <si>
    <t>สำรองจ่าย</t>
  </si>
  <si>
    <r>
      <t>บัญชีเงินรับฝาก</t>
    </r>
    <r>
      <rPr>
        <b/>
        <sz val="16"/>
        <rFont val="TH SarabunPSK"/>
        <family val="2"/>
      </rPr>
      <t xml:space="preserve"> (หมายเหตุ 2 ) </t>
    </r>
    <r>
      <rPr>
        <b/>
        <u val="single"/>
        <sz val="16"/>
        <rFont val="TH SarabunPSK"/>
        <family val="2"/>
      </rPr>
      <t xml:space="preserve">ประกอบงบทดลอง </t>
    </r>
  </si>
  <si>
    <t>เงินรับฝาก  (หมายเหตุ 2)</t>
  </si>
  <si>
    <t>ค่าภาษีมูลค่าเพิ่ม พ.ร.บ.จัดสรรรายได้ฯ</t>
  </si>
  <si>
    <t>ค่าธรรมเนียมจดทะเบียนพาณิชย์</t>
  </si>
  <si>
    <t>ค่าเช่า หรือบริการสถานที่</t>
  </si>
  <si>
    <t>ดอกเบี้ย</t>
  </si>
  <si>
    <t>หมวดภาษีจัดสรร</t>
  </si>
  <si>
    <t>เงินเดือน การเมือง</t>
  </si>
  <si>
    <t>เงินเดือน ประจำ</t>
  </si>
  <si>
    <t xml:space="preserve"> ค่าครุภัณฑ์</t>
  </si>
  <si>
    <t>คลัง</t>
  </si>
  <si>
    <t>สงบภายใน</t>
  </si>
  <si>
    <t>ป้องกัน</t>
  </si>
  <si>
    <t>ก่อนวัยเรียน</t>
  </si>
  <si>
    <t>สาธา</t>
  </si>
  <si>
    <t>สังคม</t>
  </si>
  <si>
    <t>เคหะ</t>
  </si>
  <si>
    <t>เข้มแข็ง</t>
  </si>
  <si>
    <t>กีฬา</t>
  </si>
  <si>
    <t>ศาสนา</t>
  </si>
  <si>
    <t>โครงสร้าง</t>
  </si>
  <si>
    <t>ป่าไม้</t>
  </si>
  <si>
    <t xml:space="preserve">   (นางสาวอรอุมา  โคตรศรี) วันที่.....................</t>
  </si>
  <si>
    <t xml:space="preserve">   (นางสาวอรอุมา  โคตรศรี) วันที่......................</t>
  </si>
  <si>
    <t xml:space="preserve">  (เบิกจ่ายตรง สปสช.)</t>
  </si>
  <si>
    <t>11. เบี้ยยังชีพผู้พิการ 2558</t>
  </si>
  <si>
    <t>12. ค่าจ้าง ผดด. 2558</t>
  </si>
  <si>
    <t>13. ประกันสังคม</t>
  </si>
  <si>
    <t>รายจ่ายค้างจ่าย</t>
  </si>
  <si>
    <t xml:space="preserve">       (นายเจษฐพล  ทุ่งกลาง)                              (นายธนเสฏฐ์  วงศ์เกียรติขจร)</t>
  </si>
  <si>
    <t xml:space="preserve">    ปลัดเทศบาลตำบลบ้านยาง                           นายกเทศมนตรีตำบลบ้านยาง</t>
  </si>
  <si>
    <r>
      <t>รายรับจริงประกอบงบทดลองและรายงานรับ - จ่ายเงินสด (</t>
    </r>
    <r>
      <rPr>
        <b/>
        <u val="single"/>
        <sz val="16"/>
        <rFont val="TH SarabunPSK"/>
        <family val="2"/>
      </rPr>
      <t>หมายเหตุ 1</t>
    </r>
    <r>
      <rPr>
        <b/>
        <sz val="16"/>
        <rFont val="TH SarabunPSK"/>
        <family val="2"/>
      </rPr>
      <t xml:space="preserve"> ประกอบงบทดลอง)</t>
    </r>
  </si>
  <si>
    <t>หจก.ลำน้ำมูล กรุ๊ป</t>
  </si>
  <si>
    <t>โครงการจ้างเหมาก่อสร้างอาคาร ศพด.หนองม่วง</t>
  </si>
  <si>
    <t>เลขที่ E 5/2559 จำนวนเงิน  2,277,000.- บาท</t>
  </si>
  <si>
    <t xml:space="preserve"> 4 ธ.ค. 2560</t>
  </si>
  <si>
    <t>เลขที่ E 3/2559 จำนวนเงิน  1,926,000.- บาท</t>
  </si>
  <si>
    <r>
      <t>หัก</t>
    </r>
    <r>
      <rPr>
        <b/>
        <sz val="16"/>
        <rFont val="TH SarabunPSK"/>
        <family val="2"/>
      </rPr>
      <t xml:space="preserve"> : เงินฝากระหว่างทาง</t>
    </r>
  </si>
  <si>
    <t>ค่าธรรมเนียมเกี่ยวกับใบอนุญาตการขายสุรา</t>
  </si>
  <si>
    <t>ครั้งที่ 3</t>
  </si>
  <si>
    <t>โครงการจ้างเหมาก่อสร้างถนน คสล. บ้านหนองเชือก ม.5</t>
  </si>
  <si>
    <t>เลขที่ 8/59 จำนวนเงิน  262,000.- บาท</t>
  </si>
  <si>
    <t xml:space="preserve">  1 ก.พ. 2561</t>
  </si>
  <si>
    <t>โครงการจ้างเหมาก่อสร้างถนน คสล. บ้านหินแร่ ม.6</t>
  </si>
  <si>
    <t>เลขที่ 9/59 จำนวนเงิน  128,000.- บาท</t>
  </si>
  <si>
    <t>ค่าปรับการผิดสัญญา</t>
  </si>
  <si>
    <t>โครงการจ้างเหมาก่อสร้างถนน คสล. บ้านหนองอ้อ ม.8</t>
  </si>
  <si>
    <t>เลขที่ 14/59 ลว.4 มี.ค.59 จำนวนเงิน 199,000.- บาท</t>
  </si>
  <si>
    <t>โครงการจ้างเหมาก่อสร้างถนน คสล. บ้านหนองตาด ม.14</t>
  </si>
  <si>
    <t xml:space="preserve"> 4 มี.ค.2561</t>
  </si>
  <si>
    <t>เลขที่ 15/59 ลว.4 มี.ค.59 จำนวนเงิน 140,000.- บาท</t>
  </si>
  <si>
    <t>โครงการจ้างเหมาก่อสร้างถนน คสล. บ้านหนองยาง ม.1</t>
  </si>
  <si>
    <t>เลขที่ 17/59 ลว.9 มี.ค.59 จำนวนเงิน 134,000.- บาท</t>
  </si>
  <si>
    <t xml:space="preserve"> 9 มี.ค.2561</t>
  </si>
  <si>
    <t xml:space="preserve"> 17 มี.ค.2561</t>
  </si>
  <si>
    <t>โครงการจ้างเหมาก่อสร้างถนน คสล. บ้านโสกดู่ ม.4</t>
  </si>
  <si>
    <t>เลขที่     /59 ลว.   มี.ค.59 จำนวนเงิน 269,000.- บาท</t>
  </si>
  <si>
    <t>โครงการจ้างเหมาก่อสร้างถนน คสล. บ้านหนองดู่น้อย</t>
  </si>
  <si>
    <t>ม.16 เลขที่ /59 ลว.  มี.ค.59 จำนวนเงิน 160,000.- บาท</t>
  </si>
  <si>
    <t>ครั้งที่ 4</t>
  </si>
  <si>
    <t>ครั้งที่ 5</t>
  </si>
  <si>
    <t>ค่าปรับผู้กระทำผิดกฎหมายจราจรทางบก</t>
  </si>
  <si>
    <t xml:space="preserve">    "                  ประจำ 12 เดือน เลขที่ 300023959129</t>
  </si>
  <si>
    <t>โครงการจ้างเหมาก่อสร้างถนน คสล. บ้านหนองดู่</t>
  </si>
  <si>
    <t>ม.10 เลขที่ 22/59 ลว.  พ.ค.59 จำนวนเงิน 118,000.-บาท</t>
  </si>
  <si>
    <t xml:space="preserve"> 19 พ.ค.2561</t>
  </si>
  <si>
    <t>โครงการจ้างเหมาก่อสร้างถนน คสล. บ้านหัวขัว</t>
  </si>
  <si>
    <t>ม.2 เลขที่ 23/59 ลว.  พ.ค.59 จำนวนเงิน 269,500.- บาท</t>
  </si>
  <si>
    <t>โครงการปิดกั้นคันคูสระหนองก้านเหลือง บ้านอรุณพัฒนา</t>
  </si>
  <si>
    <t>ม.11 เลขที่  /59 ลว.  มิ.ย.59 จำนวนเงิน 116,600.- บาท</t>
  </si>
  <si>
    <t xml:space="preserve"> 30 มิ.ย.2561</t>
  </si>
  <si>
    <t>โครงการจ้างเหมาก่อสร้างถนน คสล. บ้านยาง ม.15</t>
  </si>
  <si>
    <t>เลขที่    /59 ลว.  มิ.ย.59 จำนวนเงิน 91,400.- บาท</t>
  </si>
  <si>
    <t>เทศบาลตำบลบ้านยาง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</si>
  <si>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</si>
  <si>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</si>
  <si>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</si>
  <si>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</si>
  <si>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</si>
  <si>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</si>
  <si>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</si>
  <si>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</si>
  <si>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</si>
  <si>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แผนงานงบกลาง</t>
  </si>
  <si>
    <t>00110</t>
  </si>
  <si>
    <t>00120</t>
  </si>
  <si>
    <t>00210</t>
  </si>
  <si>
    <t>00220</t>
  </si>
  <si>
    <t>00240</t>
  </si>
  <si>
    <t>00250</t>
  </si>
  <si>
    <t>00260</t>
  </si>
  <si>
    <t>00310</t>
  </si>
  <si>
    <t>00410</t>
  </si>
  <si>
    <t>แผนงาน / งาน</t>
  </si>
  <si>
    <t>งานบริหารทั่วไป</t>
  </si>
  <si>
    <t>งานบริหารงานคลัง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</si>
  <si>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</si>
  <si>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</si>
  <si>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</si>
  <si>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</si>
  <si>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</si>
  <si>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</si>
  <si>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</si>
  <si>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</si>
  <si>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</si>
  <si>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หมวด / ประเภทรายจ่าย</t>
  </si>
  <si>
    <t>00111</t>
  </si>
  <si>
    <t>00113</t>
  </si>
  <si>
    <t>00121</t>
  </si>
  <si>
    <t>00123</t>
  </si>
  <si>
    <t>00211</t>
  </si>
  <si>
    <t>00212</t>
  </si>
  <si>
    <t>00221</t>
  </si>
  <si>
    <t>00241</t>
  </si>
  <si>
    <t>00252</t>
  </si>
  <si>
    <t>00262</t>
  </si>
  <si>
    <t>00312</t>
  </si>
  <si>
    <t>00411</t>
  </si>
  <si>
    <t/>
  </si>
  <si>
    <t>เงินสมทบกองทุนประกันสังคม</t>
  </si>
  <si>
    <t>เบี้ยยังชีพคนพิการ</t>
  </si>
  <si>
    <t>เบี้ยยังชีพผู้ป่วยเอดส์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</si>
  <si>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</si>
  <si>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</si>
  <si>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รวมเดือนนี้</t>
  </si>
  <si>
    <t>รวมตั้งแต่ต้นปี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</si>
  <si>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</si>
  <si>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</si>
  <si>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</si>
  <si>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</si>
  <si>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</si>
  <si>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</si>
  <si>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</si>
  <si>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</si>
  <si>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</si>
  <si>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</si>
  <si>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 ๆของพนักงานจ้าง</t>
  </si>
  <si>
    <t>ค่าตอบแทนผู้ปฏิบัติราชการอันเป็นประโยชน์แก่องค์กรปกครองส่วนท้องถิ่น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</si>
  <si>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</si>
  <si>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</si>
  <si>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</si>
  <si>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</si>
  <si>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</si>
  <si>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</si>
  <si>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วัสดุสำนักงาน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</si>
  <si>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</si>
  <si>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</si>
  <si>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</si>
  <si>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วัสดุยานพาหนะและขนส่ง</t>
  </si>
  <si>
    <t>วัสดุวิทยาศาสตร์หรือการแพทย์</t>
  </si>
  <si>
    <t>วัสดุโฆษณาและเผยแพร่</t>
  </si>
  <si>
    <t>วัสดุกีฬา</t>
  </si>
  <si>
    <t>วัสดุคอมพิวเตอร์</t>
  </si>
  <si>
    <t>วัสดุการศึกษา</t>
  </si>
  <si>
    <t>ค่าไฟฟ้า</t>
  </si>
  <si>
    <t>ค่าน้ำประปา ค่าน้ำบาดาล</t>
  </si>
  <si>
    <t>ค่าบริการโทรศัพท์</t>
  </si>
  <si>
    <t>ครุภัณฑ์สำนักงาน</t>
  </si>
  <si>
    <t>ค่าก่อสร้างสิ่งสาธารณูปโภค</t>
  </si>
  <si>
    <t>เงินอุดหนุนส่วนราชการ</t>
  </si>
  <si>
    <t>รวมทั้งสิ้นเดือนนี้</t>
  </si>
  <si>
    <t>รวมทั้งสิ้นตั้งแต่ต้นปี</t>
  </si>
  <si>
    <t>กระดาษทำการกระทบยอดงบประมาณคงเหลือ</t>
  </si>
  <si>
    <t>แผนงานสังคมสงเคราะห์</t>
  </si>
  <si>
    <t>แผนงานการเกษตร</t>
  </si>
  <si>
    <t>00230</t>
  </si>
  <si>
    <t>00320</t>
  </si>
  <si>
    <t>งานสวัสดิการสังคมและสังคมสงเคราะห์</t>
  </si>
  <si>
    <t>งานศาสนาวัฒนธรรมท้องถิ่น</t>
  </si>
  <si>
    <t>งานส่งเสริมการเกษตร</t>
  </si>
  <si>
    <t>งานอนุรักษ์แหล่งน้ำและป่าไม้</t>
  </si>
  <si>
    <t>00232</t>
  </si>
  <si>
    <t>00263</t>
  </si>
  <si>
    <t>00321</t>
  </si>
  <si>
    <t>00322</t>
  </si>
  <si>
    <t>ค่าตอบแทนการปฏิบัติงานนอกเวลาราชการ</t>
  </si>
  <si>
    <t>วัสดุก่อสร้าง</t>
  </si>
  <si>
    <t>วัสดุการเกษตร</t>
  </si>
  <si>
    <t>วัสดุเครื่องดับเพลิง</t>
  </si>
  <si>
    <t>วัสดุอื่น</t>
  </si>
  <si>
    <t>ค่าบริการไปรษณีย์</t>
  </si>
  <si>
    <t>ค่าบริการสื่อสารและโทรคมนาคม</t>
  </si>
  <si>
    <t>กระดาษทำการกระทบยอดการโอนงบประมาณรายจ่าย</t>
  </si>
  <si>
    <t>เทศบาลตำบลบ้านยาง อำเภอลำทะเมนชัย  จังหวัดนครราชสีมา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</si>
  <si>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</si>
  <si>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</si>
  <si>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</si>
  <si>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วัสดุเครื่องแต่งกาย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</si>
  <si>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</si>
  <si>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</si>
  <si>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</si>
  <si>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</si>
  <si>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โครงการจ้างเหมาก่อสร้างถนน คสล. บ้านหนองม่วง ม.3</t>
  </si>
  <si>
    <t>เลขที่ 32 /59 ลว. 5 ก.ค.59 จำนวนเงิน 93,000.- บาท</t>
  </si>
  <si>
    <t>เลขที่ 33 /59 ลว. 8 ก.ค.59 จำนวนเงิน 230,000.- บาท</t>
  </si>
  <si>
    <t>โครงการจ้างเหมาก่อสร้างถนนเสริมดินและลงหินคลุก</t>
  </si>
  <si>
    <t>พร้อมวางท่อน้ำลอด บ้านหนองดู่ หมู่ 10</t>
  </si>
  <si>
    <t xml:space="preserve">  5 ก.ค.2561</t>
  </si>
  <si>
    <t xml:space="preserve"> 11 ม.ค.2560</t>
  </si>
  <si>
    <t>ตามงบ</t>
  </si>
  <si>
    <t>เฉพาะกิจ</t>
  </si>
  <si>
    <t>รายจ่ายผัดส่งใบสำคัญ</t>
  </si>
  <si>
    <t>หน้า : 1/1</t>
  </si>
  <si>
    <t>กระดาษทำการกระทบยอดรายจ่าย (จ่ายจากเงินสะสม)</t>
  </si>
  <si>
    <t>ไม่พบข้อมูล</t>
  </si>
  <si>
    <t>กระดาษทำการกระทบยอดรายจ่าย (จ่ายจากเงินทุนสำรองเงินสะสม)</t>
  </si>
  <si>
    <t>กระดาษทำการกระทบยอดรายจ่าย (จ่ายจากเงินกู้)</t>
  </si>
  <si>
    <t>โครงการจ้างเหมาก่อสร้างถนน คสล. บ้านหนองนกเป็ด</t>
  </si>
  <si>
    <t xml:space="preserve"> 5 ส.ค.2561</t>
  </si>
  <si>
    <t>โครงการจ้างเหมาก่อสร้างถนน คสล. บ้านหัวขัวใหม่ ม.17</t>
  </si>
  <si>
    <t>โครงการจ้างเหมาก่อสร้างถนน คสล. บ้านหนองดู่ ม.10</t>
  </si>
  <si>
    <t xml:space="preserve"> -4-</t>
  </si>
  <si>
    <t>โครงการจ้างเหมาก่อสร้างถนน คสล. บ้านห้วยผักหนาม</t>
  </si>
  <si>
    <t>14. เบี้ยยังชีพผู้สูงอายุ 2559</t>
  </si>
  <si>
    <t>15. เบี้ยยังชีพผู้พิการ 2559</t>
  </si>
  <si>
    <t>อุดหนุนทั่วไป</t>
  </si>
  <si>
    <t>ระบุวัตถุประสงค์</t>
  </si>
  <si>
    <t>ระดับก่อนวัยเรียน</t>
  </si>
  <si>
    <t>และประถมศึกษา</t>
  </si>
  <si>
    <t>หมายเหตุ 8 ฎีกาค้างจ่าย</t>
  </si>
  <si>
    <t>เลขที่ผู้เบิก</t>
  </si>
  <si>
    <t>งาน</t>
  </si>
  <si>
    <t>(ลงชื่อ)...............................................</t>
  </si>
  <si>
    <t xml:space="preserve">       (นางสาวอรอุมา  โคตรศรี)</t>
  </si>
  <si>
    <t xml:space="preserve">          ผู้อำนวยการกองคลัง</t>
  </si>
  <si>
    <t xml:space="preserve">     (นายธนเสฏฐ์  วงศ์เกียรติขจร)</t>
  </si>
  <si>
    <t xml:space="preserve"> (ลงชื่อ).................................................</t>
  </si>
  <si>
    <t xml:space="preserve">   (ลงชื่อ).............................................               </t>
  </si>
  <si>
    <t xml:space="preserve">          (นายเจษฐพล  ทุ่งกลาง)           </t>
  </si>
  <si>
    <t xml:space="preserve">         ปลัดเทศบาลตำบลบ้านยาง          </t>
  </si>
  <si>
    <t xml:space="preserve">             "                       เลขที่ 01924-8-08193-3 (เศรษฐกิจฯ)</t>
  </si>
  <si>
    <t xml:space="preserve">             "                       เลขที่ 02-0032346869 (สปสช.)</t>
  </si>
  <si>
    <t>เงินรับฝาก - เงินรอคืนจังหวัด</t>
  </si>
  <si>
    <t>(ลงชื่อ).............................................................</t>
  </si>
  <si>
    <t xml:space="preserve">       นายกเทศมนตรีตำบลบ้านยาง</t>
  </si>
  <si>
    <t>จ้างเหมาก่อสร้างถนนดินลงหินคลุก บ้านหนองนกเป็ด ม.9</t>
  </si>
  <si>
    <t>เลขที่ 44 /59 ลว. 8 ก.ย.59 จำนวนเงิน 123,000.- บาท</t>
  </si>
  <si>
    <t xml:space="preserve"> 8 มี.ค.2560</t>
  </si>
  <si>
    <t>จ้างเหมาก่อสร้างถนนดินลงหินคลุก บ้านอ้อ  ม.13</t>
  </si>
  <si>
    <t>เลขที่ 45/59 ลว. 8 ก.ย.59 จำนวนเงิน 60,000.- บาท</t>
  </si>
  <si>
    <t>หจก.ชุนกรุ๊ป</t>
  </si>
  <si>
    <t>เลขที่   /59 ลว. 23 ก.ย.59 จำนวนเงิน 29,500.- บาท</t>
  </si>
  <si>
    <t xml:space="preserve"> 27 มี.ค.2560</t>
  </si>
  <si>
    <t>จ้างเหมาซ่อมแซมถนนดินลงหินคลุก บ้านหนองดู่  ม.10</t>
  </si>
  <si>
    <t>จ้างเหมาซ่อมแซมถนนดินลงหินคลุก บ้านหินแร่  ม.6</t>
  </si>
  <si>
    <t>เลขที่   /59 ลว. 23 ก.ย.59 จำนวนเงิน 47,500.- บาท</t>
  </si>
  <si>
    <t>จ้างเหมาก่อสร้างรางระบายน้ำ บ้านหนองยาง  ม.1</t>
  </si>
  <si>
    <t>เลขที่ 49/59 ลว. 29 ก.ย.59 จำนวนเงิน 358,000.- บาท</t>
  </si>
  <si>
    <t xml:space="preserve"> 29 ก.ย.2561</t>
  </si>
  <si>
    <t>เลขที่ 35/59 ลว.5 ส.ค.59 จำนวนเงิน 31,000.- บาท</t>
  </si>
  <si>
    <t>เลขที่ 37/59 ลว.5 ส.ค.59 จำนวนเงิน 88,000.- บาท</t>
  </si>
  <si>
    <t>เลขที่ 36/59 ลว.   ส.ค.59 จำนวนเงิน 41,000.- บาท</t>
  </si>
  <si>
    <t>เลขที่ 38/59 ลว.   ส.ค.59 จำนวนเงิน 133,000.- บาท</t>
  </si>
  <si>
    <t xml:space="preserve">      หัวหน้าฝ่ายบริหารงานการคลัง</t>
  </si>
  <si>
    <t>ค่าบำรุงรักษาและปรับปรุงที่ดินและสิ่งก่อสร้าง</t>
  </si>
  <si>
    <t xml:space="preserve">ประจำปีงบประมาณ พ.ศ. 2560   </t>
  </si>
  <si>
    <t>16. เงินค่าปรับผิดสัญญา 2559</t>
  </si>
  <si>
    <t>ประจำปีงบประมาณ พ.ศ. 2560</t>
  </si>
  <si>
    <t>ค่าธรรมเนียมเก็บขนอุจจาระหรือสิ่งปฏิกูล</t>
  </si>
  <si>
    <t>เงินอุดหนุนทั่วไป สำหรับดำเนินการตามอำนาจหน้าที่และภารกิจถ่ายโอนฯ</t>
  </si>
  <si>
    <t>เงินอุดหนุนทั่วไป กำหนดวัตถุประสงค์</t>
  </si>
  <si>
    <t>รายได้ที่รัฐบาลอุดหนุนให้โดยระบุวัตถุประสงค์</t>
  </si>
  <si>
    <t>รายได้ที่รัฐบาลอุดหนุนให้ดำเนินการตามอำนาจหน้าที่และภารกิจถ่ายโอนฯ</t>
  </si>
  <si>
    <t>อาหารเสริม(นม)</t>
  </si>
  <si>
    <t>อาหารกลางวัน</t>
  </si>
  <si>
    <t>ผู้ติดเชื้อเอดส์</t>
  </si>
  <si>
    <t>เงินอุดหนุนตามอำนาจหน้าที่ฯ</t>
  </si>
  <si>
    <t>รายละเอียดประกอบเงินอุดหนุนทั่วไป</t>
  </si>
  <si>
    <t xml:space="preserve">ยอดรายรับจริง  </t>
  </si>
  <si>
    <t>รายได้จากรัฐบาลค้างรับ (หมายเหตุ 3)</t>
  </si>
  <si>
    <t>ประจำปีงบประมาณ 2560</t>
  </si>
  <si>
    <t>40000000</t>
  </si>
  <si>
    <t>41100000</t>
  </si>
  <si>
    <t>41100001</t>
  </si>
  <si>
    <t>41100002</t>
  </si>
  <si>
    <t>41100003</t>
  </si>
  <si>
    <t>41200000</t>
  </si>
  <si>
    <t>41210004</t>
  </si>
  <si>
    <t>41210007</t>
  </si>
  <si>
    <t>41210009</t>
  </si>
  <si>
    <t>41210010</t>
  </si>
  <si>
    <t>41210029</t>
  </si>
  <si>
    <t>41220002</t>
  </si>
  <si>
    <t>41220010</t>
  </si>
  <si>
    <t>41230007</t>
  </si>
  <si>
    <t>41239999</t>
  </si>
  <si>
    <t>41300000</t>
  </si>
  <si>
    <t>41300002</t>
  </si>
  <si>
    <t>41300003</t>
  </si>
  <si>
    <t>41400000</t>
  </si>
  <si>
    <t>41500000</t>
  </si>
  <si>
    <t>41500004</t>
  </si>
  <si>
    <t>41599999</t>
  </si>
  <si>
    <t>41600000</t>
  </si>
  <si>
    <t>41600001</t>
  </si>
  <si>
    <t>42100000</t>
  </si>
  <si>
    <t>42100001</t>
  </si>
  <si>
    <t>42100002</t>
  </si>
  <si>
    <t>42100004</t>
  </si>
  <si>
    <t>42100005</t>
  </si>
  <si>
    <t>42100006</t>
  </si>
  <si>
    <t>42100007</t>
  </si>
  <si>
    <t>42100012</t>
  </si>
  <si>
    <t>42100013</t>
  </si>
  <si>
    <t>42100015</t>
  </si>
  <si>
    <t xml:space="preserve">รายได้ที่รัฐบาลอุดหนุนให้ อปท. </t>
  </si>
  <si>
    <t>43000000</t>
  </si>
  <si>
    <t>43100002</t>
  </si>
  <si>
    <t>51100000</t>
  </si>
  <si>
    <t>52100000</t>
  </si>
  <si>
    <t>52200000</t>
  </si>
  <si>
    <t>53100000</t>
  </si>
  <si>
    <t>53200000</t>
  </si>
  <si>
    <t>53300000</t>
  </si>
  <si>
    <t>53400000</t>
  </si>
  <si>
    <t>56000000</t>
  </si>
  <si>
    <t>54100000</t>
  </si>
  <si>
    <t>54200000</t>
  </si>
  <si>
    <t>55100000</t>
  </si>
  <si>
    <t>เงินรับฝาก -ภาษีเงินได้หัก ณ ที่จ่าย</t>
  </si>
  <si>
    <t>21040014</t>
  </si>
  <si>
    <t>21040001</t>
  </si>
  <si>
    <t>21040004</t>
  </si>
  <si>
    <t>11041000</t>
  </si>
  <si>
    <t>11043002</t>
  </si>
  <si>
    <t>11042000</t>
  </si>
  <si>
    <t>21010000</t>
  </si>
  <si>
    <t>21020000</t>
  </si>
  <si>
    <t>21030000</t>
  </si>
  <si>
    <t>ค่าเบี้ยประชุม</t>
  </si>
  <si>
    <t>ครุภัณฑ์ยานพาหนะและขนส่ง</t>
  </si>
  <si>
    <t>ครุภัณฑ์งานบ้านงานครัว</t>
  </si>
  <si>
    <t>หน้า : 1/2</t>
  </si>
  <si>
    <t>เงินอุดหนุนทั่วไป(ระบุวัตถุประสงค์)</t>
  </si>
  <si>
    <t>21040008</t>
  </si>
  <si>
    <t>เงินรับฝาก - ประกันสัญญา</t>
  </si>
  <si>
    <t>ลูกหนี้ค่าภาษี - ภาษีบำรุงท้องที่</t>
  </si>
  <si>
    <t>21040013</t>
  </si>
  <si>
    <t>เงินรับฝาก - ประกันสังคม</t>
  </si>
  <si>
    <t>จ้างเหมาซ่อมแซมคันคูลำห้วยไผ่ หมู่ที่ 4</t>
  </si>
  <si>
    <t>เลขที่ 1/60 ลว. 9 พ.ย.59 จำนวนเงิน 32,000.- บาท</t>
  </si>
  <si>
    <t xml:space="preserve"> 9  พ.ค.2560</t>
  </si>
  <si>
    <t>(22,660.00)</t>
  </si>
  <si>
    <t>22,660.00</t>
  </si>
  <si>
    <t>รวมงบกลาง</t>
  </si>
  <si>
    <t>0.00</t>
  </si>
  <si>
    <t xml:space="preserve"> ธ.ค.2559</t>
  </si>
  <si>
    <t>เงินรับฝาก -ประกันสัญญา</t>
  </si>
  <si>
    <t>11032000</t>
  </si>
  <si>
    <t>เงินฝากกองทุน - เงินฝากเงินทุนส่งเสริมกิจการเทศบาล</t>
  </si>
  <si>
    <t xml:space="preserve">วันที่ ………...…….     </t>
  </si>
  <si>
    <t xml:space="preserve">         (นางสมวงค์  ประทุมศิริ)</t>
  </si>
  <si>
    <t xml:space="preserve">         หัวหน้าฝ่ายบริหารงานการคลัง</t>
  </si>
  <si>
    <t xml:space="preserve">        ผู้จัดทำ</t>
  </si>
  <si>
    <t>11350000</t>
  </si>
  <si>
    <t>หัวหน้าฝ่ายบริหารงานการคลัง</t>
  </si>
  <si>
    <t>(ลงชื่อ).......................................</t>
  </si>
  <si>
    <t xml:space="preserve">  (นางสมวงค์  ประทุมศิริ)</t>
  </si>
  <si>
    <t xml:space="preserve">   ผู้รายงาน</t>
  </si>
  <si>
    <t>รวมค่าตอบแทน</t>
  </si>
  <si>
    <t>(6,000.00)</t>
  </si>
  <si>
    <t>6,000.00</t>
  </si>
  <si>
    <t>ร้านศิริภัทร์ กรุ๊ป</t>
  </si>
  <si>
    <t>จัดซื้อชุดสัญญาณไฟกระพริบ และป้ายเตือนเขตโรงเรียน</t>
  </si>
  <si>
    <t xml:space="preserve"> 22 ก.พ.2561</t>
  </si>
  <si>
    <t>เงินรับฝาก - จ่ายตรง (สปสช.)</t>
  </si>
  <si>
    <t>เงินรับฝาก - เงินปันผลสหกรณ์</t>
  </si>
  <si>
    <t xml:space="preserve"> ม.ค.2560</t>
  </si>
  <si>
    <t xml:space="preserve"> ก.พ.2560</t>
  </si>
  <si>
    <t>5610200</t>
  </si>
  <si>
    <t>610000</t>
  </si>
  <si>
    <t>5411700</t>
  </si>
  <si>
    <t>ครุภัณฑ์อื่น</t>
  </si>
  <si>
    <t>5410100</t>
  </si>
  <si>
    <t>410000</t>
  </si>
  <si>
    <t>5340400</t>
  </si>
  <si>
    <t>5340300</t>
  </si>
  <si>
    <t>5340200</t>
  </si>
  <si>
    <t>5340100</t>
  </si>
  <si>
    <t>340000</t>
  </si>
  <si>
    <t>5331400</t>
  </si>
  <si>
    <t>5331100</t>
  </si>
  <si>
    <t>5330800</t>
  </si>
  <si>
    <t>5330600</t>
  </si>
  <si>
    <t>5330300</t>
  </si>
  <si>
    <t>5330100</t>
  </si>
  <si>
    <t>330000</t>
  </si>
  <si>
    <t>5320400</t>
  </si>
  <si>
    <t>5320300</t>
  </si>
  <si>
    <t>5320100</t>
  </si>
  <si>
    <t>320000</t>
  </si>
  <si>
    <t>5310500</t>
  </si>
  <si>
    <t>5310400</t>
  </si>
  <si>
    <t>5310200</t>
  </si>
  <si>
    <t>310000</t>
  </si>
  <si>
    <t>5220800</t>
  </si>
  <si>
    <t>5220700</t>
  </si>
  <si>
    <t>5220500</t>
  </si>
  <si>
    <t>5220300</t>
  </si>
  <si>
    <t>5220200</t>
  </si>
  <si>
    <t>5220100</t>
  </si>
  <si>
    <t>220000</t>
  </si>
  <si>
    <t>5210600</t>
  </si>
  <si>
    <t>5210400</t>
  </si>
  <si>
    <t>5210300</t>
  </si>
  <si>
    <t>5210200</t>
  </si>
  <si>
    <t>5210100</t>
  </si>
  <si>
    <t>210000</t>
  </si>
  <si>
    <t>5120100</t>
  </si>
  <si>
    <t>5111000</t>
  </si>
  <si>
    <t>5110900</t>
  </si>
  <si>
    <t>5110800</t>
  </si>
  <si>
    <t>5110700</t>
  </si>
  <si>
    <t>5110300</t>
  </si>
  <si>
    <t>110000</t>
  </si>
  <si>
    <t>5310100</t>
  </si>
  <si>
    <t>5310300</t>
  </si>
  <si>
    <t>5320200</t>
  </si>
  <si>
    <t>5330200</t>
  </si>
  <si>
    <t>5330400</t>
  </si>
  <si>
    <t>5330700</t>
  </si>
  <si>
    <t>5330900</t>
  </si>
  <si>
    <t>5331000</t>
  </si>
  <si>
    <t>5331200</t>
  </si>
  <si>
    <t>5331300</t>
  </si>
  <si>
    <t>5331500</t>
  </si>
  <si>
    <t>5331600</t>
  </si>
  <si>
    <t>5332000</t>
  </si>
  <si>
    <t>5340500</t>
  </si>
  <si>
    <t>5410300</t>
  </si>
  <si>
    <t>ครุภัณฑ์โฆษณาและเผยแพร่</t>
  </si>
  <si>
    <t>5410700</t>
  </si>
  <si>
    <t>5410900</t>
  </si>
  <si>
    <t>510000</t>
  </si>
  <si>
    <t>5510100</t>
  </si>
  <si>
    <t>420000</t>
  </si>
  <si>
    <t>5421000</t>
  </si>
  <si>
    <t>5421100</t>
  </si>
  <si>
    <t>5111100</t>
  </si>
  <si>
    <t>รวมเงินเดือน (ฝ่ายประจำ)</t>
  </si>
  <si>
    <t>85,000.00</t>
  </si>
  <si>
    <t>(45,000.00)</t>
  </si>
  <si>
    <t>(30,000.00)</t>
  </si>
  <si>
    <t>(20,000.00)</t>
  </si>
  <si>
    <t>รวมค่าใช้สอย</t>
  </si>
  <si>
    <t>รวมค่าวัสดุ</t>
  </si>
  <si>
    <t>198,000.00</t>
  </si>
  <si>
    <t>310,000.00</t>
  </si>
  <si>
    <t>รวมค่าครุภัณฑ์</t>
  </si>
  <si>
    <t>508,000.00</t>
  </si>
  <si>
    <t>(508,000.00)</t>
  </si>
  <si>
    <t>รวมค่าที่ดินและสิ่งก่อสร้าง</t>
  </si>
  <si>
    <t>(39,000.00)</t>
  </si>
  <si>
    <t>66,000.00</t>
  </si>
  <si>
    <t>(27,000.00)</t>
  </si>
  <si>
    <t>ครั้งที่ 6</t>
  </si>
  <si>
    <t xml:space="preserve"> มี.ค.2560</t>
  </si>
  <si>
    <t>ร้านทรัพย์ทวี พาณิชย์</t>
  </si>
  <si>
    <t>จัดซื้อซุ้มเฉลิมพระเกียรติพร้อมติดตั้ง ราคา 198,000 บาท</t>
  </si>
  <si>
    <t>เลขที่ /60 ลว.   ก.พ.2560 จำนวนเงิน .- บาท</t>
  </si>
  <si>
    <t xml:space="preserve"> 22  ก.ย.2560</t>
  </si>
  <si>
    <t>น้อยกว่าประมาณการเทศบัญญัติ</t>
  </si>
  <si>
    <t>ลูกหนี้ - เงินทุนโครงการเศรษฐกิจชุมชน</t>
  </si>
  <si>
    <t>เงินรับฝาก - เงินทุนโครงการเศรษฐกิจชุมชน</t>
  </si>
  <si>
    <t>21040016</t>
  </si>
  <si>
    <t>เงินรับฝาก - ศูนย์จัดซื้อจัดจ้างฯ</t>
  </si>
  <si>
    <t>21040099</t>
  </si>
  <si>
    <t>เงินรับฝาก - ค่าตอบแทน จนท.สหกรณ์ฯ</t>
  </si>
  <si>
    <t>จ้างเหมาก่อสร้างถนน คสล.ม.4 (โรงเรียน-สามแยกตะวันออก)</t>
  </si>
  <si>
    <t>เลขที่ 1/60 ลว. 20 เม.ย.60 จำนวนเงิน 230,000.- บาท</t>
  </si>
  <si>
    <t xml:space="preserve"> 20 เม.ย.2562</t>
  </si>
  <si>
    <t>จ้างเหมาก่อสร้างถนน คสล.ม.6 (นางมณี-นายบัว)</t>
  </si>
  <si>
    <t>เลขที่ 2/60 ลว. 20 เม.ย.60 จำนวนเงิน 260,000.- บาท</t>
  </si>
  <si>
    <t xml:space="preserve">จำนวนคงเหลือจากทะเบียนคุมเงินประกันสัญญา         57  ราย   จำนวนเงิน                </t>
  </si>
  <si>
    <t xml:space="preserve">จำนวนคงเหลือจากบัญชีแยกประเภท                     57  ราย   จำนวนเงิน                </t>
  </si>
  <si>
    <t>5420700</t>
  </si>
  <si>
    <t>อาคารต่าง ๆ</t>
  </si>
  <si>
    <t>รวมค่าสาธารณูปโภค</t>
  </si>
  <si>
    <t>ชื่อ - สกุล ผู้ยืม</t>
  </si>
  <si>
    <t>นายวิวรรธน์  ขันเพียแก้ว</t>
  </si>
  <si>
    <t>เงินกองทุนหมุนเวียนพัฒนากลุ่มอาชีพเกษตร</t>
  </si>
  <si>
    <t>เลขที่ใบยืม 9/2550  ลงวันที่ 20  พ.ย.2549</t>
  </si>
  <si>
    <t xml:space="preserve"> - เงินอุดหนุนทั่วไประบุวัตถุประสงค์ (ค่าจ้างชั่วคราวผู้ดูแลเด็ก)</t>
  </si>
  <si>
    <t xml:space="preserve"> - เงินอุดหนุนทั่วไประบุวัตถุประสงค์ (เงินประกันสังคมผู้ดูแลเด็ก)</t>
  </si>
  <si>
    <t>ประจำปี</t>
  </si>
  <si>
    <t>จำนวน (ราย)</t>
  </si>
  <si>
    <t>จำนวนเงิน (บาท)</t>
  </si>
  <si>
    <t>ชื่อ - สกุล  ผู้ยืม</t>
  </si>
  <si>
    <t>โครงการที่ยืม</t>
  </si>
  <si>
    <t>นายสวัสดิ์  ที่รัก</t>
  </si>
  <si>
    <t>กลุ่มปุ๋ยของเกษตรกร บ้านหนองยาง หมู่ 1</t>
  </si>
  <si>
    <t>นายทอง  ตลาดทรัพย์</t>
  </si>
  <si>
    <t>กลุ่มจัดซื้อปุ๋ยหัวขัว บ้านหัวขัว หมู่ 2</t>
  </si>
  <si>
    <t>นายพิชิต  ศรฤทธิ์</t>
  </si>
  <si>
    <t>กลุ่มปุ๋ยเพื่อการเกษตร บ้านหนองม่วง หมู่ 3</t>
  </si>
  <si>
    <t>นายสนั่น  โอดสุ</t>
  </si>
  <si>
    <t>กลุ่มเกษตรเพื่อทำนา บ้านโสกดู่ หมู่ 4</t>
  </si>
  <si>
    <t>นายสุรนันท์  ศาลาแดง</t>
  </si>
  <si>
    <t>กลุ่มเกษตรบ้านหนองเชือก บ้านหนองเชือก หมู่ 5</t>
  </si>
  <si>
    <t>นายสมศักดิ์  เที่ยงดี</t>
  </si>
  <si>
    <t>กลุ่มปุ๋ยบ้านหินแร่ บ้านหินแร่ หมู่ 6</t>
  </si>
  <si>
    <t>นายอุดร  รัฐนีย์</t>
  </si>
  <si>
    <t>กลุ่มส่งเสริมการเกษตร ผู้ปลูกข้าวนาปี บ้านห้วยผักหนาม หมู่ 7</t>
  </si>
  <si>
    <t>นายสมาน  ศาลาแดง</t>
  </si>
  <si>
    <t>กลุ่มเกษตรหนองอ้อ บ้านหนองอ้อ หมู่ 8</t>
  </si>
  <si>
    <t>นายสมปอง  อินทร์มา</t>
  </si>
  <si>
    <t>กลุ่มปลูกหม่อนเลี้ยงไหม บ้านหนองนกเป็ด หมู่ 9</t>
  </si>
  <si>
    <t>นายณรงค์  พงษ์นุรักษ์</t>
  </si>
  <si>
    <t>กลุ่มจัดซื้อปุ๋ยมีคุณภาพ บ้านอรุณพัฒนา หมู่ 11</t>
  </si>
  <si>
    <t>นายสุเทพ  ศรฤทธิ์</t>
  </si>
  <si>
    <t>กลุ่มพัฒนาอาชีพส่งเสริมการเกษตร บ้านม่วงเหนือ หมู่ 12</t>
  </si>
  <si>
    <t>นายอนุชิต  บุญกอง</t>
  </si>
  <si>
    <t>กลุ่มปุ๋ย บ้านอ้อ หมู่ 13</t>
  </si>
  <si>
    <t>นายชาลี  ภูเขียว</t>
  </si>
  <si>
    <t>กลุ่มส่งเสริมการเกษตรทำนา บ้านยาง หมู่ 15</t>
  </si>
  <si>
    <t>นายทุย  ศรฤทธิ์</t>
  </si>
  <si>
    <t>กลุ่มจัดซื้อปุ๋ยคุณภาพดีราคาถูก บ้านหัวขัวใหม่ หมู่ 17</t>
  </si>
  <si>
    <t>น.ส.เรือนขวัญ  วิจิตรจริยา</t>
  </si>
  <si>
    <t>เงินอุดหนุนเฉพาะกิจ เบี้ยยังชีพผู้สูงอายุ</t>
  </si>
  <si>
    <r>
      <t>บัญชีเงินรับฝากรอคืนจังหวัด</t>
    </r>
    <r>
      <rPr>
        <b/>
        <sz val="16"/>
        <rFont val="TH SarabunPSK"/>
        <family val="2"/>
      </rPr>
      <t xml:space="preserve">  ประกอบบัญชีเงินรับฝาก</t>
    </r>
  </si>
  <si>
    <t>ตำแหน่ง</t>
  </si>
  <si>
    <t>นายพรทรัพย์  ขันเพียแก้ว</t>
  </si>
  <si>
    <t>ปลัด อบต.</t>
  </si>
  <si>
    <t>นายปิยะพงษ์     ตรีศักดิ์</t>
  </si>
  <si>
    <t>นายบัญชาภูมิ    สุรัมย์</t>
  </si>
  <si>
    <t>หน.ฝ่ายอำนวยการ</t>
  </si>
  <si>
    <t>นายกฤษณพงศ์  ชำนิวัตร</t>
  </si>
  <si>
    <t>หน.ฝ่ายการโยธา</t>
  </si>
  <si>
    <t>นางสาววิไล  คำแสน</t>
  </si>
  <si>
    <t>นักจัดการงานทั่วไป</t>
  </si>
  <si>
    <t>นางปาลิณีย์  เจริญอัญสิทธิ์</t>
  </si>
  <si>
    <t>ครู คศ.1</t>
  </si>
  <si>
    <t>นางสุกัญญา    อัครไทยกุล</t>
  </si>
  <si>
    <t>นางสาวปราณี      สีภา</t>
  </si>
  <si>
    <t>น.ส.ณุภัทรณีย์  พิพัฒน์ศตกุล</t>
  </si>
  <si>
    <t>นางสาวมัชยา  ตลอดไธสง</t>
  </si>
  <si>
    <t>จพง.การเงินและบัญชี</t>
  </si>
  <si>
    <t>นายอัครพล วงศ์เกียรติขจร</t>
  </si>
  <si>
    <t>ผช.นักพัฒนาชุมชน</t>
  </si>
  <si>
    <t>นายบุญมี      แซ่ตัน</t>
  </si>
  <si>
    <t>นักการภารโรง</t>
  </si>
  <si>
    <t>น.ส.ปนัดดา  ปัดไธสง</t>
  </si>
  <si>
    <t>ผู้ดูแลเด็กเล็ก</t>
  </si>
  <si>
    <t>นางสาวบัวพิมพ์  สีลา</t>
  </si>
  <si>
    <t>นายธนกฤต    เที่ยงขันธ์</t>
  </si>
  <si>
    <t>ผู้ช่วยช่างโยธา</t>
  </si>
  <si>
    <t>นายก้องเกียรติ  พวงศรีเคน</t>
  </si>
  <si>
    <t>รองปลัดอบต.เมืองเตา</t>
  </si>
  <si>
    <t>นายสมภพ  เปี่ยมเมธางค์</t>
  </si>
  <si>
    <t>นักพัฒนาชุมชน</t>
  </si>
  <si>
    <t>นายสมชาย  มาประโคน</t>
  </si>
  <si>
    <t>หัวหน้าส่วนโยธา</t>
  </si>
  <si>
    <t>นางสุกัญญา  โกฎหอม</t>
  </si>
  <si>
    <t>นางสาวเจือจันทร์  ปูพบุญ</t>
  </si>
  <si>
    <t>นางสาวปทิตตา  พวงเพชร</t>
  </si>
  <si>
    <t>ชื่อ - สกุล</t>
  </si>
  <si>
    <t>ครู</t>
  </si>
  <si>
    <t>เสียชีวิต</t>
  </si>
  <si>
    <t xml:space="preserve"> -5-</t>
  </si>
  <si>
    <t>ค่าใช้จ่าย 5%</t>
  </si>
  <si>
    <t>เงินมัดจำประกันสัญญา</t>
  </si>
  <si>
    <t>เงินรับฝาก ประกันสังคม</t>
  </si>
  <si>
    <t xml:space="preserve">เงินรับฝากรอคืนจังหวัด </t>
  </si>
  <si>
    <t>เงินทุนโครงการเงินทุนเศรษฐกิจชุมชน</t>
  </si>
  <si>
    <t>เงินอุดหนุนศูนย์พัฒนาครอบครัว</t>
  </si>
  <si>
    <t>ค่าขายแบบแปลน - เงินอุดหนุนเฉพาะกิจ</t>
  </si>
  <si>
    <t>สปสช. (จ่ายตรงรักษาพยาบาล)</t>
  </si>
  <si>
    <t>ภาษีเงินได้หัก ณ ที่จ่าย</t>
  </si>
  <si>
    <r>
      <t>ลูกหนี้ภาษี</t>
    </r>
    <r>
      <rPr>
        <b/>
        <sz val="16"/>
        <rFont val="TH SarabunPSK"/>
        <family val="2"/>
      </rPr>
      <t xml:space="preserve"> (หมายเหตุ 4) </t>
    </r>
    <r>
      <rPr>
        <b/>
        <u val="single"/>
        <sz val="16"/>
        <rFont val="TH SarabunPSK"/>
        <family val="2"/>
      </rPr>
      <t>ประกอบงบทดลอง</t>
    </r>
  </si>
  <si>
    <r>
      <rPr>
        <b/>
        <u val="single"/>
        <sz val="16"/>
        <rFont val="TH SarabunPSK"/>
        <family val="2"/>
      </rPr>
      <t>รายจ่ายผัดส่งใบสำคัญ</t>
    </r>
    <r>
      <rPr>
        <b/>
        <sz val="16"/>
        <rFont val="TH SarabunPSK"/>
        <family val="2"/>
      </rPr>
      <t xml:space="preserve"> (หมายเหตุ 5)  </t>
    </r>
    <r>
      <rPr>
        <b/>
        <u val="single"/>
        <sz val="16"/>
        <rFont val="TH SarabunPSK"/>
        <family val="2"/>
      </rPr>
      <t>ประกอบงบทดลอง</t>
    </r>
  </si>
  <si>
    <r>
      <t>บัญชีลูกหนี้เงินยืม</t>
    </r>
    <r>
      <rPr>
        <b/>
        <sz val="16"/>
        <rFont val="TH SarabunPSK"/>
        <family val="2"/>
      </rPr>
      <t xml:space="preserve">  (หมายเหตุ 6) </t>
    </r>
    <r>
      <rPr>
        <b/>
        <u val="single"/>
        <sz val="16"/>
        <rFont val="TH SarabunPSK"/>
        <family val="2"/>
      </rPr>
      <t>ประกอบงบทดลอง</t>
    </r>
  </si>
  <si>
    <r>
      <t>บัญชีลูกหนี้เงินยืมเงินสะสม</t>
    </r>
    <r>
      <rPr>
        <b/>
        <sz val="16"/>
        <rFont val="TH SarabunPSK"/>
        <family val="2"/>
      </rPr>
      <t xml:space="preserve">  (หมายเหตุ 7) </t>
    </r>
    <r>
      <rPr>
        <b/>
        <u val="single"/>
        <sz val="16"/>
        <rFont val="TH SarabunPSK"/>
        <family val="2"/>
      </rPr>
      <t>ประกอบงบทดลอง</t>
    </r>
  </si>
  <si>
    <r>
      <t xml:space="preserve">  </t>
    </r>
    <r>
      <rPr>
        <b/>
        <u val="single"/>
        <sz val="16"/>
        <color indexed="8"/>
        <rFont val="TH SarabunPSK"/>
        <family val="2"/>
      </rPr>
      <t>ลูกหนี้เงินทุนโครงการเศรษฐกิจชุมชน</t>
    </r>
    <r>
      <rPr>
        <b/>
        <sz val="16"/>
        <color indexed="8"/>
        <rFont val="TH SarabunPSK"/>
        <family val="2"/>
      </rPr>
      <t xml:space="preserve"> (หมายเหตุ 8) ประกอบงบทดลอง</t>
    </r>
  </si>
  <si>
    <t>รายได้จากรัฐบาลค้างรับ (หมายเหตุ 3) ประกอบงบทดลอง</t>
  </si>
  <si>
    <t xml:space="preserve">           ลูกหนี้อื่น ๆ (หมายเหตุ 9) ประกอบงบทดลอง</t>
  </si>
  <si>
    <t xml:space="preserve">รายจ่ายค้างจ่าย  หมายเหตุ 10  ประกอบงบทดลอง </t>
  </si>
  <si>
    <t xml:space="preserve">(นายธนเสฏฐ์  วงศ์เกียรติขจร)   </t>
  </si>
  <si>
    <t xml:space="preserve"> นายกเทศมนตรีตำบลบ้านยาง     </t>
  </si>
  <si>
    <t xml:space="preserve">         (ลงชื่อ).............................................              (ลงชื่อ)............................................... </t>
  </si>
  <si>
    <t xml:space="preserve">                 (นายศักดิ์ชัย  สิงห์บุราณ)                  (นางสาวอรอุมา  โคตรศรี)</t>
  </si>
  <si>
    <t xml:space="preserve">                ปลัดเทศบาลตำบลบ้านยาง                    ผู้อำนวยการกองคลัง</t>
  </si>
  <si>
    <t>ลูกหนี้ - ภาษีบำรุงท้องที่  (หมายเหตุ 4)</t>
  </si>
  <si>
    <t>ลูกหนี้เงินยืม (หมายเหตุ 6)</t>
  </si>
  <si>
    <t>ลูกหนี้เงินทุนโครงการเศรษฐกิจชุมชน (หมายเหตุ 8)</t>
  </si>
  <si>
    <t>ลูกหนี้อื่น ๆ (หมายเหตุ 9)</t>
  </si>
  <si>
    <t>ลูกหนี้เงินยืมเงินสะสม  (หมายเหตุ 7)</t>
  </si>
  <si>
    <t>รายจ่ายผัดส่งใบสำคัญ (หมายเหตุ 5)</t>
  </si>
  <si>
    <t>รายจ่ายค้างจ่าย  (หมายเหตุ 10)</t>
  </si>
  <si>
    <t>31000000</t>
  </si>
  <si>
    <t>11360000</t>
  </si>
  <si>
    <t>ลูกหนี้อื่น ๆ</t>
  </si>
  <si>
    <t>เงินรับฝาก - จนท.สหกรณ์ฯ</t>
  </si>
  <si>
    <t>11360001</t>
  </si>
  <si>
    <t xml:space="preserve">          </t>
  </si>
  <si>
    <t xml:space="preserve">             </t>
  </si>
  <si>
    <t xml:space="preserve"> (นายธนเสฏฐ์  วงศ์เกียรติขจร)</t>
  </si>
  <si>
    <t xml:space="preserve"> นายกเทศมนตรีตำบลบ้านยาง</t>
  </si>
  <si>
    <t xml:space="preserve">            (นายศักดิ์ชัย  สิงห์บุราณ)                                  (นางสาวอรอุมา  โคตรศรี)</t>
  </si>
  <si>
    <t xml:space="preserve">           ปลัดเทศบาลตำบลบ้านยาง                                    ผู้อำนวยการกองคลัง</t>
  </si>
  <si>
    <t xml:space="preserve">    (ลงชื่อ)................................................                     (ลงชื่อ)................................................................</t>
  </si>
  <si>
    <t>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ซึ่งเป็นการติดตั้งครั้งแรกในอาคารหรือสถานที่ราชการพร้อมการก่อสร้างหรือภายหลังการก่อสร้าง</t>
  </si>
  <si>
    <t>5420200</t>
  </si>
  <si>
    <t>(100,000.00)</t>
  </si>
  <si>
    <t>(352,000.00)</t>
  </si>
  <si>
    <t>(26,000.00)</t>
  </si>
  <si>
    <t>100,000.00</t>
  </si>
  <si>
    <t>26,000.00</t>
  </si>
  <si>
    <t>(60,000.00)</t>
  </si>
  <si>
    <t>(70,000.00)</t>
  </si>
  <si>
    <t>30,000.00</t>
  </si>
  <si>
    <t>452,000.00</t>
  </si>
  <si>
    <t>482,000.00</t>
  </si>
  <si>
    <t>(391,000.00)</t>
  </si>
  <si>
    <t>186,000.00</t>
  </si>
  <si>
    <t>เงินฟื้นฟูสมรรถภาพฯ (อบจ.)</t>
  </si>
  <si>
    <t>จ้างเหมาก่อสร้างถนน คสล.ม.3 (นายสมศรี - นางรุณ)</t>
  </si>
  <si>
    <t>เลขที่ 4/60 ลว. 7 มิ.ย.60 จำนวนเงิน 246,000.- บาท</t>
  </si>
  <si>
    <t xml:space="preserve"> 7 มิ.ย.2562</t>
  </si>
  <si>
    <t>จ้างเหมาก่อสร้างถนน คสล.ม.11 (สท.ทองเรืองทรัพย์)</t>
  </si>
  <si>
    <t>เลขที่ 5/60 ลว. 7 มิ.ย.60 จำนวนเงิน 232,000.- บาท</t>
  </si>
  <si>
    <t>หจก.สิงห์หนุ่มการโยธา</t>
  </si>
  <si>
    <t>จ้างเหมาถมดินข้างอาคาร สนง.ทต.บ้านยางทิศตะวันตก</t>
  </si>
  <si>
    <t>เลขที่ 3/60 ลว. 7 มิ.ย.60 จำนวนเงิน 472,000.- บาท</t>
  </si>
  <si>
    <t xml:space="preserve"> 7 มิ.ย.2561</t>
  </si>
  <si>
    <t>นายกำพล  บรรดาศักดิ์</t>
  </si>
  <si>
    <t xml:space="preserve">จ้างเหมาถมดินซ่อมแซมลำห้วยไผ่ บ้านโสกดู่ หมู่ 4 </t>
  </si>
  <si>
    <t>บันทึกณ 4/60 ลว. 20 มิ.ย.60 จำนวนเงิน 33,000.- บาท</t>
  </si>
  <si>
    <t xml:space="preserve"> 20 มิ.ย.2561</t>
  </si>
  <si>
    <t xml:space="preserve">          ผู้ตรวจสอบ</t>
  </si>
  <si>
    <t xml:space="preserve">           (นางสมวงค์  ประทุมศิริ)</t>
  </si>
  <si>
    <t xml:space="preserve">          (นางสาวอรอุมา  โคตรศรี)</t>
  </si>
  <si>
    <t xml:space="preserve">         หัวหน้าฝ่ายบริหารงานคลัง</t>
  </si>
  <si>
    <t xml:space="preserve">             ผู้อำนวยการกองคลัง</t>
  </si>
  <si>
    <t>เงินรับฝาก - ฟื้นฟูสมรรถภาพ ฯ (อบจ.)</t>
  </si>
  <si>
    <t>เงินรับฝาก -เงินทุนโครงการเศรษฐกิจชุมชน</t>
  </si>
  <si>
    <t xml:space="preserve"> ค่าจดทะเบียนสิทธิและนิติกรรมที่ดิน</t>
  </si>
  <si>
    <t>ณ  วันที่  31  กรกฎาคม  พ.ศ.  2560</t>
  </si>
  <si>
    <t>ณ  วันที่  30 กรกฎาคม พ.ศ.  2560</t>
  </si>
  <si>
    <t>ณ  วันที่  31 กรกฎาคม พ.ศ.  2560</t>
  </si>
  <si>
    <t>นายสมชาย คำด้วง และ</t>
  </si>
  <si>
    <t>น.ส.รัชนี  มธุรวัจน์</t>
  </si>
  <si>
    <t>เงินค่าลงทะเบียน</t>
  </si>
  <si>
    <t>เลขที่ใบยืม 56/2560  ลงวันที่ 21 ก.ค.2560</t>
  </si>
  <si>
    <t>เลขที่ใบยืม 57/2560  ลงวันที่ 21 ก.ค.2560</t>
  </si>
  <si>
    <t>นางปณิชา  เชียงใต้</t>
  </si>
  <si>
    <t>ณ วันที่  31 กรกฎาคม  2560</t>
  </si>
  <si>
    <t xml:space="preserve"> ปีงบประมาณ พ.ศ. 2560  ประจำเดือน  กรกฎาคม  พ.ศ. 2560</t>
  </si>
  <si>
    <t xml:space="preserve"> มิ.ย.2560</t>
  </si>
  <si>
    <t>ครั้งที่ 7</t>
  </si>
  <si>
    <t>ครั้งที่ 8</t>
  </si>
  <si>
    <t xml:space="preserve"> ก.ค.2560</t>
  </si>
  <si>
    <t>ครั้งที่ 9</t>
  </si>
  <si>
    <t>ประจำปีงบประมาณ พ.ศ. 2560  (31 กรกฎาคม 2560)</t>
  </si>
  <si>
    <t>ณ วันที่  31 กรกฎาคม พ.ศ.  2560</t>
  </si>
  <si>
    <t>หจก.กิจถาวร คอนกรีต</t>
  </si>
  <si>
    <t>จ้างเหมาก่อสร้างถนน คสล.ม.14 (หมู่บ้าน-โรงเรียนโสกดู่)</t>
  </si>
  <si>
    <t>เลขที่ 6/60 ลว. 13 ก.ค.60 จำนวนเงิน 264,800.- บาท</t>
  </si>
  <si>
    <t xml:space="preserve"> 13 ก.ค.2562</t>
  </si>
  <si>
    <t>จ้างเหมาก่อสร้างถนน คสล.ม.12 (กลางหมู่บ้าน-สระ)</t>
  </si>
  <si>
    <t>เลขที่ 7/60 ลว. 13 ก.ค.60 จำนวนเงิน 232,000.- บาท</t>
  </si>
  <si>
    <t>ยอดเงินคงเหลือตามรายงานธนาคาร   ณ  31 กรกฎาคม พ.ศ. 2560</t>
  </si>
  <si>
    <t xml:space="preserve">ยอดเงินคงเหลือตามบัญชี  ณ  31 กรกฎาคม พ.ศ. 2560    เป็นเงิน </t>
  </si>
  <si>
    <t>ยอดเงินคงเหลือตามรายงานธนาคาร   ณ  31 กรกฎาคม พ.ศ. 2560 พ.ศ. 2560</t>
  </si>
  <si>
    <t xml:space="preserve"> 21 กรกฎาคม 2560</t>
  </si>
  <si>
    <t xml:space="preserve"> 27 กรกฎาคม 2560</t>
  </si>
  <si>
    <t>วันที่พิมพ์ : 1/8/2560  09:39:57</t>
  </si>
  <si>
    <t>ประจำเดือน  กรกฎาคม ปีงบประมาณ พ.ศ.  2560</t>
  </si>
  <si>
    <t>วันที่พิมพ์ : 1/8/2560  09:40:37</t>
  </si>
  <si>
    <t>ประจำเดือน กรกฎาคม  ปีงบประมาณ   พ.ศ. 2560</t>
  </si>
  <si>
    <t>วันที่พิมพ์ : 1/8/2560  09:41:15</t>
  </si>
  <si>
    <t>ประจำเดือน กรกฏาคม  ปีงบประมาณ   พ.ศ. 2560</t>
  </si>
  <si>
    <t>วันที่พิมพ์ : 1/8/2560  09:38:34</t>
  </si>
  <si>
    <t>วันที่พิมพ์ : 1/8/2560  09:44:38</t>
  </si>
  <si>
    <t>ประจำเดือน กรกฏาคม ปีงบประมาณ พ.ศ. 2560</t>
  </si>
  <si>
    <t>วันที่พิมพ์ : 1/8/2560  09:46:08</t>
  </si>
  <si>
    <t>ประจำเดือน กรกฏาคม ปีงบประมาณ พ.ศ.  2560</t>
  </si>
  <si>
    <t>เดือนตุลาคม ถึงเดือนกรกฎาคม   ปีงบประมาณ 2560</t>
  </si>
  <si>
    <t>(50,000.00)</t>
  </si>
  <si>
    <t>50,000.00</t>
  </si>
  <si>
    <t>76,000.00</t>
  </si>
  <si>
    <t>10,000.00</t>
  </si>
  <si>
    <t>(57,000.00)</t>
  </si>
  <si>
    <t>วันที่พิมพ์ : 1/8/2560  09:48:48</t>
  </si>
  <si>
    <t>วันที่พิมพ์ : 1/8/2560  09:48:02</t>
  </si>
  <si>
    <t>เดือนกรกฎาคม ถึงเดือนกรกฎาคม   ปีงบประมาณ 2560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</si>
</sst>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_-* #,##0_-;\-* #,##0_-;_-* &quot;-&quot;??_-;_-@_-"/>
    <numFmt numFmtId="212" formatCode="[$-107041E]d\ mmmm\ yyyy;@"/>
    <numFmt numFmtId="213" formatCode="d\ ดดดด\ bbbb"/>
    <numFmt numFmtId="214" formatCode="mmm\-yyyy"/>
    <numFmt numFmtId="215" formatCode="[$-107041E]d\ mmm\ yy;@"/>
    <numFmt numFmtId="216" formatCode="[$-41E]d\ mmmm\ yyyy"/>
    <numFmt numFmtId="217" formatCode="_-* #,##0.0_-;\-* #,##0.0_-;_-* &quot;-&quot;??_-;_-@_-"/>
    <numFmt numFmtId="218" formatCode="[$-101041E]d\ mmm\ yy;@"/>
    <numFmt numFmtId="219" formatCode="[$-101041E]d\ mmmm\ yyyy;@"/>
    <numFmt numFmtId="220" formatCode="[$-1070000]d/m/yy;@"/>
    <numFmt numFmtId="221" formatCode="#,##0.00_);[Red]\(#,##0.00\)"/>
    <numFmt numFmtId="222" formatCode="00"/>
    <numFmt numFmtId="223" formatCode="0000000"/>
    <numFmt numFmtId="224" formatCode="#,##0.00_);[Red]\(#,##0\)"/>
    <numFmt numFmtId="225" formatCode="\(#,##0\);[Red]\-#,##0"/>
    <numFmt numFmtId="226" formatCode="_-* #,##0.0_-;\-* #,##0.0_-;_-* &quot;-&quot;?_-;_-@_-"/>
    <numFmt numFmtId="227" formatCode="_-* #,##0.000_-;\-* #,##0.000_-;_-* &quot;-&quot;??_-;_-@_-"/>
    <numFmt numFmtId="228" formatCode="000000"/>
    <numFmt numFmtId="229" formatCode="#,##0.00;[Red]#,##0.00"/>
    <numFmt numFmtId="230" formatCode="00000000"/>
    <numFmt numFmtId="231" formatCode="#,##0.00;#,##0.00"/>
    <numFmt numFmtId="232" formatCode="#,##0.0;#,##0.0"/>
    <numFmt numFmtId="233" formatCode="#,##0;#,##0"/>
    <numFmt numFmtId="234" formatCode="[$-1041E]#,##0.00;\(#,##0.00\);&quot;-&quot;"/>
    <numFmt numFmtId="235" formatCode="[$-1041E]#,##0.00;\-#,##0.00"/>
    <numFmt numFmtId="236" formatCode="#,##0.00_);\(#,##0\)"/>
  </numFmts>
  <fonts count="11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0"/>
      <name val="TH SarabunPSK"/>
      <family val="2"/>
    </font>
    <font>
      <b/>
      <u val="double"/>
      <sz val="16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Accounting"/>
      <sz val="16"/>
      <name val="TH SarabunPSK"/>
      <family val="2"/>
    </font>
    <font>
      <sz val="16"/>
      <name val="Wingdings"/>
      <family val="0"/>
    </font>
    <font>
      <b/>
      <u val="single"/>
      <sz val="15"/>
      <name val="TH SarabunPSK"/>
      <family val="2"/>
    </font>
    <font>
      <u val="single"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Cordia New"/>
      <family val="2"/>
    </font>
    <font>
      <sz val="11"/>
      <color indexed="8"/>
      <name val="Cordia New"/>
      <family val="2"/>
    </font>
    <font>
      <b/>
      <sz val="11"/>
      <color indexed="8"/>
      <name val="Cordia New"/>
      <family val="2"/>
    </font>
    <font>
      <b/>
      <sz val="15"/>
      <color indexed="10"/>
      <name val="TH SarabunPSK"/>
      <family val="2"/>
    </font>
    <font>
      <sz val="13"/>
      <color indexed="8"/>
      <name val="TH SarabunPSK"/>
      <family val="2"/>
    </font>
    <font>
      <b/>
      <u val="double"/>
      <sz val="14"/>
      <name val="TH SarabunPSK"/>
      <family val="2"/>
    </font>
    <font>
      <sz val="11"/>
      <name val="Tahoma"/>
      <family val="2"/>
    </font>
    <font>
      <b/>
      <u val="single"/>
      <sz val="16"/>
      <color indexed="8"/>
      <name val="TH SarabunPSK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30"/>
      <name val="TH SarabunPSK"/>
      <family val="2"/>
    </font>
    <font>
      <b/>
      <sz val="15"/>
      <color indexed="56"/>
      <name val="TH SarabunPSK"/>
      <family val="2"/>
    </font>
    <font>
      <sz val="8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2"/>
      <color indexed="8"/>
      <name val="Microsoft Sans Serif"/>
      <family val="2"/>
    </font>
    <font>
      <b/>
      <sz val="10"/>
      <color indexed="10"/>
      <name val="Microsoft Sans Serif"/>
      <family val="2"/>
    </font>
    <font>
      <sz val="12"/>
      <color indexed="30"/>
      <name val="TH SarabunPSK"/>
      <family val="2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8"/>
      <name val="Tahoma"/>
      <family val="0"/>
    </font>
    <font>
      <b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sz val="10"/>
      <color indexed="48"/>
      <name val="Microsoft Sans Serif"/>
      <family val="0"/>
    </font>
    <font>
      <b/>
      <i/>
      <sz val="10"/>
      <color indexed="48"/>
      <name val="Microsoft Sans Serif"/>
      <family val="0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rgb="FF0070C0"/>
      <name val="TH SarabunPSK"/>
      <family val="2"/>
    </font>
    <font>
      <b/>
      <sz val="15"/>
      <color theme="3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8"/>
      <color rgb="FF000000"/>
      <name val="Microsoft Sans Serif"/>
      <family val="2"/>
    </font>
    <font>
      <sz val="12"/>
      <color rgb="FF0070C0"/>
      <name val="TH SarabunPSK"/>
      <family val="2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b/>
      <sz val="10"/>
      <color rgb="FFFF0000"/>
      <name val="Microsoft Sans Serif"/>
      <family val="2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sz val="10"/>
      <color rgb="FF4169E1"/>
      <name val="Microsoft Sans Serif"/>
      <family val="0"/>
    </font>
    <font>
      <b/>
      <i/>
      <sz val="10"/>
      <color rgb="FF4169E1"/>
      <name val="Microsoft Sans Serif"/>
      <family val="0"/>
    </font>
    <font>
      <b/>
      <sz val="9"/>
      <color rgb="FF000000"/>
      <name val="Microsoft Sans Serif"/>
      <family val="0"/>
    </font>
    <font>
      <sz val="9"/>
      <color rgb="FF000000"/>
      <name val="Microsoft Sans Serif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rgb="FFA9A9A9"/>
      </left>
      <right/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/>
      <bottom/>
    </border>
    <border>
      <left/>
      <right style="thin">
        <color rgb="FFA9A9A9"/>
      </right>
      <top/>
      <bottom/>
    </border>
    <border>
      <left style="thin">
        <color rgb="FFA9A9A9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1" borderId="2" applyNumberFormat="0" applyAlignment="0" applyProtection="0"/>
    <xf numFmtId="0" fontId="80" fillId="0" borderId="3" applyNumberFormat="0" applyFill="0" applyAlignment="0" applyProtection="0"/>
    <xf numFmtId="0" fontId="81" fillId="22" borderId="0" applyNumberFormat="0" applyBorder="0" applyAlignment="0" applyProtection="0"/>
    <xf numFmtId="0" fontId="82" fillId="23" borderId="1" applyNumberFormat="0" applyAlignment="0" applyProtection="0"/>
    <xf numFmtId="0" fontId="83" fillId="24" borderId="0" applyNumberFormat="0" applyBorder="0" applyAlignment="0" applyProtection="0"/>
    <xf numFmtId="0" fontId="84" fillId="0" borderId="4" applyNumberFormat="0" applyFill="0" applyAlignment="0" applyProtection="0"/>
    <xf numFmtId="0" fontId="85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86" fillId="20" borderId="5" applyNumberFormat="0" applyAlignment="0" applyProtection="0"/>
    <xf numFmtId="0" fontId="0" fillId="32" borderId="6" applyNumberFormat="0" applyFont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221" fontId="6" fillId="0" borderId="10" xfId="33" applyNumberFormat="1" applyFont="1" applyBorder="1" applyAlignment="1">
      <alignment horizontal="center"/>
    </xf>
    <xf numFmtId="221" fontId="9" fillId="0" borderId="10" xfId="33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221" fontId="10" fillId="0" borderId="11" xfId="33" applyNumberFormat="1" applyFont="1" applyBorder="1" applyAlignment="1">
      <alignment/>
    </xf>
    <xf numFmtId="221" fontId="10" fillId="0" borderId="12" xfId="33" applyNumberFormat="1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221" fontId="10" fillId="0" borderId="13" xfId="33" applyNumberFormat="1" applyFont="1" applyBorder="1" applyAlignment="1">
      <alignment/>
    </xf>
    <xf numFmtId="43" fontId="10" fillId="0" borderId="14" xfId="33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221" fontId="11" fillId="0" borderId="14" xfId="33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221" fontId="11" fillId="0" borderId="12" xfId="33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3" fontId="10" fillId="0" borderId="13" xfId="33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221" fontId="11" fillId="0" borderId="15" xfId="33" applyNumberFormat="1" applyFont="1" applyBorder="1" applyAlignment="1">
      <alignment/>
    </xf>
    <xf numFmtId="0" fontId="11" fillId="0" borderId="0" xfId="0" applyFont="1" applyAlignment="1">
      <alignment/>
    </xf>
    <xf numFmtId="221" fontId="8" fillId="0" borderId="12" xfId="33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5" xfId="33" applyFont="1" applyBorder="1" applyAlignment="1">
      <alignment/>
    </xf>
    <xf numFmtId="43" fontId="8" fillId="0" borderId="10" xfId="33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21" fontId="10" fillId="0" borderId="14" xfId="33" applyNumberFormat="1" applyFont="1" applyBorder="1" applyAlignment="1">
      <alignment/>
    </xf>
    <xf numFmtId="43" fontId="5" fillId="0" borderId="0" xfId="33" applyFont="1" applyAlignment="1">
      <alignment/>
    </xf>
    <xf numFmtId="221" fontId="12" fillId="0" borderId="16" xfId="33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211" fontId="10" fillId="0" borderId="0" xfId="33" applyNumberFormat="1" applyFont="1" applyBorder="1" applyAlignment="1">
      <alignment/>
    </xf>
    <xf numFmtId="211" fontId="10" fillId="0" borderId="17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3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43" fontId="13" fillId="0" borderId="0" xfId="33" applyFont="1" applyAlignment="1">
      <alignment/>
    </xf>
    <xf numFmtId="49" fontId="6" fillId="0" borderId="0" xfId="0" applyNumberFormat="1" applyFont="1" applyAlignment="1">
      <alignment horizontal="center"/>
    </xf>
    <xf numFmtId="211" fontId="6" fillId="0" borderId="0" xfId="33" applyNumberFormat="1" applyFont="1" applyBorder="1" applyAlignment="1">
      <alignment horizontal="center"/>
    </xf>
    <xf numFmtId="0" fontId="5" fillId="0" borderId="0" xfId="0" applyFont="1" applyAlignment="1">
      <alignment/>
    </xf>
    <xf numFmtId="221" fontId="11" fillId="0" borderId="21" xfId="33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43" fontId="6" fillId="0" borderId="25" xfId="33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3" fontId="5" fillId="0" borderId="0" xfId="33" applyFont="1" applyBorder="1" applyAlignment="1">
      <alignment horizontal="center"/>
    </xf>
    <xf numFmtId="213" fontId="5" fillId="0" borderId="20" xfId="0" applyNumberFormat="1" applyFont="1" applyBorder="1" applyAlignment="1">
      <alignment/>
    </xf>
    <xf numFmtId="215" fontId="5" fillId="0" borderId="0" xfId="0" applyNumberFormat="1" applyFont="1" applyBorder="1" applyAlignment="1">
      <alignment horizontal="center"/>
    </xf>
    <xf numFmtId="43" fontId="5" fillId="0" borderId="25" xfId="0" applyNumberFormat="1" applyFont="1" applyBorder="1" applyAlignment="1">
      <alignment/>
    </xf>
    <xf numFmtId="43" fontId="5" fillId="0" borderId="17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20" xfId="0" applyFont="1" applyBorder="1" applyAlignment="1">
      <alignment horizontal="left" indent="2"/>
    </xf>
    <xf numFmtId="0" fontId="10" fillId="0" borderId="14" xfId="0" applyFont="1" applyBorder="1" applyAlignment="1">
      <alignment horizontal="left" indent="2" shrinkToFit="1"/>
    </xf>
    <xf numFmtId="49" fontId="10" fillId="0" borderId="0" xfId="0" applyNumberFormat="1" applyFont="1" applyBorder="1" applyAlignment="1">
      <alignment horizontal="center"/>
    </xf>
    <xf numFmtId="221" fontId="8" fillId="0" borderId="0" xfId="33" applyNumberFormat="1" applyFont="1" applyBorder="1" applyAlignment="1">
      <alignment/>
    </xf>
    <xf numFmtId="43" fontId="8" fillId="0" borderId="0" xfId="33" applyFont="1" applyBorder="1" applyAlignment="1">
      <alignment/>
    </xf>
    <xf numFmtId="221" fontId="9" fillId="0" borderId="0" xfId="33" applyNumberFormat="1" applyFont="1" applyAlignment="1">
      <alignment/>
    </xf>
    <xf numFmtId="221" fontId="16" fillId="0" borderId="0" xfId="33" applyNumberFormat="1" applyFont="1" applyAlignment="1">
      <alignment/>
    </xf>
    <xf numFmtId="0" fontId="8" fillId="0" borderId="14" xfId="0" applyFont="1" applyBorder="1" applyAlignment="1">
      <alignment horizontal="left" indent="1"/>
    </xf>
    <xf numFmtId="49" fontId="10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indent="2"/>
    </xf>
    <xf numFmtId="0" fontId="8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indent="3"/>
    </xf>
    <xf numFmtId="0" fontId="8" fillId="0" borderId="14" xfId="0" applyFont="1" applyBorder="1" applyAlignment="1">
      <alignment/>
    </xf>
    <xf numFmtId="222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3" fontId="5" fillId="0" borderId="25" xfId="33" applyFont="1" applyBorder="1" applyAlignment="1">
      <alignment/>
    </xf>
    <xf numFmtId="43" fontId="10" fillId="0" borderId="12" xfId="33" applyFont="1" applyBorder="1" applyAlignment="1">
      <alignment/>
    </xf>
    <xf numFmtId="0" fontId="10" fillId="0" borderId="0" xfId="0" applyFont="1" applyAlignment="1">
      <alignment horizontal="center"/>
    </xf>
    <xf numFmtId="43" fontId="10" fillId="0" borderId="11" xfId="33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3" fontId="10" fillId="0" borderId="0" xfId="33" applyFont="1" applyAlignment="1">
      <alignment/>
    </xf>
    <xf numFmtId="0" fontId="8" fillId="0" borderId="10" xfId="0" applyFont="1" applyBorder="1" applyAlignment="1">
      <alignment/>
    </xf>
    <xf numFmtId="221" fontId="12" fillId="0" borderId="10" xfId="33" applyNumberFormat="1" applyFont="1" applyBorder="1" applyAlignment="1">
      <alignment horizontal="center"/>
    </xf>
    <xf numFmtId="0" fontId="10" fillId="0" borderId="14" xfId="0" applyFont="1" applyBorder="1" applyAlignment="1">
      <alignment horizontal="left" indent="2"/>
    </xf>
    <xf numFmtId="0" fontId="10" fillId="0" borderId="14" xfId="0" applyFont="1" applyFill="1" applyBorder="1" applyAlignment="1">
      <alignment horizontal="left" indent="2"/>
    </xf>
    <xf numFmtId="0" fontId="10" fillId="0" borderId="14" xfId="0" applyFont="1" applyBorder="1" applyAlignment="1">
      <alignment horizontal="left" indent="3" shrinkToFit="1"/>
    </xf>
    <xf numFmtId="49" fontId="10" fillId="0" borderId="14" xfId="0" applyNumberFormat="1" applyFont="1" applyFill="1" applyBorder="1" applyAlignment="1">
      <alignment horizontal="center"/>
    </xf>
    <xf numFmtId="211" fontId="13" fillId="0" borderId="0" xfId="33" applyNumberFormat="1" applyFont="1" applyAlignment="1">
      <alignment/>
    </xf>
    <xf numFmtId="211" fontId="10" fillId="0" borderId="0" xfId="33" applyNumberFormat="1" applyFont="1" applyAlignment="1">
      <alignment/>
    </xf>
    <xf numFmtId="211" fontId="8" fillId="0" borderId="10" xfId="33" applyNumberFormat="1" applyFont="1" applyBorder="1" applyAlignment="1">
      <alignment horizontal="center"/>
    </xf>
    <xf numFmtId="211" fontId="10" fillId="0" borderId="0" xfId="33" applyNumberFormat="1" applyFont="1" applyBorder="1" applyAlignment="1">
      <alignment horizontal="center"/>
    </xf>
    <xf numFmtId="211" fontId="10" fillId="0" borderId="28" xfId="33" applyNumberFormat="1" applyFont="1" applyBorder="1" applyAlignment="1">
      <alignment horizontal="center"/>
    </xf>
    <xf numFmtId="211" fontId="10" fillId="0" borderId="27" xfId="33" applyNumberFormat="1" applyFont="1" applyBorder="1" applyAlignment="1">
      <alignment/>
    </xf>
    <xf numFmtId="211" fontId="10" fillId="0" borderId="26" xfId="33" applyNumberFormat="1" applyFont="1" applyBorder="1" applyAlignment="1">
      <alignment/>
    </xf>
    <xf numFmtId="211" fontId="5" fillId="0" borderId="0" xfId="33" applyNumberFormat="1" applyFont="1" applyBorder="1" applyAlignment="1">
      <alignment/>
    </xf>
    <xf numFmtId="211" fontId="5" fillId="0" borderId="0" xfId="33" applyNumberFormat="1" applyFont="1" applyAlignment="1">
      <alignment/>
    </xf>
    <xf numFmtId="211" fontId="11" fillId="0" borderId="0" xfId="33" applyNumberFormat="1" applyFont="1" applyAlignment="1">
      <alignment/>
    </xf>
    <xf numFmtId="211" fontId="11" fillId="0" borderId="20" xfId="33" applyNumberFormat="1" applyFont="1" applyBorder="1" applyAlignment="1">
      <alignment/>
    </xf>
    <xf numFmtId="211" fontId="11" fillId="0" borderId="0" xfId="33" applyNumberFormat="1" applyFont="1" applyBorder="1" applyAlignment="1">
      <alignment/>
    </xf>
    <xf numFmtId="211" fontId="11" fillId="0" borderId="25" xfId="33" applyNumberFormat="1" applyFont="1" applyBorder="1" applyAlignment="1">
      <alignment/>
    </xf>
    <xf numFmtId="211" fontId="12" fillId="0" borderId="0" xfId="33" applyNumberFormat="1" applyFont="1" applyBorder="1" applyAlignment="1">
      <alignment vertical="center"/>
    </xf>
    <xf numFmtId="211" fontId="12" fillId="0" borderId="0" xfId="33" applyNumberFormat="1" applyFont="1" applyBorder="1" applyAlignment="1">
      <alignment horizontal="center"/>
    </xf>
    <xf numFmtId="211" fontId="11" fillId="0" borderId="0" xfId="33" applyNumberFormat="1" applyFont="1" applyBorder="1" applyAlignment="1" quotePrefix="1">
      <alignment horizontal="center"/>
    </xf>
    <xf numFmtId="211" fontId="11" fillId="0" borderId="0" xfId="33" applyNumberFormat="1" applyFont="1" applyBorder="1" applyAlignment="1">
      <alignment horizontal="right"/>
    </xf>
    <xf numFmtId="211" fontId="11" fillId="0" borderId="0" xfId="33" applyNumberFormat="1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11" fillId="0" borderId="0" xfId="33" applyFont="1" applyBorder="1" applyAlignment="1">
      <alignment/>
    </xf>
    <xf numFmtId="43" fontId="11" fillId="0" borderId="12" xfId="33" applyFont="1" applyBorder="1" applyAlignment="1">
      <alignment horizontal="right"/>
    </xf>
    <xf numFmtId="211" fontId="10" fillId="0" borderId="0" xfId="33" applyNumberFormat="1" applyFont="1" applyBorder="1" applyAlignment="1">
      <alignment horizontal="center" vertical="center"/>
    </xf>
    <xf numFmtId="222" fontId="10" fillId="0" borderId="0" xfId="33" applyNumberFormat="1" applyFont="1" applyBorder="1" applyAlignment="1">
      <alignment horizontal="center" vertical="center"/>
    </xf>
    <xf numFmtId="43" fontId="10" fillId="0" borderId="14" xfId="33" applyFont="1" applyBorder="1" applyAlignment="1">
      <alignment horizontal="right"/>
    </xf>
    <xf numFmtId="0" fontId="9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43" fontId="11" fillId="0" borderId="14" xfId="33" applyFont="1" applyBorder="1" applyAlignment="1">
      <alignment horizontal="right"/>
    </xf>
    <xf numFmtId="43" fontId="11" fillId="0" borderId="21" xfId="33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11"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4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/>
    </xf>
    <xf numFmtId="59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59" fontId="10" fillId="0" borderId="0" xfId="0" applyNumberFormat="1" applyFont="1" applyBorder="1" applyAlignment="1">
      <alignment horizontal="center"/>
    </xf>
    <xf numFmtId="15" fontId="10" fillId="0" borderId="11" xfId="0" applyNumberFormat="1" applyFont="1" applyBorder="1" applyAlignment="1">
      <alignment horizontal="center"/>
    </xf>
    <xf numFmtId="15" fontId="10" fillId="0" borderId="14" xfId="0" applyNumberFormat="1" applyFont="1" applyBorder="1" applyAlignment="1">
      <alignment horizontal="center"/>
    </xf>
    <xf numFmtId="43" fontId="6" fillId="0" borderId="0" xfId="33" applyFont="1" applyAlignment="1">
      <alignment horizontal="center"/>
    </xf>
    <xf numFmtId="43" fontId="8" fillId="0" borderId="28" xfId="0" applyNumberFormat="1" applyFont="1" applyBorder="1" applyAlignment="1">
      <alignment horizontal="center"/>
    </xf>
    <xf numFmtId="43" fontId="8" fillId="0" borderId="11" xfId="33" applyFont="1" applyBorder="1" applyAlignment="1">
      <alignment/>
    </xf>
    <xf numFmtId="43" fontId="10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230" fontId="5" fillId="0" borderId="0" xfId="0" applyNumberFormat="1" applyFont="1" applyBorder="1" applyAlignment="1">
      <alignment horizontal="center"/>
    </xf>
    <xf numFmtId="43" fontId="11" fillId="0" borderId="0" xfId="33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229" fontId="5" fillId="0" borderId="0" xfId="0" applyNumberFormat="1" applyFont="1" applyAlignment="1">
      <alignment/>
    </xf>
    <xf numFmtId="43" fontId="10" fillId="0" borderId="0" xfId="0" applyNumberFormat="1" applyFont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15" fillId="0" borderId="0" xfId="0" applyFont="1" applyBorder="1" applyAlignment="1">
      <alignment/>
    </xf>
    <xf numFmtId="1" fontId="5" fillId="0" borderId="0" xfId="33" applyNumberFormat="1" applyFont="1" applyAlignment="1">
      <alignment/>
    </xf>
    <xf numFmtId="1" fontId="10" fillId="0" borderId="0" xfId="33" applyNumberFormat="1" applyFont="1" applyAlignment="1">
      <alignment/>
    </xf>
    <xf numFmtId="1" fontId="11" fillId="0" borderId="0" xfId="33" applyNumberFormat="1" applyFont="1" applyAlignment="1">
      <alignment/>
    </xf>
    <xf numFmtId="1" fontId="13" fillId="0" borderId="0" xfId="33" applyNumberFormat="1" applyFont="1" applyAlignment="1">
      <alignment/>
    </xf>
    <xf numFmtId="15" fontId="5" fillId="0" borderId="0" xfId="0" applyNumberFormat="1" applyFont="1" applyBorder="1" applyAlignment="1">
      <alignment horizontal="center"/>
    </xf>
    <xf numFmtId="43" fontId="14" fillId="0" borderId="25" xfId="0" applyNumberFormat="1" applyFont="1" applyBorder="1" applyAlignment="1">
      <alignment/>
    </xf>
    <xf numFmtId="43" fontId="10" fillId="0" borderId="0" xfId="33" applyFont="1" applyBorder="1" applyAlignment="1">
      <alignment horizontal="center"/>
    </xf>
    <xf numFmtId="0" fontId="13" fillId="0" borderId="0" xfId="0" applyFont="1" applyBorder="1" applyAlignment="1">
      <alignment/>
    </xf>
    <xf numFmtId="43" fontId="8" fillId="0" borderId="0" xfId="33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21" fontId="12" fillId="0" borderId="0" xfId="33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49" fontId="17" fillId="0" borderId="18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49" fontId="17" fillId="0" borderId="14" xfId="0" applyNumberFormat="1" applyFont="1" applyBorder="1" applyAlignment="1">
      <alignment horizontal="center"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49" fontId="17" fillId="0" borderId="15" xfId="0" applyNumberFormat="1" applyFont="1" applyBorder="1" applyAlignment="1">
      <alignment horizontal="center"/>
    </xf>
    <xf numFmtId="0" fontId="17" fillId="0" borderId="30" xfId="0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17" fillId="0" borderId="37" xfId="0" applyFont="1" applyBorder="1" applyAlignment="1">
      <alignment/>
    </xf>
    <xf numFmtId="221" fontId="9" fillId="0" borderId="0" xfId="33" applyNumberFormat="1" applyFont="1" applyAlignment="1">
      <alignment horizontal="left"/>
    </xf>
    <xf numFmtId="0" fontId="9" fillId="0" borderId="0" xfId="0" applyFont="1" applyAlignment="1">
      <alignment/>
    </xf>
    <xf numFmtId="221" fontId="9" fillId="0" borderId="0" xfId="0" applyNumberFormat="1" applyFont="1" applyAlignment="1">
      <alignment/>
    </xf>
    <xf numFmtId="221" fontId="9" fillId="0" borderId="38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43" fontId="11" fillId="0" borderId="0" xfId="33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221" fontId="9" fillId="0" borderId="0" xfId="33" applyNumberFormat="1" applyFont="1" applyBorder="1" applyAlignment="1">
      <alignment/>
    </xf>
    <xf numFmtId="221" fontId="12" fillId="0" borderId="0" xfId="33" applyNumberFormat="1" applyFont="1" applyBorder="1" applyAlignment="1">
      <alignment/>
    </xf>
    <xf numFmtId="211" fontId="5" fillId="0" borderId="0" xfId="0" applyNumberFormat="1" applyFont="1" applyAlignment="1">
      <alignment/>
    </xf>
    <xf numFmtId="211" fontId="18" fillId="0" borderId="0" xfId="33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indent="6"/>
    </xf>
    <xf numFmtId="0" fontId="6" fillId="0" borderId="25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206" fontId="10" fillId="0" borderId="0" xfId="33" applyNumberFormat="1" applyFont="1" applyBorder="1" applyAlignment="1">
      <alignment/>
    </xf>
    <xf numFmtId="43" fontId="22" fillId="0" borderId="25" xfId="0" applyNumberFormat="1" applyFont="1" applyBorder="1" applyAlignment="1">
      <alignment/>
    </xf>
    <xf numFmtId="206" fontId="5" fillId="0" borderId="0" xfId="33" applyNumberFormat="1" applyFont="1" applyBorder="1" applyAlignment="1">
      <alignment/>
    </xf>
    <xf numFmtId="206" fontId="19" fillId="0" borderId="25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8" fillId="0" borderId="25" xfId="0" applyFont="1" applyBorder="1" applyAlignment="1">
      <alignment/>
    </xf>
    <xf numFmtId="211" fontId="11" fillId="0" borderId="30" xfId="33" applyNumberFormat="1" applyFont="1" applyBorder="1" applyAlignment="1">
      <alignment/>
    </xf>
    <xf numFmtId="211" fontId="11" fillId="0" borderId="34" xfId="33" applyNumberFormat="1" applyFont="1" applyBorder="1" applyAlignment="1">
      <alignment/>
    </xf>
    <xf numFmtId="43" fontId="15" fillId="0" borderId="13" xfId="33" applyFont="1" applyBorder="1" applyAlignment="1">
      <alignment/>
    </xf>
    <xf numFmtId="43" fontId="15" fillId="0" borderId="0" xfId="33" applyFont="1" applyAlignment="1">
      <alignment/>
    </xf>
    <xf numFmtId="0" fontId="15" fillId="0" borderId="0" xfId="0" applyFont="1" applyAlignment="1">
      <alignment/>
    </xf>
    <xf numFmtId="43" fontId="15" fillId="0" borderId="14" xfId="33" applyFont="1" applyBorder="1" applyAlignment="1">
      <alignment/>
    </xf>
    <xf numFmtId="43" fontId="15" fillId="0" borderId="15" xfId="33" applyFont="1" applyBorder="1" applyAlignment="1">
      <alignment/>
    </xf>
    <xf numFmtId="43" fontId="9" fillId="0" borderId="10" xfId="33" applyFont="1" applyBorder="1" applyAlignment="1">
      <alignment/>
    </xf>
    <xf numFmtId="43" fontId="9" fillId="0" borderId="0" xfId="33" applyFont="1" applyAlignment="1">
      <alignment/>
    </xf>
    <xf numFmtId="0" fontId="15" fillId="0" borderId="2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right"/>
    </xf>
    <xf numFmtId="206" fontId="10" fillId="0" borderId="25" xfId="33" applyNumberFormat="1" applyFont="1" applyBorder="1" applyAlignment="1">
      <alignment/>
    </xf>
    <xf numFmtId="43" fontId="19" fillId="0" borderId="25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23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6" fillId="0" borderId="18" xfId="0" applyFont="1" applyBorder="1" applyAlignment="1">
      <alignment/>
    </xf>
    <xf numFmtId="43" fontId="18" fillId="0" borderId="41" xfId="33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3" fontId="18" fillId="0" borderId="30" xfId="0" applyNumberFormat="1" applyFont="1" applyBorder="1" applyAlignment="1">
      <alignment horizontal="right"/>
    </xf>
    <xf numFmtId="0" fontId="17" fillId="0" borderId="14" xfId="0" applyFont="1" applyBorder="1" applyAlignment="1">
      <alignment horizontal="center"/>
    </xf>
    <xf numFmtId="4" fontId="18" fillId="0" borderId="14" xfId="0" applyNumberFormat="1" applyFont="1" applyBorder="1" applyAlignment="1">
      <alignment horizontal="right"/>
    </xf>
    <xf numFmtId="43" fontId="17" fillId="0" borderId="14" xfId="33" applyNumberFormat="1" applyFont="1" applyBorder="1" applyAlignment="1">
      <alignment horizontal="right"/>
    </xf>
    <xf numFmtId="43" fontId="17" fillId="0" borderId="30" xfId="33" applyNumberFormat="1" applyFont="1" applyBorder="1" applyAlignment="1">
      <alignment horizontal="center"/>
    </xf>
    <xf numFmtId="43" fontId="17" fillId="0" borderId="14" xfId="33" applyFont="1" applyBorder="1" applyAlignment="1">
      <alignment horizontal="right"/>
    </xf>
    <xf numFmtId="43" fontId="17" fillId="0" borderId="30" xfId="33" applyNumberFormat="1" applyFont="1" applyBorder="1" applyAlignment="1">
      <alignment horizontal="right"/>
    </xf>
    <xf numFmtId="211" fontId="17" fillId="0" borderId="15" xfId="33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18" fillId="0" borderId="15" xfId="33" applyFont="1" applyBorder="1" applyAlignment="1">
      <alignment horizontal="center"/>
    </xf>
    <xf numFmtId="0" fontId="18" fillId="0" borderId="36" xfId="0" applyFont="1" applyBorder="1" applyAlignment="1">
      <alignment/>
    </xf>
    <xf numFmtId="49" fontId="17" fillId="0" borderId="21" xfId="0" applyNumberFormat="1" applyFont="1" applyBorder="1" applyAlignment="1">
      <alignment horizontal="center"/>
    </xf>
    <xf numFmtId="43" fontId="18" fillId="0" borderId="15" xfId="33" applyNumberFormat="1" applyFont="1" applyBorder="1" applyAlignment="1">
      <alignment horizontal="center"/>
    </xf>
    <xf numFmtId="4" fontId="18" fillId="0" borderId="42" xfId="0" applyNumberFormat="1" applyFont="1" applyBorder="1" applyAlignment="1">
      <alignment horizontal="right"/>
    </xf>
    <xf numFmtId="43" fontId="18" fillId="0" borderId="10" xfId="33" applyNumberFormat="1" applyFont="1" applyBorder="1" applyAlignment="1">
      <alignment horizontal="right"/>
    </xf>
    <xf numFmtId="43" fontId="18" fillId="0" borderId="10" xfId="33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3" fontId="18" fillId="0" borderId="10" xfId="33" applyNumberFormat="1" applyFont="1" applyBorder="1" applyAlignment="1">
      <alignment horizontal="center"/>
    </xf>
    <xf numFmtId="0" fontId="18" fillId="0" borderId="18" xfId="0" applyFont="1" applyBorder="1" applyAlignment="1">
      <alignment/>
    </xf>
    <xf numFmtId="0" fontId="21" fillId="0" borderId="41" xfId="0" applyFont="1" applyBorder="1" applyAlignment="1">
      <alignment/>
    </xf>
    <xf numFmtId="0" fontId="18" fillId="0" borderId="12" xfId="0" applyFont="1" applyBorder="1" applyAlignment="1">
      <alignment/>
    </xf>
    <xf numFmtId="4" fontId="17" fillId="0" borderId="14" xfId="0" applyNumberFormat="1" applyFont="1" applyBorder="1" applyAlignment="1">
      <alignment horizontal="right"/>
    </xf>
    <xf numFmtId="4" fontId="17" fillId="0" borderId="14" xfId="33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right"/>
    </xf>
    <xf numFmtId="4" fontId="17" fillId="0" borderId="12" xfId="33" applyNumberFormat="1" applyFont="1" applyBorder="1" applyAlignment="1">
      <alignment horizontal="right"/>
    </xf>
    <xf numFmtId="0" fontId="17" fillId="0" borderId="25" xfId="0" applyFont="1" applyBorder="1" applyAlignment="1">
      <alignment/>
    </xf>
    <xf numFmtId="4" fontId="18" fillId="0" borderId="14" xfId="33" applyNumberFormat="1" applyFont="1" applyBorder="1" applyAlignment="1">
      <alignment horizontal="right"/>
    </xf>
    <xf numFmtId="0" fontId="18" fillId="0" borderId="43" xfId="0" applyFont="1" applyBorder="1" applyAlignment="1">
      <alignment/>
    </xf>
    <xf numFmtId="49" fontId="18" fillId="0" borderId="29" xfId="0" applyNumberFormat="1" applyFont="1" applyBorder="1" applyAlignment="1">
      <alignment horizontal="center"/>
    </xf>
    <xf numFmtId="43" fontId="18" fillId="0" borderId="10" xfId="33" applyFont="1" applyBorder="1" applyAlignment="1">
      <alignment horizontal="right"/>
    </xf>
    <xf numFmtId="43" fontId="18" fillId="0" borderId="44" xfId="33" applyNumberFormat="1" applyFont="1" applyBorder="1" applyAlignment="1">
      <alignment horizontal="right"/>
    </xf>
    <xf numFmtId="43" fontId="18" fillId="0" borderId="16" xfId="33" applyFont="1" applyBorder="1" applyAlignment="1">
      <alignment horizontal="right"/>
    </xf>
    <xf numFmtId="43" fontId="6" fillId="0" borderId="0" xfId="33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43" fontId="13" fillId="0" borderId="0" xfId="0" applyNumberFormat="1" applyFont="1" applyAlignment="1">
      <alignment/>
    </xf>
    <xf numFmtId="211" fontId="5" fillId="0" borderId="14" xfId="33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43" fontId="5" fillId="0" borderId="0" xfId="33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3" fontId="11" fillId="0" borderId="15" xfId="33" applyFont="1" applyBorder="1" applyAlignment="1">
      <alignment/>
    </xf>
    <xf numFmtId="211" fontId="10" fillId="0" borderId="11" xfId="33" applyNumberFormat="1" applyFont="1" applyBorder="1" applyAlignment="1">
      <alignment horizontal="right"/>
    </xf>
    <xf numFmtId="211" fontId="10" fillId="0" borderId="11" xfId="33" applyNumberFormat="1" applyFont="1" applyBorder="1" applyAlignment="1">
      <alignment horizontal="center"/>
    </xf>
    <xf numFmtId="228" fontId="10" fillId="0" borderId="12" xfId="33" applyNumberFormat="1" applyFont="1" applyBorder="1" applyAlignment="1" quotePrefix="1">
      <alignment horizontal="center"/>
    </xf>
    <xf numFmtId="211" fontId="10" fillId="0" borderId="12" xfId="33" applyNumberFormat="1" applyFont="1" applyBorder="1" applyAlignment="1">
      <alignment horizontal="right"/>
    </xf>
    <xf numFmtId="211" fontId="10" fillId="0" borderId="12" xfId="33" applyNumberFormat="1" applyFont="1" applyBorder="1" applyAlignment="1">
      <alignment horizontal="center"/>
    </xf>
    <xf numFmtId="211" fontId="10" fillId="0" borderId="12" xfId="33" applyNumberFormat="1" applyFont="1" applyBorder="1" applyAlignment="1">
      <alignment/>
    </xf>
    <xf numFmtId="43" fontId="10" fillId="0" borderId="0" xfId="33" applyFont="1" applyBorder="1" applyAlignment="1">
      <alignment/>
    </xf>
    <xf numFmtId="43" fontId="10" fillId="0" borderId="0" xfId="33" applyNumberFormat="1" applyFont="1" applyBorder="1" applyAlignment="1">
      <alignment/>
    </xf>
    <xf numFmtId="43" fontId="18" fillId="0" borderId="42" xfId="33" applyFont="1" applyBorder="1" applyAlignment="1">
      <alignment horizontal="right"/>
    </xf>
    <xf numFmtId="43" fontId="18" fillId="0" borderId="10" xfId="33" applyFont="1" applyBorder="1" applyAlignment="1">
      <alignment horizontal="right" vertical="center"/>
    </xf>
    <xf numFmtId="43" fontId="18" fillId="0" borderId="14" xfId="33" applyFont="1" applyBorder="1" applyAlignment="1">
      <alignment horizontal="right"/>
    </xf>
    <xf numFmtId="43" fontId="28" fillId="0" borderId="0" xfId="33" applyFont="1" applyAlignment="1">
      <alignment/>
    </xf>
    <xf numFmtId="211" fontId="28" fillId="0" borderId="0" xfId="33" applyNumberFormat="1" applyFont="1" applyAlignment="1">
      <alignment/>
    </xf>
    <xf numFmtId="211" fontId="28" fillId="0" borderId="10" xfId="33" applyNumberFormat="1" applyFont="1" applyBorder="1" applyAlignment="1">
      <alignment/>
    </xf>
    <xf numFmtId="211" fontId="29" fillId="0" borderId="10" xfId="33" applyNumberFormat="1" applyFont="1" applyBorder="1" applyAlignment="1">
      <alignment/>
    </xf>
    <xf numFmtId="43" fontId="29" fillId="0" borderId="0" xfId="33" applyFont="1" applyAlignment="1">
      <alignment/>
    </xf>
    <xf numFmtId="211" fontId="29" fillId="0" borderId="0" xfId="33" applyNumberFormat="1" applyFont="1" applyAlignment="1">
      <alignment/>
    </xf>
    <xf numFmtId="43" fontId="30" fillId="0" borderId="10" xfId="33" applyFont="1" applyBorder="1" applyAlignment="1">
      <alignment/>
    </xf>
    <xf numFmtId="211" fontId="30" fillId="0" borderId="16" xfId="33" applyNumberFormat="1" applyFont="1" applyBorder="1" applyAlignment="1">
      <alignment/>
    </xf>
    <xf numFmtId="206" fontId="31" fillId="0" borderId="21" xfId="33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center"/>
    </xf>
    <xf numFmtId="43" fontId="17" fillId="0" borderId="0" xfId="33" applyNumberFormat="1" applyFont="1" applyBorder="1" applyAlignment="1">
      <alignment horizontal="right"/>
    </xf>
    <xf numFmtId="4" fontId="18" fillId="0" borderId="12" xfId="33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211" fontId="27" fillId="0" borderId="10" xfId="33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3" fontId="18" fillId="0" borderId="40" xfId="33" applyNumberFormat="1" applyFont="1" applyBorder="1" applyAlignment="1">
      <alignment horizontal="center"/>
    </xf>
    <xf numFmtId="211" fontId="30" fillId="0" borderId="0" xfId="33" applyNumberFormat="1" applyFont="1" applyAlignment="1">
      <alignment/>
    </xf>
    <xf numFmtId="43" fontId="19" fillId="0" borderId="0" xfId="33" applyFont="1" applyBorder="1" applyAlignment="1">
      <alignment/>
    </xf>
    <xf numFmtId="206" fontId="14" fillId="0" borderId="25" xfId="0" applyNumberFormat="1" applyFont="1" applyBorder="1" applyAlignment="1">
      <alignment/>
    </xf>
    <xf numFmtId="43" fontId="15" fillId="0" borderId="12" xfId="33" applyFont="1" applyBorder="1" applyAlignment="1">
      <alignment/>
    </xf>
    <xf numFmtId="43" fontId="5" fillId="0" borderId="0" xfId="33" applyNumberFormat="1" applyFont="1" applyBorder="1" applyAlignment="1">
      <alignment/>
    </xf>
    <xf numFmtId="43" fontId="5" fillId="0" borderId="12" xfId="33" applyFont="1" applyBorder="1" applyAlignment="1">
      <alignment horizont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7" fillId="0" borderId="43" xfId="0" applyFont="1" applyBorder="1" applyAlignment="1">
      <alignment/>
    </xf>
    <xf numFmtId="0" fontId="26" fillId="0" borderId="29" xfId="0" applyFont="1" applyBorder="1" applyAlignment="1">
      <alignment/>
    </xf>
    <xf numFmtId="43" fontId="18" fillId="0" borderId="45" xfId="0" applyNumberFormat="1" applyFont="1" applyBorder="1" applyAlignment="1">
      <alignment horizontal="right"/>
    </xf>
    <xf numFmtId="206" fontId="90" fillId="0" borderId="46" xfId="33" applyNumberFormat="1" applyFont="1" applyBorder="1" applyAlignment="1">
      <alignment horizontal="right"/>
    </xf>
    <xf numFmtId="43" fontId="18" fillId="0" borderId="14" xfId="33" applyNumberFormat="1" applyFont="1" applyBorder="1" applyAlignment="1">
      <alignment horizontal="right"/>
    </xf>
    <xf numFmtId="211" fontId="18" fillId="0" borderId="14" xfId="33" applyNumberFormat="1" applyFont="1" applyBorder="1" applyAlignment="1">
      <alignment horizontal="right"/>
    </xf>
    <xf numFmtId="211" fontId="18" fillId="0" borderId="15" xfId="33" applyNumberFormat="1" applyFont="1" applyBorder="1" applyAlignment="1">
      <alignment horizontal="right"/>
    </xf>
    <xf numFmtId="43" fontId="18" fillId="0" borderId="15" xfId="33" applyNumberFormat="1" applyFont="1" applyBorder="1" applyAlignment="1">
      <alignment horizontal="right"/>
    </xf>
    <xf numFmtId="43" fontId="18" fillId="0" borderId="30" xfId="33" applyNumberFormat="1" applyFont="1" applyBorder="1" applyAlignment="1">
      <alignment horizontal="right"/>
    </xf>
    <xf numFmtId="221" fontId="12" fillId="0" borderId="10" xfId="33" applyNumberFormat="1" applyFont="1" applyBorder="1" applyAlignment="1">
      <alignment/>
    </xf>
    <xf numFmtId="221" fontId="11" fillId="0" borderId="10" xfId="33" applyNumberFormat="1" applyFont="1" applyBorder="1" applyAlignment="1">
      <alignment/>
    </xf>
    <xf numFmtId="0" fontId="11" fillId="0" borderId="13" xfId="0" applyFont="1" applyBorder="1" applyAlignment="1">
      <alignment/>
    </xf>
    <xf numFmtId="43" fontId="12" fillId="0" borderId="10" xfId="33" applyFont="1" applyBorder="1" applyAlignment="1">
      <alignment/>
    </xf>
    <xf numFmtId="43" fontId="11" fillId="0" borderId="14" xfId="33" applyFont="1" applyBorder="1" applyAlignment="1">
      <alignment/>
    </xf>
    <xf numFmtId="0" fontId="13" fillId="0" borderId="42" xfId="0" applyFont="1" applyBorder="1" applyAlignment="1">
      <alignment/>
    </xf>
    <xf numFmtId="43" fontId="12" fillId="0" borderId="16" xfId="33" applyFont="1" applyBorder="1" applyAlignment="1">
      <alignment/>
    </xf>
    <xf numFmtId="17" fontId="13" fillId="0" borderId="10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center"/>
    </xf>
    <xf numFmtId="211" fontId="32" fillId="0" borderId="12" xfId="33" applyNumberFormat="1" applyFont="1" applyBorder="1" applyAlignment="1">
      <alignment/>
    </xf>
    <xf numFmtId="222" fontId="32" fillId="0" borderId="12" xfId="0" applyNumberFormat="1" applyFont="1" applyBorder="1" applyAlignment="1">
      <alignment horizontal="center"/>
    </xf>
    <xf numFmtId="211" fontId="11" fillId="0" borderId="0" xfId="0" applyNumberFormat="1" applyFont="1" applyAlignment="1">
      <alignment/>
    </xf>
    <xf numFmtId="43" fontId="27" fillId="0" borderId="10" xfId="33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28" xfId="0" applyFont="1" applyBorder="1" applyAlignment="1">
      <alignment/>
    </xf>
    <xf numFmtId="43" fontId="6" fillId="0" borderId="10" xfId="0" applyNumberFormat="1" applyFont="1" applyBorder="1" applyAlignment="1">
      <alignment/>
    </xf>
    <xf numFmtId="0" fontId="8" fillId="0" borderId="23" xfId="0" applyFont="1" applyBorder="1" applyAlignment="1">
      <alignment/>
    </xf>
    <xf numFmtId="43" fontId="10" fillId="0" borderId="24" xfId="33" applyNumberFormat="1" applyFont="1" applyBorder="1" applyAlignment="1">
      <alignment/>
    </xf>
    <xf numFmtId="0" fontId="10" fillId="0" borderId="20" xfId="0" applyFont="1" applyBorder="1" applyAlignment="1">
      <alignment/>
    </xf>
    <xf numFmtId="43" fontId="10" fillId="0" borderId="25" xfId="33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 horizontal="center"/>
    </xf>
    <xf numFmtId="43" fontId="10" fillId="0" borderId="17" xfId="33" applyFont="1" applyBorder="1" applyAlignment="1">
      <alignment/>
    </xf>
    <xf numFmtId="43" fontId="8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3" fontId="10" fillId="0" borderId="11" xfId="33" applyFont="1" applyBorder="1" applyAlignment="1">
      <alignment horizontal="center"/>
    </xf>
    <xf numFmtId="43" fontId="10" fillId="0" borderId="12" xfId="33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20" xfId="33" applyFont="1" applyBorder="1" applyAlignment="1">
      <alignment/>
    </xf>
    <xf numFmtId="43" fontId="8" fillId="0" borderId="0" xfId="0" applyNumberFormat="1" applyFont="1" applyBorder="1" applyAlignment="1">
      <alignment/>
    </xf>
    <xf numFmtId="228" fontId="11" fillId="0" borderId="11" xfId="33" applyNumberFormat="1" applyFont="1" applyBorder="1" applyAlignment="1" quotePrefix="1">
      <alignment horizontal="center"/>
    </xf>
    <xf numFmtId="211" fontId="11" fillId="0" borderId="11" xfId="33" applyNumberFormat="1" applyFont="1" applyBorder="1" applyAlignment="1">
      <alignment horizontal="right"/>
    </xf>
    <xf numFmtId="211" fontId="11" fillId="0" borderId="11" xfId="33" applyNumberFormat="1" applyFont="1" applyBorder="1" applyAlignment="1">
      <alignment horizontal="center"/>
    </xf>
    <xf numFmtId="211" fontId="11" fillId="0" borderId="11" xfId="33" applyNumberFormat="1" applyFont="1" applyBorder="1" applyAlignment="1">
      <alignment/>
    </xf>
    <xf numFmtId="211" fontId="11" fillId="0" borderId="33" xfId="33" applyNumberFormat="1" applyFont="1" applyBorder="1" applyAlignment="1">
      <alignment/>
    </xf>
    <xf numFmtId="228" fontId="11" fillId="0" borderId="14" xfId="33" applyNumberFormat="1" applyFont="1" applyBorder="1" applyAlignment="1" quotePrefix="1">
      <alignment horizontal="center"/>
    </xf>
    <xf numFmtId="211" fontId="11" fillId="0" borderId="14" xfId="33" applyNumberFormat="1" applyFont="1" applyBorder="1" applyAlignment="1">
      <alignment horizontal="right"/>
    </xf>
    <xf numFmtId="211" fontId="11" fillId="0" borderId="14" xfId="33" applyNumberFormat="1" applyFont="1" applyBorder="1" applyAlignment="1">
      <alignment horizontal="center"/>
    </xf>
    <xf numFmtId="211" fontId="11" fillId="0" borderId="14" xfId="33" applyNumberFormat="1" applyFont="1" applyBorder="1" applyAlignment="1">
      <alignment/>
    </xf>
    <xf numFmtId="222" fontId="11" fillId="0" borderId="14" xfId="33" applyNumberFormat="1" applyFont="1" applyBorder="1" applyAlignment="1">
      <alignment horizontal="center"/>
    </xf>
    <xf numFmtId="211" fontId="11" fillId="0" borderId="33" xfId="33" applyNumberFormat="1" applyFont="1" applyBorder="1" applyAlignment="1">
      <alignment horizontal="left" indent="3"/>
    </xf>
    <xf numFmtId="211" fontId="11" fillId="0" borderId="14" xfId="33" applyNumberFormat="1" applyFont="1" applyBorder="1" applyAlignment="1">
      <alignment/>
    </xf>
    <xf numFmtId="228" fontId="11" fillId="0" borderId="14" xfId="33" applyNumberFormat="1" applyFont="1" applyBorder="1" applyAlignment="1">
      <alignment horizontal="center"/>
    </xf>
    <xf numFmtId="228" fontId="11" fillId="0" borderId="30" xfId="33" applyNumberFormat="1" applyFont="1" applyBorder="1" applyAlignment="1">
      <alignment horizontal="center"/>
    </xf>
    <xf numFmtId="211" fontId="11" fillId="0" borderId="30" xfId="33" applyNumberFormat="1" applyFont="1" applyBorder="1" applyAlignment="1">
      <alignment horizontal="right"/>
    </xf>
    <xf numFmtId="221" fontId="9" fillId="0" borderId="0" xfId="0" applyNumberFormat="1" applyFont="1" applyBorder="1" applyAlignment="1">
      <alignment/>
    </xf>
    <xf numFmtId="43" fontId="8" fillId="0" borderId="19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221" fontId="12" fillId="0" borderId="12" xfId="33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221" fontId="12" fillId="0" borderId="14" xfId="33" applyNumberFormat="1" applyFont="1" applyBorder="1" applyAlignment="1">
      <alignment/>
    </xf>
    <xf numFmtId="0" fontId="12" fillId="0" borderId="14" xfId="0" applyFont="1" applyBorder="1" applyAlignment="1">
      <alignment horizontal="right" indent="3"/>
    </xf>
    <xf numFmtId="0" fontId="11" fillId="0" borderId="15" xfId="0" applyFont="1" applyBorder="1" applyAlignment="1">
      <alignment horizontal="left" indent="3"/>
    </xf>
    <xf numFmtId="0" fontId="8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211" fontId="27" fillId="0" borderId="0" xfId="33" applyNumberFormat="1" applyFont="1" applyBorder="1" applyAlignment="1">
      <alignment/>
    </xf>
    <xf numFmtId="43" fontId="27" fillId="0" borderId="0" xfId="33" applyFont="1" applyBorder="1" applyAlignment="1">
      <alignment/>
    </xf>
    <xf numFmtId="0" fontId="18" fillId="0" borderId="43" xfId="0" applyFont="1" applyBorder="1" applyAlignment="1">
      <alignment horizontal="center"/>
    </xf>
    <xf numFmtId="4" fontId="18" fillId="0" borderId="15" xfId="0" applyNumberFormat="1" applyFont="1" applyBorder="1" applyAlignment="1">
      <alignment vertical="center" wrapText="1"/>
    </xf>
    <xf numFmtId="43" fontId="18" fillId="0" borderId="15" xfId="33" applyNumberFormat="1" applyFont="1" applyBorder="1" applyAlignment="1">
      <alignment vertical="center" wrapText="1"/>
    </xf>
    <xf numFmtId="43" fontId="18" fillId="0" borderId="15" xfId="33" applyFont="1" applyBorder="1" applyAlignment="1">
      <alignment vertical="center" wrapText="1"/>
    </xf>
    <xf numFmtId="221" fontId="11" fillId="0" borderId="14" xfId="33" applyNumberFormat="1" applyFont="1" applyBorder="1" applyAlignment="1">
      <alignment horizontal="right"/>
    </xf>
    <xf numFmtId="221" fontId="11" fillId="0" borderId="13" xfId="33" applyNumberFormat="1" applyFont="1" applyBorder="1" applyAlignment="1">
      <alignment horizontal="right"/>
    </xf>
    <xf numFmtId="43" fontId="18" fillId="0" borderId="0" xfId="33" applyNumberFormat="1" applyFont="1" applyBorder="1" applyAlignment="1">
      <alignment horizontal="right"/>
    </xf>
    <xf numFmtId="43" fontId="18" fillId="0" borderId="0" xfId="33" applyFont="1" applyBorder="1" applyAlignment="1">
      <alignment horizontal="right"/>
    </xf>
    <xf numFmtId="211" fontId="28" fillId="0" borderId="11" xfId="33" applyNumberFormat="1" applyFont="1" applyBorder="1" applyAlignment="1">
      <alignment/>
    </xf>
    <xf numFmtId="211" fontId="28" fillId="0" borderId="28" xfId="33" applyNumberFormat="1" applyFont="1" applyBorder="1" applyAlignment="1">
      <alignment/>
    </xf>
    <xf numFmtId="211" fontId="28" fillId="0" borderId="14" xfId="33" applyNumberFormat="1" applyFont="1" applyBorder="1" applyAlignment="1">
      <alignment/>
    </xf>
    <xf numFmtId="211" fontId="8" fillId="0" borderId="0" xfId="33" applyNumberFormat="1" applyFont="1" applyBorder="1" applyAlignment="1">
      <alignment horizontal="center"/>
    </xf>
    <xf numFmtId="211" fontId="6" fillId="0" borderId="26" xfId="33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17" fontId="13" fillId="0" borderId="10" xfId="0" applyNumberFormat="1" applyFont="1" applyBorder="1" applyAlignment="1">
      <alignment horizontal="center"/>
    </xf>
    <xf numFmtId="43" fontId="6" fillId="0" borderId="17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206" fontId="6" fillId="0" borderId="0" xfId="33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211" fontId="12" fillId="0" borderId="16" xfId="33" applyNumberFormat="1" applyFont="1" applyBorder="1" applyAlignment="1">
      <alignment horizontal="center" vertical="center"/>
    </xf>
    <xf numFmtId="222" fontId="12" fillId="0" borderId="16" xfId="33" applyNumberFormat="1" applyFont="1" applyBorder="1" applyAlignment="1">
      <alignment horizontal="center" vertical="center"/>
    </xf>
    <xf numFmtId="211" fontId="10" fillId="0" borderId="0" xfId="33" applyNumberFormat="1" applyFont="1" applyAlignment="1">
      <alignment horizontal="right"/>
    </xf>
    <xf numFmtId="206" fontId="91" fillId="0" borderId="13" xfId="33" applyNumberFormat="1" applyFont="1" applyBorder="1" applyAlignment="1">
      <alignment horizontal="right"/>
    </xf>
    <xf numFmtId="0" fontId="13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11" fontId="11" fillId="0" borderId="12" xfId="33" applyNumberFormat="1" applyFont="1" applyBorder="1" applyAlignment="1">
      <alignment horizontal="right"/>
    </xf>
    <xf numFmtId="211" fontId="11" fillId="0" borderId="13" xfId="33" applyNumberFormat="1" applyFont="1" applyBorder="1" applyAlignment="1">
      <alignment horizontal="right"/>
    </xf>
    <xf numFmtId="211" fontId="11" fillId="0" borderId="13" xfId="33" applyNumberFormat="1" applyFont="1" applyBorder="1" applyAlignment="1">
      <alignment horizontal="center"/>
    </xf>
    <xf numFmtId="222" fontId="11" fillId="0" borderId="12" xfId="33" applyNumberFormat="1" applyFont="1" applyBorder="1" applyAlignment="1">
      <alignment horizontal="center"/>
    </xf>
    <xf numFmtId="0" fontId="92" fillId="0" borderId="14" xfId="0" applyFont="1" applyBorder="1" applyAlignment="1">
      <alignment/>
    </xf>
    <xf numFmtId="0" fontId="92" fillId="0" borderId="28" xfId="0" applyFont="1" applyBorder="1" applyAlignment="1">
      <alignment/>
    </xf>
    <xf numFmtId="0" fontId="93" fillId="0" borderId="47" xfId="0" applyFont="1" applyBorder="1" applyAlignment="1">
      <alignment/>
    </xf>
    <xf numFmtId="0" fontId="93" fillId="0" borderId="48" xfId="0" applyFont="1" applyBorder="1" applyAlignment="1">
      <alignment/>
    </xf>
    <xf numFmtId="0" fontId="93" fillId="0" borderId="33" xfId="0" applyFont="1" applyBorder="1" applyAlignment="1">
      <alignment/>
    </xf>
    <xf numFmtId="0" fontId="93" fillId="0" borderId="30" xfId="0" applyFont="1" applyBorder="1" applyAlignment="1">
      <alignment/>
    </xf>
    <xf numFmtId="0" fontId="93" fillId="0" borderId="14" xfId="0" applyFont="1" applyBorder="1" applyAlignment="1">
      <alignment/>
    </xf>
    <xf numFmtId="0" fontId="93" fillId="0" borderId="27" xfId="0" applyFont="1" applyBorder="1" applyAlignment="1">
      <alignment/>
    </xf>
    <xf numFmtId="0" fontId="93" fillId="0" borderId="26" xfId="0" applyFont="1" applyBorder="1" applyAlignment="1">
      <alignment/>
    </xf>
    <xf numFmtId="0" fontId="93" fillId="0" borderId="28" xfId="0" applyFont="1" applyBorder="1" applyAlignment="1">
      <alignment/>
    </xf>
    <xf numFmtId="0" fontId="93" fillId="0" borderId="34" xfId="0" applyFont="1" applyBorder="1" applyAlignment="1">
      <alignment/>
    </xf>
    <xf numFmtId="0" fontId="93" fillId="0" borderId="1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93" fillId="0" borderId="42" xfId="0" applyFont="1" applyBorder="1" applyAlignment="1">
      <alignment horizontal="center"/>
    </xf>
    <xf numFmtId="0" fontId="93" fillId="0" borderId="43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10" fillId="0" borderId="49" xfId="0" applyFont="1" applyBorder="1" applyAlignment="1">
      <alignment/>
    </xf>
    <xf numFmtId="43" fontId="93" fillId="0" borderId="46" xfId="33" applyFont="1" applyBorder="1" applyAlignment="1">
      <alignment/>
    </xf>
    <xf numFmtId="0" fontId="10" fillId="0" borderId="34" xfId="0" applyFont="1" applyBorder="1" applyAlignment="1">
      <alignment/>
    </xf>
    <xf numFmtId="43" fontId="94" fillId="0" borderId="10" xfId="0" applyNumberFormat="1" applyFont="1" applyBorder="1" applyAlignment="1">
      <alignment/>
    </xf>
    <xf numFmtId="0" fontId="92" fillId="0" borderId="0" xfId="0" applyFont="1" applyAlignment="1">
      <alignment/>
    </xf>
    <xf numFmtId="43" fontId="92" fillId="0" borderId="0" xfId="33" applyFont="1" applyAlignment="1">
      <alignment/>
    </xf>
    <xf numFmtId="0" fontId="92" fillId="0" borderId="0" xfId="0" applyFont="1" applyAlignment="1">
      <alignment horizontal="left" indent="2"/>
    </xf>
    <xf numFmtId="43" fontId="6" fillId="0" borderId="38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7" fillId="0" borderId="25" xfId="0" applyFont="1" applyBorder="1" applyAlignment="1">
      <alignment/>
    </xf>
    <xf numFmtId="211" fontId="10" fillId="0" borderId="25" xfId="33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43" fontId="10" fillId="0" borderId="34" xfId="33" applyFont="1" applyBorder="1" applyAlignment="1">
      <alignment/>
    </xf>
    <xf numFmtId="0" fontId="10" fillId="0" borderId="50" xfId="0" applyFont="1" applyBorder="1" applyAlignment="1">
      <alignment/>
    </xf>
    <xf numFmtId="0" fontId="95" fillId="0" borderId="0" xfId="0" applyFont="1" applyAlignment="1">
      <alignment/>
    </xf>
    <xf numFmtId="0" fontId="92" fillId="0" borderId="0" xfId="0" applyFont="1" applyAlignment="1">
      <alignment horizontal="left"/>
    </xf>
    <xf numFmtId="0" fontId="84" fillId="0" borderId="10" xfId="0" applyFont="1" applyBorder="1" applyAlignment="1">
      <alignment horizontal="center"/>
    </xf>
    <xf numFmtId="0" fontId="92" fillId="0" borderId="14" xfId="0" applyFont="1" applyBorder="1" applyAlignment="1">
      <alignment horizontal="left"/>
    </xf>
    <xf numFmtId="43" fontId="92" fillId="0" borderId="14" xfId="33" applyFont="1" applyBorder="1" applyAlignment="1">
      <alignment horizontal="center"/>
    </xf>
    <xf numFmtId="43" fontId="92" fillId="0" borderId="14" xfId="33" applyFont="1" applyBorder="1" applyAlignment="1">
      <alignment horizontal="left"/>
    </xf>
    <xf numFmtId="0" fontId="92" fillId="0" borderId="14" xfId="0" applyFont="1" applyBorder="1" applyAlignment="1">
      <alignment/>
    </xf>
    <xf numFmtId="0" fontId="84" fillId="0" borderId="29" xfId="0" applyFont="1" applyBorder="1" applyAlignment="1">
      <alignment horizontal="center"/>
    </xf>
    <xf numFmtId="0" fontId="92" fillId="0" borderId="27" xfId="0" applyFont="1" applyBorder="1" applyAlignment="1">
      <alignment/>
    </xf>
    <xf numFmtId="0" fontId="92" fillId="0" borderId="27" xfId="0" applyFont="1" applyBorder="1" applyAlignment="1">
      <alignment horizontal="left"/>
    </xf>
    <xf numFmtId="0" fontId="92" fillId="0" borderId="47" xfId="0" applyFont="1" applyBorder="1" applyAlignment="1">
      <alignment horizontal="left"/>
    </xf>
    <xf numFmtId="43" fontId="95" fillId="0" borderId="19" xfId="33" applyFont="1" applyBorder="1" applyAlignment="1">
      <alignment/>
    </xf>
    <xf numFmtId="0" fontId="92" fillId="0" borderId="12" xfId="0" applyFont="1" applyBorder="1" applyAlignment="1">
      <alignment/>
    </xf>
    <xf numFmtId="0" fontId="92" fillId="0" borderId="12" xfId="0" applyFont="1" applyBorder="1" applyAlignment="1">
      <alignment horizontal="left"/>
    </xf>
    <xf numFmtId="43" fontId="92" fillId="0" borderId="12" xfId="33" applyFont="1" applyBorder="1" applyAlignment="1">
      <alignment horizontal="center"/>
    </xf>
    <xf numFmtId="0" fontId="92" fillId="0" borderId="28" xfId="0" applyFont="1" applyBorder="1" applyAlignment="1">
      <alignment/>
    </xf>
    <xf numFmtId="43" fontId="92" fillId="0" borderId="28" xfId="33" applyFont="1" applyBorder="1" applyAlignment="1">
      <alignment/>
    </xf>
    <xf numFmtId="0" fontId="6" fillId="0" borderId="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33" xfId="0" applyFont="1" applyBorder="1" applyAlignment="1">
      <alignment/>
    </xf>
    <xf numFmtId="43" fontId="10" fillId="0" borderId="14" xfId="0" applyNumberFormat="1" applyFont="1" applyBorder="1" applyAlignment="1">
      <alignment horizontal="center"/>
    </xf>
    <xf numFmtId="43" fontId="10" fillId="0" borderId="14" xfId="33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43" fontId="10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50" xfId="0" applyFont="1" applyBorder="1" applyAlignment="1">
      <alignment/>
    </xf>
    <xf numFmtId="43" fontId="10" fillId="0" borderId="21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94" fillId="0" borderId="23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51" xfId="0" applyFont="1" applyBorder="1" applyAlignment="1">
      <alignment/>
    </xf>
    <xf numFmtId="0" fontId="10" fillId="0" borderId="22" xfId="0" applyFont="1" applyBorder="1" applyAlignment="1">
      <alignment horizontal="left" indent="4"/>
    </xf>
    <xf numFmtId="0" fontId="10" fillId="0" borderId="20" xfId="0" applyFont="1" applyBorder="1" applyAlignment="1">
      <alignment horizontal="left" indent="4"/>
    </xf>
    <xf numFmtId="0" fontId="10" fillId="0" borderId="27" xfId="0" applyFont="1" applyBorder="1" applyAlignment="1">
      <alignment horizontal="left" indent="4"/>
    </xf>
    <xf numFmtId="0" fontId="36" fillId="0" borderId="0" xfId="0" applyFont="1" applyFill="1" applyBorder="1" applyAlignment="1">
      <alignment/>
    </xf>
    <xf numFmtId="0" fontId="96" fillId="0" borderId="0" xfId="0" applyNumberFormat="1" applyFont="1" applyFill="1" applyBorder="1" applyAlignment="1">
      <alignment horizontal="right" vertical="top" wrapText="1" readingOrder="1"/>
    </xf>
    <xf numFmtId="0" fontId="96" fillId="0" borderId="0" xfId="0" applyNumberFormat="1" applyFont="1" applyFill="1" applyBorder="1" applyAlignment="1">
      <alignment horizontal="left" vertical="top" wrapText="1" readingOrder="1"/>
    </xf>
    <xf numFmtId="211" fontId="10" fillId="0" borderId="0" xfId="33" applyNumberFormat="1" applyFont="1" applyAlignment="1">
      <alignment horizontal="center"/>
    </xf>
    <xf numFmtId="211" fontId="10" fillId="0" borderId="0" xfId="33" applyNumberFormat="1" applyFont="1" applyBorder="1" applyAlignment="1">
      <alignment horizontal="left"/>
    </xf>
    <xf numFmtId="211" fontId="10" fillId="0" borderId="0" xfId="33" applyNumberFormat="1" applyFont="1" applyAlignment="1">
      <alignment horizontal="left"/>
    </xf>
    <xf numFmtId="211" fontId="10" fillId="0" borderId="0" xfId="33" applyNumberFormat="1" applyFont="1" applyBorder="1" applyAlignment="1">
      <alignment/>
    </xf>
    <xf numFmtId="211" fontId="10" fillId="0" borderId="0" xfId="33" applyNumberFormat="1" applyFont="1" applyFill="1" applyBorder="1" applyAlignment="1">
      <alignment/>
    </xf>
    <xf numFmtId="206" fontId="5" fillId="0" borderId="25" xfId="33" applyNumberFormat="1" applyFont="1" applyBorder="1" applyAlignment="1">
      <alignment/>
    </xf>
    <xf numFmtId="206" fontId="5" fillId="0" borderId="17" xfId="33" applyNumberFormat="1" applyFont="1" applyBorder="1" applyAlignment="1">
      <alignment/>
    </xf>
    <xf numFmtId="0" fontId="93" fillId="0" borderId="20" xfId="0" applyFont="1" applyBorder="1" applyAlignment="1">
      <alignment/>
    </xf>
    <xf numFmtId="0" fontId="93" fillId="0" borderId="25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2" xfId="0" applyFont="1" applyBorder="1" applyAlignment="1">
      <alignment/>
    </xf>
    <xf numFmtId="0" fontId="93" fillId="0" borderId="35" xfId="0" applyFont="1" applyBorder="1" applyAlignment="1">
      <alignment/>
    </xf>
    <xf numFmtId="0" fontId="93" fillId="0" borderId="37" xfId="0" applyFont="1" applyBorder="1" applyAlignment="1">
      <alignment/>
    </xf>
    <xf numFmtId="0" fontId="10" fillId="0" borderId="37" xfId="0" applyFont="1" applyBorder="1" applyAlignment="1">
      <alignment/>
    </xf>
    <xf numFmtId="0" fontId="93" fillId="0" borderId="36" xfId="0" applyFont="1" applyBorder="1" applyAlignment="1">
      <alignment/>
    </xf>
    <xf numFmtId="0" fontId="93" fillId="0" borderId="15" xfId="0" applyFont="1" applyBorder="1" applyAlignment="1">
      <alignment/>
    </xf>
    <xf numFmtId="0" fontId="93" fillId="0" borderId="52" xfId="0" applyFont="1" applyBorder="1" applyAlignment="1">
      <alignment/>
    </xf>
    <xf numFmtId="43" fontId="93" fillId="0" borderId="14" xfId="33" applyFont="1" applyBorder="1" applyAlignment="1">
      <alignment/>
    </xf>
    <xf numFmtId="0" fontId="93" fillId="0" borderId="20" xfId="0" applyFont="1" applyBorder="1" applyAlignment="1">
      <alignment horizontal="left" indent="1"/>
    </xf>
    <xf numFmtId="43" fontId="93" fillId="0" borderId="53" xfId="33" applyFont="1" applyBorder="1" applyAlignment="1">
      <alignment horizontal="center"/>
    </xf>
    <xf numFmtId="43" fontId="93" fillId="0" borderId="54" xfId="33" applyFont="1" applyBorder="1" applyAlignment="1">
      <alignment horizontal="left"/>
    </xf>
    <xf numFmtId="43" fontId="94" fillId="0" borderId="10" xfId="33" applyFont="1" applyBorder="1" applyAlignment="1">
      <alignment/>
    </xf>
    <xf numFmtId="221" fontId="15" fillId="0" borderId="13" xfId="33" applyNumberFormat="1" applyFont="1" applyBorder="1" applyAlignment="1">
      <alignment/>
    </xf>
    <xf numFmtId="221" fontId="15" fillId="0" borderId="14" xfId="33" applyNumberFormat="1" applyFont="1" applyBorder="1" applyAlignment="1">
      <alignment/>
    </xf>
    <xf numFmtId="221" fontId="15" fillId="0" borderId="15" xfId="33" applyNumberFormat="1" applyFont="1" applyBorder="1" applyAlignment="1">
      <alignment/>
    </xf>
    <xf numFmtId="221" fontId="15" fillId="0" borderId="12" xfId="33" applyNumberFormat="1" applyFont="1" applyBorder="1" applyAlignment="1">
      <alignment/>
    </xf>
    <xf numFmtId="221" fontId="97" fillId="0" borderId="14" xfId="33" applyNumberFormat="1" applyFont="1" applyBorder="1" applyAlignment="1">
      <alignment/>
    </xf>
    <xf numFmtId="0" fontId="13" fillId="0" borderId="42" xfId="0" applyFont="1" applyBorder="1" applyAlignment="1">
      <alignment horizontal="center"/>
    </xf>
    <xf numFmtId="211" fontId="8" fillId="0" borderId="11" xfId="33" applyNumberFormat="1" applyFont="1" applyBorder="1" applyAlignment="1">
      <alignment horizontal="center" vertical="center"/>
    </xf>
    <xf numFmtId="211" fontId="8" fillId="0" borderId="28" xfId="33" applyNumberFormat="1" applyFont="1" applyBorder="1" applyAlignment="1">
      <alignment horizontal="center" vertical="center"/>
    </xf>
    <xf numFmtId="211" fontId="8" fillId="0" borderId="42" xfId="33" applyNumberFormat="1" applyFont="1" applyBorder="1" applyAlignment="1">
      <alignment horizontal="center"/>
    </xf>
    <xf numFmtId="211" fontId="8" fillId="0" borderId="29" xfId="33" applyNumberFormat="1" applyFont="1" applyBorder="1" applyAlignment="1">
      <alignment horizontal="center"/>
    </xf>
    <xf numFmtId="211" fontId="12" fillId="0" borderId="0" xfId="33" applyNumberFormat="1" applyFont="1" applyBorder="1" applyAlignment="1">
      <alignment horizontal="center" vertical="center"/>
    </xf>
    <xf numFmtId="211" fontId="12" fillId="0" borderId="0" xfId="33" applyNumberFormat="1" applyFont="1" applyBorder="1" applyAlignment="1">
      <alignment horizontal="center"/>
    </xf>
    <xf numFmtId="211" fontId="10" fillId="0" borderId="0" xfId="33" applyNumberFormat="1" applyFont="1" applyAlignment="1">
      <alignment horizontal="center"/>
    </xf>
    <xf numFmtId="211" fontId="6" fillId="0" borderId="0" xfId="33" applyNumberFormat="1" applyFont="1" applyAlignment="1">
      <alignment horizontal="center"/>
    </xf>
    <xf numFmtId="211" fontId="6" fillId="0" borderId="0" xfId="33" applyNumberFormat="1" applyFont="1" applyBorder="1" applyAlignment="1">
      <alignment horizontal="center"/>
    </xf>
    <xf numFmtId="211" fontId="8" fillId="0" borderId="0" xfId="33" applyNumberFormat="1" applyFont="1" applyBorder="1" applyAlignment="1">
      <alignment horizontal="center"/>
    </xf>
    <xf numFmtId="211" fontId="8" fillId="0" borderId="22" xfId="33" applyNumberFormat="1" applyFont="1" applyBorder="1" applyAlignment="1">
      <alignment horizontal="center" vertical="center"/>
    </xf>
    <xf numFmtId="211" fontId="8" fillId="0" borderId="23" xfId="33" applyNumberFormat="1" applyFont="1" applyBorder="1" applyAlignment="1">
      <alignment horizontal="center" vertical="center"/>
    </xf>
    <xf numFmtId="211" fontId="8" fillId="0" borderId="24" xfId="33" applyNumberFormat="1" applyFont="1" applyBorder="1" applyAlignment="1">
      <alignment horizontal="center" vertical="center"/>
    </xf>
    <xf numFmtId="211" fontId="8" fillId="0" borderId="27" xfId="33" applyNumberFormat="1" applyFont="1" applyBorder="1" applyAlignment="1">
      <alignment horizontal="center" vertical="center"/>
    </xf>
    <xf numFmtId="211" fontId="8" fillId="0" borderId="26" xfId="33" applyNumberFormat="1" applyFont="1" applyBorder="1" applyAlignment="1">
      <alignment horizontal="center" vertical="center"/>
    </xf>
    <xf numFmtId="211" fontId="8" fillId="0" borderId="17" xfId="33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93" fillId="0" borderId="42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93" fillId="0" borderId="47" xfId="0" applyFont="1" applyBorder="1" applyAlignment="1">
      <alignment horizontal="center"/>
    </xf>
    <xf numFmtId="0" fontId="93" fillId="0" borderId="4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5" fillId="0" borderId="23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5" fillId="0" borderId="42" xfId="0" applyFont="1" applyBorder="1" applyAlignment="1">
      <alignment horizontal="center"/>
    </xf>
    <xf numFmtId="0" fontId="95" fillId="0" borderId="43" xfId="0" applyFont="1" applyBorder="1" applyAlignment="1">
      <alignment horizontal="center"/>
    </xf>
    <xf numFmtId="0" fontId="95" fillId="0" borderId="29" xfId="0" applyFont="1" applyBorder="1" applyAlignment="1">
      <alignment horizontal="center"/>
    </xf>
    <xf numFmtId="0" fontId="92" fillId="0" borderId="47" xfId="0" applyFont="1" applyBorder="1" applyAlignment="1">
      <alignment horizontal="center"/>
    </xf>
    <xf numFmtId="0" fontId="92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221" fontId="12" fillId="0" borderId="0" xfId="33" applyNumberFormat="1" applyFont="1" applyAlignment="1">
      <alignment horizontal="left"/>
    </xf>
    <xf numFmtId="0" fontId="15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7" fontId="13" fillId="0" borderId="42" xfId="0" applyNumberFormat="1" applyFont="1" applyBorder="1" applyAlignment="1">
      <alignment horizontal="center"/>
    </xf>
    <xf numFmtId="17" fontId="13" fillId="0" borderId="43" xfId="0" applyNumberFormat="1" applyFont="1" applyBorder="1" applyAlignment="1">
      <alignment horizontal="center"/>
    </xf>
    <xf numFmtId="17" fontId="13" fillId="0" borderId="29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6" fillId="0" borderId="0" xfId="0" applyNumberFormat="1" applyFont="1" applyFill="1" applyBorder="1" applyAlignment="1">
      <alignment horizontal="left" vertical="top" wrapText="1" readingOrder="1"/>
    </xf>
    <xf numFmtId="0" fontId="34" fillId="0" borderId="0" xfId="0" applyFont="1" applyFill="1" applyBorder="1" applyAlignment="1">
      <alignment/>
    </xf>
    <xf numFmtId="0" fontId="98" fillId="0" borderId="0" xfId="0" applyNumberFormat="1" applyFont="1" applyFill="1" applyBorder="1" applyAlignment="1">
      <alignment horizontal="center" vertical="center" wrapText="1" readingOrder="1"/>
    </xf>
    <xf numFmtId="0" fontId="99" fillId="0" borderId="0" xfId="0" applyNumberFormat="1" applyFont="1" applyFill="1" applyBorder="1" applyAlignment="1">
      <alignment horizontal="center" vertical="center" wrapText="1" readingOrder="1"/>
    </xf>
    <xf numFmtId="0" fontId="100" fillId="0" borderId="0" xfId="0" applyNumberFormat="1" applyFont="1" applyFill="1" applyBorder="1" applyAlignment="1">
      <alignment vertical="center" wrapText="1" readingOrder="1"/>
    </xf>
    <xf numFmtId="0" fontId="96" fillId="0" borderId="0" xfId="0" applyNumberFormat="1" applyFont="1" applyFill="1" applyBorder="1" applyAlignment="1">
      <alignment horizontal="right" vertical="top" wrapText="1" readingOrder="1"/>
    </xf>
    <xf numFmtId="0" fontId="98" fillId="0" borderId="0" xfId="0" applyNumberFormat="1" applyFont="1" applyFill="1" applyBorder="1" applyAlignment="1">
      <alignment horizontal="center" vertical="center" wrapText="1" readingOrder="1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99" fillId="0" borderId="0" xfId="0" applyNumberFormat="1" applyFont="1" applyFill="1" applyBorder="1" applyAlignment="1">
      <alignment horizontal="center" vertical="center" wrapText="1" readingOrder="1"/>
    </xf>
    <xf numFmtId="0" fontId="34" fillId="33" borderId="59" xfId="0" applyNumberFormat="1" applyFont="1" applyFill="1" applyBorder="1" applyAlignment="1">
      <alignment vertical="top" wrapText="1"/>
    </xf>
    <xf numFmtId="0" fontId="34" fillId="33" borderId="60" xfId="0" applyNumberFormat="1" applyFont="1" applyFill="1" applyBorder="1" applyAlignment="1">
      <alignment vertical="top" wrapText="1"/>
    </xf>
    <xf numFmtId="0" fontId="34" fillId="33" borderId="61" xfId="0" applyNumberFormat="1" applyFont="1" applyFill="1" applyBorder="1" applyAlignment="1">
      <alignment vertical="top" wrapText="1"/>
    </xf>
    <xf numFmtId="0" fontId="101" fillId="33" borderId="62" xfId="0" applyNumberFormat="1" applyFont="1" applyFill="1" applyBorder="1" applyAlignment="1">
      <alignment horizontal="center" vertical="center" wrapText="1" readingOrder="1"/>
    </xf>
    <xf numFmtId="0" fontId="34" fillId="0" borderId="60" xfId="0" applyNumberFormat="1" applyFont="1" applyFill="1" applyBorder="1" applyAlignment="1">
      <alignment vertical="top" wrapText="1"/>
    </xf>
    <xf numFmtId="0" fontId="34" fillId="0" borderId="61" xfId="0" applyNumberFormat="1" applyFont="1" applyFill="1" applyBorder="1" applyAlignment="1">
      <alignment vertical="top" wrapText="1"/>
    </xf>
    <xf numFmtId="0" fontId="101" fillId="33" borderId="63" xfId="0" applyNumberFormat="1" applyFont="1" applyFill="1" applyBorder="1" applyAlignment="1">
      <alignment horizontal="center" vertical="center" wrapText="1" readingOrder="1"/>
    </xf>
    <xf numFmtId="0" fontId="34" fillId="33" borderId="64" xfId="0" applyNumberFormat="1" applyFont="1" applyFill="1" applyBorder="1" applyAlignment="1">
      <alignment vertical="top" wrapText="1"/>
    </xf>
    <xf numFmtId="0" fontId="34" fillId="33" borderId="0" xfId="0" applyNumberFormat="1" applyFont="1" applyFill="1" applyBorder="1" applyAlignment="1">
      <alignment vertical="top" wrapText="1"/>
    </xf>
    <xf numFmtId="0" fontId="101" fillId="33" borderId="0" xfId="0" applyNumberFormat="1" applyFont="1" applyFill="1" applyBorder="1" applyAlignment="1">
      <alignment horizontal="left" vertical="center" wrapText="1" readingOrder="1"/>
    </xf>
    <xf numFmtId="0" fontId="34" fillId="33" borderId="65" xfId="0" applyNumberFormat="1" applyFont="1" applyFill="1" applyBorder="1" applyAlignment="1">
      <alignment vertical="top" wrapText="1"/>
    </xf>
    <xf numFmtId="0" fontId="34" fillId="33" borderId="66" xfId="0" applyNumberFormat="1" applyFont="1" applyFill="1" applyBorder="1" applyAlignment="1">
      <alignment vertical="top" wrapText="1"/>
    </xf>
    <xf numFmtId="0" fontId="34" fillId="0" borderId="67" xfId="0" applyNumberFormat="1" applyFont="1" applyFill="1" applyBorder="1" applyAlignment="1">
      <alignment vertical="top" wrapText="1"/>
    </xf>
    <xf numFmtId="0" fontId="34" fillId="0" borderId="68" xfId="0" applyNumberFormat="1" applyFont="1" applyFill="1" applyBorder="1" applyAlignment="1">
      <alignment vertical="top" wrapText="1"/>
    </xf>
    <xf numFmtId="0" fontId="34" fillId="33" borderId="69" xfId="0" applyNumberFormat="1" applyFont="1" applyFill="1" applyBorder="1" applyAlignment="1">
      <alignment vertical="top" wrapText="1"/>
    </xf>
    <xf numFmtId="0" fontId="34" fillId="33" borderId="70" xfId="0" applyNumberFormat="1" applyFont="1" applyFill="1" applyBorder="1" applyAlignment="1">
      <alignment vertical="top" wrapText="1"/>
    </xf>
    <xf numFmtId="0" fontId="34" fillId="33" borderId="0" xfId="0" applyNumberFormat="1" applyFont="1" applyFill="1" applyBorder="1" applyAlignment="1">
      <alignment vertical="top" wrapText="1"/>
    </xf>
    <xf numFmtId="0" fontId="101" fillId="33" borderId="71" xfId="0" applyNumberFormat="1" applyFont="1" applyFill="1" applyBorder="1" applyAlignment="1">
      <alignment horizontal="center" vertical="center" wrapText="1" readingOrder="1"/>
    </xf>
    <xf numFmtId="0" fontId="34" fillId="0" borderId="72" xfId="0" applyNumberFormat="1" applyFont="1" applyFill="1" applyBorder="1" applyAlignment="1">
      <alignment vertical="top" wrapText="1"/>
    </xf>
    <xf numFmtId="0" fontId="34" fillId="0" borderId="73" xfId="0" applyNumberFormat="1" applyFont="1" applyFill="1" applyBorder="1" applyAlignment="1">
      <alignment vertical="top" wrapText="1"/>
    </xf>
    <xf numFmtId="0" fontId="101" fillId="33" borderId="71" xfId="0" applyNumberFormat="1" applyFont="1" applyFill="1" applyBorder="1" applyAlignment="1">
      <alignment horizontal="center" vertical="center" wrapText="1" readingOrder="1"/>
    </xf>
    <xf numFmtId="0" fontId="102" fillId="33" borderId="62" xfId="0" applyNumberFormat="1" applyFont="1" applyFill="1" applyBorder="1" applyAlignment="1">
      <alignment horizontal="center" vertical="center" wrapText="1" readingOrder="1"/>
    </xf>
    <xf numFmtId="0" fontId="34" fillId="33" borderId="64" xfId="0" applyNumberFormat="1" applyFont="1" applyFill="1" applyBorder="1" applyAlignment="1">
      <alignment vertical="top" wrapText="1"/>
    </xf>
    <xf numFmtId="0" fontId="34" fillId="0" borderId="65" xfId="0" applyNumberFormat="1" applyFont="1" applyFill="1" applyBorder="1" applyAlignment="1">
      <alignment vertical="top" wrapText="1"/>
    </xf>
    <xf numFmtId="0" fontId="101" fillId="33" borderId="64" xfId="0" applyNumberFormat="1" applyFont="1" applyFill="1" applyBorder="1" applyAlignment="1">
      <alignment horizontal="left" wrapText="1" readingOrder="1"/>
    </xf>
    <xf numFmtId="0" fontId="34" fillId="33" borderId="74" xfId="0" applyNumberFormat="1" applyFont="1" applyFill="1" applyBorder="1" applyAlignment="1">
      <alignment vertical="top" wrapText="1"/>
    </xf>
    <xf numFmtId="0" fontId="34" fillId="33" borderId="75" xfId="0" applyNumberFormat="1" applyFont="1" applyFill="1" applyBorder="1" applyAlignment="1">
      <alignment vertical="top" wrapText="1"/>
    </xf>
    <xf numFmtId="0" fontId="34" fillId="33" borderId="76" xfId="0" applyNumberFormat="1" applyFont="1" applyFill="1" applyBorder="1" applyAlignment="1">
      <alignment vertical="top" wrapText="1"/>
    </xf>
    <xf numFmtId="0" fontId="102" fillId="33" borderId="71" xfId="0" applyNumberFormat="1" applyFont="1" applyFill="1" applyBorder="1" applyAlignment="1">
      <alignment horizontal="center" vertical="center" wrapText="1" readingOrder="1"/>
    </xf>
    <xf numFmtId="0" fontId="102" fillId="33" borderId="71" xfId="0" applyNumberFormat="1" applyFont="1" applyFill="1" applyBorder="1" applyAlignment="1">
      <alignment horizontal="center" vertical="center" wrapText="1" readingOrder="1"/>
    </xf>
    <xf numFmtId="0" fontId="34" fillId="33" borderId="77" xfId="0" applyNumberFormat="1" applyFont="1" applyFill="1" applyBorder="1" applyAlignment="1">
      <alignment vertical="top" wrapText="1"/>
    </xf>
    <xf numFmtId="0" fontId="103" fillId="34" borderId="63" xfId="0" applyNumberFormat="1" applyFont="1" applyFill="1" applyBorder="1" applyAlignment="1">
      <alignment vertical="top" wrapText="1" readingOrder="1"/>
    </xf>
    <xf numFmtId="0" fontId="102" fillId="0" borderId="78" xfId="0" applyNumberFormat="1" applyFont="1" applyFill="1" applyBorder="1" applyAlignment="1">
      <alignment vertical="top" wrapText="1" readingOrder="1"/>
    </xf>
    <xf numFmtId="0" fontId="102" fillId="0" borderId="79" xfId="0" applyNumberFormat="1" applyFont="1" applyFill="1" applyBorder="1" applyAlignment="1">
      <alignment horizontal="right" vertical="top" wrapText="1" readingOrder="1"/>
    </xf>
    <xf numFmtId="0" fontId="102" fillId="35" borderId="80" xfId="0" applyNumberFormat="1" applyFont="1" applyFill="1" applyBorder="1" applyAlignment="1">
      <alignment vertical="top" wrapText="1" readingOrder="1"/>
    </xf>
    <xf numFmtId="0" fontId="102" fillId="0" borderId="80" xfId="0" applyNumberFormat="1" applyFont="1" applyFill="1" applyBorder="1" applyAlignment="1">
      <alignment vertical="top" wrapText="1" readingOrder="1"/>
    </xf>
    <xf numFmtId="0" fontId="102" fillId="0" borderId="81" xfId="0" applyNumberFormat="1" applyFont="1" applyFill="1" applyBorder="1" applyAlignment="1">
      <alignment horizontal="right" vertical="top" wrapText="1" readingOrder="1"/>
    </xf>
    <xf numFmtId="0" fontId="34" fillId="0" borderId="82" xfId="0" applyNumberFormat="1" applyFont="1" applyFill="1" applyBorder="1" applyAlignment="1">
      <alignment vertical="top" wrapText="1"/>
    </xf>
    <xf numFmtId="0" fontId="34" fillId="0" borderId="79" xfId="0" applyNumberFormat="1" applyFont="1" applyFill="1" applyBorder="1" applyAlignment="1">
      <alignment vertical="top" wrapText="1"/>
    </xf>
    <xf numFmtId="0" fontId="102" fillId="0" borderId="63" xfId="0" applyNumberFormat="1" applyFont="1" applyFill="1" applyBorder="1" applyAlignment="1">
      <alignment vertical="top" wrapText="1" readingOrder="1"/>
    </xf>
    <xf numFmtId="234" fontId="102" fillId="0" borderId="63" xfId="0" applyNumberFormat="1" applyFont="1" applyFill="1" applyBorder="1" applyAlignment="1">
      <alignment horizontal="right" vertical="top" wrapText="1" readingOrder="1"/>
    </xf>
    <xf numFmtId="234" fontId="102" fillId="0" borderId="63" xfId="0" applyNumberFormat="1" applyFont="1" applyFill="1" applyBorder="1" applyAlignment="1">
      <alignment horizontal="right" vertical="top" wrapText="1" readingOrder="1"/>
    </xf>
    <xf numFmtId="0" fontId="34" fillId="34" borderId="70" xfId="0" applyNumberFormat="1" applyFont="1" applyFill="1" applyBorder="1" applyAlignment="1">
      <alignment vertical="top" wrapText="1"/>
    </xf>
    <xf numFmtId="0" fontId="34" fillId="0" borderId="64" xfId="0" applyNumberFormat="1" applyFont="1" applyFill="1" applyBorder="1" applyAlignment="1">
      <alignment vertical="top" wrapText="1"/>
    </xf>
    <xf numFmtId="0" fontId="34" fillId="0" borderId="74" xfId="0" applyNumberFormat="1" applyFont="1" applyFill="1" applyBorder="1" applyAlignment="1">
      <alignment vertical="top" wrapText="1"/>
    </xf>
    <xf numFmtId="0" fontId="34" fillId="0" borderId="75" xfId="0" applyNumberFormat="1" applyFont="1" applyFill="1" applyBorder="1" applyAlignment="1">
      <alignment vertical="top" wrapText="1"/>
    </xf>
    <xf numFmtId="0" fontId="34" fillId="0" borderId="76" xfId="0" applyNumberFormat="1" applyFont="1" applyFill="1" applyBorder="1" applyAlignment="1">
      <alignment vertical="top" wrapText="1"/>
    </xf>
    <xf numFmtId="0" fontId="104" fillId="0" borderId="63" xfId="0" applyNumberFormat="1" applyFont="1" applyFill="1" applyBorder="1" applyAlignment="1">
      <alignment horizontal="right" vertical="center" wrapText="1" readingOrder="1"/>
    </xf>
    <xf numFmtId="234" fontId="104" fillId="0" borderId="63" xfId="0" applyNumberFormat="1" applyFont="1" applyFill="1" applyBorder="1" applyAlignment="1">
      <alignment horizontal="right" vertical="top" wrapText="1" readingOrder="1"/>
    </xf>
    <xf numFmtId="234" fontId="104" fillId="0" borderId="63" xfId="0" applyNumberFormat="1" applyFont="1" applyFill="1" applyBorder="1" applyAlignment="1">
      <alignment horizontal="right" vertical="top" wrapText="1" readingOrder="1"/>
    </xf>
    <xf numFmtId="0" fontId="34" fillId="34" borderId="77" xfId="0" applyNumberFormat="1" applyFont="1" applyFill="1" applyBorder="1" applyAlignment="1">
      <alignment vertical="top" wrapText="1"/>
    </xf>
    <xf numFmtId="0" fontId="103" fillId="34" borderId="63" xfId="0" applyNumberFormat="1" applyFont="1" applyFill="1" applyBorder="1" applyAlignment="1">
      <alignment vertical="top" wrapText="1" readingOrder="1"/>
    </xf>
    <xf numFmtId="0" fontId="101" fillId="33" borderId="61" xfId="0" applyNumberFormat="1" applyFont="1" applyFill="1" applyBorder="1" applyAlignment="1">
      <alignment horizontal="left" vertical="center" wrapText="1" readingOrder="1"/>
    </xf>
    <xf numFmtId="0" fontId="34" fillId="33" borderId="74" xfId="0" applyNumberFormat="1" applyFont="1" applyFill="1" applyBorder="1" applyAlignment="1">
      <alignment vertical="top" wrapText="1"/>
    </xf>
    <xf numFmtId="0" fontId="34" fillId="33" borderId="75" xfId="0" applyNumberFormat="1" applyFont="1" applyFill="1" applyBorder="1" applyAlignment="1">
      <alignment vertical="top" wrapText="1"/>
    </xf>
    <xf numFmtId="0" fontId="101" fillId="35" borderId="80" xfId="0" applyNumberFormat="1" applyFont="1" applyFill="1" applyBorder="1" applyAlignment="1">
      <alignment vertical="top" wrapText="1" readingOrder="1"/>
    </xf>
    <xf numFmtId="0" fontId="102" fillId="0" borderId="80" xfId="0" applyNumberFormat="1" applyFont="1" applyFill="1" applyBorder="1" applyAlignment="1">
      <alignment vertical="top" wrapText="1" readingOrder="1"/>
    </xf>
    <xf numFmtId="0" fontId="34" fillId="0" borderId="83" xfId="0" applyNumberFormat="1" applyFont="1" applyFill="1" applyBorder="1" applyAlignment="1">
      <alignment vertical="top" wrapText="1"/>
    </xf>
    <xf numFmtId="235" fontId="102" fillId="0" borderId="63" xfId="0" applyNumberFormat="1" applyFont="1" applyFill="1" applyBorder="1" applyAlignment="1">
      <alignment horizontal="right" vertical="center" wrapText="1" readingOrder="1"/>
    </xf>
    <xf numFmtId="235" fontId="102" fillId="0" borderId="63" xfId="0" applyNumberFormat="1" applyFont="1" applyFill="1" applyBorder="1" applyAlignment="1">
      <alignment horizontal="right" vertical="center" wrapText="1" readingOrder="1"/>
    </xf>
    <xf numFmtId="235" fontId="104" fillId="0" borderId="63" xfId="0" applyNumberFormat="1" applyFont="1" applyFill="1" applyBorder="1" applyAlignment="1">
      <alignment horizontal="right" vertical="center" wrapText="1" readingOrder="1"/>
    </xf>
    <xf numFmtId="235" fontId="104" fillId="0" borderId="63" xfId="0" applyNumberFormat="1" applyFont="1" applyFill="1" applyBorder="1" applyAlignment="1">
      <alignment horizontal="right" vertical="center" wrapText="1" readingOrder="1"/>
    </xf>
    <xf numFmtId="0" fontId="105" fillId="35" borderId="63" xfId="0" applyNumberFormat="1" applyFont="1" applyFill="1" applyBorder="1" applyAlignment="1">
      <alignment horizontal="right" vertical="top" wrapText="1" readingOrder="1"/>
    </xf>
    <xf numFmtId="235" fontId="105" fillId="0" borderId="63" xfId="0" applyNumberFormat="1" applyFont="1" applyFill="1" applyBorder="1" applyAlignment="1">
      <alignment horizontal="right" vertical="center" wrapText="1" readingOrder="1"/>
    </xf>
    <xf numFmtId="235" fontId="105" fillId="0" borderId="63" xfId="0" applyNumberFormat="1" applyFont="1" applyFill="1" applyBorder="1" applyAlignment="1">
      <alignment horizontal="right" vertical="center" wrapText="1" readingOrder="1"/>
    </xf>
    <xf numFmtId="0" fontId="34" fillId="0" borderId="84" xfId="0" applyNumberFormat="1" applyFont="1" applyFill="1" applyBorder="1" applyAlignment="1">
      <alignment vertical="top" wrapText="1"/>
    </xf>
    <xf numFmtId="0" fontId="34" fillId="0" borderId="85" xfId="0" applyNumberFormat="1" applyFont="1" applyFill="1" applyBorder="1" applyAlignment="1">
      <alignment vertical="top" wrapText="1"/>
    </xf>
    <xf numFmtId="0" fontId="101" fillId="33" borderId="62" xfId="0" applyNumberFormat="1" applyFont="1" applyFill="1" applyBorder="1" applyAlignment="1">
      <alignment horizontal="center" vertical="center" wrapText="1" readingOrder="1"/>
    </xf>
    <xf numFmtId="0" fontId="34" fillId="0" borderId="86" xfId="0" applyNumberFormat="1" applyFont="1" applyFill="1" applyBorder="1" applyAlignment="1">
      <alignment vertical="top" wrapText="1"/>
    </xf>
    <xf numFmtId="0" fontId="34" fillId="0" borderId="87" xfId="0" applyNumberFormat="1" applyFont="1" applyFill="1" applyBorder="1" applyAlignment="1">
      <alignment vertical="top" wrapText="1"/>
    </xf>
    <xf numFmtId="0" fontId="101" fillId="33" borderId="64" xfId="0" applyNumberFormat="1" applyFont="1" applyFill="1" applyBorder="1" applyAlignment="1">
      <alignment horizontal="right" vertical="center" wrapText="1" readingOrder="1"/>
    </xf>
    <xf numFmtId="235" fontId="101" fillId="0" borderId="63" xfId="0" applyNumberFormat="1" applyFont="1" applyFill="1" applyBorder="1" applyAlignment="1">
      <alignment horizontal="right" vertical="top" wrapText="1" readingOrder="1"/>
    </xf>
    <xf numFmtId="235" fontId="101" fillId="0" borderId="63" xfId="0" applyNumberFormat="1" applyFont="1" applyFill="1" applyBorder="1" applyAlignment="1">
      <alignment horizontal="right" vertical="top" wrapText="1" readingOrder="1"/>
    </xf>
    <xf numFmtId="0" fontId="34" fillId="0" borderId="70" xfId="0" applyNumberFormat="1" applyFont="1" applyFill="1" applyBorder="1" applyAlignment="1">
      <alignment vertical="top" wrapText="1"/>
    </xf>
    <xf numFmtId="0" fontId="106" fillId="0" borderId="63" xfId="0" applyNumberFormat="1" applyFont="1" applyFill="1" applyBorder="1" applyAlignment="1">
      <alignment horizontal="right" vertical="center" wrapText="1" readingOrder="1"/>
    </xf>
    <xf numFmtId="235" fontId="106" fillId="0" borderId="63" xfId="0" applyNumberFormat="1" applyFont="1" applyFill="1" applyBorder="1" applyAlignment="1">
      <alignment horizontal="right" vertical="top" wrapText="1" readingOrder="1"/>
    </xf>
    <xf numFmtId="235" fontId="106" fillId="0" borderId="63" xfId="0" applyNumberFormat="1" applyFont="1" applyFill="1" applyBorder="1" applyAlignment="1">
      <alignment horizontal="right" vertical="top" wrapText="1" readingOrder="1"/>
    </xf>
    <xf numFmtId="0" fontId="34" fillId="0" borderId="77" xfId="0" applyNumberFormat="1" applyFont="1" applyFill="1" applyBorder="1" applyAlignment="1">
      <alignment vertical="top" wrapText="1"/>
    </xf>
    <xf numFmtId="0" fontId="105" fillId="0" borderId="63" xfId="0" applyNumberFormat="1" applyFont="1" applyFill="1" applyBorder="1" applyAlignment="1">
      <alignment horizontal="right" vertical="center" wrapText="1" readingOrder="1"/>
    </xf>
    <xf numFmtId="235" fontId="107" fillId="0" borderId="63" xfId="0" applyNumberFormat="1" applyFont="1" applyFill="1" applyBorder="1" applyAlignment="1">
      <alignment horizontal="right" vertical="top" wrapText="1" readingOrder="1"/>
    </xf>
    <xf numFmtId="235" fontId="107" fillId="0" borderId="63" xfId="0" applyNumberFormat="1" applyFont="1" applyFill="1" applyBorder="1" applyAlignment="1">
      <alignment horizontal="right" vertical="top" wrapText="1" readingOrder="1"/>
    </xf>
    <xf numFmtId="0" fontId="108" fillId="0" borderId="63" xfId="0" applyNumberFormat="1" applyFont="1" applyFill="1" applyBorder="1" applyAlignment="1">
      <alignment horizontal="right" vertical="center" wrapText="1" readingOrder="1"/>
    </xf>
    <xf numFmtId="235" fontId="109" fillId="0" borderId="63" xfId="0" applyNumberFormat="1" applyFont="1" applyFill="1" applyBorder="1" applyAlignment="1">
      <alignment horizontal="right" vertical="top" wrapText="1" readingOrder="1"/>
    </xf>
    <xf numFmtId="235" fontId="109" fillId="0" borderId="63" xfId="0" applyNumberFormat="1" applyFont="1" applyFill="1" applyBorder="1" applyAlignment="1">
      <alignment horizontal="right" vertical="top" wrapText="1" readingOrder="1"/>
    </xf>
    <xf numFmtId="0" fontId="98" fillId="35" borderId="0" xfId="0" applyNumberFormat="1" applyFont="1" applyFill="1" applyBorder="1" applyAlignment="1">
      <alignment horizontal="center" vertical="center" wrapText="1" readingOrder="1"/>
    </xf>
    <xf numFmtId="0" fontId="99" fillId="35" borderId="0" xfId="0" applyNumberFormat="1" applyFont="1" applyFill="1" applyBorder="1" applyAlignment="1">
      <alignment horizontal="center" vertical="center" wrapText="1" readingOrder="1"/>
    </xf>
    <xf numFmtId="0" fontId="34" fillId="33" borderId="88" xfId="0" applyNumberFormat="1" applyFont="1" applyFill="1" applyBorder="1" applyAlignment="1">
      <alignment vertical="top" wrapText="1"/>
    </xf>
    <xf numFmtId="0" fontId="34" fillId="33" borderId="89" xfId="0" applyNumberFormat="1" applyFont="1" applyFill="1" applyBorder="1" applyAlignment="1">
      <alignment vertical="top" wrapText="1"/>
    </xf>
    <xf numFmtId="0" fontId="110" fillId="33" borderId="89" xfId="0" applyNumberFormat="1" applyFont="1" applyFill="1" applyBorder="1" applyAlignment="1">
      <alignment vertical="top" wrapText="1" readingOrder="1"/>
    </xf>
    <xf numFmtId="0" fontId="34" fillId="33" borderId="90" xfId="0" applyNumberFormat="1" applyFont="1" applyFill="1" applyBorder="1" applyAlignment="1">
      <alignment vertical="top" wrapText="1"/>
    </xf>
    <xf numFmtId="0" fontId="110" fillId="33" borderId="91" xfId="0" applyNumberFormat="1" applyFont="1" applyFill="1" applyBorder="1" applyAlignment="1">
      <alignment horizontal="center" vertical="top" wrapText="1" readingOrder="1"/>
    </xf>
    <xf numFmtId="0" fontId="34" fillId="0" borderId="90" xfId="0" applyNumberFormat="1" applyFont="1" applyFill="1" applyBorder="1" applyAlignment="1">
      <alignment vertical="top" wrapText="1"/>
    </xf>
    <xf numFmtId="0" fontId="34" fillId="0" borderId="89" xfId="0" applyNumberFormat="1" applyFont="1" applyFill="1" applyBorder="1" applyAlignment="1">
      <alignment vertical="top" wrapText="1"/>
    </xf>
    <xf numFmtId="0" fontId="110" fillId="33" borderId="92" xfId="0" applyNumberFormat="1" applyFont="1" applyFill="1" applyBorder="1" applyAlignment="1">
      <alignment vertical="top" wrapText="1" readingOrder="1"/>
    </xf>
    <xf numFmtId="0" fontId="34" fillId="33" borderId="93" xfId="0" applyNumberFormat="1" applyFont="1" applyFill="1" applyBorder="1" applyAlignment="1">
      <alignment vertical="top" wrapText="1"/>
    </xf>
    <xf numFmtId="0" fontId="34" fillId="33" borderId="94" xfId="0" applyNumberFormat="1" applyFont="1" applyFill="1" applyBorder="1" applyAlignment="1">
      <alignment vertical="top" wrapText="1"/>
    </xf>
    <xf numFmtId="0" fontId="34" fillId="0" borderId="95" xfId="0" applyNumberFormat="1" applyFont="1" applyFill="1" applyBorder="1" applyAlignment="1">
      <alignment vertical="top" wrapText="1"/>
    </xf>
    <xf numFmtId="0" fontId="34" fillId="0" borderId="96" xfId="0" applyNumberFormat="1" applyFont="1" applyFill="1" applyBorder="1" applyAlignment="1">
      <alignment vertical="top" wrapText="1"/>
    </xf>
    <xf numFmtId="0" fontId="34" fillId="33" borderId="97" xfId="0" applyNumberFormat="1" applyFont="1" applyFill="1" applyBorder="1" applyAlignment="1">
      <alignment vertical="top" wrapText="1"/>
    </xf>
    <xf numFmtId="0" fontId="34" fillId="33" borderId="98" xfId="0" applyNumberFormat="1" applyFont="1" applyFill="1" applyBorder="1" applyAlignment="1">
      <alignment vertical="top" wrapText="1"/>
    </xf>
    <xf numFmtId="0" fontId="34" fillId="33" borderId="92" xfId="0" applyNumberFormat="1" applyFont="1" applyFill="1" applyBorder="1" applyAlignment="1">
      <alignment vertical="top" wrapText="1"/>
    </xf>
    <xf numFmtId="0" fontId="34" fillId="0" borderId="93" xfId="0" applyNumberFormat="1" applyFont="1" applyFill="1" applyBorder="1" applyAlignment="1">
      <alignment vertical="top" wrapText="1"/>
    </xf>
    <xf numFmtId="0" fontId="34" fillId="33" borderId="94" xfId="0" applyNumberFormat="1" applyFont="1" applyFill="1" applyBorder="1" applyAlignment="1">
      <alignment vertical="top" wrapText="1"/>
    </xf>
    <xf numFmtId="0" fontId="34" fillId="33" borderId="96" xfId="0" applyNumberFormat="1" applyFont="1" applyFill="1" applyBorder="1" applyAlignment="1">
      <alignment vertical="top" wrapText="1"/>
    </xf>
    <xf numFmtId="0" fontId="34" fillId="33" borderId="95" xfId="0" applyNumberFormat="1" applyFont="1" applyFill="1" applyBorder="1" applyAlignment="1">
      <alignment vertical="top" wrapText="1"/>
    </xf>
    <xf numFmtId="0" fontId="111" fillId="0" borderId="99" xfId="0" applyNumberFormat="1" applyFont="1" applyFill="1" applyBorder="1" applyAlignment="1">
      <alignment vertical="top" wrapText="1" readingOrder="1"/>
    </xf>
    <xf numFmtId="0" fontId="111" fillId="0" borderId="100" xfId="0" applyNumberFormat="1" applyFont="1" applyFill="1" applyBorder="1" applyAlignment="1">
      <alignment horizontal="right" vertical="top" wrapText="1" readingOrder="1"/>
    </xf>
    <xf numFmtId="0" fontId="111" fillId="0" borderId="91" xfId="0" applyNumberFormat="1" applyFont="1" applyFill="1" applyBorder="1" applyAlignment="1">
      <alignment vertical="top" wrapText="1" readingOrder="1"/>
    </xf>
    <xf numFmtId="0" fontId="34" fillId="0" borderId="100" xfId="0" applyNumberFormat="1" applyFont="1" applyFill="1" applyBorder="1" applyAlignment="1">
      <alignment vertical="top" wrapText="1"/>
    </xf>
    <xf numFmtId="0" fontId="111" fillId="0" borderId="91" xfId="0" applyNumberFormat="1" applyFont="1" applyFill="1" applyBorder="1" applyAlignment="1">
      <alignment horizontal="center" vertical="center" wrapText="1" readingOrder="1"/>
    </xf>
    <xf numFmtId="0" fontId="34" fillId="0" borderId="101" xfId="0" applyNumberFormat="1" applyFont="1" applyFill="1" applyBorder="1" applyAlignment="1">
      <alignment vertical="top" wrapText="1"/>
    </xf>
    <xf numFmtId="0" fontId="111" fillId="0" borderId="91" xfId="0" applyNumberFormat="1" applyFont="1" applyFill="1" applyBorder="1" applyAlignment="1">
      <alignment horizontal="right" vertical="center" wrapText="1" readingOrder="1"/>
    </xf>
    <xf numFmtId="0" fontId="111" fillId="0" borderId="91" xfId="0" applyNumberFormat="1" applyFont="1" applyFill="1" applyBorder="1" applyAlignment="1">
      <alignment horizontal="right" vertical="center" wrapText="1" readingOrder="1"/>
    </xf>
    <xf numFmtId="0" fontId="110" fillId="0" borderId="91" xfId="0" applyNumberFormat="1" applyFont="1" applyFill="1" applyBorder="1" applyAlignment="1">
      <alignment horizontal="right" vertical="center" wrapText="1" readingOrder="1"/>
    </xf>
    <xf numFmtId="0" fontId="34" fillId="0" borderId="92" xfId="0" applyNumberFormat="1" applyFont="1" applyFill="1" applyBorder="1" applyAlignment="1">
      <alignment vertical="top" wrapText="1"/>
    </xf>
    <xf numFmtId="0" fontId="34" fillId="0" borderId="94" xfId="0" applyNumberFormat="1" applyFont="1" applyFill="1" applyBorder="1" applyAlignment="1">
      <alignment vertical="top" wrapText="1"/>
    </xf>
    <xf numFmtId="0" fontId="110" fillId="0" borderId="91" xfId="0" applyNumberFormat="1" applyFont="1" applyFill="1" applyBorder="1" applyAlignment="1">
      <alignment horizontal="right" vertical="top" wrapText="1" readingOrder="1"/>
    </xf>
    <xf numFmtId="0" fontId="110" fillId="0" borderId="91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133350</xdr:rowOff>
    </xdr:from>
    <xdr:to>
      <xdr:col>1</xdr:col>
      <xdr:colOff>514350</xdr:colOff>
      <xdr:row>8</xdr:row>
      <xdr:rowOff>133350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209550" y="2333625"/>
          <a:ext cx="438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504825</xdr:colOff>
      <xdr:row>9</xdr:row>
      <xdr:rowOff>133350</xdr:rowOff>
    </xdr:to>
    <xdr:sp>
      <xdr:nvSpPr>
        <xdr:cNvPr id="2" name="ตัวเชื่อมต่อตรง 5"/>
        <xdr:cNvSpPr>
          <a:spLocks/>
        </xdr:cNvSpPr>
      </xdr:nvSpPr>
      <xdr:spPr>
        <a:xfrm>
          <a:off x="200025" y="2581275"/>
          <a:ext cx="438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8</xdr:row>
      <xdr:rowOff>133350</xdr:rowOff>
    </xdr:from>
    <xdr:to>
      <xdr:col>3</xdr:col>
      <xdr:colOff>161925</xdr:colOff>
      <xdr:row>8</xdr:row>
      <xdr:rowOff>133350</xdr:rowOff>
    </xdr:to>
    <xdr:sp>
      <xdr:nvSpPr>
        <xdr:cNvPr id="3" name="ตัวเชื่อมต่อตรง 9"/>
        <xdr:cNvSpPr>
          <a:spLocks/>
        </xdr:cNvSpPr>
      </xdr:nvSpPr>
      <xdr:spPr>
        <a:xfrm>
          <a:off x="1019175" y="2333625"/>
          <a:ext cx="495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9</xdr:row>
      <xdr:rowOff>133350</xdr:rowOff>
    </xdr:from>
    <xdr:to>
      <xdr:col>3</xdr:col>
      <xdr:colOff>142875</xdr:colOff>
      <xdr:row>9</xdr:row>
      <xdr:rowOff>133350</xdr:rowOff>
    </xdr:to>
    <xdr:sp>
      <xdr:nvSpPr>
        <xdr:cNvPr id="4" name="ตัวเชื่อมต่อตรง 10"/>
        <xdr:cNvSpPr>
          <a:spLocks/>
        </xdr:cNvSpPr>
      </xdr:nvSpPr>
      <xdr:spPr>
        <a:xfrm>
          <a:off x="1000125" y="2581275"/>
          <a:ext cx="495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161925</xdr:rowOff>
    </xdr:from>
    <xdr:to>
      <xdr:col>1</xdr:col>
      <xdr:colOff>514350</xdr:colOff>
      <xdr:row>12</xdr:row>
      <xdr:rowOff>161925</xdr:rowOff>
    </xdr:to>
    <xdr:sp>
      <xdr:nvSpPr>
        <xdr:cNvPr id="5" name="ตัวเชื่อมต่อตรง 11"/>
        <xdr:cNvSpPr>
          <a:spLocks/>
        </xdr:cNvSpPr>
      </xdr:nvSpPr>
      <xdr:spPr>
        <a:xfrm>
          <a:off x="209550" y="3352800"/>
          <a:ext cx="438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161925</xdr:rowOff>
    </xdr:from>
    <xdr:to>
      <xdr:col>2</xdr:col>
      <xdr:colOff>581025</xdr:colOff>
      <xdr:row>12</xdr:row>
      <xdr:rowOff>161925</xdr:rowOff>
    </xdr:to>
    <xdr:sp>
      <xdr:nvSpPr>
        <xdr:cNvPr id="6" name="ตัวเชื่อมต่อตรง 12"/>
        <xdr:cNvSpPr>
          <a:spLocks/>
        </xdr:cNvSpPr>
      </xdr:nvSpPr>
      <xdr:spPr>
        <a:xfrm>
          <a:off x="847725" y="3352800"/>
          <a:ext cx="476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739</xdr:row>
      <xdr:rowOff>47625</xdr:rowOff>
    </xdr:from>
    <xdr:to>
      <xdr:col>6</xdr:col>
      <xdr:colOff>647700</xdr:colOff>
      <xdr:row>740</xdr:row>
      <xdr:rowOff>0</xdr:rowOff>
    </xdr:to>
    <xdr:sp>
      <xdr:nvSpPr>
        <xdr:cNvPr id="1" name="Rectangle 327"/>
        <xdr:cNvSpPr>
          <a:spLocks/>
        </xdr:cNvSpPr>
      </xdr:nvSpPr>
      <xdr:spPr>
        <a:xfrm>
          <a:off x="7686675" y="13944600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266700</xdr:colOff>
      <xdr:row>739</xdr:row>
      <xdr:rowOff>47625</xdr:rowOff>
    </xdr:from>
    <xdr:to>
      <xdr:col>6</xdr:col>
      <xdr:colOff>647700</xdr:colOff>
      <xdr:row>740</xdr:row>
      <xdr:rowOff>0</xdr:rowOff>
    </xdr:to>
    <xdr:sp>
      <xdr:nvSpPr>
        <xdr:cNvPr id="2" name="Rectangle 328"/>
        <xdr:cNvSpPr>
          <a:spLocks/>
        </xdr:cNvSpPr>
      </xdr:nvSpPr>
      <xdr:spPr>
        <a:xfrm>
          <a:off x="7686675" y="13944600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696</xdr:row>
      <xdr:rowOff>38100</xdr:rowOff>
    </xdr:from>
    <xdr:to>
      <xdr:col>6</xdr:col>
      <xdr:colOff>600075</xdr:colOff>
      <xdr:row>697</xdr:row>
      <xdr:rowOff>0</xdr:rowOff>
    </xdr:to>
    <xdr:sp>
      <xdr:nvSpPr>
        <xdr:cNvPr id="3" name="Rectangle 329"/>
        <xdr:cNvSpPr>
          <a:spLocks/>
        </xdr:cNvSpPr>
      </xdr:nvSpPr>
      <xdr:spPr>
        <a:xfrm>
          <a:off x="7639050" y="13247370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696</xdr:row>
      <xdr:rowOff>38100</xdr:rowOff>
    </xdr:from>
    <xdr:to>
      <xdr:col>6</xdr:col>
      <xdr:colOff>600075</xdr:colOff>
      <xdr:row>697</xdr:row>
      <xdr:rowOff>0</xdr:rowOff>
    </xdr:to>
    <xdr:sp>
      <xdr:nvSpPr>
        <xdr:cNvPr id="4" name="Rectangle 330"/>
        <xdr:cNvSpPr>
          <a:spLocks/>
        </xdr:cNvSpPr>
      </xdr:nvSpPr>
      <xdr:spPr>
        <a:xfrm>
          <a:off x="7639050" y="13247370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696</xdr:row>
      <xdr:rowOff>38100</xdr:rowOff>
    </xdr:from>
    <xdr:to>
      <xdr:col>6</xdr:col>
      <xdr:colOff>600075</xdr:colOff>
      <xdr:row>697</xdr:row>
      <xdr:rowOff>0</xdr:rowOff>
    </xdr:to>
    <xdr:sp>
      <xdr:nvSpPr>
        <xdr:cNvPr id="5" name="Rectangle 331"/>
        <xdr:cNvSpPr>
          <a:spLocks/>
        </xdr:cNvSpPr>
      </xdr:nvSpPr>
      <xdr:spPr>
        <a:xfrm>
          <a:off x="7639050" y="13247370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739</xdr:row>
      <xdr:rowOff>47625</xdr:rowOff>
    </xdr:from>
    <xdr:to>
      <xdr:col>6</xdr:col>
      <xdr:colOff>647700</xdr:colOff>
      <xdr:row>740</xdr:row>
      <xdr:rowOff>0</xdr:rowOff>
    </xdr:to>
    <xdr:sp>
      <xdr:nvSpPr>
        <xdr:cNvPr id="6" name="Rectangle 332"/>
        <xdr:cNvSpPr>
          <a:spLocks/>
        </xdr:cNvSpPr>
      </xdr:nvSpPr>
      <xdr:spPr>
        <a:xfrm>
          <a:off x="7686675" y="13944600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696</xdr:row>
      <xdr:rowOff>38100</xdr:rowOff>
    </xdr:from>
    <xdr:to>
      <xdr:col>6</xdr:col>
      <xdr:colOff>600075</xdr:colOff>
      <xdr:row>697</xdr:row>
      <xdr:rowOff>0</xdr:rowOff>
    </xdr:to>
    <xdr:sp>
      <xdr:nvSpPr>
        <xdr:cNvPr id="7" name="Rectangle 333"/>
        <xdr:cNvSpPr>
          <a:spLocks/>
        </xdr:cNvSpPr>
      </xdr:nvSpPr>
      <xdr:spPr>
        <a:xfrm>
          <a:off x="7639050" y="13247370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739</xdr:row>
      <xdr:rowOff>47625</xdr:rowOff>
    </xdr:from>
    <xdr:to>
      <xdr:col>6</xdr:col>
      <xdr:colOff>647700</xdr:colOff>
      <xdr:row>740</xdr:row>
      <xdr:rowOff>0</xdr:rowOff>
    </xdr:to>
    <xdr:sp>
      <xdr:nvSpPr>
        <xdr:cNvPr id="8" name="Rectangle 334"/>
        <xdr:cNvSpPr>
          <a:spLocks/>
        </xdr:cNvSpPr>
      </xdr:nvSpPr>
      <xdr:spPr>
        <a:xfrm>
          <a:off x="7686675" y="13944600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1</xdr:col>
      <xdr:colOff>866775</xdr:colOff>
      <xdr:row>7</xdr:row>
      <xdr:rowOff>47625</xdr:rowOff>
    </xdr:from>
    <xdr:to>
      <xdr:col>1</xdr:col>
      <xdr:colOff>1057275</xdr:colOff>
      <xdr:row>7</xdr:row>
      <xdr:rowOff>247650</xdr:rowOff>
    </xdr:to>
    <xdr:sp>
      <xdr:nvSpPr>
        <xdr:cNvPr id="9" name="สี่เหลี่ยมผืนผ้า 18"/>
        <xdr:cNvSpPr>
          <a:spLocks/>
        </xdr:cNvSpPr>
      </xdr:nvSpPr>
      <xdr:spPr>
        <a:xfrm>
          <a:off x="1247775" y="1924050"/>
          <a:ext cx="1905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739</xdr:row>
      <xdr:rowOff>47625</xdr:rowOff>
    </xdr:from>
    <xdr:to>
      <xdr:col>6</xdr:col>
      <xdr:colOff>647700</xdr:colOff>
      <xdr:row>740</xdr:row>
      <xdr:rowOff>0</xdr:rowOff>
    </xdr:to>
    <xdr:sp>
      <xdr:nvSpPr>
        <xdr:cNvPr id="10" name="Rectangle 327"/>
        <xdr:cNvSpPr>
          <a:spLocks/>
        </xdr:cNvSpPr>
      </xdr:nvSpPr>
      <xdr:spPr>
        <a:xfrm>
          <a:off x="7686675" y="13944600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266700</xdr:colOff>
      <xdr:row>739</xdr:row>
      <xdr:rowOff>47625</xdr:rowOff>
    </xdr:from>
    <xdr:to>
      <xdr:col>6</xdr:col>
      <xdr:colOff>647700</xdr:colOff>
      <xdr:row>740</xdr:row>
      <xdr:rowOff>0</xdr:rowOff>
    </xdr:to>
    <xdr:sp>
      <xdr:nvSpPr>
        <xdr:cNvPr id="11" name="Rectangle 328"/>
        <xdr:cNvSpPr>
          <a:spLocks/>
        </xdr:cNvSpPr>
      </xdr:nvSpPr>
      <xdr:spPr>
        <a:xfrm>
          <a:off x="7686675" y="13944600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696</xdr:row>
      <xdr:rowOff>38100</xdr:rowOff>
    </xdr:from>
    <xdr:to>
      <xdr:col>6</xdr:col>
      <xdr:colOff>600075</xdr:colOff>
      <xdr:row>697</xdr:row>
      <xdr:rowOff>0</xdr:rowOff>
    </xdr:to>
    <xdr:sp>
      <xdr:nvSpPr>
        <xdr:cNvPr id="12" name="Rectangle 329"/>
        <xdr:cNvSpPr>
          <a:spLocks/>
        </xdr:cNvSpPr>
      </xdr:nvSpPr>
      <xdr:spPr>
        <a:xfrm>
          <a:off x="7639050" y="13247370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696</xdr:row>
      <xdr:rowOff>38100</xdr:rowOff>
    </xdr:from>
    <xdr:to>
      <xdr:col>6</xdr:col>
      <xdr:colOff>600075</xdr:colOff>
      <xdr:row>697</xdr:row>
      <xdr:rowOff>0</xdr:rowOff>
    </xdr:to>
    <xdr:sp>
      <xdr:nvSpPr>
        <xdr:cNvPr id="13" name="Rectangle 330"/>
        <xdr:cNvSpPr>
          <a:spLocks/>
        </xdr:cNvSpPr>
      </xdr:nvSpPr>
      <xdr:spPr>
        <a:xfrm>
          <a:off x="7639050" y="13247370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696</xdr:row>
      <xdr:rowOff>38100</xdr:rowOff>
    </xdr:from>
    <xdr:to>
      <xdr:col>6</xdr:col>
      <xdr:colOff>600075</xdr:colOff>
      <xdr:row>697</xdr:row>
      <xdr:rowOff>0</xdr:rowOff>
    </xdr:to>
    <xdr:sp>
      <xdr:nvSpPr>
        <xdr:cNvPr id="14" name="Rectangle 331"/>
        <xdr:cNvSpPr>
          <a:spLocks/>
        </xdr:cNvSpPr>
      </xdr:nvSpPr>
      <xdr:spPr>
        <a:xfrm>
          <a:off x="7639050" y="13247370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739</xdr:row>
      <xdr:rowOff>47625</xdr:rowOff>
    </xdr:from>
    <xdr:to>
      <xdr:col>6</xdr:col>
      <xdr:colOff>647700</xdr:colOff>
      <xdr:row>740</xdr:row>
      <xdr:rowOff>0</xdr:rowOff>
    </xdr:to>
    <xdr:sp>
      <xdr:nvSpPr>
        <xdr:cNvPr id="15" name="Rectangle 332"/>
        <xdr:cNvSpPr>
          <a:spLocks/>
        </xdr:cNvSpPr>
      </xdr:nvSpPr>
      <xdr:spPr>
        <a:xfrm>
          <a:off x="7686675" y="13944600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696</xdr:row>
      <xdr:rowOff>38100</xdr:rowOff>
    </xdr:from>
    <xdr:to>
      <xdr:col>6</xdr:col>
      <xdr:colOff>600075</xdr:colOff>
      <xdr:row>697</xdr:row>
      <xdr:rowOff>0</xdr:rowOff>
    </xdr:to>
    <xdr:sp>
      <xdr:nvSpPr>
        <xdr:cNvPr id="16" name="Rectangle 333"/>
        <xdr:cNvSpPr>
          <a:spLocks/>
        </xdr:cNvSpPr>
      </xdr:nvSpPr>
      <xdr:spPr>
        <a:xfrm>
          <a:off x="7639050" y="132473700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739</xdr:row>
      <xdr:rowOff>47625</xdr:rowOff>
    </xdr:from>
    <xdr:to>
      <xdr:col>6</xdr:col>
      <xdr:colOff>647700</xdr:colOff>
      <xdr:row>740</xdr:row>
      <xdr:rowOff>0</xdr:rowOff>
    </xdr:to>
    <xdr:sp>
      <xdr:nvSpPr>
        <xdr:cNvPr id="17" name="Rectangle 334"/>
        <xdr:cNvSpPr>
          <a:spLocks/>
        </xdr:cNvSpPr>
      </xdr:nvSpPr>
      <xdr:spPr>
        <a:xfrm>
          <a:off x="7686675" y="139446000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1</xdr:col>
      <xdr:colOff>866775</xdr:colOff>
      <xdr:row>7</xdr:row>
      <xdr:rowOff>47625</xdr:rowOff>
    </xdr:from>
    <xdr:to>
      <xdr:col>1</xdr:col>
      <xdr:colOff>1057275</xdr:colOff>
      <xdr:row>7</xdr:row>
      <xdr:rowOff>247650</xdr:rowOff>
    </xdr:to>
    <xdr:sp>
      <xdr:nvSpPr>
        <xdr:cNvPr id="18" name="สี่เหลี่ยมผืนผ้า 19"/>
        <xdr:cNvSpPr>
          <a:spLocks/>
        </xdr:cNvSpPr>
      </xdr:nvSpPr>
      <xdr:spPr>
        <a:xfrm>
          <a:off x="1247775" y="1924050"/>
          <a:ext cx="1905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7</xdr:row>
      <xdr:rowOff>47625</xdr:rowOff>
    </xdr:from>
    <xdr:to>
      <xdr:col>1</xdr:col>
      <xdr:colOff>1057275</xdr:colOff>
      <xdr:row>7</xdr:row>
      <xdr:rowOff>247650</xdr:rowOff>
    </xdr:to>
    <xdr:sp>
      <xdr:nvSpPr>
        <xdr:cNvPr id="19" name="สี่เหลี่ยมผืนผ้า 20"/>
        <xdr:cNvSpPr>
          <a:spLocks/>
        </xdr:cNvSpPr>
      </xdr:nvSpPr>
      <xdr:spPr>
        <a:xfrm>
          <a:off x="1247775" y="1924050"/>
          <a:ext cx="1905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730</xdr:row>
      <xdr:rowOff>47625</xdr:rowOff>
    </xdr:from>
    <xdr:to>
      <xdr:col>6</xdr:col>
      <xdr:colOff>647700</xdr:colOff>
      <xdr:row>731</xdr:row>
      <xdr:rowOff>0</xdr:rowOff>
    </xdr:to>
    <xdr:sp>
      <xdr:nvSpPr>
        <xdr:cNvPr id="20" name="Rectangle 327"/>
        <xdr:cNvSpPr>
          <a:spLocks/>
        </xdr:cNvSpPr>
      </xdr:nvSpPr>
      <xdr:spPr>
        <a:xfrm>
          <a:off x="7686675" y="13798867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266700</xdr:colOff>
      <xdr:row>730</xdr:row>
      <xdr:rowOff>47625</xdr:rowOff>
    </xdr:from>
    <xdr:to>
      <xdr:col>6</xdr:col>
      <xdr:colOff>647700</xdr:colOff>
      <xdr:row>731</xdr:row>
      <xdr:rowOff>0</xdr:rowOff>
    </xdr:to>
    <xdr:sp>
      <xdr:nvSpPr>
        <xdr:cNvPr id="21" name="Rectangle 328"/>
        <xdr:cNvSpPr>
          <a:spLocks/>
        </xdr:cNvSpPr>
      </xdr:nvSpPr>
      <xdr:spPr>
        <a:xfrm>
          <a:off x="7686675" y="13798867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687</xdr:row>
      <xdr:rowOff>38100</xdr:rowOff>
    </xdr:from>
    <xdr:to>
      <xdr:col>6</xdr:col>
      <xdr:colOff>600075</xdr:colOff>
      <xdr:row>688</xdr:row>
      <xdr:rowOff>0</xdr:rowOff>
    </xdr:to>
    <xdr:sp>
      <xdr:nvSpPr>
        <xdr:cNvPr id="22" name="Rectangle 329"/>
        <xdr:cNvSpPr>
          <a:spLocks/>
        </xdr:cNvSpPr>
      </xdr:nvSpPr>
      <xdr:spPr>
        <a:xfrm>
          <a:off x="7639050" y="13101637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687</xdr:row>
      <xdr:rowOff>38100</xdr:rowOff>
    </xdr:from>
    <xdr:to>
      <xdr:col>6</xdr:col>
      <xdr:colOff>600075</xdr:colOff>
      <xdr:row>688</xdr:row>
      <xdr:rowOff>0</xdr:rowOff>
    </xdr:to>
    <xdr:sp>
      <xdr:nvSpPr>
        <xdr:cNvPr id="23" name="Rectangle 330"/>
        <xdr:cNvSpPr>
          <a:spLocks/>
        </xdr:cNvSpPr>
      </xdr:nvSpPr>
      <xdr:spPr>
        <a:xfrm>
          <a:off x="7639050" y="13101637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687</xdr:row>
      <xdr:rowOff>38100</xdr:rowOff>
    </xdr:from>
    <xdr:to>
      <xdr:col>6</xdr:col>
      <xdr:colOff>600075</xdr:colOff>
      <xdr:row>688</xdr:row>
      <xdr:rowOff>0</xdr:rowOff>
    </xdr:to>
    <xdr:sp>
      <xdr:nvSpPr>
        <xdr:cNvPr id="24" name="Rectangle 331"/>
        <xdr:cNvSpPr>
          <a:spLocks/>
        </xdr:cNvSpPr>
      </xdr:nvSpPr>
      <xdr:spPr>
        <a:xfrm>
          <a:off x="7639050" y="13101637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730</xdr:row>
      <xdr:rowOff>47625</xdr:rowOff>
    </xdr:from>
    <xdr:to>
      <xdr:col>6</xdr:col>
      <xdr:colOff>647700</xdr:colOff>
      <xdr:row>731</xdr:row>
      <xdr:rowOff>0</xdr:rowOff>
    </xdr:to>
    <xdr:sp>
      <xdr:nvSpPr>
        <xdr:cNvPr id="25" name="Rectangle 332"/>
        <xdr:cNvSpPr>
          <a:spLocks/>
        </xdr:cNvSpPr>
      </xdr:nvSpPr>
      <xdr:spPr>
        <a:xfrm>
          <a:off x="7686675" y="13798867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687</xdr:row>
      <xdr:rowOff>38100</xdr:rowOff>
    </xdr:from>
    <xdr:to>
      <xdr:col>6</xdr:col>
      <xdr:colOff>600075</xdr:colOff>
      <xdr:row>688</xdr:row>
      <xdr:rowOff>0</xdr:rowOff>
    </xdr:to>
    <xdr:sp>
      <xdr:nvSpPr>
        <xdr:cNvPr id="26" name="Rectangle 333"/>
        <xdr:cNvSpPr>
          <a:spLocks/>
        </xdr:cNvSpPr>
      </xdr:nvSpPr>
      <xdr:spPr>
        <a:xfrm>
          <a:off x="7639050" y="13101637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730</xdr:row>
      <xdr:rowOff>47625</xdr:rowOff>
    </xdr:from>
    <xdr:to>
      <xdr:col>6</xdr:col>
      <xdr:colOff>647700</xdr:colOff>
      <xdr:row>731</xdr:row>
      <xdr:rowOff>0</xdr:rowOff>
    </xdr:to>
    <xdr:sp>
      <xdr:nvSpPr>
        <xdr:cNvPr id="27" name="Rectangle 334"/>
        <xdr:cNvSpPr>
          <a:spLocks/>
        </xdr:cNvSpPr>
      </xdr:nvSpPr>
      <xdr:spPr>
        <a:xfrm>
          <a:off x="7686675" y="13798867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1</xdr:col>
      <xdr:colOff>866775</xdr:colOff>
      <xdr:row>7</xdr:row>
      <xdr:rowOff>47625</xdr:rowOff>
    </xdr:from>
    <xdr:to>
      <xdr:col>1</xdr:col>
      <xdr:colOff>1057275</xdr:colOff>
      <xdr:row>7</xdr:row>
      <xdr:rowOff>247650</xdr:rowOff>
    </xdr:to>
    <xdr:sp>
      <xdr:nvSpPr>
        <xdr:cNvPr id="28" name="สี่เหลี่ยมผืนผ้า 29"/>
        <xdr:cNvSpPr>
          <a:spLocks/>
        </xdr:cNvSpPr>
      </xdr:nvSpPr>
      <xdr:spPr>
        <a:xfrm>
          <a:off x="1247775" y="1924050"/>
          <a:ext cx="1905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730</xdr:row>
      <xdr:rowOff>47625</xdr:rowOff>
    </xdr:from>
    <xdr:to>
      <xdr:col>6</xdr:col>
      <xdr:colOff>647700</xdr:colOff>
      <xdr:row>731</xdr:row>
      <xdr:rowOff>0</xdr:rowOff>
    </xdr:to>
    <xdr:sp>
      <xdr:nvSpPr>
        <xdr:cNvPr id="29" name="Rectangle 327"/>
        <xdr:cNvSpPr>
          <a:spLocks/>
        </xdr:cNvSpPr>
      </xdr:nvSpPr>
      <xdr:spPr>
        <a:xfrm>
          <a:off x="7686675" y="13798867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266700</xdr:colOff>
      <xdr:row>730</xdr:row>
      <xdr:rowOff>47625</xdr:rowOff>
    </xdr:from>
    <xdr:to>
      <xdr:col>6</xdr:col>
      <xdr:colOff>647700</xdr:colOff>
      <xdr:row>731</xdr:row>
      <xdr:rowOff>0</xdr:rowOff>
    </xdr:to>
    <xdr:sp>
      <xdr:nvSpPr>
        <xdr:cNvPr id="30" name="Rectangle 328"/>
        <xdr:cNvSpPr>
          <a:spLocks/>
        </xdr:cNvSpPr>
      </xdr:nvSpPr>
      <xdr:spPr>
        <a:xfrm>
          <a:off x="7686675" y="13798867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687</xdr:row>
      <xdr:rowOff>38100</xdr:rowOff>
    </xdr:from>
    <xdr:to>
      <xdr:col>6</xdr:col>
      <xdr:colOff>600075</xdr:colOff>
      <xdr:row>688</xdr:row>
      <xdr:rowOff>0</xdr:rowOff>
    </xdr:to>
    <xdr:sp>
      <xdr:nvSpPr>
        <xdr:cNvPr id="31" name="Rectangle 329"/>
        <xdr:cNvSpPr>
          <a:spLocks/>
        </xdr:cNvSpPr>
      </xdr:nvSpPr>
      <xdr:spPr>
        <a:xfrm>
          <a:off x="7639050" y="13101637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687</xdr:row>
      <xdr:rowOff>38100</xdr:rowOff>
    </xdr:from>
    <xdr:to>
      <xdr:col>6</xdr:col>
      <xdr:colOff>600075</xdr:colOff>
      <xdr:row>688</xdr:row>
      <xdr:rowOff>0</xdr:rowOff>
    </xdr:to>
    <xdr:sp>
      <xdr:nvSpPr>
        <xdr:cNvPr id="32" name="Rectangle 330"/>
        <xdr:cNvSpPr>
          <a:spLocks/>
        </xdr:cNvSpPr>
      </xdr:nvSpPr>
      <xdr:spPr>
        <a:xfrm>
          <a:off x="7639050" y="13101637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219075</xdr:colOff>
      <xdr:row>687</xdr:row>
      <xdr:rowOff>38100</xdr:rowOff>
    </xdr:from>
    <xdr:to>
      <xdr:col>6</xdr:col>
      <xdr:colOff>600075</xdr:colOff>
      <xdr:row>688</xdr:row>
      <xdr:rowOff>0</xdr:rowOff>
    </xdr:to>
    <xdr:sp>
      <xdr:nvSpPr>
        <xdr:cNvPr id="33" name="Rectangle 331"/>
        <xdr:cNvSpPr>
          <a:spLocks/>
        </xdr:cNvSpPr>
      </xdr:nvSpPr>
      <xdr:spPr>
        <a:xfrm>
          <a:off x="7639050" y="13101637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730</xdr:row>
      <xdr:rowOff>47625</xdr:rowOff>
    </xdr:from>
    <xdr:to>
      <xdr:col>6</xdr:col>
      <xdr:colOff>647700</xdr:colOff>
      <xdr:row>731</xdr:row>
      <xdr:rowOff>0</xdr:rowOff>
    </xdr:to>
    <xdr:sp>
      <xdr:nvSpPr>
        <xdr:cNvPr id="34" name="Rectangle 332"/>
        <xdr:cNvSpPr>
          <a:spLocks/>
        </xdr:cNvSpPr>
      </xdr:nvSpPr>
      <xdr:spPr>
        <a:xfrm>
          <a:off x="7686675" y="13798867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6</xdr:col>
      <xdr:colOff>219075</xdr:colOff>
      <xdr:row>687</xdr:row>
      <xdr:rowOff>38100</xdr:rowOff>
    </xdr:from>
    <xdr:to>
      <xdr:col>6</xdr:col>
      <xdr:colOff>600075</xdr:colOff>
      <xdr:row>688</xdr:row>
      <xdr:rowOff>0</xdr:rowOff>
    </xdr:to>
    <xdr:sp>
      <xdr:nvSpPr>
        <xdr:cNvPr id="35" name="Rectangle 333"/>
        <xdr:cNvSpPr>
          <a:spLocks/>
        </xdr:cNvSpPr>
      </xdr:nvSpPr>
      <xdr:spPr>
        <a:xfrm>
          <a:off x="7639050" y="131016375"/>
          <a:ext cx="3810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1/2</a:t>
          </a:r>
        </a:p>
      </xdr:txBody>
    </xdr:sp>
    <xdr:clientData/>
  </xdr:twoCellAnchor>
  <xdr:twoCellAnchor>
    <xdr:from>
      <xdr:col>6</xdr:col>
      <xdr:colOff>266700</xdr:colOff>
      <xdr:row>730</xdr:row>
      <xdr:rowOff>47625</xdr:rowOff>
    </xdr:from>
    <xdr:to>
      <xdr:col>6</xdr:col>
      <xdr:colOff>647700</xdr:colOff>
      <xdr:row>731</xdr:row>
      <xdr:rowOff>0</xdr:rowOff>
    </xdr:to>
    <xdr:sp>
      <xdr:nvSpPr>
        <xdr:cNvPr id="36" name="Rectangle 334"/>
        <xdr:cNvSpPr>
          <a:spLocks/>
        </xdr:cNvSpPr>
      </xdr:nvSpPr>
      <xdr:spPr>
        <a:xfrm>
          <a:off x="7686675" y="137988675"/>
          <a:ext cx="3810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2/2</a:t>
          </a:r>
        </a:p>
      </xdr:txBody>
    </xdr:sp>
    <xdr:clientData/>
  </xdr:twoCellAnchor>
  <xdr:twoCellAnchor>
    <xdr:from>
      <xdr:col>1</xdr:col>
      <xdr:colOff>866775</xdr:colOff>
      <xdr:row>7</xdr:row>
      <xdr:rowOff>47625</xdr:rowOff>
    </xdr:from>
    <xdr:to>
      <xdr:col>1</xdr:col>
      <xdr:colOff>1057275</xdr:colOff>
      <xdr:row>7</xdr:row>
      <xdr:rowOff>247650</xdr:rowOff>
    </xdr:to>
    <xdr:sp>
      <xdr:nvSpPr>
        <xdr:cNvPr id="37" name="สี่เหลี่ยมผืนผ้า 38"/>
        <xdr:cNvSpPr>
          <a:spLocks/>
        </xdr:cNvSpPr>
      </xdr:nvSpPr>
      <xdr:spPr>
        <a:xfrm>
          <a:off x="1247775" y="1924050"/>
          <a:ext cx="1905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7</xdr:row>
      <xdr:rowOff>47625</xdr:rowOff>
    </xdr:from>
    <xdr:to>
      <xdr:col>1</xdr:col>
      <xdr:colOff>1057275</xdr:colOff>
      <xdr:row>7</xdr:row>
      <xdr:rowOff>247650</xdr:rowOff>
    </xdr:to>
    <xdr:sp>
      <xdr:nvSpPr>
        <xdr:cNvPr id="38" name="สี่เหลี่ยมผืนผ้า 39"/>
        <xdr:cNvSpPr>
          <a:spLocks/>
        </xdr:cNvSpPr>
      </xdr:nvSpPr>
      <xdr:spPr>
        <a:xfrm>
          <a:off x="1247775" y="1924050"/>
          <a:ext cx="1905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1" name="ตัวเชื่อมต่อตรง 2"/>
        <xdr:cNvSpPr>
          <a:spLocks/>
        </xdr:cNvSpPr>
      </xdr:nvSpPr>
      <xdr:spPr>
        <a:xfrm>
          <a:off x="619125" y="1371600"/>
          <a:ext cx="923925" cy="419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585;&#3634;&#3619;&#3648;&#3591;&#3636;&#3609;%20&#3611;&#3637;%202559%20(&#3617;.&#3588;.25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เงินรับ - จ่าย"/>
      <sheetName val="หมายเหตุประกอบงบ"/>
      <sheetName val="เงินมัดจำประกันสัญญา"/>
      <sheetName val="รายรับจริง ประกอบงบทดลอง"/>
      <sheetName val="โอนงบประมาณ"/>
      <sheetName val="งบกระทบยอด"/>
      <sheetName val="ตั่งงบประมาณ"/>
    </sheetNames>
    <sheetDataSet>
      <sheetData sheetId="4">
        <row r="13">
          <cell r="E13">
            <v>103742.15</v>
          </cell>
        </row>
        <row r="25">
          <cell r="E25">
            <v>3939</v>
          </cell>
        </row>
        <row r="30">
          <cell r="E30">
            <v>20176.36</v>
          </cell>
        </row>
        <row r="38">
          <cell r="E38">
            <v>0</v>
          </cell>
        </row>
        <row r="67">
          <cell r="E67">
            <v>1297636.3800000001</v>
          </cell>
        </row>
        <row r="70">
          <cell r="E70">
            <v>4079388</v>
          </cell>
        </row>
        <row r="80">
          <cell r="E80">
            <v>2967740</v>
          </cell>
        </row>
        <row r="89">
          <cell r="F89">
            <v>17971540.240000002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="110" zoomScaleNormal="75" zoomScaleSheetLayoutView="110" zoomScalePageLayoutView="0" workbookViewId="0" topLeftCell="A1">
      <selection activeCell="H30" sqref="H30"/>
    </sheetView>
  </sheetViews>
  <sheetFormatPr defaultColWidth="9.140625" defaultRowHeight="12.75"/>
  <cols>
    <col min="1" max="1" width="2.00390625" style="107" customWidth="1"/>
    <col min="2" max="5" width="9.140625" style="107" customWidth="1"/>
    <col min="6" max="6" width="17.7109375" style="107" customWidth="1"/>
    <col min="7" max="7" width="10.7109375" style="107" customWidth="1"/>
    <col min="8" max="8" width="14.140625" style="107" customWidth="1"/>
    <col min="9" max="9" width="4.8515625" style="107" customWidth="1"/>
    <col min="10" max="10" width="14.140625" style="107" customWidth="1"/>
    <col min="11" max="11" width="4.7109375" style="107" customWidth="1"/>
    <col min="12" max="12" width="9.140625" style="107" hidden="1" customWidth="1"/>
    <col min="13" max="13" width="3.421875" style="181" customWidth="1"/>
    <col min="14" max="14" width="25.7109375" style="107" customWidth="1"/>
    <col min="15" max="15" width="14.8515625" style="107" bestFit="1" customWidth="1"/>
    <col min="16" max="16" width="13.140625" style="107" bestFit="1" customWidth="1"/>
    <col min="17" max="17" width="12.28125" style="107" bestFit="1" customWidth="1"/>
    <col min="18" max="26" width="9.140625" style="107" customWidth="1"/>
    <col min="27" max="27" width="18.28125" style="107" customWidth="1"/>
    <col min="28" max="28" width="9.140625" style="107" customWidth="1"/>
    <col min="29" max="29" width="13.140625" style="107" bestFit="1" customWidth="1"/>
    <col min="30" max="30" width="4.7109375" style="107" customWidth="1"/>
    <col min="31" max="31" width="13.140625" style="107" bestFit="1" customWidth="1"/>
    <col min="32" max="32" width="5.57421875" style="107" customWidth="1"/>
    <col min="33" max="33" width="9.140625" style="107" customWidth="1"/>
    <col min="34" max="34" width="15.7109375" style="107" bestFit="1" customWidth="1"/>
    <col min="35" max="16384" width="9.140625" style="107" customWidth="1"/>
  </cols>
  <sheetData>
    <row r="1" spans="2:23" s="115" customFormat="1" ht="24">
      <c r="B1" s="560" t="s">
        <v>102</v>
      </c>
      <c r="C1" s="560"/>
      <c r="D1" s="560"/>
      <c r="E1" s="560"/>
      <c r="F1" s="560"/>
      <c r="G1" s="560"/>
      <c r="H1" s="560"/>
      <c r="I1" s="560"/>
      <c r="J1" s="560"/>
      <c r="K1" s="560"/>
      <c r="M1" s="178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2:23" s="115" customFormat="1" ht="24">
      <c r="B2" s="560" t="s">
        <v>0</v>
      </c>
      <c r="C2" s="560"/>
      <c r="D2" s="560"/>
      <c r="E2" s="560"/>
      <c r="F2" s="560"/>
      <c r="G2" s="560"/>
      <c r="H2" s="560"/>
      <c r="I2" s="560"/>
      <c r="J2" s="560"/>
      <c r="K2" s="560"/>
      <c r="M2" s="178"/>
      <c r="N2" s="561"/>
      <c r="O2" s="561"/>
      <c r="P2" s="561"/>
      <c r="Q2" s="561"/>
      <c r="R2" s="561"/>
      <c r="S2" s="561"/>
      <c r="T2" s="561"/>
      <c r="U2" s="561"/>
      <c r="V2" s="561"/>
      <c r="W2" s="561"/>
    </row>
    <row r="3" spans="2:23" s="108" customFormat="1" ht="24">
      <c r="B3" s="561" t="s">
        <v>917</v>
      </c>
      <c r="C3" s="561"/>
      <c r="D3" s="561"/>
      <c r="E3" s="561"/>
      <c r="F3" s="561"/>
      <c r="G3" s="561"/>
      <c r="H3" s="561"/>
      <c r="I3" s="561"/>
      <c r="J3" s="561"/>
      <c r="K3" s="561"/>
      <c r="M3" s="179"/>
      <c r="N3" s="562"/>
      <c r="O3" s="562"/>
      <c r="P3" s="562"/>
      <c r="Q3" s="562"/>
      <c r="R3" s="562"/>
      <c r="S3" s="562"/>
      <c r="T3" s="562"/>
      <c r="U3" s="562"/>
      <c r="V3" s="562"/>
      <c r="W3" s="562"/>
    </row>
    <row r="4" spans="2:23" s="108" customFormat="1" ht="18.75" customHeight="1">
      <c r="B4" s="430"/>
      <c r="C4" s="430"/>
      <c r="D4" s="430"/>
      <c r="E4" s="430"/>
      <c r="F4" s="430"/>
      <c r="G4" s="430"/>
      <c r="H4" s="430"/>
      <c r="I4" s="430"/>
      <c r="J4" s="430"/>
      <c r="K4" s="430"/>
      <c r="M4" s="179"/>
      <c r="N4" s="429"/>
      <c r="O4" s="429"/>
      <c r="P4" s="429"/>
      <c r="Q4" s="429"/>
      <c r="R4" s="429"/>
      <c r="S4" s="429"/>
      <c r="T4" s="429"/>
      <c r="U4" s="429"/>
      <c r="V4" s="429"/>
      <c r="W4" s="429"/>
    </row>
    <row r="5" spans="2:23" s="108" customFormat="1" ht="21.75">
      <c r="B5" s="563" t="s">
        <v>1</v>
      </c>
      <c r="C5" s="564"/>
      <c r="D5" s="564"/>
      <c r="E5" s="564"/>
      <c r="F5" s="565"/>
      <c r="G5" s="553" t="s">
        <v>2</v>
      </c>
      <c r="H5" s="555" t="s">
        <v>3</v>
      </c>
      <c r="I5" s="556"/>
      <c r="J5" s="555" t="s">
        <v>4</v>
      </c>
      <c r="K5" s="556"/>
      <c r="M5" s="179"/>
      <c r="N5" s="562"/>
      <c r="O5" s="562"/>
      <c r="P5" s="562"/>
      <c r="Q5" s="562"/>
      <c r="R5" s="562"/>
      <c r="S5" s="562"/>
      <c r="T5" s="562"/>
      <c r="U5" s="562"/>
      <c r="V5" s="562"/>
      <c r="W5" s="562"/>
    </row>
    <row r="6" spans="2:23" s="116" customFormat="1" ht="21.75">
      <c r="B6" s="566"/>
      <c r="C6" s="567"/>
      <c r="D6" s="567"/>
      <c r="E6" s="567"/>
      <c r="F6" s="568"/>
      <c r="G6" s="554"/>
      <c r="H6" s="109" t="s">
        <v>5</v>
      </c>
      <c r="I6" s="109" t="s">
        <v>6</v>
      </c>
      <c r="J6" s="109" t="s">
        <v>5</v>
      </c>
      <c r="K6" s="109" t="s">
        <v>6</v>
      </c>
      <c r="M6" s="180"/>
      <c r="N6" s="305"/>
      <c r="O6" s="306"/>
      <c r="P6" s="120"/>
      <c r="Q6" s="120"/>
      <c r="R6" s="120"/>
      <c r="S6" s="557"/>
      <c r="T6" s="558"/>
      <c r="U6" s="558"/>
      <c r="V6" s="558"/>
      <c r="W6" s="558"/>
    </row>
    <row r="7" spans="2:23" s="116" customFormat="1" ht="19.5">
      <c r="B7" s="117" t="s">
        <v>7</v>
      </c>
      <c r="C7" s="118"/>
      <c r="D7" s="118"/>
      <c r="E7" s="118"/>
      <c r="F7" s="119"/>
      <c r="G7" s="387">
        <v>11011000</v>
      </c>
      <c r="H7" s="388">
        <v>616</v>
      </c>
      <c r="I7" s="389">
        <v>0</v>
      </c>
      <c r="J7" s="390"/>
      <c r="K7" s="390"/>
      <c r="M7" s="180">
        <v>0</v>
      </c>
      <c r="N7" s="388">
        <v>616</v>
      </c>
      <c r="O7" s="389">
        <v>0</v>
      </c>
      <c r="P7" s="120"/>
      <c r="Q7" s="120"/>
      <c r="R7" s="120"/>
      <c r="S7" s="557"/>
      <c r="T7" s="121"/>
      <c r="U7" s="121"/>
      <c r="V7" s="121"/>
      <c r="W7" s="121"/>
    </row>
    <row r="8" spans="2:23" s="116" customFormat="1" ht="19.5">
      <c r="B8" s="391" t="s">
        <v>172</v>
      </c>
      <c r="C8" s="236"/>
      <c r="D8" s="236"/>
      <c r="E8" s="236"/>
      <c r="F8" s="237"/>
      <c r="G8" s="392">
        <v>11012001</v>
      </c>
      <c r="H8" s="393">
        <v>9698629</v>
      </c>
      <c r="I8" s="396">
        <v>93</v>
      </c>
      <c r="J8" s="395"/>
      <c r="K8" s="395"/>
      <c r="M8" s="180">
        <v>0</v>
      </c>
      <c r="N8" s="393">
        <v>9698629</v>
      </c>
      <c r="O8" s="396">
        <v>93</v>
      </c>
      <c r="P8" s="118"/>
      <c r="Q8" s="167">
        <f>N14+O14</f>
        <v>31807524.16</v>
      </c>
      <c r="R8" s="118"/>
      <c r="S8" s="122"/>
      <c r="T8" s="123"/>
      <c r="U8" s="124"/>
      <c r="V8" s="118"/>
      <c r="W8" s="118"/>
    </row>
    <row r="9" spans="2:23" s="116" customFormat="1" ht="19.5">
      <c r="B9" s="391" t="s">
        <v>511</v>
      </c>
      <c r="C9" s="236"/>
      <c r="D9" s="236"/>
      <c r="E9" s="236"/>
      <c r="F9" s="237"/>
      <c r="G9" s="392">
        <v>11012001</v>
      </c>
      <c r="H9" s="393">
        <v>140340</v>
      </c>
      <c r="I9" s="394">
        <v>60</v>
      </c>
      <c r="J9" s="395"/>
      <c r="K9" s="395"/>
      <c r="M9" s="180">
        <v>0</v>
      </c>
      <c r="N9" s="393">
        <v>140340</v>
      </c>
      <c r="O9" s="394">
        <v>60</v>
      </c>
      <c r="P9" s="118"/>
      <c r="Q9" s="118"/>
      <c r="R9" s="118"/>
      <c r="S9" s="122"/>
      <c r="T9" s="123"/>
      <c r="U9" s="122"/>
      <c r="V9" s="118"/>
      <c r="W9" s="118"/>
    </row>
    <row r="10" spans="2:23" s="116" customFormat="1" ht="19.5">
      <c r="B10" s="391" t="s">
        <v>512</v>
      </c>
      <c r="C10" s="236"/>
      <c r="D10" s="236"/>
      <c r="E10" s="236"/>
      <c r="F10" s="237"/>
      <c r="G10" s="392">
        <v>11012001</v>
      </c>
      <c r="H10" s="393">
        <v>77</v>
      </c>
      <c r="I10" s="394">
        <v>84</v>
      </c>
      <c r="J10" s="395"/>
      <c r="K10" s="395"/>
      <c r="M10" s="180">
        <v>0</v>
      </c>
      <c r="N10" s="393">
        <v>77</v>
      </c>
      <c r="O10" s="394">
        <v>84</v>
      </c>
      <c r="P10" s="118"/>
      <c r="Q10" s="118"/>
      <c r="R10" s="118"/>
      <c r="S10" s="122"/>
      <c r="T10" s="123"/>
      <c r="U10" s="122"/>
      <c r="V10" s="118"/>
      <c r="W10" s="118"/>
    </row>
    <row r="11" spans="2:23" s="116" customFormat="1" ht="19.5">
      <c r="B11" s="391" t="s">
        <v>72</v>
      </c>
      <c r="C11" s="236"/>
      <c r="D11" s="236"/>
      <c r="E11" s="236"/>
      <c r="F11" s="237"/>
      <c r="G11" s="392">
        <v>11012001</v>
      </c>
      <c r="H11" s="393">
        <v>6899910</v>
      </c>
      <c r="I11" s="394">
        <v>21</v>
      </c>
      <c r="J11" s="395"/>
      <c r="K11" s="395"/>
      <c r="M11" s="180">
        <v>0</v>
      </c>
      <c r="N11" s="393">
        <v>6899910</v>
      </c>
      <c r="O11" s="394">
        <v>21</v>
      </c>
      <c r="P11" s="118"/>
      <c r="Q11" s="118"/>
      <c r="R11" s="118"/>
      <c r="S11" s="122"/>
      <c r="T11" s="123"/>
      <c r="U11" s="122"/>
      <c r="V11" s="118"/>
      <c r="W11" s="118"/>
    </row>
    <row r="12" spans="2:23" s="116" customFormat="1" ht="19.5">
      <c r="B12" s="391" t="s">
        <v>100</v>
      </c>
      <c r="C12" s="236"/>
      <c r="D12" s="236"/>
      <c r="E12" s="236"/>
      <c r="F12" s="237"/>
      <c r="G12" s="392">
        <v>11012001</v>
      </c>
      <c r="H12" s="447">
        <v>1213734</v>
      </c>
      <c r="I12" s="448">
        <v>52</v>
      </c>
      <c r="J12" s="395"/>
      <c r="K12" s="395"/>
      <c r="M12" s="180">
        <v>0</v>
      </c>
      <c r="N12" s="447">
        <v>1213734</v>
      </c>
      <c r="O12" s="448">
        <v>52</v>
      </c>
      <c r="P12" s="118"/>
      <c r="Q12" s="118"/>
      <c r="R12" s="118"/>
      <c r="S12" s="122"/>
      <c r="T12" s="123"/>
      <c r="U12" s="122"/>
      <c r="V12" s="118"/>
      <c r="W12" s="118"/>
    </row>
    <row r="13" spans="2:23" s="116" customFormat="1" ht="19.5">
      <c r="B13" s="397" t="s">
        <v>343</v>
      </c>
      <c r="C13" s="236"/>
      <c r="D13" s="236"/>
      <c r="E13" s="236"/>
      <c r="F13" s="237"/>
      <c r="G13" s="392">
        <v>11012002</v>
      </c>
      <c r="H13" s="446">
        <v>13854215</v>
      </c>
      <c r="I13" s="449">
        <v>6</v>
      </c>
      <c r="J13" s="395"/>
      <c r="K13" s="395"/>
      <c r="M13" s="180">
        <v>0</v>
      </c>
      <c r="N13" s="446">
        <v>13854215</v>
      </c>
      <c r="O13" s="449">
        <v>6</v>
      </c>
      <c r="P13" s="118"/>
      <c r="Q13" s="118"/>
      <c r="R13" s="118"/>
      <c r="S13" s="122"/>
      <c r="T13" s="123"/>
      <c r="U13" s="124"/>
      <c r="V13" s="118"/>
      <c r="W13" s="118"/>
    </row>
    <row r="14" spans="2:23" s="116" customFormat="1" ht="19.5">
      <c r="B14" s="391" t="s">
        <v>862</v>
      </c>
      <c r="C14" s="236"/>
      <c r="D14" s="236"/>
      <c r="E14" s="236"/>
      <c r="F14" s="237"/>
      <c r="G14" s="392">
        <v>11043002</v>
      </c>
      <c r="H14" s="393">
        <v>41866</v>
      </c>
      <c r="I14" s="394">
        <v>50</v>
      </c>
      <c r="J14" s="395"/>
      <c r="K14" s="395"/>
      <c r="M14" s="180"/>
      <c r="N14" s="118">
        <f>SUM(N6:N13)</f>
        <v>31807521</v>
      </c>
      <c r="O14" s="167">
        <f>SUM(O6:O13)/100</f>
        <v>3.16</v>
      </c>
      <c r="P14" s="118"/>
      <c r="Q14" s="118"/>
      <c r="R14" s="118"/>
      <c r="S14" s="122"/>
      <c r="T14" s="123"/>
      <c r="U14" s="124"/>
      <c r="V14" s="118"/>
      <c r="W14" s="118"/>
    </row>
    <row r="15" spans="2:23" s="116" customFormat="1" ht="19.5">
      <c r="B15" s="391" t="s">
        <v>863</v>
      </c>
      <c r="C15" s="236"/>
      <c r="D15" s="236"/>
      <c r="E15" s="236"/>
      <c r="F15" s="237"/>
      <c r="G15" s="392">
        <v>11041000</v>
      </c>
      <c r="H15" s="393">
        <v>144800</v>
      </c>
      <c r="I15" s="394">
        <v>0</v>
      </c>
      <c r="J15" s="395"/>
      <c r="K15" s="395"/>
      <c r="M15" s="180">
        <v>0</v>
      </c>
      <c r="N15" s="118"/>
      <c r="O15" s="167"/>
      <c r="P15" s="118"/>
      <c r="Q15" s="118"/>
      <c r="R15" s="118"/>
      <c r="S15" s="122"/>
      <c r="T15" s="123"/>
      <c r="U15" s="124"/>
      <c r="V15" s="118"/>
      <c r="W15" s="118"/>
    </row>
    <row r="16" spans="2:23" s="116" customFormat="1" ht="19.5">
      <c r="B16" s="391" t="s">
        <v>550</v>
      </c>
      <c r="C16" s="236"/>
      <c r="D16" s="236"/>
      <c r="E16" s="236"/>
      <c r="F16" s="237"/>
      <c r="G16" s="392">
        <v>11042000</v>
      </c>
      <c r="H16" s="393">
        <v>34440</v>
      </c>
      <c r="I16" s="394">
        <v>0</v>
      </c>
      <c r="J16" s="237"/>
      <c r="K16" s="395"/>
      <c r="M16" s="180">
        <v>0</v>
      </c>
      <c r="N16" s="118"/>
      <c r="O16" s="167"/>
      <c r="P16" s="118"/>
      <c r="Q16" s="118"/>
      <c r="R16" s="118"/>
      <c r="S16" s="122"/>
      <c r="T16" s="123"/>
      <c r="U16" s="124"/>
      <c r="V16" s="118"/>
      <c r="W16" s="118"/>
    </row>
    <row r="17" spans="2:23" s="116" customFormat="1" ht="19.5">
      <c r="B17" s="391" t="s">
        <v>864</v>
      </c>
      <c r="C17" s="236"/>
      <c r="D17" s="236"/>
      <c r="E17" s="236"/>
      <c r="F17" s="237"/>
      <c r="G17" s="392">
        <v>11045000</v>
      </c>
      <c r="H17" s="393">
        <v>670340</v>
      </c>
      <c r="I17" s="394">
        <v>0</v>
      </c>
      <c r="J17" s="237"/>
      <c r="K17" s="395"/>
      <c r="M17" s="180"/>
      <c r="N17" s="130"/>
      <c r="O17" s="118"/>
      <c r="P17" s="118"/>
      <c r="Q17" s="118"/>
      <c r="R17" s="118"/>
      <c r="S17" s="122"/>
      <c r="T17" s="123"/>
      <c r="U17" s="124"/>
      <c r="V17" s="118"/>
      <c r="W17" s="118"/>
    </row>
    <row r="18" spans="2:23" s="116" customFormat="1" ht="19.5">
      <c r="B18" s="391" t="s">
        <v>173</v>
      </c>
      <c r="C18" s="236"/>
      <c r="D18" s="236"/>
      <c r="E18" s="236"/>
      <c r="F18" s="237"/>
      <c r="G18" s="392">
        <v>11032000</v>
      </c>
      <c r="H18" s="393">
        <v>1321436</v>
      </c>
      <c r="I18" s="396">
        <v>12</v>
      </c>
      <c r="J18" s="395"/>
      <c r="K18" s="395"/>
      <c r="M18" s="180">
        <v>0</v>
      </c>
      <c r="N18" s="214"/>
      <c r="O18" s="130"/>
      <c r="P18" s="118"/>
      <c r="Q18" s="118"/>
      <c r="R18" s="118"/>
      <c r="S18" s="124"/>
      <c r="T18" s="123"/>
      <c r="U18" s="124"/>
      <c r="V18" s="118"/>
      <c r="W18" s="124"/>
    </row>
    <row r="19" spans="2:23" s="116" customFormat="1" ht="19.5">
      <c r="B19" s="391" t="s">
        <v>865</v>
      </c>
      <c r="C19" s="236"/>
      <c r="D19" s="236"/>
      <c r="E19" s="236"/>
      <c r="F19" s="237"/>
      <c r="G19" s="392">
        <v>11046000</v>
      </c>
      <c r="H19" s="393">
        <v>463424</v>
      </c>
      <c r="I19" s="398">
        <v>0</v>
      </c>
      <c r="J19" s="237"/>
      <c r="K19" s="395"/>
      <c r="M19" s="180">
        <v>0</v>
      </c>
      <c r="N19" s="214"/>
      <c r="O19" s="130"/>
      <c r="P19" s="118"/>
      <c r="Q19" s="118"/>
      <c r="R19" s="118"/>
      <c r="S19" s="124"/>
      <c r="T19" s="123"/>
      <c r="U19" s="124"/>
      <c r="V19" s="118"/>
      <c r="W19" s="124"/>
    </row>
    <row r="20" spans="2:23" s="116" customFormat="1" ht="19.5">
      <c r="B20" s="391" t="s">
        <v>866</v>
      </c>
      <c r="C20" s="236"/>
      <c r="D20" s="236"/>
      <c r="E20" s="236"/>
      <c r="F20" s="237"/>
      <c r="G20" s="392">
        <v>11047000</v>
      </c>
      <c r="H20" s="393">
        <v>370100</v>
      </c>
      <c r="I20" s="398">
        <v>0</v>
      </c>
      <c r="J20" s="237"/>
      <c r="K20" s="395"/>
      <c r="M20" s="180">
        <v>0</v>
      </c>
      <c r="N20" s="214"/>
      <c r="O20" s="130"/>
      <c r="P20" s="118"/>
      <c r="Q20" s="118"/>
      <c r="R20" s="118"/>
      <c r="S20" s="124"/>
      <c r="T20" s="123"/>
      <c r="U20" s="124"/>
      <c r="V20" s="118"/>
      <c r="W20" s="124"/>
    </row>
    <row r="21" spans="2:23" s="116" customFormat="1" ht="20.25" thickBot="1">
      <c r="B21" s="391" t="s">
        <v>867</v>
      </c>
      <c r="C21" s="236"/>
      <c r="D21" s="236"/>
      <c r="E21" s="236"/>
      <c r="F21" s="236"/>
      <c r="G21" s="399">
        <v>21030000</v>
      </c>
      <c r="H21" s="237"/>
      <c r="I21" s="394"/>
      <c r="J21" s="237">
        <v>135000</v>
      </c>
      <c r="K21" s="394" t="s">
        <v>8</v>
      </c>
      <c r="M21" s="180"/>
      <c r="N21" s="212">
        <f>'[1]รายรับจริง ประกอบงบทดลอง'!F89</f>
        <v>17971540.240000002</v>
      </c>
      <c r="O21" s="130" t="s">
        <v>480</v>
      </c>
      <c r="P21" s="130" t="s">
        <v>481</v>
      </c>
      <c r="Q21" s="118"/>
      <c r="R21" s="118"/>
      <c r="S21" s="124"/>
      <c r="T21" s="123"/>
      <c r="U21" s="124"/>
      <c r="V21" s="118"/>
      <c r="W21" s="124"/>
    </row>
    <row r="22" spans="2:23" s="116" customFormat="1" ht="20.25" thickTop="1">
      <c r="B22" s="391" t="s">
        <v>868</v>
      </c>
      <c r="C22" s="236"/>
      <c r="D22" s="236"/>
      <c r="E22" s="236"/>
      <c r="F22" s="236"/>
      <c r="G22" s="399">
        <v>21010000</v>
      </c>
      <c r="H22" s="236"/>
      <c r="I22" s="395"/>
      <c r="J22" s="237">
        <v>169217</v>
      </c>
      <c r="K22" s="394" t="s">
        <v>8</v>
      </c>
      <c r="M22" s="180"/>
      <c r="N22" s="130">
        <f>SUM(O22:P22)</f>
        <v>51762912.42</v>
      </c>
      <c r="O22" s="167">
        <f>'รายรับจริง ประกอบงบทดลอง'!F67</f>
        <v>37663568.42</v>
      </c>
      <c r="P22" s="167">
        <f>'รายรับจริง ประกอบงบทดลอง'!F84</f>
        <v>14099344</v>
      </c>
      <c r="Q22" s="118">
        <f>7200100+5416800+18990+889130+379800+265200</f>
        <v>14170020</v>
      </c>
      <c r="R22" s="118"/>
      <c r="S22" s="124"/>
      <c r="T22" s="123"/>
      <c r="U22" s="124"/>
      <c r="V22" s="118"/>
      <c r="W22" s="124"/>
    </row>
    <row r="23" spans="2:23" s="116" customFormat="1" ht="19.5">
      <c r="B23" s="391" t="s">
        <v>282</v>
      </c>
      <c r="C23" s="236"/>
      <c r="D23" s="236"/>
      <c r="E23" s="236"/>
      <c r="F23" s="237"/>
      <c r="G23" s="399">
        <v>21040000</v>
      </c>
      <c r="H23" s="393"/>
      <c r="I23" s="395"/>
      <c r="J23" s="237">
        <v>4623350</v>
      </c>
      <c r="K23" s="394">
        <v>42</v>
      </c>
      <c r="M23" s="180"/>
      <c r="N23" s="130"/>
      <c r="O23" s="130"/>
      <c r="P23" s="130"/>
      <c r="Q23" s="118"/>
      <c r="R23" s="118"/>
      <c r="S23" s="124"/>
      <c r="T23" s="123"/>
      <c r="U23" s="124"/>
      <c r="V23" s="118"/>
      <c r="W23" s="118"/>
    </row>
    <row r="24" spans="2:23" s="116" customFormat="1" ht="19.5">
      <c r="B24" s="391" t="s">
        <v>19</v>
      </c>
      <c r="C24" s="236"/>
      <c r="D24" s="236"/>
      <c r="E24" s="236"/>
      <c r="F24" s="237"/>
      <c r="G24" s="399">
        <v>31000000</v>
      </c>
      <c r="H24" s="395"/>
      <c r="I24" s="395"/>
      <c r="J24" s="237">
        <v>9851920</v>
      </c>
      <c r="K24" s="394">
        <v>28</v>
      </c>
      <c r="M24" s="180">
        <v>0</v>
      </c>
      <c r="N24" s="118"/>
      <c r="O24" s="118"/>
      <c r="P24" s="118"/>
      <c r="Q24" s="118"/>
      <c r="R24" s="118"/>
      <c r="S24" s="124"/>
      <c r="T24" s="123"/>
      <c r="U24" s="124"/>
      <c r="V24" s="118"/>
      <c r="W24" s="118"/>
    </row>
    <row r="25" spans="2:23" s="116" customFormat="1" ht="19.5">
      <c r="B25" s="391" t="s">
        <v>20</v>
      </c>
      <c r="C25" s="236"/>
      <c r="D25" s="236"/>
      <c r="E25" s="236"/>
      <c r="F25" s="237"/>
      <c r="G25" s="400">
        <v>32000000</v>
      </c>
      <c r="H25" s="395"/>
      <c r="I25" s="395"/>
      <c r="J25" s="237">
        <v>11412346</v>
      </c>
      <c r="K25" s="394">
        <v>80</v>
      </c>
      <c r="M25" s="180">
        <v>0</v>
      </c>
      <c r="N25" s="118"/>
      <c r="O25" s="118"/>
      <c r="P25" s="118"/>
      <c r="Q25" s="118"/>
      <c r="R25" s="118"/>
      <c r="S25" s="124"/>
      <c r="T25" s="123"/>
      <c r="U25" s="124"/>
      <c r="V25" s="118"/>
      <c r="W25" s="118"/>
    </row>
    <row r="26" spans="2:23" s="116" customFormat="1" ht="19.5">
      <c r="B26" s="391" t="s">
        <v>174</v>
      </c>
      <c r="C26" s="236"/>
      <c r="D26" s="236"/>
      <c r="E26" s="236"/>
      <c r="F26" s="237"/>
      <c r="G26" s="399">
        <v>40000000</v>
      </c>
      <c r="H26" s="393"/>
      <c r="I26" s="395"/>
      <c r="J26" s="237">
        <v>37663568</v>
      </c>
      <c r="K26" s="394">
        <v>42</v>
      </c>
      <c r="M26" s="180">
        <v>0</v>
      </c>
      <c r="N26" s="402">
        <f>'รายรับจริง ประกอบงบทดลอง'!F67</f>
        <v>37663568.42</v>
      </c>
      <c r="O26" s="130"/>
      <c r="P26" s="130"/>
      <c r="Q26" s="118"/>
      <c r="R26" s="118"/>
      <c r="S26" s="124"/>
      <c r="T26" s="123"/>
      <c r="U26" s="124"/>
      <c r="V26" s="118"/>
      <c r="W26" s="124"/>
    </row>
    <row r="27" spans="2:23" s="116" customFormat="1" ht="19.5">
      <c r="B27" s="391" t="s">
        <v>17</v>
      </c>
      <c r="C27" s="236"/>
      <c r="D27" s="236"/>
      <c r="E27" s="236"/>
      <c r="F27" s="237"/>
      <c r="G27" s="392">
        <v>51100000</v>
      </c>
      <c r="H27" s="401">
        <v>11744252</v>
      </c>
      <c r="I27" s="394" t="s">
        <v>8</v>
      </c>
      <c r="J27" s="237"/>
      <c r="K27" s="395"/>
      <c r="M27" s="180">
        <v>0</v>
      </c>
      <c r="N27" s="118">
        <f>SUM(H27:H27)</f>
        <v>11744252</v>
      </c>
      <c r="O27" s="118"/>
      <c r="P27" s="118"/>
      <c r="Q27" s="118"/>
      <c r="R27" s="118"/>
      <c r="S27" s="124"/>
      <c r="T27" s="123"/>
      <c r="U27" s="124"/>
      <c r="V27" s="118"/>
      <c r="W27" s="118"/>
    </row>
    <row r="28" spans="2:23" s="116" customFormat="1" ht="19.5">
      <c r="B28" s="391" t="s">
        <v>105</v>
      </c>
      <c r="C28" s="236"/>
      <c r="D28" s="236"/>
      <c r="E28" s="236"/>
      <c r="F28" s="237"/>
      <c r="G28" s="399">
        <v>52100000</v>
      </c>
      <c r="H28" s="401">
        <v>2183336</v>
      </c>
      <c r="I28" s="394" t="s">
        <v>8</v>
      </c>
      <c r="J28" s="237"/>
      <c r="K28" s="395"/>
      <c r="M28" s="180">
        <v>0</v>
      </c>
      <c r="N28" s="118"/>
      <c r="O28" s="118"/>
      <c r="P28" s="118"/>
      <c r="Q28" s="118"/>
      <c r="R28" s="118"/>
      <c r="S28" s="124"/>
      <c r="T28" s="123"/>
      <c r="U28" s="124"/>
      <c r="V28" s="118"/>
      <c r="W28" s="118"/>
    </row>
    <row r="29" spans="2:23" s="116" customFormat="1" ht="19.5">
      <c r="B29" s="391" t="s">
        <v>104</v>
      </c>
      <c r="C29" s="236"/>
      <c r="D29" s="236"/>
      <c r="E29" s="236"/>
      <c r="F29" s="237"/>
      <c r="G29" s="399">
        <v>52200000</v>
      </c>
      <c r="H29" s="401">
        <f>4762319+134900+2377855</f>
        <v>7275074</v>
      </c>
      <c r="I29" s="394" t="s">
        <v>8</v>
      </c>
      <c r="J29" s="237"/>
      <c r="K29" s="395"/>
      <c r="M29" s="180"/>
      <c r="N29" s="118">
        <v>0</v>
      </c>
      <c r="O29" s="118"/>
      <c r="P29" s="118"/>
      <c r="Q29" s="118"/>
      <c r="R29" s="118"/>
      <c r="S29" s="124"/>
      <c r="T29" s="123"/>
      <c r="U29" s="124"/>
      <c r="V29" s="118"/>
      <c r="W29" s="118"/>
    </row>
    <row r="30" spans="2:23" s="116" customFormat="1" ht="19.5">
      <c r="B30" s="391" t="s">
        <v>11</v>
      </c>
      <c r="C30" s="236"/>
      <c r="D30" s="236"/>
      <c r="E30" s="236"/>
      <c r="F30" s="237"/>
      <c r="G30" s="399">
        <v>53100000</v>
      </c>
      <c r="H30" s="401">
        <v>363545</v>
      </c>
      <c r="I30" s="394" t="s">
        <v>8</v>
      </c>
      <c r="J30" s="237"/>
      <c r="K30" s="395"/>
      <c r="M30" s="180"/>
      <c r="N30" s="118"/>
      <c r="O30" s="118"/>
      <c r="P30" s="118"/>
      <c r="Q30" s="118"/>
      <c r="R30" s="118"/>
      <c r="S30" s="122"/>
      <c r="T30" s="123"/>
      <c r="U30" s="124"/>
      <c r="V30" s="118"/>
      <c r="W30" s="118"/>
    </row>
    <row r="31" spans="2:23" s="116" customFormat="1" ht="19.5">
      <c r="B31" s="391" t="s">
        <v>12</v>
      </c>
      <c r="C31" s="236"/>
      <c r="D31" s="236"/>
      <c r="E31" s="236"/>
      <c r="F31" s="237"/>
      <c r="G31" s="399">
        <v>53200000</v>
      </c>
      <c r="H31" s="401">
        <v>2166700</v>
      </c>
      <c r="I31" s="398">
        <v>20</v>
      </c>
      <c r="J31" s="237"/>
      <c r="K31" s="395"/>
      <c r="M31" s="180"/>
      <c r="N31" s="118"/>
      <c r="O31" s="118"/>
      <c r="P31" s="118"/>
      <c r="Q31" s="118"/>
      <c r="R31" s="118"/>
      <c r="S31" s="122"/>
      <c r="T31" s="123"/>
      <c r="U31" s="124"/>
      <c r="V31" s="118"/>
      <c r="W31" s="118"/>
    </row>
    <row r="32" spans="2:23" s="116" customFormat="1" ht="19.5">
      <c r="B32" s="391" t="s">
        <v>13</v>
      </c>
      <c r="C32" s="236"/>
      <c r="D32" s="236"/>
      <c r="E32" s="236"/>
      <c r="F32" s="237"/>
      <c r="G32" s="399">
        <v>53300000</v>
      </c>
      <c r="H32" s="401">
        <v>1665081</v>
      </c>
      <c r="I32" s="398">
        <v>44</v>
      </c>
      <c r="J32" s="237"/>
      <c r="K32" s="395"/>
      <c r="M32" s="180"/>
      <c r="N32" s="118"/>
      <c r="O32" s="118"/>
      <c r="P32" s="118"/>
      <c r="Q32" s="118"/>
      <c r="R32" s="118"/>
      <c r="S32" s="122"/>
      <c r="T32" s="123"/>
      <c r="U32" s="124"/>
      <c r="V32" s="118"/>
      <c r="W32" s="118"/>
    </row>
    <row r="33" spans="2:23" s="116" customFormat="1" ht="17.25" customHeight="1">
      <c r="B33" s="391" t="s">
        <v>14</v>
      </c>
      <c r="C33" s="236"/>
      <c r="D33" s="236"/>
      <c r="E33" s="236"/>
      <c r="F33" s="237"/>
      <c r="G33" s="399">
        <v>53400000</v>
      </c>
      <c r="H33" s="401">
        <v>157893</v>
      </c>
      <c r="I33" s="398">
        <v>50</v>
      </c>
      <c r="J33" s="237"/>
      <c r="K33" s="395"/>
      <c r="M33" s="180"/>
      <c r="N33" s="118"/>
      <c r="O33" s="118"/>
      <c r="P33" s="118"/>
      <c r="Q33" s="118"/>
      <c r="R33" s="118"/>
      <c r="S33" s="124"/>
      <c r="T33" s="123"/>
      <c r="U33" s="118"/>
      <c r="V33" s="118"/>
      <c r="W33" s="124"/>
    </row>
    <row r="34" spans="2:23" s="116" customFormat="1" ht="17.25" customHeight="1">
      <c r="B34" s="391" t="s">
        <v>40</v>
      </c>
      <c r="C34" s="236"/>
      <c r="D34" s="236"/>
      <c r="E34" s="236"/>
      <c r="F34" s="237"/>
      <c r="G34" s="399">
        <v>54100000</v>
      </c>
      <c r="H34" s="401">
        <v>616110</v>
      </c>
      <c r="I34" s="394">
        <v>0</v>
      </c>
      <c r="J34" s="237"/>
      <c r="K34" s="395"/>
      <c r="M34" s="180"/>
      <c r="N34" s="118"/>
      <c r="O34" s="118"/>
      <c r="P34" s="118"/>
      <c r="Q34" s="118"/>
      <c r="R34" s="118"/>
      <c r="S34" s="124"/>
      <c r="T34" s="123"/>
      <c r="U34" s="118"/>
      <c r="V34" s="118"/>
      <c r="W34" s="124"/>
    </row>
    <row r="35" spans="2:23" s="116" customFormat="1" ht="17.25" customHeight="1">
      <c r="B35" s="391" t="s">
        <v>16</v>
      </c>
      <c r="C35" s="236"/>
      <c r="D35" s="236"/>
      <c r="E35" s="236"/>
      <c r="F35" s="237"/>
      <c r="G35" s="399">
        <v>54200000</v>
      </c>
      <c r="H35" s="401">
        <v>962000</v>
      </c>
      <c r="I35" s="394" t="s">
        <v>8</v>
      </c>
      <c r="J35" s="237"/>
      <c r="K35" s="395"/>
      <c r="M35" s="180"/>
      <c r="N35" s="118"/>
      <c r="O35" s="118"/>
      <c r="P35" s="118"/>
      <c r="Q35" s="118"/>
      <c r="R35" s="118"/>
      <c r="S35" s="124"/>
      <c r="T35" s="123"/>
      <c r="U35" s="118"/>
      <c r="V35" s="118"/>
      <c r="W35" s="124"/>
    </row>
    <row r="36" spans="2:23" s="116" customFormat="1" ht="17.25" customHeight="1">
      <c r="B36" s="391" t="s">
        <v>15</v>
      </c>
      <c r="C36" s="236"/>
      <c r="D36" s="236"/>
      <c r="E36" s="236"/>
      <c r="F36" s="237"/>
      <c r="G36" s="399">
        <v>56100000</v>
      </c>
      <c r="H36" s="401">
        <v>1867480</v>
      </c>
      <c r="I36" s="394" t="s">
        <v>8</v>
      </c>
      <c r="J36" s="237"/>
      <c r="K36" s="395"/>
      <c r="M36" s="180"/>
      <c r="N36" s="130">
        <f>SUM(H27:H36)+1.22</f>
        <v>29001472.22</v>
      </c>
      <c r="O36" s="130">
        <f>J26+0.63</f>
        <v>37663568.63</v>
      </c>
      <c r="P36" s="130">
        <f>O36-N36</f>
        <v>8662096.410000004</v>
      </c>
      <c r="Q36" s="118"/>
      <c r="R36" s="118"/>
      <c r="S36" s="124"/>
      <c r="T36" s="123"/>
      <c r="U36" s="118"/>
      <c r="V36" s="118"/>
      <c r="W36" s="124"/>
    </row>
    <row r="37" spans="2:23" s="116" customFormat="1" ht="21.75">
      <c r="B37" s="117"/>
      <c r="C37" s="118"/>
      <c r="D37" s="118"/>
      <c r="E37" s="118"/>
      <c r="F37" s="118"/>
      <c r="G37" s="307"/>
      <c r="H37" s="308"/>
      <c r="I37" s="309"/>
      <c r="J37" s="39"/>
      <c r="K37" s="310"/>
      <c r="M37" s="180"/>
      <c r="N37" s="118"/>
      <c r="O37" s="118"/>
      <c r="P37" s="118"/>
      <c r="Q37" s="118"/>
      <c r="R37" s="118"/>
      <c r="S37" s="124"/>
      <c r="T37" s="123"/>
      <c r="U37" s="124"/>
      <c r="V37" s="118"/>
      <c r="W37" s="118"/>
    </row>
    <row r="38" spans="2:23" s="116" customFormat="1" ht="22.5" thickBot="1">
      <c r="B38" s="112"/>
      <c r="C38" s="113"/>
      <c r="D38" s="113"/>
      <c r="E38" s="113"/>
      <c r="F38" s="40"/>
      <c r="G38" s="111"/>
      <c r="H38" s="438">
        <f>SUM(H7:H36)+INT(SUM(I7:I36)/100)</f>
        <v>63855402</v>
      </c>
      <c r="I38" s="439">
        <f>MOD(SUM(I7:I36),100)</f>
        <v>92</v>
      </c>
      <c r="J38" s="438">
        <f>SUM(J17:J33)+INT(SUM(K17:K33)/100)</f>
        <v>63855402</v>
      </c>
      <c r="K38" s="439">
        <f>MOD(SUM(K18:L33),100)</f>
        <v>92</v>
      </c>
      <c r="M38" s="180"/>
      <c r="N38" s="118">
        <f>J38-H38</f>
        <v>0</v>
      </c>
      <c r="O38" s="118">
        <f>N38/2</f>
        <v>0</v>
      </c>
      <c r="P38" s="118"/>
      <c r="Q38" s="118"/>
      <c r="R38" s="118"/>
      <c r="S38" s="122"/>
      <c r="T38" s="123"/>
      <c r="U38" s="124"/>
      <c r="V38" s="118"/>
      <c r="W38" s="118"/>
    </row>
    <row r="39" spans="1:23" s="116" customFormat="1" ht="22.5" thickTop="1">
      <c r="A39" s="108"/>
      <c r="B39" s="39"/>
      <c r="C39" s="39"/>
      <c r="D39" s="39"/>
      <c r="E39" s="39"/>
      <c r="F39" s="39"/>
      <c r="G39" s="110"/>
      <c r="H39" s="132"/>
      <c r="I39" s="133"/>
      <c r="J39" s="132"/>
      <c r="K39" s="133"/>
      <c r="M39" s="180"/>
      <c r="N39" s="130"/>
      <c r="O39" s="118"/>
      <c r="P39" s="118"/>
      <c r="Q39" s="118"/>
      <c r="R39" s="118"/>
      <c r="S39" s="124"/>
      <c r="T39" s="118"/>
      <c r="U39" s="118"/>
      <c r="V39" s="118"/>
      <c r="W39" s="124"/>
    </row>
    <row r="40" spans="1:23" s="116" customFormat="1" ht="21.75">
      <c r="A40" s="108"/>
      <c r="B40" s="39"/>
      <c r="C40" s="39"/>
      <c r="D40" s="39"/>
      <c r="E40" s="39"/>
      <c r="F40" s="39"/>
      <c r="G40" s="110"/>
      <c r="H40" s="132"/>
      <c r="I40" s="133"/>
      <c r="J40" s="132"/>
      <c r="K40" s="133"/>
      <c r="M40" s="180"/>
      <c r="N40" s="130"/>
      <c r="O40" s="118"/>
      <c r="P40" s="118"/>
      <c r="Q40" s="118"/>
      <c r="R40" s="118"/>
      <c r="S40" s="124"/>
      <c r="T40" s="118"/>
      <c r="U40" s="118"/>
      <c r="V40" s="118"/>
      <c r="W40" s="124"/>
    </row>
    <row r="41" spans="1:23" s="116" customFormat="1" ht="21.75">
      <c r="A41" s="108"/>
      <c r="B41" s="39"/>
      <c r="C41" s="39"/>
      <c r="D41" s="39"/>
      <c r="E41" s="39"/>
      <c r="F41" s="39"/>
      <c r="G41" s="110"/>
      <c r="H41" s="132"/>
      <c r="I41" s="133"/>
      <c r="J41" s="132"/>
      <c r="K41" s="133"/>
      <c r="M41" s="180"/>
      <c r="N41" s="130"/>
      <c r="O41" s="118"/>
      <c r="P41" s="118"/>
      <c r="Q41" s="118"/>
      <c r="R41" s="118"/>
      <c r="S41" s="124"/>
      <c r="T41" s="118"/>
      <c r="U41" s="118"/>
      <c r="V41" s="118"/>
      <c r="W41" s="124"/>
    </row>
    <row r="42" spans="2:23" s="108" customFormat="1" ht="18.75" customHeight="1">
      <c r="B42" s="526" t="s">
        <v>21</v>
      </c>
      <c r="E42" s="525" t="s">
        <v>51</v>
      </c>
      <c r="H42" s="527" t="s">
        <v>21</v>
      </c>
      <c r="J42" s="108" t="s">
        <v>909</v>
      </c>
      <c r="M42" s="179"/>
      <c r="N42" s="130"/>
      <c r="O42" s="39"/>
      <c r="P42" s="39"/>
      <c r="Q42" s="39"/>
      <c r="R42" s="39"/>
      <c r="S42" s="110"/>
      <c r="T42" s="39"/>
      <c r="U42" s="110"/>
      <c r="V42" s="39"/>
      <c r="W42" s="110"/>
    </row>
    <row r="43" spans="2:23" s="108" customFormat="1" ht="21.75">
      <c r="B43" s="528" t="s">
        <v>910</v>
      </c>
      <c r="D43" s="39"/>
      <c r="H43" s="108" t="s">
        <v>911</v>
      </c>
      <c r="I43" s="107"/>
      <c r="M43" s="179"/>
      <c r="N43" s="130"/>
      <c r="O43" s="39"/>
      <c r="P43" s="39"/>
      <c r="Q43" s="39"/>
      <c r="R43" s="39"/>
      <c r="S43" s="110"/>
      <c r="T43" s="39"/>
      <c r="U43" s="110"/>
      <c r="V43" s="39"/>
      <c r="W43" s="110"/>
    </row>
    <row r="44" spans="2:23" s="108" customFormat="1" ht="21.75">
      <c r="B44" s="529" t="s">
        <v>912</v>
      </c>
      <c r="H44" s="108" t="s">
        <v>913</v>
      </c>
      <c r="I44" s="107"/>
      <c r="M44" s="179"/>
      <c r="N44" s="311" t="e">
        <f>#REF!-N42</f>
        <v>#REF!</v>
      </c>
      <c r="O44" s="312" t="e">
        <f>N44/2</f>
        <v>#REF!</v>
      </c>
      <c r="P44" s="312" t="e">
        <f>N44*2</f>
        <v>#REF!</v>
      </c>
      <c r="Q44" s="39"/>
      <c r="R44" s="39"/>
      <c r="S44" s="110"/>
      <c r="T44" s="132"/>
      <c r="U44" s="132"/>
      <c r="V44" s="132"/>
      <c r="W44" s="110"/>
    </row>
    <row r="45" spans="2:23" s="108" customFormat="1" ht="21.75">
      <c r="B45" s="107"/>
      <c r="C45" s="107"/>
      <c r="D45" s="107"/>
      <c r="E45" s="107"/>
      <c r="H45" s="107"/>
      <c r="I45" s="107"/>
      <c r="J45" s="107"/>
      <c r="K45" s="107"/>
      <c r="M45" s="179"/>
      <c r="N45" s="39"/>
      <c r="O45" s="39"/>
      <c r="P45" s="39"/>
      <c r="Q45" s="39"/>
      <c r="R45" s="39"/>
      <c r="S45" s="39"/>
      <c r="T45" s="39"/>
      <c r="U45" s="39"/>
      <c r="V45" s="39"/>
      <c r="W45" s="132"/>
    </row>
    <row r="46" spans="1:23" s="108" customFormat="1" ht="21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M46" s="179"/>
      <c r="N46" s="39"/>
      <c r="O46" s="39"/>
      <c r="P46" s="39"/>
      <c r="Q46" s="39"/>
      <c r="R46" s="39"/>
      <c r="S46" s="39"/>
      <c r="T46" s="39"/>
      <c r="U46" s="39"/>
      <c r="V46" s="39"/>
      <c r="W46" s="132"/>
    </row>
    <row r="47" ht="13.5" customHeight="1"/>
    <row r="48" spans="8:10" ht="21.75">
      <c r="H48" s="440" t="s">
        <v>21</v>
      </c>
      <c r="I48" s="108"/>
      <c r="J48" s="108"/>
    </row>
    <row r="49" spans="8:11" ht="21.75">
      <c r="H49" s="559" t="s">
        <v>632</v>
      </c>
      <c r="I49" s="559"/>
      <c r="J49" s="559"/>
      <c r="K49" s="559"/>
    </row>
    <row r="50" spans="8:11" ht="21.75">
      <c r="H50" s="559" t="s">
        <v>633</v>
      </c>
      <c r="I50" s="559"/>
      <c r="J50" s="559"/>
      <c r="K50" s="559"/>
    </row>
    <row r="51" spans="8:11" ht="21.75">
      <c r="H51" s="559" t="s">
        <v>634</v>
      </c>
      <c r="I51" s="559"/>
      <c r="J51" s="559"/>
      <c r="K51" s="559"/>
    </row>
  </sheetData>
  <sheetProtection/>
  <mergeCells count="16">
    <mergeCell ref="H49:K49"/>
    <mergeCell ref="H50:K50"/>
    <mergeCell ref="H51:K51"/>
    <mergeCell ref="B1:K1"/>
    <mergeCell ref="B2:K2"/>
    <mergeCell ref="N2:W2"/>
    <mergeCell ref="N3:W3"/>
    <mergeCell ref="N5:W5"/>
    <mergeCell ref="B3:K3"/>
    <mergeCell ref="B5:F6"/>
    <mergeCell ref="G5:G6"/>
    <mergeCell ref="H5:I5"/>
    <mergeCell ref="S6:S7"/>
    <mergeCell ref="T6:U6"/>
    <mergeCell ref="V6:W6"/>
    <mergeCell ref="J5:K5"/>
  </mergeCells>
  <printOptions/>
  <pageMargins left="0.7086614173228347" right="0.2755905511811024" top="0.4724409448818898" bottom="0.03937007874015748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40.421875" style="444" customWidth="1"/>
    <col min="2" max="2" width="0.85546875" style="444" customWidth="1"/>
    <col min="3" max="3" width="51.28125" style="444" customWidth="1"/>
    <col min="4" max="4" width="3.421875" style="444" customWidth="1"/>
    <col min="5" max="5" width="23.57421875" style="444" customWidth="1"/>
    <col min="6" max="6" width="15.8515625" style="444" customWidth="1"/>
    <col min="7" max="7" width="0.2890625" style="444" customWidth="1"/>
    <col min="8" max="16384" width="9.140625" style="444" customWidth="1"/>
  </cols>
  <sheetData>
    <row r="1" spans="1:6" ht="14.25">
      <c r="A1" s="524" t="s">
        <v>946</v>
      </c>
      <c r="F1" s="523" t="s">
        <v>483</v>
      </c>
    </row>
    <row r="2" ht="15" customHeight="1"/>
    <row r="3" spans="1:7" ht="18" customHeight="1">
      <c r="A3" s="629" t="s">
        <v>354</v>
      </c>
      <c r="B3" s="628"/>
      <c r="C3" s="628"/>
      <c r="D3" s="628"/>
      <c r="E3" s="628"/>
      <c r="F3" s="628"/>
      <c r="G3" s="628"/>
    </row>
    <row r="4" spans="1:7" ht="18" customHeight="1">
      <c r="A4" s="629" t="s">
        <v>484</v>
      </c>
      <c r="B4" s="628"/>
      <c r="C4" s="628"/>
      <c r="D4" s="628"/>
      <c r="E4" s="628"/>
      <c r="F4" s="628"/>
      <c r="G4" s="628"/>
    </row>
    <row r="5" spans="1:7" ht="18" customHeight="1">
      <c r="A5" s="630" t="s">
        <v>947</v>
      </c>
      <c r="B5" s="628"/>
      <c r="C5" s="628"/>
      <c r="D5" s="628"/>
      <c r="E5" s="628"/>
      <c r="F5" s="628"/>
      <c r="G5" s="628"/>
    </row>
    <row r="8" spans="1:3" ht="138.75" customHeight="1">
      <c r="A8" s="631" t="s">
        <v>485</v>
      </c>
      <c r="B8" s="628"/>
      <c r="C8" s="628"/>
    </row>
    <row r="9" ht="2.25" customHeight="1"/>
  </sheetData>
  <sheetProtection/>
  <mergeCells count="4">
    <mergeCell ref="A8:C8"/>
    <mergeCell ref="A3:G3"/>
    <mergeCell ref="A4:G4"/>
    <mergeCell ref="A5:G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29.8515625" style="444" customWidth="1"/>
    <col min="2" max="2" width="0.85546875" style="444" customWidth="1"/>
    <col min="3" max="3" width="51.28125" style="444" customWidth="1"/>
    <col min="4" max="4" width="3.421875" style="444" customWidth="1"/>
    <col min="5" max="5" width="20.00390625" style="444" customWidth="1"/>
    <col min="6" max="6" width="15.8515625" style="444" customWidth="1"/>
    <col min="7" max="7" width="0.2890625" style="444" customWidth="1"/>
    <col min="8" max="16384" width="9.140625" style="444" customWidth="1"/>
  </cols>
  <sheetData>
    <row r="1" spans="1:6" ht="14.25">
      <c r="A1" s="524" t="s">
        <v>948</v>
      </c>
      <c r="F1" s="523" t="s">
        <v>483</v>
      </c>
    </row>
    <row r="2" ht="15" customHeight="1"/>
    <row r="3" spans="1:7" ht="18" customHeight="1">
      <c r="A3" s="629" t="s">
        <v>354</v>
      </c>
      <c r="B3" s="628"/>
      <c r="C3" s="628"/>
      <c r="D3" s="628"/>
      <c r="E3" s="628"/>
      <c r="F3" s="628"/>
      <c r="G3" s="628"/>
    </row>
    <row r="4" spans="1:7" ht="18" customHeight="1">
      <c r="A4" s="629" t="s">
        <v>486</v>
      </c>
      <c r="B4" s="628"/>
      <c r="C4" s="628"/>
      <c r="D4" s="628"/>
      <c r="E4" s="628"/>
      <c r="F4" s="628"/>
      <c r="G4" s="628"/>
    </row>
    <row r="5" spans="1:7" ht="18" customHeight="1">
      <c r="A5" s="630" t="s">
        <v>947</v>
      </c>
      <c r="B5" s="628"/>
      <c r="C5" s="628"/>
      <c r="D5" s="628"/>
      <c r="E5" s="628"/>
      <c r="F5" s="628"/>
      <c r="G5" s="628"/>
    </row>
    <row r="8" spans="1:3" ht="138.75" customHeight="1">
      <c r="A8" s="631" t="s">
        <v>485</v>
      </c>
      <c r="B8" s="628"/>
      <c r="C8" s="628"/>
    </row>
    <row r="9" ht="2.25" customHeight="1"/>
  </sheetData>
  <sheetProtection/>
  <mergeCells count="4">
    <mergeCell ref="A8:C8"/>
    <mergeCell ref="A3:G3"/>
    <mergeCell ref="A4:G4"/>
    <mergeCell ref="A5:G5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0.13671875" style="444" customWidth="1"/>
    <col min="2" max="2" width="39.57421875" style="444" customWidth="1"/>
    <col min="3" max="3" width="0.85546875" style="444" customWidth="1"/>
    <col min="4" max="4" width="38.140625" style="444" customWidth="1"/>
    <col min="5" max="5" width="6.00390625" style="444" customWidth="1"/>
    <col min="6" max="6" width="21.140625" style="444" customWidth="1"/>
    <col min="7" max="7" width="15.8515625" style="444" customWidth="1"/>
    <col min="8" max="8" width="0.2890625" style="444" customWidth="1"/>
    <col min="9" max="16384" width="9.140625" style="444" customWidth="1"/>
  </cols>
  <sheetData>
    <row r="1" spans="2:7" ht="14.25">
      <c r="B1" s="524" t="s">
        <v>950</v>
      </c>
      <c r="G1" s="523" t="s">
        <v>483</v>
      </c>
    </row>
    <row r="2" ht="15" customHeight="1"/>
    <row r="3" spans="2:8" ht="21" customHeight="1">
      <c r="B3" s="629" t="s">
        <v>354</v>
      </c>
      <c r="C3" s="628"/>
      <c r="D3" s="628"/>
      <c r="E3" s="628"/>
      <c r="F3" s="628"/>
      <c r="G3" s="628"/>
      <c r="H3" s="628"/>
    </row>
    <row r="4" spans="2:8" ht="21" customHeight="1">
      <c r="B4" s="629" t="s">
        <v>487</v>
      </c>
      <c r="C4" s="628"/>
      <c r="D4" s="628"/>
      <c r="E4" s="628"/>
      <c r="F4" s="628"/>
      <c r="G4" s="628"/>
      <c r="H4" s="628"/>
    </row>
    <row r="5" spans="2:8" ht="18" customHeight="1">
      <c r="B5" s="630" t="s">
        <v>949</v>
      </c>
      <c r="C5" s="628"/>
      <c r="D5" s="628"/>
      <c r="E5" s="628"/>
      <c r="F5" s="628"/>
      <c r="G5" s="628"/>
      <c r="H5" s="628"/>
    </row>
    <row r="7" spans="1:4" ht="135" customHeight="1">
      <c r="A7" s="631" t="s">
        <v>485</v>
      </c>
      <c r="B7" s="628"/>
      <c r="C7" s="628"/>
      <c r="D7" s="628"/>
    </row>
    <row r="8" ht="409.5" customHeight="1" hidden="1"/>
  </sheetData>
  <sheetProtection/>
  <mergeCells count="4">
    <mergeCell ref="A7:D7"/>
    <mergeCell ref="B3:H3"/>
    <mergeCell ref="B4:H4"/>
    <mergeCell ref="B5:H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B31">
      <selection activeCell="AH20" sqref="AH20"/>
    </sheetView>
  </sheetViews>
  <sheetFormatPr defaultColWidth="9.140625" defaultRowHeight="12.75"/>
  <cols>
    <col min="1" max="1" width="0.71875" style="444" customWidth="1"/>
    <col min="2" max="2" width="9.140625" style="444" customWidth="1"/>
    <col min="3" max="3" width="5.57421875" style="444" customWidth="1"/>
    <col min="4" max="4" width="3.140625" style="444" customWidth="1"/>
    <col min="5" max="5" width="0.42578125" style="444" customWidth="1"/>
    <col min="6" max="6" width="9.8515625" style="444" customWidth="1"/>
    <col min="7" max="7" width="0.85546875" style="444" customWidth="1"/>
    <col min="8" max="8" width="2.7109375" style="444" customWidth="1"/>
    <col min="9" max="9" width="0.5625" style="444" customWidth="1"/>
    <col min="10" max="10" width="9.28125" style="444" customWidth="1"/>
    <col min="11" max="11" width="0" style="444" hidden="1" customWidth="1"/>
    <col min="12" max="12" width="15.7109375" style="444" bestFit="1" customWidth="1"/>
    <col min="13" max="13" width="9.8515625" style="444" customWidth="1"/>
    <col min="14" max="14" width="5.8515625" style="444" customWidth="1"/>
    <col min="15" max="15" width="14.28125" style="444" customWidth="1"/>
    <col min="16" max="16" width="6.8515625" style="444" customWidth="1"/>
    <col min="17" max="17" width="6.57421875" style="444" customWidth="1"/>
    <col min="18" max="18" width="9.140625" style="444" customWidth="1"/>
    <col min="19" max="19" width="0.2890625" style="444" customWidth="1"/>
    <col min="20" max="20" width="6.28125" style="444" customWidth="1"/>
    <col min="21" max="21" width="16.57421875" style="444" customWidth="1"/>
    <col min="22" max="22" width="14.00390625" style="444" customWidth="1"/>
    <col min="23" max="23" width="12.28125" style="444" customWidth="1"/>
    <col min="24" max="24" width="15.140625" style="444" customWidth="1"/>
    <col min="25" max="25" width="13.421875" style="444" customWidth="1"/>
    <col min="26" max="26" width="13.28125" style="444" customWidth="1"/>
    <col min="27" max="27" width="13.00390625" style="444" customWidth="1"/>
    <col min="28" max="28" width="16.28125" style="444" customWidth="1"/>
    <col min="29" max="29" width="13.8515625" style="444" customWidth="1"/>
    <col min="30" max="30" width="12.421875" style="444" customWidth="1"/>
    <col min="31" max="31" width="15.57421875" style="444" customWidth="1"/>
    <col min="32" max="32" width="17.8515625" style="444" customWidth="1"/>
    <col min="33" max="16384" width="9.140625" style="444" customWidth="1"/>
  </cols>
  <sheetData>
    <row r="1" spans="1:32" ht="12.75" customHeight="1">
      <c r="A1" s="627" t="s">
        <v>953</v>
      </c>
      <c r="B1" s="628"/>
      <c r="C1" s="628"/>
      <c r="D1" s="628"/>
      <c r="E1" s="628"/>
      <c r="F1" s="628"/>
      <c r="AE1" s="632" t="s">
        <v>483</v>
      </c>
      <c r="AF1" s="628"/>
    </row>
    <row r="2" ht="14.25" customHeight="1"/>
    <row r="3" spans="1:33" ht="18" customHeight="1">
      <c r="A3" s="633" t="s">
        <v>354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5"/>
    </row>
    <row r="4" spans="1:33" ht="14.25" customHeight="1">
      <c r="A4" s="633" t="s">
        <v>443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5"/>
    </row>
    <row r="5" spans="1:33" ht="14.25" customHeight="1">
      <c r="A5" s="636" t="s">
        <v>954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5"/>
    </row>
    <row r="6" spans="1:33" ht="14.25" customHeight="1">
      <c r="A6" s="635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</row>
    <row r="7" spans="1:33" ht="27" customHeight="1">
      <c r="A7" s="637"/>
      <c r="B7" s="638"/>
      <c r="C7" s="638"/>
      <c r="D7" s="638"/>
      <c r="E7" s="638"/>
      <c r="F7" s="638"/>
      <c r="G7" s="638"/>
      <c r="H7" s="638"/>
      <c r="I7" s="638"/>
      <c r="J7" s="689" t="s">
        <v>374</v>
      </c>
      <c r="K7" s="635"/>
      <c r="L7" s="640" t="s">
        <v>356</v>
      </c>
      <c r="M7" s="641"/>
      <c r="N7" s="642"/>
      <c r="O7" s="640" t="s">
        <v>357</v>
      </c>
      <c r="P7" s="641"/>
      <c r="Q7" s="642"/>
      <c r="R7" s="640" t="s">
        <v>358</v>
      </c>
      <c r="S7" s="641"/>
      <c r="T7" s="641"/>
      <c r="U7" s="642"/>
      <c r="V7" s="640" t="s">
        <v>359</v>
      </c>
      <c r="W7" s="640" t="s">
        <v>444</v>
      </c>
      <c r="X7" s="640" t="s">
        <v>360</v>
      </c>
      <c r="Y7" s="640" t="s">
        <v>361</v>
      </c>
      <c r="Z7" s="640" t="s">
        <v>362</v>
      </c>
      <c r="AA7" s="642"/>
      <c r="AB7" s="640" t="s">
        <v>363</v>
      </c>
      <c r="AC7" s="640" t="s">
        <v>445</v>
      </c>
      <c r="AD7" s="642"/>
      <c r="AE7" s="640" t="s">
        <v>364</v>
      </c>
      <c r="AF7" s="643" t="s">
        <v>22</v>
      </c>
      <c r="AG7" s="635"/>
    </row>
    <row r="8" spans="1:33" ht="14.25" customHeight="1">
      <c r="A8" s="644"/>
      <c r="B8" s="645"/>
      <c r="C8" s="645"/>
      <c r="D8" s="645"/>
      <c r="E8" s="645"/>
      <c r="F8" s="645"/>
      <c r="G8" s="645"/>
      <c r="H8" s="645"/>
      <c r="I8" s="645"/>
      <c r="J8" s="647"/>
      <c r="K8" s="635"/>
      <c r="L8" s="648"/>
      <c r="M8" s="649"/>
      <c r="N8" s="650"/>
      <c r="O8" s="648"/>
      <c r="P8" s="649"/>
      <c r="Q8" s="650"/>
      <c r="R8" s="648"/>
      <c r="S8" s="649"/>
      <c r="T8" s="649"/>
      <c r="U8" s="650"/>
      <c r="V8" s="651"/>
      <c r="W8" s="651"/>
      <c r="X8" s="651"/>
      <c r="Y8" s="651"/>
      <c r="Z8" s="648"/>
      <c r="AA8" s="650"/>
      <c r="AB8" s="651"/>
      <c r="AC8" s="648"/>
      <c r="AD8" s="650"/>
      <c r="AE8" s="651"/>
      <c r="AF8" s="652"/>
      <c r="AG8" s="635"/>
    </row>
    <row r="9" spans="1:33" ht="21.75" customHeight="1">
      <c r="A9" s="644"/>
      <c r="B9" s="645"/>
      <c r="C9" s="645"/>
      <c r="D9" s="645"/>
      <c r="E9" s="645"/>
      <c r="F9" s="645"/>
      <c r="G9" s="645"/>
      <c r="H9" s="645"/>
      <c r="I9" s="645"/>
      <c r="J9" s="647"/>
      <c r="K9" s="635"/>
      <c r="L9" s="654" t="s">
        <v>365</v>
      </c>
      <c r="M9" s="655"/>
      <c r="N9" s="656"/>
      <c r="O9" s="654" t="s">
        <v>366</v>
      </c>
      <c r="P9" s="655"/>
      <c r="Q9" s="656"/>
      <c r="R9" s="654" t="s">
        <v>367</v>
      </c>
      <c r="S9" s="655"/>
      <c r="T9" s="655"/>
      <c r="U9" s="656"/>
      <c r="V9" s="657" t="s">
        <v>368</v>
      </c>
      <c r="W9" s="657" t="s">
        <v>446</v>
      </c>
      <c r="X9" s="657" t="s">
        <v>369</v>
      </c>
      <c r="Y9" s="657" t="s">
        <v>370</v>
      </c>
      <c r="Z9" s="654" t="s">
        <v>371</v>
      </c>
      <c r="AA9" s="656"/>
      <c r="AB9" s="657" t="s">
        <v>372</v>
      </c>
      <c r="AC9" s="654" t="s">
        <v>447</v>
      </c>
      <c r="AD9" s="656"/>
      <c r="AE9" s="657" t="s">
        <v>373</v>
      </c>
      <c r="AF9" s="652"/>
      <c r="AG9" s="635"/>
    </row>
    <row r="10" spans="1:33" ht="26.25" customHeight="1">
      <c r="A10" s="644"/>
      <c r="B10" s="645"/>
      <c r="C10" s="645"/>
      <c r="D10" s="645"/>
      <c r="E10" s="645"/>
      <c r="F10" s="645"/>
      <c r="G10" s="645"/>
      <c r="H10" s="645"/>
      <c r="I10" s="645"/>
      <c r="J10" s="647"/>
      <c r="K10" s="635"/>
      <c r="L10" s="658" t="s">
        <v>375</v>
      </c>
      <c r="M10" s="658" t="s">
        <v>376</v>
      </c>
      <c r="N10" s="642"/>
      <c r="O10" s="658" t="s">
        <v>377</v>
      </c>
      <c r="P10" s="658" t="s">
        <v>378</v>
      </c>
      <c r="Q10" s="642"/>
      <c r="R10" s="658" t="s">
        <v>379</v>
      </c>
      <c r="S10" s="641"/>
      <c r="T10" s="642"/>
      <c r="U10" s="658" t="s">
        <v>380</v>
      </c>
      <c r="V10" s="658" t="s">
        <v>381</v>
      </c>
      <c r="W10" s="658" t="s">
        <v>448</v>
      </c>
      <c r="X10" s="658" t="s">
        <v>382</v>
      </c>
      <c r="Y10" s="658" t="s">
        <v>383</v>
      </c>
      <c r="Z10" s="658" t="s">
        <v>384</v>
      </c>
      <c r="AA10" s="658" t="s">
        <v>449</v>
      </c>
      <c r="AB10" s="658" t="s">
        <v>385</v>
      </c>
      <c r="AC10" s="658" t="s">
        <v>450</v>
      </c>
      <c r="AD10" s="658" t="s">
        <v>451</v>
      </c>
      <c r="AE10" s="658" t="s">
        <v>17</v>
      </c>
      <c r="AF10" s="652"/>
      <c r="AG10" s="635"/>
    </row>
    <row r="11" spans="1:33" ht="9" customHeight="1">
      <c r="A11" s="661" t="s">
        <v>386</v>
      </c>
      <c r="B11" s="653"/>
      <c r="C11" s="653"/>
      <c r="D11" s="645"/>
      <c r="E11" s="645"/>
      <c r="F11" s="645"/>
      <c r="G11" s="645"/>
      <c r="H11" s="645"/>
      <c r="I11" s="645"/>
      <c r="J11" s="647"/>
      <c r="K11" s="635"/>
      <c r="L11" s="651"/>
      <c r="M11" s="648"/>
      <c r="N11" s="650"/>
      <c r="O11" s="651"/>
      <c r="P11" s="648"/>
      <c r="Q11" s="650"/>
      <c r="R11" s="648"/>
      <c r="S11" s="649"/>
      <c r="T11" s="65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2"/>
      <c r="AG11" s="635"/>
    </row>
    <row r="12" spans="1:33" ht="14.25" customHeight="1">
      <c r="A12" s="690"/>
      <c r="B12" s="691"/>
      <c r="C12" s="691"/>
      <c r="D12" s="663"/>
      <c r="E12" s="663"/>
      <c r="F12" s="663"/>
      <c r="G12" s="663"/>
      <c r="H12" s="663"/>
      <c r="I12" s="663"/>
      <c r="J12" s="664"/>
      <c r="K12" s="635"/>
      <c r="L12" s="665" t="s">
        <v>387</v>
      </c>
      <c r="M12" s="666" t="s">
        <v>388</v>
      </c>
      <c r="N12" s="656"/>
      <c r="O12" s="665" t="s">
        <v>389</v>
      </c>
      <c r="P12" s="666" t="s">
        <v>390</v>
      </c>
      <c r="Q12" s="656"/>
      <c r="R12" s="666" t="s">
        <v>391</v>
      </c>
      <c r="S12" s="655"/>
      <c r="T12" s="656"/>
      <c r="U12" s="665" t="s">
        <v>392</v>
      </c>
      <c r="V12" s="665" t="s">
        <v>393</v>
      </c>
      <c r="W12" s="665" t="s">
        <v>452</v>
      </c>
      <c r="X12" s="665" t="s">
        <v>394</v>
      </c>
      <c r="Y12" s="665" t="s">
        <v>395</v>
      </c>
      <c r="Z12" s="665" t="s">
        <v>396</v>
      </c>
      <c r="AA12" s="665" t="s">
        <v>453</v>
      </c>
      <c r="AB12" s="665" t="s">
        <v>397</v>
      </c>
      <c r="AC12" s="665" t="s">
        <v>454</v>
      </c>
      <c r="AD12" s="665" t="s">
        <v>455</v>
      </c>
      <c r="AE12" s="665" t="s">
        <v>398</v>
      </c>
      <c r="AF12" s="667"/>
      <c r="AG12" s="635"/>
    </row>
    <row r="13" spans="1:33" ht="14.25" customHeight="1">
      <c r="A13" s="635"/>
      <c r="B13" s="635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</row>
    <row r="14" spans="1:33" ht="14.25" customHeight="1">
      <c r="A14" s="668" t="s">
        <v>399</v>
      </c>
      <c r="B14" s="669" t="s">
        <v>105</v>
      </c>
      <c r="C14" s="670" t="s">
        <v>688</v>
      </c>
      <c r="D14" s="642"/>
      <c r="E14" s="692" t="s">
        <v>399</v>
      </c>
      <c r="F14" s="693" t="s">
        <v>407</v>
      </c>
      <c r="G14" s="674"/>
      <c r="H14" s="694"/>
      <c r="I14" s="673" t="s">
        <v>687</v>
      </c>
      <c r="J14" s="675"/>
      <c r="K14" s="635"/>
      <c r="L14" s="695">
        <v>115920</v>
      </c>
      <c r="M14" s="696">
        <v>0</v>
      </c>
      <c r="N14" s="675"/>
      <c r="O14" s="695">
        <v>0</v>
      </c>
      <c r="P14" s="696">
        <v>0</v>
      </c>
      <c r="Q14" s="675"/>
      <c r="R14" s="696">
        <v>0</v>
      </c>
      <c r="S14" s="674"/>
      <c r="T14" s="675"/>
      <c r="U14" s="695">
        <v>0</v>
      </c>
      <c r="V14" s="695">
        <v>0</v>
      </c>
      <c r="W14" s="695">
        <v>0</v>
      </c>
      <c r="X14" s="695">
        <v>0</v>
      </c>
      <c r="Y14" s="695">
        <v>0</v>
      </c>
      <c r="Z14" s="695">
        <v>0</v>
      </c>
      <c r="AA14" s="695">
        <v>0</v>
      </c>
      <c r="AB14" s="695">
        <v>0</v>
      </c>
      <c r="AC14" s="695">
        <v>0</v>
      </c>
      <c r="AD14" s="695">
        <v>0</v>
      </c>
      <c r="AE14" s="695">
        <v>0</v>
      </c>
      <c r="AF14" s="695">
        <v>115920</v>
      </c>
      <c r="AG14" s="635"/>
    </row>
    <row r="15" spans="1:33" ht="14.25" customHeight="1">
      <c r="A15" s="679"/>
      <c r="B15" s="680"/>
      <c r="C15" s="634"/>
      <c r="D15" s="660"/>
      <c r="E15" s="692" t="s">
        <v>399</v>
      </c>
      <c r="F15" s="693" t="s">
        <v>408</v>
      </c>
      <c r="G15" s="674"/>
      <c r="H15" s="694"/>
      <c r="I15" s="673" t="s">
        <v>686</v>
      </c>
      <c r="J15" s="675"/>
      <c r="K15" s="635"/>
      <c r="L15" s="695">
        <v>20000</v>
      </c>
      <c r="M15" s="696">
        <v>0</v>
      </c>
      <c r="N15" s="675"/>
      <c r="O15" s="695">
        <v>0</v>
      </c>
      <c r="P15" s="696">
        <v>0</v>
      </c>
      <c r="Q15" s="675"/>
      <c r="R15" s="696">
        <v>0</v>
      </c>
      <c r="S15" s="674"/>
      <c r="T15" s="675"/>
      <c r="U15" s="695">
        <v>0</v>
      </c>
      <c r="V15" s="695">
        <v>0</v>
      </c>
      <c r="W15" s="695">
        <v>0</v>
      </c>
      <c r="X15" s="695">
        <v>0</v>
      </c>
      <c r="Y15" s="695">
        <v>0</v>
      </c>
      <c r="Z15" s="695">
        <v>0</v>
      </c>
      <c r="AA15" s="695">
        <v>0</v>
      </c>
      <c r="AB15" s="695">
        <v>0</v>
      </c>
      <c r="AC15" s="695">
        <v>0</v>
      </c>
      <c r="AD15" s="695">
        <v>0</v>
      </c>
      <c r="AE15" s="695">
        <v>0</v>
      </c>
      <c r="AF15" s="695">
        <v>20000</v>
      </c>
      <c r="AG15" s="635"/>
    </row>
    <row r="16" spans="1:33" ht="14.25" customHeight="1">
      <c r="A16" s="679"/>
      <c r="B16" s="680"/>
      <c r="C16" s="634"/>
      <c r="D16" s="660"/>
      <c r="E16" s="692" t="s">
        <v>399</v>
      </c>
      <c r="F16" s="693" t="s">
        <v>409</v>
      </c>
      <c r="G16" s="674"/>
      <c r="H16" s="694"/>
      <c r="I16" s="673" t="s">
        <v>685</v>
      </c>
      <c r="J16" s="675"/>
      <c r="K16" s="635"/>
      <c r="L16" s="695">
        <v>20000</v>
      </c>
      <c r="M16" s="696">
        <v>0</v>
      </c>
      <c r="N16" s="675"/>
      <c r="O16" s="695">
        <v>0</v>
      </c>
      <c r="P16" s="696">
        <v>0</v>
      </c>
      <c r="Q16" s="675"/>
      <c r="R16" s="696">
        <v>0</v>
      </c>
      <c r="S16" s="674"/>
      <c r="T16" s="675"/>
      <c r="U16" s="695">
        <v>0</v>
      </c>
      <c r="V16" s="695">
        <v>0</v>
      </c>
      <c r="W16" s="695">
        <v>0</v>
      </c>
      <c r="X16" s="695">
        <v>0</v>
      </c>
      <c r="Y16" s="695">
        <v>0</v>
      </c>
      <c r="Z16" s="695">
        <v>0</v>
      </c>
      <c r="AA16" s="695">
        <v>0</v>
      </c>
      <c r="AB16" s="695">
        <v>0</v>
      </c>
      <c r="AC16" s="695">
        <v>0</v>
      </c>
      <c r="AD16" s="695">
        <v>0</v>
      </c>
      <c r="AE16" s="695">
        <v>0</v>
      </c>
      <c r="AF16" s="695">
        <v>20000</v>
      </c>
      <c r="AG16" s="635"/>
    </row>
    <row r="17" spans="1:33" ht="14.25" customHeight="1">
      <c r="A17" s="679"/>
      <c r="B17" s="680"/>
      <c r="C17" s="634"/>
      <c r="D17" s="660"/>
      <c r="E17" s="692" t="s">
        <v>399</v>
      </c>
      <c r="F17" s="693" t="s">
        <v>410</v>
      </c>
      <c r="G17" s="674"/>
      <c r="H17" s="694"/>
      <c r="I17" s="673" t="s">
        <v>684</v>
      </c>
      <c r="J17" s="675"/>
      <c r="K17" s="635"/>
      <c r="L17" s="695">
        <v>33120</v>
      </c>
      <c r="M17" s="696">
        <v>0</v>
      </c>
      <c r="N17" s="675"/>
      <c r="O17" s="695">
        <v>0</v>
      </c>
      <c r="P17" s="696">
        <v>0</v>
      </c>
      <c r="Q17" s="675"/>
      <c r="R17" s="696">
        <v>0</v>
      </c>
      <c r="S17" s="674"/>
      <c r="T17" s="675"/>
      <c r="U17" s="695">
        <v>0</v>
      </c>
      <c r="V17" s="695">
        <v>0</v>
      </c>
      <c r="W17" s="695">
        <v>0</v>
      </c>
      <c r="X17" s="695">
        <v>0</v>
      </c>
      <c r="Y17" s="695">
        <v>0</v>
      </c>
      <c r="Z17" s="695">
        <v>0</v>
      </c>
      <c r="AA17" s="695">
        <v>0</v>
      </c>
      <c r="AB17" s="695">
        <v>0</v>
      </c>
      <c r="AC17" s="695">
        <v>0</v>
      </c>
      <c r="AD17" s="695">
        <v>0</v>
      </c>
      <c r="AE17" s="695">
        <v>0</v>
      </c>
      <c r="AF17" s="695">
        <v>33120</v>
      </c>
      <c r="AG17" s="635"/>
    </row>
    <row r="18" spans="1:33" ht="14.25" customHeight="1">
      <c r="A18" s="679"/>
      <c r="B18" s="680"/>
      <c r="C18" s="634"/>
      <c r="D18" s="660"/>
      <c r="E18" s="692" t="s">
        <v>399</v>
      </c>
      <c r="F18" s="693" t="s">
        <v>411</v>
      </c>
      <c r="G18" s="674"/>
      <c r="H18" s="694"/>
      <c r="I18" s="673" t="s">
        <v>683</v>
      </c>
      <c r="J18" s="675"/>
      <c r="K18" s="635"/>
      <c r="L18" s="695">
        <v>252264</v>
      </c>
      <c r="M18" s="696">
        <v>0</v>
      </c>
      <c r="N18" s="675"/>
      <c r="O18" s="695">
        <v>0</v>
      </c>
      <c r="P18" s="696">
        <v>0</v>
      </c>
      <c r="Q18" s="675"/>
      <c r="R18" s="696">
        <v>0</v>
      </c>
      <c r="S18" s="674"/>
      <c r="T18" s="675"/>
      <c r="U18" s="695">
        <v>0</v>
      </c>
      <c r="V18" s="695">
        <v>0</v>
      </c>
      <c r="W18" s="695">
        <v>0</v>
      </c>
      <c r="X18" s="695">
        <v>0</v>
      </c>
      <c r="Y18" s="695">
        <v>0</v>
      </c>
      <c r="Z18" s="695">
        <v>0</v>
      </c>
      <c r="AA18" s="695">
        <v>0</v>
      </c>
      <c r="AB18" s="695">
        <v>0</v>
      </c>
      <c r="AC18" s="695">
        <v>0</v>
      </c>
      <c r="AD18" s="695">
        <v>0</v>
      </c>
      <c r="AE18" s="695">
        <v>0</v>
      </c>
      <c r="AF18" s="695">
        <v>252264</v>
      </c>
      <c r="AG18" s="635"/>
    </row>
    <row r="19" spans="1:33" ht="14.25" customHeight="1">
      <c r="A19" s="687"/>
      <c r="B19" s="681"/>
      <c r="C19" s="682"/>
      <c r="D19" s="683"/>
      <c r="E19" s="684" t="s">
        <v>405</v>
      </c>
      <c r="F19" s="674"/>
      <c r="G19" s="674"/>
      <c r="H19" s="674"/>
      <c r="I19" s="674"/>
      <c r="J19" s="675"/>
      <c r="K19" s="635"/>
      <c r="L19" s="697">
        <v>441304</v>
      </c>
      <c r="M19" s="698">
        <v>0</v>
      </c>
      <c r="N19" s="675"/>
      <c r="O19" s="697">
        <v>0</v>
      </c>
      <c r="P19" s="698">
        <v>0</v>
      </c>
      <c r="Q19" s="675"/>
      <c r="R19" s="698">
        <v>0</v>
      </c>
      <c r="S19" s="674"/>
      <c r="T19" s="675"/>
      <c r="U19" s="697">
        <v>0</v>
      </c>
      <c r="V19" s="697">
        <v>0</v>
      </c>
      <c r="W19" s="697">
        <v>0</v>
      </c>
      <c r="X19" s="697">
        <v>0</v>
      </c>
      <c r="Y19" s="697">
        <v>0</v>
      </c>
      <c r="Z19" s="697">
        <v>0</v>
      </c>
      <c r="AA19" s="697">
        <v>0</v>
      </c>
      <c r="AB19" s="697">
        <v>0</v>
      </c>
      <c r="AC19" s="697">
        <v>0</v>
      </c>
      <c r="AD19" s="697">
        <v>0</v>
      </c>
      <c r="AE19" s="697">
        <v>0</v>
      </c>
      <c r="AF19" s="697">
        <v>441304</v>
      </c>
      <c r="AG19" s="635"/>
    </row>
    <row r="20" spans="1:33" ht="14.25" customHeight="1">
      <c r="A20" s="668" t="s">
        <v>399</v>
      </c>
      <c r="B20" s="669" t="s">
        <v>104</v>
      </c>
      <c r="C20" s="670" t="s">
        <v>682</v>
      </c>
      <c r="D20" s="642"/>
      <c r="E20" s="692" t="s">
        <v>399</v>
      </c>
      <c r="F20" s="693" t="s">
        <v>412</v>
      </c>
      <c r="G20" s="674"/>
      <c r="H20" s="694"/>
      <c r="I20" s="673" t="s">
        <v>681</v>
      </c>
      <c r="J20" s="675"/>
      <c r="K20" s="635"/>
      <c r="L20" s="695">
        <v>602130</v>
      </c>
      <c r="M20" s="696">
        <v>501920</v>
      </c>
      <c r="N20" s="675"/>
      <c r="O20" s="695">
        <v>504191</v>
      </c>
      <c r="P20" s="696">
        <v>0</v>
      </c>
      <c r="Q20" s="675"/>
      <c r="R20" s="696">
        <v>352560</v>
      </c>
      <c r="S20" s="674"/>
      <c r="T20" s="675"/>
      <c r="U20" s="695">
        <v>0</v>
      </c>
      <c r="V20" s="695">
        <v>0</v>
      </c>
      <c r="W20" s="695">
        <v>0</v>
      </c>
      <c r="X20" s="695">
        <v>382920</v>
      </c>
      <c r="Y20" s="695">
        <v>0</v>
      </c>
      <c r="Z20" s="695">
        <v>0</v>
      </c>
      <c r="AA20" s="695">
        <v>0</v>
      </c>
      <c r="AB20" s="695">
        <v>0</v>
      </c>
      <c r="AC20" s="695">
        <v>0</v>
      </c>
      <c r="AD20" s="695">
        <v>0</v>
      </c>
      <c r="AE20" s="695">
        <v>0</v>
      </c>
      <c r="AF20" s="695">
        <v>2343721</v>
      </c>
      <c r="AG20" s="635"/>
    </row>
    <row r="21" spans="1:33" ht="14.25" customHeight="1">
      <c r="A21" s="679"/>
      <c r="B21" s="680"/>
      <c r="C21" s="634"/>
      <c r="D21" s="660"/>
      <c r="E21" s="692" t="s">
        <v>399</v>
      </c>
      <c r="F21" s="693" t="s">
        <v>413</v>
      </c>
      <c r="G21" s="674"/>
      <c r="H21" s="694"/>
      <c r="I21" s="673" t="s">
        <v>680</v>
      </c>
      <c r="J21" s="675"/>
      <c r="K21" s="635"/>
      <c r="L21" s="695">
        <v>42420</v>
      </c>
      <c r="M21" s="696">
        <v>0</v>
      </c>
      <c r="N21" s="675"/>
      <c r="O21" s="695">
        <v>5000</v>
      </c>
      <c r="P21" s="696">
        <v>0</v>
      </c>
      <c r="Q21" s="675"/>
      <c r="R21" s="696">
        <v>15000</v>
      </c>
      <c r="S21" s="674"/>
      <c r="T21" s="675"/>
      <c r="U21" s="695">
        <v>0</v>
      </c>
      <c r="V21" s="695">
        <v>0</v>
      </c>
      <c r="W21" s="695">
        <v>0</v>
      </c>
      <c r="X21" s="695">
        <v>21420</v>
      </c>
      <c r="Y21" s="695">
        <v>0</v>
      </c>
      <c r="Z21" s="695">
        <v>0</v>
      </c>
      <c r="AA21" s="695">
        <v>0</v>
      </c>
      <c r="AB21" s="695">
        <v>0</v>
      </c>
      <c r="AC21" s="695">
        <v>0</v>
      </c>
      <c r="AD21" s="695">
        <v>0</v>
      </c>
      <c r="AE21" s="695">
        <v>0</v>
      </c>
      <c r="AF21" s="695">
        <v>83840</v>
      </c>
      <c r="AG21" s="635"/>
    </row>
    <row r="22" spans="1:33" ht="14.25" customHeight="1">
      <c r="A22" s="679"/>
      <c r="B22" s="680"/>
      <c r="C22" s="634"/>
      <c r="D22" s="660"/>
      <c r="E22" s="692" t="s">
        <v>399</v>
      </c>
      <c r="F22" s="693" t="s">
        <v>414</v>
      </c>
      <c r="G22" s="674"/>
      <c r="H22" s="694"/>
      <c r="I22" s="673" t="s">
        <v>679</v>
      </c>
      <c r="J22" s="675"/>
      <c r="K22" s="635"/>
      <c r="L22" s="695">
        <v>38000</v>
      </c>
      <c r="M22" s="696">
        <v>28000</v>
      </c>
      <c r="N22" s="675"/>
      <c r="O22" s="695">
        <v>18000</v>
      </c>
      <c r="P22" s="696">
        <v>0</v>
      </c>
      <c r="Q22" s="675"/>
      <c r="R22" s="696">
        <v>25000</v>
      </c>
      <c r="S22" s="674"/>
      <c r="T22" s="675"/>
      <c r="U22" s="695">
        <v>0</v>
      </c>
      <c r="V22" s="695">
        <v>0</v>
      </c>
      <c r="W22" s="695">
        <v>0</v>
      </c>
      <c r="X22" s="695">
        <v>10000</v>
      </c>
      <c r="Y22" s="695">
        <v>0</v>
      </c>
      <c r="Z22" s="695">
        <v>0</v>
      </c>
      <c r="AA22" s="695">
        <v>0</v>
      </c>
      <c r="AB22" s="695">
        <v>0</v>
      </c>
      <c r="AC22" s="695">
        <v>0</v>
      </c>
      <c r="AD22" s="695">
        <v>0</v>
      </c>
      <c r="AE22" s="695">
        <v>0</v>
      </c>
      <c r="AF22" s="695">
        <v>119000</v>
      </c>
      <c r="AG22" s="635"/>
    </row>
    <row r="23" spans="1:33" ht="14.25" customHeight="1">
      <c r="A23" s="679"/>
      <c r="B23" s="680"/>
      <c r="C23" s="634"/>
      <c r="D23" s="660"/>
      <c r="E23" s="692" t="s">
        <v>399</v>
      </c>
      <c r="F23" s="693" t="s">
        <v>415</v>
      </c>
      <c r="G23" s="674"/>
      <c r="H23" s="694"/>
      <c r="I23" s="673" t="s">
        <v>678</v>
      </c>
      <c r="J23" s="675"/>
      <c r="K23" s="635"/>
      <c r="L23" s="695">
        <v>0</v>
      </c>
      <c r="M23" s="696">
        <v>24820</v>
      </c>
      <c r="N23" s="675"/>
      <c r="O23" s="695">
        <v>0</v>
      </c>
      <c r="P23" s="696">
        <v>0</v>
      </c>
      <c r="Q23" s="675"/>
      <c r="R23" s="696">
        <v>0</v>
      </c>
      <c r="S23" s="674"/>
      <c r="T23" s="675"/>
      <c r="U23" s="695">
        <v>0</v>
      </c>
      <c r="V23" s="695">
        <v>0</v>
      </c>
      <c r="W23" s="695">
        <v>0</v>
      </c>
      <c r="X23" s="695">
        <v>0</v>
      </c>
      <c r="Y23" s="695">
        <v>0</v>
      </c>
      <c r="Z23" s="695">
        <v>0</v>
      </c>
      <c r="AA23" s="695">
        <v>0</v>
      </c>
      <c r="AB23" s="695">
        <v>0</v>
      </c>
      <c r="AC23" s="695">
        <v>0</v>
      </c>
      <c r="AD23" s="695">
        <v>0</v>
      </c>
      <c r="AE23" s="695">
        <v>0</v>
      </c>
      <c r="AF23" s="695">
        <v>24820</v>
      </c>
      <c r="AG23" s="635"/>
    </row>
    <row r="24" spans="1:33" ht="14.25" customHeight="1">
      <c r="A24" s="679"/>
      <c r="B24" s="680"/>
      <c r="C24" s="634"/>
      <c r="D24" s="660"/>
      <c r="E24" s="692" t="s">
        <v>399</v>
      </c>
      <c r="F24" s="693" t="s">
        <v>416</v>
      </c>
      <c r="G24" s="674"/>
      <c r="H24" s="694"/>
      <c r="I24" s="673" t="s">
        <v>677</v>
      </c>
      <c r="J24" s="675"/>
      <c r="K24" s="635"/>
      <c r="L24" s="695">
        <v>247420</v>
      </c>
      <c r="M24" s="696">
        <v>45260</v>
      </c>
      <c r="N24" s="675"/>
      <c r="O24" s="695">
        <v>0</v>
      </c>
      <c r="P24" s="696">
        <v>0</v>
      </c>
      <c r="Q24" s="675"/>
      <c r="R24" s="696">
        <v>139567</v>
      </c>
      <c r="S24" s="674"/>
      <c r="T24" s="675"/>
      <c r="U24" s="695">
        <v>0</v>
      </c>
      <c r="V24" s="695">
        <v>0</v>
      </c>
      <c r="W24" s="695">
        <v>0</v>
      </c>
      <c r="X24" s="695">
        <v>139488</v>
      </c>
      <c r="Y24" s="695">
        <v>0</v>
      </c>
      <c r="Z24" s="695">
        <v>0</v>
      </c>
      <c r="AA24" s="695">
        <v>0</v>
      </c>
      <c r="AB24" s="695">
        <v>0</v>
      </c>
      <c r="AC24" s="695">
        <v>0</v>
      </c>
      <c r="AD24" s="695">
        <v>0</v>
      </c>
      <c r="AE24" s="695">
        <v>0</v>
      </c>
      <c r="AF24" s="695">
        <v>571735</v>
      </c>
      <c r="AG24" s="635"/>
    </row>
    <row r="25" spans="1:33" ht="14.25" customHeight="1">
      <c r="A25" s="679"/>
      <c r="B25" s="680"/>
      <c r="C25" s="634"/>
      <c r="D25" s="660"/>
      <c r="E25" s="692" t="s">
        <v>399</v>
      </c>
      <c r="F25" s="693" t="s">
        <v>417</v>
      </c>
      <c r="G25" s="674"/>
      <c r="H25" s="694"/>
      <c r="I25" s="673" t="s">
        <v>676</v>
      </c>
      <c r="J25" s="675"/>
      <c r="K25" s="635"/>
      <c r="L25" s="695">
        <v>14000</v>
      </c>
      <c r="M25" s="696">
        <v>7930</v>
      </c>
      <c r="N25" s="675"/>
      <c r="O25" s="695">
        <v>0</v>
      </c>
      <c r="P25" s="696">
        <v>0</v>
      </c>
      <c r="Q25" s="675"/>
      <c r="R25" s="696">
        <v>11979</v>
      </c>
      <c r="S25" s="674"/>
      <c r="T25" s="675"/>
      <c r="U25" s="695">
        <v>0</v>
      </c>
      <c r="V25" s="695">
        <v>0</v>
      </c>
      <c r="W25" s="695">
        <v>0</v>
      </c>
      <c r="X25" s="695">
        <v>29781</v>
      </c>
      <c r="Y25" s="695">
        <v>0</v>
      </c>
      <c r="Z25" s="695">
        <v>0</v>
      </c>
      <c r="AA25" s="695">
        <v>0</v>
      </c>
      <c r="AB25" s="695">
        <v>0</v>
      </c>
      <c r="AC25" s="695">
        <v>0</v>
      </c>
      <c r="AD25" s="695">
        <v>0</v>
      </c>
      <c r="AE25" s="695">
        <v>0</v>
      </c>
      <c r="AF25" s="695">
        <v>63690</v>
      </c>
      <c r="AG25" s="635"/>
    </row>
    <row r="26" spans="1:33" ht="14.25" customHeight="1">
      <c r="A26" s="687"/>
      <c r="B26" s="681"/>
      <c r="C26" s="682"/>
      <c r="D26" s="683"/>
      <c r="E26" s="684" t="s">
        <v>405</v>
      </c>
      <c r="F26" s="674"/>
      <c r="G26" s="674"/>
      <c r="H26" s="674"/>
      <c r="I26" s="674"/>
      <c r="J26" s="675"/>
      <c r="K26" s="635"/>
      <c r="L26" s="697">
        <v>943970</v>
      </c>
      <c r="M26" s="698">
        <v>607930</v>
      </c>
      <c r="N26" s="675"/>
      <c r="O26" s="697">
        <v>527191</v>
      </c>
      <c r="P26" s="698">
        <v>0</v>
      </c>
      <c r="Q26" s="675"/>
      <c r="R26" s="698">
        <v>544106</v>
      </c>
      <c r="S26" s="674"/>
      <c r="T26" s="675"/>
      <c r="U26" s="697">
        <v>0</v>
      </c>
      <c r="V26" s="697">
        <v>0</v>
      </c>
      <c r="W26" s="697">
        <v>0</v>
      </c>
      <c r="X26" s="697">
        <v>583609</v>
      </c>
      <c r="Y26" s="697">
        <v>0</v>
      </c>
      <c r="Z26" s="697">
        <v>0</v>
      </c>
      <c r="AA26" s="697">
        <v>0</v>
      </c>
      <c r="AB26" s="697">
        <v>0</v>
      </c>
      <c r="AC26" s="697">
        <v>0</v>
      </c>
      <c r="AD26" s="697">
        <v>0</v>
      </c>
      <c r="AE26" s="697">
        <v>0</v>
      </c>
      <c r="AF26" s="697">
        <v>3206806</v>
      </c>
      <c r="AG26" s="635"/>
    </row>
    <row r="27" spans="1:33" ht="14.25" customHeight="1">
      <c r="A27" s="668" t="s">
        <v>399</v>
      </c>
      <c r="B27" s="669" t="s">
        <v>11</v>
      </c>
      <c r="C27" s="670" t="s">
        <v>675</v>
      </c>
      <c r="D27" s="642"/>
      <c r="E27" s="692" t="s">
        <v>399</v>
      </c>
      <c r="F27" s="693" t="s">
        <v>418</v>
      </c>
      <c r="G27" s="674"/>
      <c r="H27" s="694"/>
      <c r="I27" s="673" t="s">
        <v>696</v>
      </c>
      <c r="J27" s="675"/>
      <c r="K27" s="635"/>
      <c r="L27" s="695">
        <v>274200</v>
      </c>
      <c r="M27" s="696">
        <v>143000</v>
      </c>
      <c r="N27" s="675"/>
      <c r="O27" s="695">
        <v>10000</v>
      </c>
      <c r="P27" s="696">
        <v>10000</v>
      </c>
      <c r="Q27" s="675"/>
      <c r="R27" s="696">
        <v>100000</v>
      </c>
      <c r="S27" s="674"/>
      <c r="T27" s="675"/>
      <c r="U27" s="695">
        <v>0</v>
      </c>
      <c r="V27" s="695">
        <v>0</v>
      </c>
      <c r="W27" s="695">
        <v>0</v>
      </c>
      <c r="X27" s="695">
        <v>42340</v>
      </c>
      <c r="Y27" s="695">
        <v>0</v>
      </c>
      <c r="Z27" s="695">
        <v>0</v>
      </c>
      <c r="AA27" s="695">
        <v>0</v>
      </c>
      <c r="AB27" s="695">
        <v>0</v>
      </c>
      <c r="AC27" s="695">
        <v>0</v>
      </c>
      <c r="AD27" s="695">
        <v>0</v>
      </c>
      <c r="AE27" s="695">
        <v>0</v>
      </c>
      <c r="AF27" s="695">
        <v>579540</v>
      </c>
      <c r="AG27" s="635"/>
    </row>
    <row r="28" spans="1:33" ht="14.25" customHeight="1">
      <c r="A28" s="679"/>
      <c r="B28" s="680"/>
      <c r="C28" s="634"/>
      <c r="D28" s="660"/>
      <c r="E28" s="692" t="s">
        <v>399</v>
      </c>
      <c r="F28" s="693" t="s">
        <v>610</v>
      </c>
      <c r="G28" s="674"/>
      <c r="H28" s="694"/>
      <c r="I28" s="673" t="s">
        <v>674</v>
      </c>
      <c r="J28" s="675"/>
      <c r="K28" s="635"/>
      <c r="L28" s="695">
        <v>16000</v>
      </c>
      <c r="M28" s="696">
        <v>0</v>
      </c>
      <c r="N28" s="675"/>
      <c r="O28" s="695">
        <v>0</v>
      </c>
      <c r="P28" s="696">
        <v>0</v>
      </c>
      <c r="Q28" s="675"/>
      <c r="R28" s="696">
        <v>0</v>
      </c>
      <c r="S28" s="674"/>
      <c r="T28" s="675"/>
      <c r="U28" s="695">
        <v>0</v>
      </c>
      <c r="V28" s="695">
        <v>0</v>
      </c>
      <c r="W28" s="695">
        <v>0</v>
      </c>
      <c r="X28" s="695">
        <v>0</v>
      </c>
      <c r="Y28" s="695">
        <v>0</v>
      </c>
      <c r="Z28" s="695">
        <v>0</v>
      </c>
      <c r="AA28" s="695">
        <v>0</v>
      </c>
      <c r="AB28" s="695">
        <v>0</v>
      </c>
      <c r="AC28" s="695">
        <v>0</v>
      </c>
      <c r="AD28" s="695">
        <v>0</v>
      </c>
      <c r="AE28" s="695">
        <v>0</v>
      </c>
      <c r="AF28" s="695">
        <v>16000</v>
      </c>
      <c r="AG28" s="635"/>
    </row>
    <row r="29" spans="1:33" ht="14.25" customHeight="1">
      <c r="A29" s="679"/>
      <c r="B29" s="680"/>
      <c r="C29" s="634"/>
      <c r="D29" s="660"/>
      <c r="E29" s="692" t="s">
        <v>399</v>
      </c>
      <c r="F29" s="693" t="s">
        <v>456</v>
      </c>
      <c r="G29" s="674"/>
      <c r="H29" s="694"/>
      <c r="I29" s="673" t="s">
        <v>697</v>
      </c>
      <c r="J29" s="675"/>
      <c r="K29" s="635"/>
      <c r="L29" s="695">
        <v>0</v>
      </c>
      <c r="M29" s="696">
        <v>20000</v>
      </c>
      <c r="N29" s="675"/>
      <c r="O29" s="695">
        <v>10000</v>
      </c>
      <c r="P29" s="696">
        <v>0</v>
      </c>
      <c r="Q29" s="675"/>
      <c r="R29" s="696">
        <v>30000</v>
      </c>
      <c r="S29" s="674"/>
      <c r="T29" s="675"/>
      <c r="U29" s="695">
        <v>0</v>
      </c>
      <c r="V29" s="695">
        <v>0</v>
      </c>
      <c r="W29" s="695">
        <v>0</v>
      </c>
      <c r="X29" s="695">
        <v>5000</v>
      </c>
      <c r="Y29" s="695">
        <v>0</v>
      </c>
      <c r="Z29" s="695">
        <v>0</v>
      </c>
      <c r="AA29" s="695">
        <v>0</v>
      </c>
      <c r="AB29" s="695">
        <v>0</v>
      </c>
      <c r="AC29" s="695">
        <v>0</v>
      </c>
      <c r="AD29" s="695">
        <v>0</v>
      </c>
      <c r="AE29" s="695">
        <v>0</v>
      </c>
      <c r="AF29" s="695">
        <v>65000</v>
      </c>
      <c r="AG29" s="635"/>
    </row>
    <row r="30" spans="1:33" ht="14.25" customHeight="1">
      <c r="A30" s="679"/>
      <c r="B30" s="680"/>
      <c r="C30" s="634"/>
      <c r="D30" s="660"/>
      <c r="E30" s="692" t="s">
        <v>399</v>
      </c>
      <c r="F30" s="693" t="s">
        <v>419</v>
      </c>
      <c r="G30" s="674"/>
      <c r="H30" s="694"/>
      <c r="I30" s="673" t="s">
        <v>673</v>
      </c>
      <c r="J30" s="675"/>
      <c r="K30" s="635"/>
      <c r="L30" s="695">
        <v>53000</v>
      </c>
      <c r="M30" s="696">
        <v>6000</v>
      </c>
      <c r="N30" s="675"/>
      <c r="O30" s="695">
        <v>12750</v>
      </c>
      <c r="P30" s="696">
        <v>0</v>
      </c>
      <c r="Q30" s="675"/>
      <c r="R30" s="696">
        <v>12000</v>
      </c>
      <c r="S30" s="674"/>
      <c r="T30" s="675"/>
      <c r="U30" s="695">
        <v>0</v>
      </c>
      <c r="V30" s="695">
        <v>0</v>
      </c>
      <c r="W30" s="695">
        <v>0</v>
      </c>
      <c r="X30" s="695">
        <v>6000</v>
      </c>
      <c r="Y30" s="695">
        <v>0</v>
      </c>
      <c r="Z30" s="695">
        <v>0</v>
      </c>
      <c r="AA30" s="695">
        <v>0</v>
      </c>
      <c r="AB30" s="695">
        <v>0</v>
      </c>
      <c r="AC30" s="695">
        <v>0</v>
      </c>
      <c r="AD30" s="695">
        <v>0</v>
      </c>
      <c r="AE30" s="695">
        <v>0</v>
      </c>
      <c r="AF30" s="695">
        <v>89750</v>
      </c>
      <c r="AG30" s="635"/>
    </row>
    <row r="31" spans="1:33" ht="14.25" customHeight="1">
      <c r="A31" s="679"/>
      <c r="B31" s="680"/>
      <c r="C31" s="634"/>
      <c r="D31" s="660"/>
      <c r="E31" s="692" t="s">
        <v>399</v>
      </c>
      <c r="F31" s="693" t="s">
        <v>420</v>
      </c>
      <c r="G31" s="674"/>
      <c r="H31" s="694"/>
      <c r="I31" s="673" t="s">
        <v>672</v>
      </c>
      <c r="J31" s="675"/>
      <c r="K31" s="635"/>
      <c r="L31" s="695">
        <v>23375</v>
      </c>
      <c r="M31" s="696">
        <v>5000</v>
      </c>
      <c r="N31" s="675"/>
      <c r="O31" s="695">
        <v>2260</v>
      </c>
      <c r="P31" s="696">
        <v>0</v>
      </c>
      <c r="Q31" s="675"/>
      <c r="R31" s="696">
        <v>20000</v>
      </c>
      <c r="S31" s="674"/>
      <c r="T31" s="675"/>
      <c r="U31" s="695">
        <v>0</v>
      </c>
      <c r="V31" s="695">
        <v>0</v>
      </c>
      <c r="W31" s="695">
        <v>0</v>
      </c>
      <c r="X31" s="695">
        <v>16070</v>
      </c>
      <c r="Y31" s="695">
        <v>0</v>
      </c>
      <c r="Z31" s="695">
        <v>0</v>
      </c>
      <c r="AA31" s="695">
        <v>0</v>
      </c>
      <c r="AB31" s="695">
        <v>0</v>
      </c>
      <c r="AC31" s="695">
        <v>0</v>
      </c>
      <c r="AD31" s="695">
        <v>0</v>
      </c>
      <c r="AE31" s="695">
        <v>0</v>
      </c>
      <c r="AF31" s="695">
        <v>66705</v>
      </c>
      <c r="AG31" s="635"/>
    </row>
    <row r="32" spans="1:33" ht="14.25" customHeight="1">
      <c r="A32" s="687"/>
      <c r="B32" s="681"/>
      <c r="C32" s="682"/>
      <c r="D32" s="683"/>
      <c r="E32" s="684" t="s">
        <v>405</v>
      </c>
      <c r="F32" s="674"/>
      <c r="G32" s="674"/>
      <c r="H32" s="674"/>
      <c r="I32" s="674"/>
      <c r="J32" s="675"/>
      <c r="K32" s="635"/>
      <c r="L32" s="697">
        <v>366575</v>
      </c>
      <c r="M32" s="698">
        <v>174000</v>
      </c>
      <c r="N32" s="675"/>
      <c r="O32" s="697">
        <v>35010</v>
      </c>
      <c r="P32" s="698">
        <v>10000</v>
      </c>
      <c r="Q32" s="675"/>
      <c r="R32" s="698">
        <v>162000</v>
      </c>
      <c r="S32" s="674"/>
      <c r="T32" s="675"/>
      <c r="U32" s="697">
        <v>0</v>
      </c>
      <c r="V32" s="697">
        <v>0</v>
      </c>
      <c r="W32" s="697">
        <v>0</v>
      </c>
      <c r="X32" s="697">
        <v>69410</v>
      </c>
      <c r="Y32" s="697">
        <v>0</v>
      </c>
      <c r="Z32" s="697">
        <v>0</v>
      </c>
      <c r="AA32" s="697">
        <v>0</v>
      </c>
      <c r="AB32" s="697">
        <v>0</v>
      </c>
      <c r="AC32" s="697">
        <v>0</v>
      </c>
      <c r="AD32" s="697">
        <v>0</v>
      </c>
      <c r="AE32" s="697">
        <v>0</v>
      </c>
      <c r="AF32" s="697">
        <v>816995</v>
      </c>
      <c r="AG32" s="635"/>
    </row>
    <row r="33" spans="1:33" ht="14.25" customHeight="1">
      <c r="A33" s="668" t="s">
        <v>399</v>
      </c>
      <c r="B33" s="669" t="s">
        <v>12</v>
      </c>
      <c r="C33" s="670" t="s">
        <v>671</v>
      </c>
      <c r="D33" s="642"/>
      <c r="E33" s="692" t="s">
        <v>399</v>
      </c>
      <c r="F33" s="693" t="s">
        <v>421</v>
      </c>
      <c r="G33" s="674"/>
      <c r="H33" s="694"/>
      <c r="I33" s="673" t="s">
        <v>670</v>
      </c>
      <c r="J33" s="675"/>
      <c r="K33" s="635"/>
      <c r="L33" s="695">
        <v>44809</v>
      </c>
      <c r="M33" s="696">
        <v>30000</v>
      </c>
      <c r="N33" s="675"/>
      <c r="O33" s="695">
        <v>0</v>
      </c>
      <c r="P33" s="696">
        <v>0</v>
      </c>
      <c r="Q33" s="675"/>
      <c r="R33" s="696">
        <v>109522</v>
      </c>
      <c r="S33" s="674"/>
      <c r="T33" s="675"/>
      <c r="U33" s="695">
        <v>150000</v>
      </c>
      <c r="V33" s="695">
        <v>0</v>
      </c>
      <c r="W33" s="695">
        <v>0</v>
      </c>
      <c r="X33" s="695">
        <v>28000</v>
      </c>
      <c r="Y33" s="695">
        <v>0</v>
      </c>
      <c r="Z33" s="695">
        <v>0</v>
      </c>
      <c r="AA33" s="695">
        <v>0</v>
      </c>
      <c r="AB33" s="695">
        <v>0</v>
      </c>
      <c r="AC33" s="695">
        <v>0</v>
      </c>
      <c r="AD33" s="695">
        <v>0</v>
      </c>
      <c r="AE33" s="695">
        <v>0</v>
      </c>
      <c r="AF33" s="695">
        <v>362331</v>
      </c>
      <c r="AG33" s="635"/>
    </row>
    <row r="34" spans="1:33" ht="14.25" customHeight="1">
      <c r="A34" s="679"/>
      <c r="B34" s="680"/>
      <c r="C34" s="634"/>
      <c r="D34" s="660"/>
      <c r="E34" s="692" t="s">
        <v>399</v>
      </c>
      <c r="F34" s="693" t="s">
        <v>422</v>
      </c>
      <c r="G34" s="674"/>
      <c r="H34" s="694"/>
      <c r="I34" s="673" t="s">
        <v>698</v>
      </c>
      <c r="J34" s="675"/>
      <c r="K34" s="635"/>
      <c r="L34" s="695">
        <v>146175</v>
      </c>
      <c r="M34" s="696">
        <v>0</v>
      </c>
      <c r="N34" s="675"/>
      <c r="O34" s="695">
        <v>0</v>
      </c>
      <c r="P34" s="696">
        <v>0</v>
      </c>
      <c r="Q34" s="675"/>
      <c r="R34" s="696">
        <v>20000</v>
      </c>
      <c r="S34" s="674"/>
      <c r="T34" s="675"/>
      <c r="U34" s="695">
        <v>0</v>
      </c>
      <c r="V34" s="695">
        <v>0</v>
      </c>
      <c r="W34" s="695">
        <v>0</v>
      </c>
      <c r="X34" s="695">
        <v>0</v>
      </c>
      <c r="Y34" s="695">
        <v>0</v>
      </c>
      <c r="Z34" s="695">
        <v>0</v>
      </c>
      <c r="AA34" s="695">
        <v>0</v>
      </c>
      <c r="AB34" s="695">
        <v>0</v>
      </c>
      <c r="AC34" s="695">
        <v>0</v>
      </c>
      <c r="AD34" s="695">
        <v>0</v>
      </c>
      <c r="AE34" s="695">
        <v>0</v>
      </c>
      <c r="AF34" s="695">
        <v>166175</v>
      </c>
      <c r="AG34" s="635"/>
    </row>
    <row r="35" spans="1:33" ht="14.25" customHeight="1">
      <c r="A35" s="679"/>
      <c r="B35" s="680"/>
      <c r="C35" s="634"/>
      <c r="D35" s="660"/>
      <c r="E35" s="692" t="s">
        <v>399</v>
      </c>
      <c r="F35" s="693" t="s">
        <v>423</v>
      </c>
      <c r="G35" s="674"/>
      <c r="H35" s="694"/>
      <c r="I35" s="673" t="s">
        <v>669</v>
      </c>
      <c r="J35" s="675"/>
      <c r="K35" s="635"/>
      <c r="L35" s="695">
        <v>328904</v>
      </c>
      <c r="M35" s="696">
        <v>185852</v>
      </c>
      <c r="N35" s="675"/>
      <c r="O35" s="695">
        <v>10261</v>
      </c>
      <c r="P35" s="696">
        <v>68145</v>
      </c>
      <c r="Q35" s="675"/>
      <c r="R35" s="696">
        <v>58794</v>
      </c>
      <c r="S35" s="674"/>
      <c r="T35" s="675"/>
      <c r="U35" s="695">
        <v>183600</v>
      </c>
      <c r="V35" s="695">
        <v>200000</v>
      </c>
      <c r="W35" s="695">
        <v>20000</v>
      </c>
      <c r="X35" s="695">
        <v>97878</v>
      </c>
      <c r="Y35" s="695">
        <v>106787</v>
      </c>
      <c r="Z35" s="695">
        <v>265414</v>
      </c>
      <c r="AA35" s="695">
        <v>70000</v>
      </c>
      <c r="AB35" s="695">
        <v>0</v>
      </c>
      <c r="AC35" s="695">
        <v>120000</v>
      </c>
      <c r="AD35" s="695">
        <v>50000</v>
      </c>
      <c r="AE35" s="695">
        <v>0</v>
      </c>
      <c r="AF35" s="695">
        <v>1765635</v>
      </c>
      <c r="AG35" s="635"/>
    </row>
    <row r="36" spans="1:33" ht="14.25" customHeight="1">
      <c r="A36" s="679"/>
      <c r="B36" s="680"/>
      <c r="C36" s="634"/>
      <c r="D36" s="660"/>
      <c r="E36" s="692" t="s">
        <v>399</v>
      </c>
      <c r="F36" s="693" t="s">
        <v>424</v>
      </c>
      <c r="G36" s="674"/>
      <c r="H36" s="694"/>
      <c r="I36" s="673" t="s">
        <v>668</v>
      </c>
      <c r="J36" s="675"/>
      <c r="K36" s="635"/>
      <c r="L36" s="695">
        <v>158792.8</v>
      </c>
      <c r="M36" s="696">
        <v>96600</v>
      </c>
      <c r="N36" s="675"/>
      <c r="O36" s="695">
        <v>23950</v>
      </c>
      <c r="P36" s="696">
        <v>0</v>
      </c>
      <c r="Q36" s="675"/>
      <c r="R36" s="696">
        <v>143900</v>
      </c>
      <c r="S36" s="674"/>
      <c r="T36" s="675"/>
      <c r="U36" s="695">
        <v>0</v>
      </c>
      <c r="V36" s="695">
        <v>0</v>
      </c>
      <c r="W36" s="695">
        <v>0</v>
      </c>
      <c r="X36" s="695">
        <v>268900</v>
      </c>
      <c r="Y36" s="695">
        <v>0</v>
      </c>
      <c r="Z36" s="695">
        <v>0</v>
      </c>
      <c r="AA36" s="695">
        <v>0</v>
      </c>
      <c r="AB36" s="695">
        <v>0</v>
      </c>
      <c r="AC36" s="695">
        <v>0</v>
      </c>
      <c r="AD36" s="695">
        <v>0</v>
      </c>
      <c r="AE36" s="695">
        <v>0</v>
      </c>
      <c r="AF36" s="695">
        <v>692142.8</v>
      </c>
      <c r="AG36" s="635"/>
    </row>
    <row r="37" spans="1:33" ht="14.25" customHeight="1">
      <c r="A37" s="687"/>
      <c r="B37" s="681"/>
      <c r="C37" s="682"/>
      <c r="D37" s="683"/>
      <c r="E37" s="684" t="s">
        <v>405</v>
      </c>
      <c r="F37" s="674"/>
      <c r="G37" s="674"/>
      <c r="H37" s="674"/>
      <c r="I37" s="674"/>
      <c r="J37" s="675"/>
      <c r="K37" s="635"/>
      <c r="L37" s="697">
        <v>678680.8</v>
      </c>
      <c r="M37" s="698">
        <v>312452</v>
      </c>
      <c r="N37" s="675"/>
      <c r="O37" s="697">
        <v>34211</v>
      </c>
      <c r="P37" s="698">
        <v>68145</v>
      </c>
      <c r="Q37" s="675"/>
      <c r="R37" s="698">
        <v>332216</v>
      </c>
      <c r="S37" s="674"/>
      <c r="T37" s="675"/>
      <c r="U37" s="697">
        <v>333600</v>
      </c>
      <c r="V37" s="697">
        <v>200000</v>
      </c>
      <c r="W37" s="697">
        <v>20000</v>
      </c>
      <c r="X37" s="697">
        <v>394778</v>
      </c>
      <c r="Y37" s="697">
        <v>106787</v>
      </c>
      <c r="Z37" s="697">
        <v>265414</v>
      </c>
      <c r="AA37" s="697">
        <v>70000</v>
      </c>
      <c r="AB37" s="697">
        <v>0</v>
      </c>
      <c r="AC37" s="697">
        <v>120000</v>
      </c>
      <c r="AD37" s="697">
        <v>50000</v>
      </c>
      <c r="AE37" s="697">
        <v>0</v>
      </c>
      <c r="AF37" s="697">
        <v>2986283.8</v>
      </c>
      <c r="AG37" s="635"/>
    </row>
    <row r="38" spans="1:33" ht="14.25" customHeight="1">
      <c r="A38" s="668" t="s">
        <v>399</v>
      </c>
      <c r="B38" s="669" t="s">
        <v>13</v>
      </c>
      <c r="C38" s="670" t="s">
        <v>667</v>
      </c>
      <c r="D38" s="642"/>
      <c r="E38" s="692" t="s">
        <v>399</v>
      </c>
      <c r="F38" s="693" t="s">
        <v>425</v>
      </c>
      <c r="G38" s="674"/>
      <c r="H38" s="694"/>
      <c r="I38" s="673" t="s">
        <v>666</v>
      </c>
      <c r="J38" s="675"/>
      <c r="K38" s="635"/>
      <c r="L38" s="695">
        <v>83790</v>
      </c>
      <c r="M38" s="696">
        <v>17857.85</v>
      </c>
      <c r="N38" s="675"/>
      <c r="O38" s="695">
        <v>0</v>
      </c>
      <c r="P38" s="696">
        <v>0</v>
      </c>
      <c r="Q38" s="675"/>
      <c r="R38" s="696">
        <v>29160</v>
      </c>
      <c r="S38" s="674"/>
      <c r="T38" s="675"/>
      <c r="U38" s="695">
        <v>0</v>
      </c>
      <c r="V38" s="695">
        <v>0</v>
      </c>
      <c r="W38" s="695">
        <v>0</v>
      </c>
      <c r="X38" s="695">
        <v>35000</v>
      </c>
      <c r="Y38" s="695">
        <v>0</v>
      </c>
      <c r="Z38" s="695">
        <v>0</v>
      </c>
      <c r="AA38" s="695">
        <v>0</v>
      </c>
      <c r="AB38" s="695">
        <v>0</v>
      </c>
      <c r="AC38" s="695">
        <v>0</v>
      </c>
      <c r="AD38" s="695">
        <v>0</v>
      </c>
      <c r="AE38" s="695">
        <v>0</v>
      </c>
      <c r="AF38" s="695">
        <v>165807.85</v>
      </c>
      <c r="AG38" s="635"/>
    </row>
    <row r="39" spans="1:33" ht="14.25" customHeight="1">
      <c r="A39" s="679"/>
      <c r="B39" s="680"/>
      <c r="C39" s="634"/>
      <c r="D39" s="660"/>
      <c r="E39" s="692" t="s">
        <v>399</v>
      </c>
      <c r="F39" s="693" t="s">
        <v>426</v>
      </c>
      <c r="G39" s="674"/>
      <c r="H39" s="694"/>
      <c r="I39" s="673" t="s">
        <v>699</v>
      </c>
      <c r="J39" s="675"/>
      <c r="K39" s="635"/>
      <c r="L39" s="695">
        <v>20000</v>
      </c>
      <c r="M39" s="696">
        <v>0</v>
      </c>
      <c r="N39" s="675"/>
      <c r="O39" s="695">
        <v>0</v>
      </c>
      <c r="P39" s="696">
        <v>0</v>
      </c>
      <c r="Q39" s="675"/>
      <c r="R39" s="696">
        <v>20693</v>
      </c>
      <c r="S39" s="674"/>
      <c r="T39" s="675"/>
      <c r="U39" s="695">
        <v>0</v>
      </c>
      <c r="V39" s="695">
        <v>0</v>
      </c>
      <c r="W39" s="695">
        <v>0</v>
      </c>
      <c r="X39" s="695">
        <v>50000</v>
      </c>
      <c r="Y39" s="695">
        <v>0</v>
      </c>
      <c r="Z39" s="695">
        <v>0</v>
      </c>
      <c r="AA39" s="695">
        <v>0</v>
      </c>
      <c r="AB39" s="695">
        <v>0</v>
      </c>
      <c r="AC39" s="695">
        <v>0</v>
      </c>
      <c r="AD39" s="695">
        <v>0</v>
      </c>
      <c r="AE39" s="695">
        <v>0</v>
      </c>
      <c r="AF39" s="695">
        <v>90693</v>
      </c>
      <c r="AG39" s="635"/>
    </row>
    <row r="40" spans="1:33" ht="14.25" customHeight="1">
      <c r="A40" s="679"/>
      <c r="B40" s="680"/>
      <c r="C40" s="634"/>
      <c r="D40" s="660"/>
      <c r="E40" s="692" t="s">
        <v>399</v>
      </c>
      <c r="F40" s="693" t="s">
        <v>427</v>
      </c>
      <c r="G40" s="674"/>
      <c r="H40" s="694"/>
      <c r="I40" s="673" t="s">
        <v>665</v>
      </c>
      <c r="J40" s="675"/>
      <c r="K40" s="635"/>
      <c r="L40" s="695">
        <v>10000</v>
      </c>
      <c r="M40" s="696">
        <v>1006</v>
      </c>
      <c r="N40" s="675"/>
      <c r="O40" s="695">
        <v>0</v>
      </c>
      <c r="P40" s="696">
        <v>0</v>
      </c>
      <c r="Q40" s="675"/>
      <c r="R40" s="696">
        <v>5000</v>
      </c>
      <c r="S40" s="674"/>
      <c r="T40" s="675"/>
      <c r="U40" s="695">
        <v>35000</v>
      </c>
      <c r="V40" s="695">
        <v>0</v>
      </c>
      <c r="W40" s="695">
        <v>0</v>
      </c>
      <c r="X40" s="695">
        <v>0</v>
      </c>
      <c r="Y40" s="695">
        <v>0</v>
      </c>
      <c r="Z40" s="695">
        <v>0</v>
      </c>
      <c r="AA40" s="695">
        <v>0</v>
      </c>
      <c r="AB40" s="695">
        <v>0</v>
      </c>
      <c r="AC40" s="695">
        <v>0</v>
      </c>
      <c r="AD40" s="695">
        <v>0</v>
      </c>
      <c r="AE40" s="695">
        <v>0</v>
      </c>
      <c r="AF40" s="695">
        <v>51006</v>
      </c>
      <c r="AG40" s="635"/>
    </row>
    <row r="41" spans="1:33" ht="14.25" customHeight="1">
      <c r="A41" s="679"/>
      <c r="B41" s="680"/>
      <c r="C41" s="634"/>
      <c r="D41" s="660"/>
      <c r="E41" s="692" t="s">
        <v>399</v>
      </c>
      <c r="F41" s="693" t="s">
        <v>428</v>
      </c>
      <c r="G41" s="674"/>
      <c r="H41" s="694"/>
      <c r="I41" s="673" t="s">
        <v>700</v>
      </c>
      <c r="J41" s="675"/>
      <c r="K41" s="635"/>
      <c r="L41" s="695">
        <v>0</v>
      </c>
      <c r="M41" s="696">
        <v>0</v>
      </c>
      <c r="N41" s="675"/>
      <c r="O41" s="695">
        <v>0</v>
      </c>
      <c r="P41" s="696">
        <v>0</v>
      </c>
      <c r="Q41" s="675"/>
      <c r="R41" s="696">
        <v>0</v>
      </c>
      <c r="S41" s="674"/>
      <c r="T41" s="675"/>
      <c r="U41" s="695">
        <v>314067.96</v>
      </c>
      <c r="V41" s="695">
        <v>0</v>
      </c>
      <c r="W41" s="695">
        <v>0</v>
      </c>
      <c r="X41" s="695">
        <v>0</v>
      </c>
      <c r="Y41" s="695">
        <v>0</v>
      </c>
      <c r="Z41" s="695">
        <v>0</v>
      </c>
      <c r="AA41" s="695">
        <v>0</v>
      </c>
      <c r="AB41" s="695">
        <v>0</v>
      </c>
      <c r="AC41" s="695">
        <v>0</v>
      </c>
      <c r="AD41" s="695">
        <v>0</v>
      </c>
      <c r="AE41" s="695">
        <v>0</v>
      </c>
      <c r="AF41" s="695">
        <v>314067.96</v>
      </c>
      <c r="AG41" s="635"/>
    </row>
    <row r="42" spans="1:33" ht="14.25" customHeight="1">
      <c r="A42" s="679"/>
      <c r="B42" s="680"/>
      <c r="C42" s="634"/>
      <c r="D42" s="660"/>
      <c r="E42" s="692" t="s">
        <v>399</v>
      </c>
      <c r="F42" s="693" t="s">
        <v>457</v>
      </c>
      <c r="G42" s="674"/>
      <c r="H42" s="694"/>
      <c r="I42" s="673" t="s">
        <v>664</v>
      </c>
      <c r="J42" s="675"/>
      <c r="K42" s="635"/>
      <c r="L42" s="695">
        <v>50000</v>
      </c>
      <c r="M42" s="696">
        <v>0</v>
      </c>
      <c r="N42" s="675"/>
      <c r="O42" s="695">
        <v>0</v>
      </c>
      <c r="P42" s="696">
        <v>0</v>
      </c>
      <c r="Q42" s="675"/>
      <c r="R42" s="696">
        <v>30000</v>
      </c>
      <c r="S42" s="674"/>
      <c r="T42" s="675"/>
      <c r="U42" s="695">
        <v>0</v>
      </c>
      <c r="V42" s="695">
        <v>0</v>
      </c>
      <c r="W42" s="695">
        <v>0</v>
      </c>
      <c r="X42" s="695">
        <v>38950</v>
      </c>
      <c r="Y42" s="695">
        <v>0</v>
      </c>
      <c r="Z42" s="695">
        <v>0</v>
      </c>
      <c r="AA42" s="695">
        <v>0</v>
      </c>
      <c r="AB42" s="695">
        <v>0</v>
      </c>
      <c r="AC42" s="695">
        <v>0</v>
      </c>
      <c r="AD42" s="695">
        <v>0</v>
      </c>
      <c r="AE42" s="695">
        <v>0</v>
      </c>
      <c r="AF42" s="695">
        <v>118950</v>
      </c>
      <c r="AG42" s="635"/>
    </row>
    <row r="43" spans="1:33" ht="14.25" customHeight="1">
      <c r="A43" s="679"/>
      <c r="B43" s="680"/>
      <c r="C43" s="634"/>
      <c r="D43" s="660"/>
      <c r="E43" s="692" t="s">
        <v>399</v>
      </c>
      <c r="F43" s="693" t="s">
        <v>429</v>
      </c>
      <c r="G43" s="674"/>
      <c r="H43" s="694"/>
      <c r="I43" s="673" t="s">
        <v>701</v>
      </c>
      <c r="J43" s="675"/>
      <c r="K43" s="635"/>
      <c r="L43" s="695">
        <v>100000</v>
      </c>
      <c r="M43" s="696">
        <v>30000</v>
      </c>
      <c r="N43" s="675"/>
      <c r="O43" s="695">
        <v>2386</v>
      </c>
      <c r="P43" s="696">
        <v>0</v>
      </c>
      <c r="Q43" s="675"/>
      <c r="R43" s="696">
        <v>0</v>
      </c>
      <c r="S43" s="674"/>
      <c r="T43" s="675"/>
      <c r="U43" s="695">
        <v>0</v>
      </c>
      <c r="V43" s="695">
        <v>0</v>
      </c>
      <c r="W43" s="695">
        <v>0</v>
      </c>
      <c r="X43" s="695">
        <v>4000</v>
      </c>
      <c r="Y43" s="695">
        <v>0</v>
      </c>
      <c r="Z43" s="695">
        <v>0</v>
      </c>
      <c r="AA43" s="695">
        <v>0</v>
      </c>
      <c r="AB43" s="695">
        <v>0</v>
      </c>
      <c r="AC43" s="695">
        <v>0</v>
      </c>
      <c r="AD43" s="695">
        <v>0</v>
      </c>
      <c r="AE43" s="695">
        <v>0</v>
      </c>
      <c r="AF43" s="695">
        <v>136386</v>
      </c>
      <c r="AG43" s="635"/>
    </row>
    <row r="44" spans="1:33" ht="14.25" customHeight="1">
      <c r="A44" s="679"/>
      <c r="B44" s="680"/>
      <c r="C44" s="634"/>
      <c r="D44" s="660"/>
      <c r="E44" s="692" t="s">
        <v>399</v>
      </c>
      <c r="F44" s="693" t="s">
        <v>278</v>
      </c>
      <c r="G44" s="674"/>
      <c r="H44" s="694"/>
      <c r="I44" s="673" t="s">
        <v>663</v>
      </c>
      <c r="J44" s="675"/>
      <c r="K44" s="635"/>
      <c r="L44" s="695">
        <v>27202.9</v>
      </c>
      <c r="M44" s="696">
        <v>50000</v>
      </c>
      <c r="N44" s="675"/>
      <c r="O44" s="695">
        <v>20000</v>
      </c>
      <c r="P44" s="696">
        <v>0</v>
      </c>
      <c r="Q44" s="675"/>
      <c r="R44" s="696">
        <v>0</v>
      </c>
      <c r="S44" s="674"/>
      <c r="T44" s="675"/>
      <c r="U44" s="695">
        <v>0</v>
      </c>
      <c r="V44" s="695">
        <v>18000</v>
      </c>
      <c r="W44" s="695">
        <v>0</v>
      </c>
      <c r="X44" s="695">
        <v>10000</v>
      </c>
      <c r="Y44" s="695">
        <v>0</v>
      </c>
      <c r="Z44" s="695">
        <v>0</v>
      </c>
      <c r="AA44" s="695">
        <v>0</v>
      </c>
      <c r="AB44" s="695">
        <v>0</v>
      </c>
      <c r="AC44" s="695">
        <v>0</v>
      </c>
      <c r="AD44" s="695">
        <v>0</v>
      </c>
      <c r="AE44" s="695">
        <v>0</v>
      </c>
      <c r="AF44" s="695">
        <v>125202.9</v>
      </c>
      <c r="AG44" s="635"/>
    </row>
    <row r="45" spans="1:33" ht="14.25" customHeight="1">
      <c r="A45" s="679"/>
      <c r="B45" s="680"/>
      <c r="C45" s="634"/>
      <c r="D45" s="660"/>
      <c r="E45" s="692" t="s">
        <v>399</v>
      </c>
      <c r="F45" s="693" t="s">
        <v>430</v>
      </c>
      <c r="G45" s="674"/>
      <c r="H45" s="694"/>
      <c r="I45" s="673" t="s">
        <v>702</v>
      </c>
      <c r="J45" s="675"/>
      <c r="K45" s="635"/>
      <c r="L45" s="695">
        <v>0</v>
      </c>
      <c r="M45" s="696">
        <v>0</v>
      </c>
      <c r="N45" s="675"/>
      <c r="O45" s="695">
        <v>0</v>
      </c>
      <c r="P45" s="696">
        <v>0</v>
      </c>
      <c r="Q45" s="675"/>
      <c r="R45" s="696">
        <v>0</v>
      </c>
      <c r="S45" s="674"/>
      <c r="T45" s="675"/>
      <c r="U45" s="695">
        <v>25000</v>
      </c>
      <c r="V45" s="695">
        <v>112800</v>
      </c>
      <c r="W45" s="695">
        <v>0</v>
      </c>
      <c r="X45" s="695">
        <v>0</v>
      </c>
      <c r="Y45" s="695">
        <v>0</v>
      </c>
      <c r="Z45" s="695">
        <v>0</v>
      </c>
      <c r="AA45" s="695">
        <v>0</v>
      </c>
      <c r="AB45" s="695">
        <v>0</v>
      </c>
      <c r="AC45" s="695">
        <v>0</v>
      </c>
      <c r="AD45" s="695">
        <v>0</v>
      </c>
      <c r="AE45" s="695">
        <v>0</v>
      </c>
      <c r="AF45" s="695">
        <v>137800</v>
      </c>
      <c r="AG45" s="635"/>
    </row>
    <row r="46" spans="1:33" ht="14.25" customHeight="1">
      <c r="A46" s="679"/>
      <c r="B46" s="680"/>
      <c r="C46" s="634"/>
      <c r="D46" s="660"/>
      <c r="E46" s="692" t="s">
        <v>399</v>
      </c>
      <c r="F46" s="693" t="s">
        <v>458</v>
      </c>
      <c r="G46" s="674"/>
      <c r="H46" s="694"/>
      <c r="I46" s="673" t="s">
        <v>703</v>
      </c>
      <c r="J46" s="675"/>
      <c r="K46" s="635"/>
      <c r="L46" s="695">
        <v>0</v>
      </c>
      <c r="M46" s="696">
        <v>0</v>
      </c>
      <c r="N46" s="675"/>
      <c r="O46" s="695">
        <v>0</v>
      </c>
      <c r="P46" s="696">
        <v>0</v>
      </c>
      <c r="Q46" s="675"/>
      <c r="R46" s="696">
        <v>0</v>
      </c>
      <c r="S46" s="674"/>
      <c r="T46" s="675"/>
      <c r="U46" s="695">
        <v>0</v>
      </c>
      <c r="V46" s="695">
        <v>0</v>
      </c>
      <c r="W46" s="695">
        <v>0</v>
      </c>
      <c r="X46" s="695">
        <v>0</v>
      </c>
      <c r="Y46" s="695">
        <v>0</v>
      </c>
      <c r="Z46" s="695">
        <v>0</v>
      </c>
      <c r="AA46" s="695">
        <v>0</v>
      </c>
      <c r="AB46" s="695">
        <v>0</v>
      </c>
      <c r="AC46" s="695">
        <v>5000</v>
      </c>
      <c r="AD46" s="695">
        <v>0</v>
      </c>
      <c r="AE46" s="695">
        <v>0</v>
      </c>
      <c r="AF46" s="695">
        <v>5000</v>
      </c>
      <c r="AG46" s="635"/>
    </row>
    <row r="47" spans="1:33" ht="14.25" customHeight="1">
      <c r="A47" s="679"/>
      <c r="B47" s="680"/>
      <c r="C47" s="634"/>
      <c r="D47" s="660"/>
      <c r="E47" s="692" t="s">
        <v>399</v>
      </c>
      <c r="F47" s="693" t="s">
        <v>431</v>
      </c>
      <c r="G47" s="674"/>
      <c r="H47" s="694"/>
      <c r="I47" s="673" t="s">
        <v>662</v>
      </c>
      <c r="J47" s="675"/>
      <c r="K47" s="635"/>
      <c r="L47" s="695">
        <v>13772</v>
      </c>
      <c r="M47" s="696">
        <v>20000</v>
      </c>
      <c r="N47" s="675"/>
      <c r="O47" s="695">
        <v>0</v>
      </c>
      <c r="P47" s="696">
        <v>0</v>
      </c>
      <c r="Q47" s="675"/>
      <c r="R47" s="696">
        <v>0</v>
      </c>
      <c r="S47" s="674"/>
      <c r="T47" s="675"/>
      <c r="U47" s="695">
        <v>0</v>
      </c>
      <c r="V47" s="695">
        <v>0</v>
      </c>
      <c r="W47" s="695">
        <v>0</v>
      </c>
      <c r="X47" s="695">
        <v>20000</v>
      </c>
      <c r="Y47" s="695">
        <v>0</v>
      </c>
      <c r="Z47" s="695">
        <v>0</v>
      </c>
      <c r="AA47" s="695">
        <v>0</v>
      </c>
      <c r="AB47" s="695">
        <v>0</v>
      </c>
      <c r="AC47" s="695">
        <v>0</v>
      </c>
      <c r="AD47" s="695">
        <v>0</v>
      </c>
      <c r="AE47" s="695">
        <v>0</v>
      </c>
      <c r="AF47" s="695">
        <v>53772</v>
      </c>
      <c r="AG47" s="635"/>
    </row>
    <row r="48" spans="1:33" ht="14.25" customHeight="1">
      <c r="A48" s="679"/>
      <c r="B48" s="680"/>
      <c r="C48" s="634"/>
      <c r="D48" s="660"/>
      <c r="E48" s="692" t="s">
        <v>399</v>
      </c>
      <c r="F48" s="693" t="s">
        <v>432</v>
      </c>
      <c r="G48" s="674"/>
      <c r="H48" s="694"/>
      <c r="I48" s="673" t="s">
        <v>705</v>
      </c>
      <c r="J48" s="675"/>
      <c r="K48" s="635"/>
      <c r="L48" s="695">
        <v>0</v>
      </c>
      <c r="M48" s="696">
        <v>0</v>
      </c>
      <c r="N48" s="675"/>
      <c r="O48" s="695">
        <v>0</v>
      </c>
      <c r="P48" s="696">
        <v>0</v>
      </c>
      <c r="Q48" s="675"/>
      <c r="R48" s="696">
        <v>0</v>
      </c>
      <c r="S48" s="674"/>
      <c r="T48" s="675"/>
      <c r="U48" s="695">
        <v>0</v>
      </c>
      <c r="V48" s="695">
        <v>0</v>
      </c>
      <c r="W48" s="695">
        <v>0</v>
      </c>
      <c r="X48" s="695">
        <v>0</v>
      </c>
      <c r="Y48" s="695">
        <v>0</v>
      </c>
      <c r="Z48" s="695">
        <v>50000</v>
      </c>
      <c r="AA48" s="695">
        <v>0</v>
      </c>
      <c r="AB48" s="695">
        <v>0</v>
      </c>
      <c r="AC48" s="695">
        <v>0</v>
      </c>
      <c r="AD48" s="695">
        <v>0</v>
      </c>
      <c r="AE48" s="695">
        <v>0</v>
      </c>
      <c r="AF48" s="695">
        <v>50000</v>
      </c>
      <c r="AG48" s="635"/>
    </row>
    <row r="49" spans="1:33" ht="14.25" customHeight="1">
      <c r="A49" s="679"/>
      <c r="B49" s="680"/>
      <c r="C49" s="634"/>
      <c r="D49" s="660"/>
      <c r="E49" s="692" t="s">
        <v>399</v>
      </c>
      <c r="F49" s="693" t="s">
        <v>433</v>
      </c>
      <c r="G49" s="674"/>
      <c r="H49" s="694"/>
      <c r="I49" s="673" t="s">
        <v>661</v>
      </c>
      <c r="J49" s="675"/>
      <c r="K49" s="635"/>
      <c r="L49" s="695">
        <v>19062</v>
      </c>
      <c r="M49" s="696">
        <v>6150</v>
      </c>
      <c r="N49" s="675"/>
      <c r="O49" s="695">
        <v>0</v>
      </c>
      <c r="P49" s="696">
        <v>0</v>
      </c>
      <c r="Q49" s="675"/>
      <c r="R49" s="696">
        <v>9775</v>
      </c>
      <c r="S49" s="674"/>
      <c r="T49" s="675"/>
      <c r="U49" s="695">
        <v>30000</v>
      </c>
      <c r="V49" s="695">
        <v>0</v>
      </c>
      <c r="W49" s="695">
        <v>0</v>
      </c>
      <c r="X49" s="695">
        <v>50000</v>
      </c>
      <c r="Y49" s="695">
        <v>0</v>
      </c>
      <c r="Z49" s="695">
        <v>0</v>
      </c>
      <c r="AA49" s="695">
        <v>0</v>
      </c>
      <c r="AB49" s="695">
        <v>0</v>
      </c>
      <c r="AC49" s="695">
        <v>0</v>
      </c>
      <c r="AD49" s="695">
        <v>0</v>
      </c>
      <c r="AE49" s="695">
        <v>0</v>
      </c>
      <c r="AF49" s="695">
        <v>114987</v>
      </c>
      <c r="AG49" s="635"/>
    </row>
    <row r="50" spans="1:33" ht="14.25" customHeight="1">
      <c r="A50" s="679"/>
      <c r="B50" s="680"/>
      <c r="C50" s="634"/>
      <c r="D50" s="660"/>
      <c r="E50" s="692" t="s">
        <v>399</v>
      </c>
      <c r="F50" s="693" t="s">
        <v>434</v>
      </c>
      <c r="G50" s="674"/>
      <c r="H50" s="694"/>
      <c r="I50" s="673" t="s">
        <v>706</v>
      </c>
      <c r="J50" s="675"/>
      <c r="K50" s="635"/>
      <c r="L50" s="695">
        <v>0</v>
      </c>
      <c r="M50" s="696">
        <v>0</v>
      </c>
      <c r="N50" s="675"/>
      <c r="O50" s="695">
        <v>0</v>
      </c>
      <c r="P50" s="696">
        <v>0</v>
      </c>
      <c r="Q50" s="675"/>
      <c r="R50" s="696">
        <v>0</v>
      </c>
      <c r="S50" s="674"/>
      <c r="T50" s="675"/>
      <c r="U50" s="695">
        <v>150000</v>
      </c>
      <c r="V50" s="695">
        <v>0</v>
      </c>
      <c r="W50" s="695">
        <v>0</v>
      </c>
      <c r="X50" s="695">
        <v>0</v>
      </c>
      <c r="Y50" s="695">
        <v>0</v>
      </c>
      <c r="Z50" s="695">
        <v>0</v>
      </c>
      <c r="AA50" s="695">
        <v>0</v>
      </c>
      <c r="AB50" s="695">
        <v>0</v>
      </c>
      <c r="AC50" s="695">
        <v>0</v>
      </c>
      <c r="AD50" s="695">
        <v>0</v>
      </c>
      <c r="AE50" s="695">
        <v>0</v>
      </c>
      <c r="AF50" s="695">
        <v>150000</v>
      </c>
      <c r="AG50" s="635"/>
    </row>
    <row r="51" spans="1:33" ht="14.25" customHeight="1">
      <c r="A51" s="679"/>
      <c r="B51" s="680"/>
      <c r="C51" s="634"/>
      <c r="D51" s="660"/>
      <c r="E51" s="692" t="s">
        <v>399</v>
      </c>
      <c r="F51" s="693" t="s">
        <v>459</v>
      </c>
      <c r="G51" s="674"/>
      <c r="H51" s="694"/>
      <c r="I51" s="673" t="s">
        <v>707</v>
      </c>
      <c r="J51" s="675"/>
      <c r="K51" s="635"/>
      <c r="L51" s="695">
        <v>0</v>
      </c>
      <c r="M51" s="696">
        <v>0</v>
      </c>
      <c r="N51" s="675"/>
      <c r="O51" s="695">
        <v>0</v>
      </c>
      <c r="P51" s="696">
        <v>23000</v>
      </c>
      <c r="Q51" s="675"/>
      <c r="R51" s="696">
        <v>0</v>
      </c>
      <c r="S51" s="674"/>
      <c r="T51" s="675"/>
      <c r="U51" s="695">
        <v>0</v>
      </c>
      <c r="V51" s="695">
        <v>0</v>
      </c>
      <c r="W51" s="695">
        <v>0</v>
      </c>
      <c r="X51" s="695">
        <v>0</v>
      </c>
      <c r="Y51" s="695">
        <v>0</v>
      </c>
      <c r="Z51" s="695">
        <v>0</v>
      </c>
      <c r="AA51" s="695">
        <v>0</v>
      </c>
      <c r="AB51" s="695">
        <v>0</v>
      </c>
      <c r="AC51" s="695">
        <v>0</v>
      </c>
      <c r="AD51" s="695">
        <v>0</v>
      </c>
      <c r="AE51" s="695">
        <v>0</v>
      </c>
      <c r="AF51" s="695">
        <v>23000</v>
      </c>
      <c r="AG51" s="635"/>
    </row>
    <row r="52" spans="1:33" ht="14.25" customHeight="1">
      <c r="A52" s="679"/>
      <c r="B52" s="680"/>
      <c r="C52" s="634"/>
      <c r="D52" s="660"/>
      <c r="E52" s="692" t="s">
        <v>399</v>
      </c>
      <c r="F52" s="693" t="s">
        <v>460</v>
      </c>
      <c r="G52" s="674"/>
      <c r="H52" s="694"/>
      <c r="I52" s="673" t="s">
        <v>708</v>
      </c>
      <c r="J52" s="675"/>
      <c r="K52" s="635"/>
      <c r="L52" s="695">
        <v>0</v>
      </c>
      <c r="M52" s="696">
        <v>5000</v>
      </c>
      <c r="N52" s="675"/>
      <c r="O52" s="695">
        <v>0</v>
      </c>
      <c r="P52" s="696">
        <v>0</v>
      </c>
      <c r="Q52" s="675"/>
      <c r="R52" s="696">
        <v>0</v>
      </c>
      <c r="S52" s="674"/>
      <c r="T52" s="675"/>
      <c r="U52" s="695">
        <v>0</v>
      </c>
      <c r="V52" s="695">
        <v>0</v>
      </c>
      <c r="W52" s="695">
        <v>0</v>
      </c>
      <c r="X52" s="695">
        <v>0</v>
      </c>
      <c r="Y52" s="695">
        <v>0</v>
      </c>
      <c r="Z52" s="695">
        <v>0</v>
      </c>
      <c r="AA52" s="695">
        <v>0</v>
      </c>
      <c r="AB52" s="695">
        <v>0</v>
      </c>
      <c r="AC52" s="695">
        <v>0</v>
      </c>
      <c r="AD52" s="695">
        <v>0</v>
      </c>
      <c r="AE52" s="695">
        <v>0</v>
      </c>
      <c r="AF52" s="695">
        <v>5000</v>
      </c>
      <c r="AG52" s="635"/>
    </row>
    <row r="53" spans="1:33" ht="14.25" customHeight="1">
      <c r="A53" s="687"/>
      <c r="B53" s="681"/>
      <c r="C53" s="682"/>
      <c r="D53" s="683"/>
      <c r="E53" s="684" t="s">
        <v>405</v>
      </c>
      <c r="F53" s="674"/>
      <c r="G53" s="674"/>
      <c r="H53" s="674"/>
      <c r="I53" s="674"/>
      <c r="J53" s="675"/>
      <c r="K53" s="635"/>
      <c r="L53" s="697">
        <v>323826.9</v>
      </c>
      <c r="M53" s="698">
        <v>130013.85</v>
      </c>
      <c r="N53" s="675"/>
      <c r="O53" s="697">
        <v>22386</v>
      </c>
      <c r="P53" s="698">
        <v>23000</v>
      </c>
      <c r="Q53" s="675"/>
      <c r="R53" s="698">
        <v>94628</v>
      </c>
      <c r="S53" s="674"/>
      <c r="T53" s="675"/>
      <c r="U53" s="697">
        <v>554067.96</v>
      </c>
      <c r="V53" s="697">
        <v>130800</v>
      </c>
      <c r="W53" s="697">
        <v>0</v>
      </c>
      <c r="X53" s="697">
        <v>207950</v>
      </c>
      <c r="Y53" s="697">
        <v>0</v>
      </c>
      <c r="Z53" s="697">
        <v>50000</v>
      </c>
      <c r="AA53" s="697">
        <v>0</v>
      </c>
      <c r="AB53" s="697">
        <v>0</v>
      </c>
      <c r="AC53" s="697">
        <v>5000</v>
      </c>
      <c r="AD53" s="697">
        <v>0</v>
      </c>
      <c r="AE53" s="697">
        <v>0</v>
      </c>
      <c r="AF53" s="697">
        <v>1541672.71</v>
      </c>
      <c r="AG53" s="635"/>
    </row>
    <row r="54" spans="1:33" ht="14.25" customHeight="1">
      <c r="A54" s="668" t="s">
        <v>399</v>
      </c>
      <c r="B54" s="669" t="s">
        <v>14</v>
      </c>
      <c r="C54" s="670" t="s">
        <v>660</v>
      </c>
      <c r="D54" s="642"/>
      <c r="E54" s="692" t="s">
        <v>399</v>
      </c>
      <c r="F54" s="693" t="s">
        <v>435</v>
      </c>
      <c r="G54" s="674"/>
      <c r="H54" s="694"/>
      <c r="I54" s="673" t="s">
        <v>659</v>
      </c>
      <c r="J54" s="675"/>
      <c r="K54" s="635"/>
      <c r="L54" s="695">
        <v>26790.07</v>
      </c>
      <c r="M54" s="696">
        <v>0</v>
      </c>
      <c r="N54" s="675"/>
      <c r="O54" s="695">
        <v>0</v>
      </c>
      <c r="P54" s="696">
        <v>0</v>
      </c>
      <c r="Q54" s="675"/>
      <c r="R54" s="696">
        <v>0</v>
      </c>
      <c r="S54" s="674"/>
      <c r="T54" s="675"/>
      <c r="U54" s="695">
        <v>62666.91</v>
      </c>
      <c r="V54" s="695">
        <v>0</v>
      </c>
      <c r="W54" s="695">
        <v>0</v>
      </c>
      <c r="X54" s="695">
        <v>0</v>
      </c>
      <c r="Y54" s="695">
        <v>0</v>
      </c>
      <c r="Z54" s="695">
        <v>0</v>
      </c>
      <c r="AA54" s="695">
        <v>0</v>
      </c>
      <c r="AB54" s="695">
        <v>0</v>
      </c>
      <c r="AC54" s="695">
        <v>0</v>
      </c>
      <c r="AD54" s="695">
        <v>0</v>
      </c>
      <c r="AE54" s="695">
        <v>0</v>
      </c>
      <c r="AF54" s="695">
        <v>89456.98</v>
      </c>
      <c r="AG54" s="635"/>
    </row>
    <row r="55" spans="1:33" ht="14.25" customHeight="1">
      <c r="A55" s="679"/>
      <c r="B55" s="680"/>
      <c r="C55" s="634"/>
      <c r="D55" s="660"/>
      <c r="E55" s="692" t="s">
        <v>399</v>
      </c>
      <c r="F55" s="693" t="s">
        <v>436</v>
      </c>
      <c r="G55" s="674"/>
      <c r="H55" s="694"/>
      <c r="I55" s="673" t="s">
        <v>658</v>
      </c>
      <c r="J55" s="675"/>
      <c r="K55" s="635"/>
      <c r="L55" s="695">
        <v>3900</v>
      </c>
      <c r="M55" s="696">
        <v>0</v>
      </c>
      <c r="N55" s="675"/>
      <c r="O55" s="695">
        <v>0</v>
      </c>
      <c r="P55" s="696">
        <v>0</v>
      </c>
      <c r="Q55" s="675"/>
      <c r="R55" s="696">
        <v>0</v>
      </c>
      <c r="S55" s="674"/>
      <c r="T55" s="675"/>
      <c r="U55" s="695">
        <v>23317</v>
      </c>
      <c r="V55" s="695">
        <v>0</v>
      </c>
      <c r="W55" s="695">
        <v>0</v>
      </c>
      <c r="X55" s="695">
        <v>0</v>
      </c>
      <c r="Y55" s="695">
        <v>0</v>
      </c>
      <c r="Z55" s="695">
        <v>0</v>
      </c>
      <c r="AA55" s="695">
        <v>0</v>
      </c>
      <c r="AB55" s="695">
        <v>0</v>
      </c>
      <c r="AC55" s="695">
        <v>0</v>
      </c>
      <c r="AD55" s="695">
        <v>0</v>
      </c>
      <c r="AE55" s="695">
        <v>0</v>
      </c>
      <c r="AF55" s="695">
        <v>27217</v>
      </c>
      <c r="AG55" s="635"/>
    </row>
    <row r="56" spans="1:33" ht="14.25" customHeight="1">
      <c r="A56" s="679"/>
      <c r="B56" s="680"/>
      <c r="C56" s="634"/>
      <c r="D56" s="660"/>
      <c r="E56" s="692" t="s">
        <v>399</v>
      </c>
      <c r="F56" s="693" t="s">
        <v>437</v>
      </c>
      <c r="G56" s="674"/>
      <c r="H56" s="694"/>
      <c r="I56" s="673" t="s">
        <v>657</v>
      </c>
      <c r="J56" s="675"/>
      <c r="K56" s="635"/>
      <c r="L56" s="695">
        <v>7520.36</v>
      </c>
      <c r="M56" s="696">
        <v>0</v>
      </c>
      <c r="N56" s="675"/>
      <c r="O56" s="695">
        <v>0</v>
      </c>
      <c r="P56" s="696">
        <v>0</v>
      </c>
      <c r="Q56" s="675"/>
      <c r="R56" s="696">
        <v>0</v>
      </c>
      <c r="S56" s="674"/>
      <c r="T56" s="675"/>
      <c r="U56" s="695">
        <v>0</v>
      </c>
      <c r="V56" s="695">
        <v>0</v>
      </c>
      <c r="W56" s="695">
        <v>0</v>
      </c>
      <c r="X56" s="695">
        <v>0</v>
      </c>
      <c r="Y56" s="695">
        <v>0</v>
      </c>
      <c r="Z56" s="695">
        <v>0</v>
      </c>
      <c r="AA56" s="695">
        <v>0</v>
      </c>
      <c r="AB56" s="695">
        <v>0</v>
      </c>
      <c r="AC56" s="695">
        <v>0</v>
      </c>
      <c r="AD56" s="695">
        <v>0</v>
      </c>
      <c r="AE56" s="695">
        <v>0</v>
      </c>
      <c r="AF56" s="695">
        <v>7520.36</v>
      </c>
      <c r="AG56" s="635"/>
    </row>
    <row r="57" spans="1:33" ht="14.25" customHeight="1">
      <c r="A57" s="679"/>
      <c r="B57" s="680"/>
      <c r="C57" s="634"/>
      <c r="D57" s="660"/>
      <c r="E57" s="692" t="s">
        <v>399</v>
      </c>
      <c r="F57" s="693" t="s">
        <v>461</v>
      </c>
      <c r="G57" s="674"/>
      <c r="H57" s="694"/>
      <c r="I57" s="673" t="s">
        <v>656</v>
      </c>
      <c r="J57" s="675"/>
      <c r="K57" s="635"/>
      <c r="L57" s="695">
        <v>28796</v>
      </c>
      <c r="M57" s="696">
        <v>0</v>
      </c>
      <c r="N57" s="675"/>
      <c r="O57" s="695">
        <v>0</v>
      </c>
      <c r="P57" s="696">
        <v>0</v>
      </c>
      <c r="Q57" s="675"/>
      <c r="R57" s="696">
        <v>0</v>
      </c>
      <c r="S57" s="674"/>
      <c r="T57" s="675"/>
      <c r="U57" s="695">
        <v>0</v>
      </c>
      <c r="V57" s="695">
        <v>0</v>
      </c>
      <c r="W57" s="695">
        <v>0</v>
      </c>
      <c r="X57" s="695">
        <v>0</v>
      </c>
      <c r="Y57" s="695">
        <v>0</v>
      </c>
      <c r="Z57" s="695">
        <v>0</v>
      </c>
      <c r="AA57" s="695">
        <v>0</v>
      </c>
      <c r="AB57" s="695">
        <v>0</v>
      </c>
      <c r="AC57" s="695">
        <v>0</v>
      </c>
      <c r="AD57" s="695">
        <v>0</v>
      </c>
      <c r="AE57" s="695">
        <v>0</v>
      </c>
      <c r="AF57" s="695">
        <v>28796</v>
      </c>
      <c r="AG57" s="635"/>
    </row>
    <row r="58" spans="1:33" ht="14.25" customHeight="1">
      <c r="A58" s="679"/>
      <c r="B58" s="680"/>
      <c r="C58" s="634"/>
      <c r="D58" s="660"/>
      <c r="E58" s="692" t="s">
        <v>399</v>
      </c>
      <c r="F58" s="693" t="s">
        <v>462</v>
      </c>
      <c r="G58" s="674"/>
      <c r="H58" s="694"/>
      <c r="I58" s="673" t="s">
        <v>709</v>
      </c>
      <c r="J58" s="675"/>
      <c r="K58" s="635"/>
      <c r="L58" s="695">
        <v>50000</v>
      </c>
      <c r="M58" s="696">
        <v>0</v>
      </c>
      <c r="N58" s="675"/>
      <c r="O58" s="695">
        <v>0</v>
      </c>
      <c r="P58" s="696">
        <v>0</v>
      </c>
      <c r="Q58" s="675"/>
      <c r="R58" s="696">
        <v>0</v>
      </c>
      <c r="S58" s="674"/>
      <c r="T58" s="675"/>
      <c r="U58" s="695">
        <v>0</v>
      </c>
      <c r="V58" s="695">
        <v>0</v>
      </c>
      <c r="W58" s="695">
        <v>0</v>
      </c>
      <c r="X58" s="695">
        <v>0</v>
      </c>
      <c r="Y58" s="695">
        <v>0</v>
      </c>
      <c r="Z58" s="695">
        <v>0</v>
      </c>
      <c r="AA58" s="695">
        <v>0</v>
      </c>
      <c r="AB58" s="695">
        <v>0</v>
      </c>
      <c r="AC58" s="695">
        <v>0</v>
      </c>
      <c r="AD58" s="695">
        <v>0</v>
      </c>
      <c r="AE58" s="695">
        <v>0</v>
      </c>
      <c r="AF58" s="695">
        <v>50000</v>
      </c>
      <c r="AG58" s="635"/>
    </row>
    <row r="59" spans="1:33" ht="14.25" customHeight="1">
      <c r="A59" s="687"/>
      <c r="B59" s="681"/>
      <c r="C59" s="682"/>
      <c r="D59" s="683"/>
      <c r="E59" s="684" t="s">
        <v>405</v>
      </c>
      <c r="F59" s="674"/>
      <c r="G59" s="674"/>
      <c r="H59" s="674"/>
      <c r="I59" s="674"/>
      <c r="J59" s="675"/>
      <c r="K59" s="635"/>
      <c r="L59" s="697">
        <v>117006.43</v>
      </c>
      <c r="M59" s="698">
        <v>0</v>
      </c>
      <c r="N59" s="675"/>
      <c r="O59" s="697">
        <v>0</v>
      </c>
      <c r="P59" s="698">
        <v>0</v>
      </c>
      <c r="Q59" s="675"/>
      <c r="R59" s="698">
        <v>0</v>
      </c>
      <c r="S59" s="674"/>
      <c r="T59" s="675"/>
      <c r="U59" s="697">
        <v>85983.91</v>
      </c>
      <c r="V59" s="697">
        <v>0</v>
      </c>
      <c r="W59" s="697">
        <v>0</v>
      </c>
      <c r="X59" s="697">
        <v>0</v>
      </c>
      <c r="Y59" s="697">
        <v>0</v>
      </c>
      <c r="Z59" s="697">
        <v>0</v>
      </c>
      <c r="AA59" s="697">
        <v>0</v>
      </c>
      <c r="AB59" s="697">
        <v>0</v>
      </c>
      <c r="AC59" s="697">
        <v>0</v>
      </c>
      <c r="AD59" s="697">
        <v>0</v>
      </c>
      <c r="AE59" s="697">
        <v>0</v>
      </c>
      <c r="AF59" s="697">
        <v>202990.34</v>
      </c>
      <c r="AG59" s="635"/>
    </row>
    <row r="60" spans="1:33" ht="14.25" customHeight="1">
      <c r="A60" s="668" t="s">
        <v>399</v>
      </c>
      <c r="B60" s="669" t="s">
        <v>40</v>
      </c>
      <c r="C60" s="670" t="s">
        <v>655</v>
      </c>
      <c r="D60" s="642"/>
      <c r="E60" s="692" t="s">
        <v>399</v>
      </c>
      <c r="F60" s="693" t="s">
        <v>438</v>
      </c>
      <c r="G60" s="674"/>
      <c r="H60" s="694"/>
      <c r="I60" s="673" t="s">
        <v>654</v>
      </c>
      <c r="J60" s="675"/>
      <c r="K60" s="635"/>
      <c r="L60" s="695">
        <v>18200</v>
      </c>
      <c r="M60" s="696">
        <v>0</v>
      </c>
      <c r="N60" s="675"/>
      <c r="O60" s="695">
        <v>0</v>
      </c>
      <c r="P60" s="696">
        <v>0</v>
      </c>
      <c r="Q60" s="675"/>
      <c r="R60" s="696">
        <v>0</v>
      </c>
      <c r="S60" s="674"/>
      <c r="T60" s="675"/>
      <c r="U60" s="695">
        <v>25000</v>
      </c>
      <c r="V60" s="695">
        <v>0</v>
      </c>
      <c r="W60" s="695">
        <v>0</v>
      </c>
      <c r="X60" s="695">
        <v>34000</v>
      </c>
      <c r="Y60" s="695">
        <v>0</v>
      </c>
      <c r="Z60" s="695">
        <v>0</v>
      </c>
      <c r="AA60" s="695">
        <v>0</v>
      </c>
      <c r="AB60" s="695">
        <v>0</v>
      </c>
      <c r="AC60" s="695">
        <v>0</v>
      </c>
      <c r="AD60" s="695">
        <v>0</v>
      </c>
      <c r="AE60" s="695">
        <v>0</v>
      </c>
      <c r="AF60" s="695">
        <v>77200</v>
      </c>
      <c r="AG60" s="635"/>
    </row>
    <row r="61" spans="1:33" ht="14.25" customHeight="1">
      <c r="A61" s="679"/>
      <c r="B61" s="680"/>
      <c r="C61" s="634"/>
      <c r="D61" s="660"/>
      <c r="E61" s="692" t="s">
        <v>399</v>
      </c>
      <c r="F61" s="693" t="s">
        <v>611</v>
      </c>
      <c r="G61" s="674"/>
      <c r="H61" s="694"/>
      <c r="I61" s="673" t="s">
        <v>710</v>
      </c>
      <c r="J61" s="675"/>
      <c r="K61" s="635"/>
      <c r="L61" s="695">
        <v>0</v>
      </c>
      <c r="M61" s="696">
        <v>787000</v>
      </c>
      <c r="N61" s="675"/>
      <c r="O61" s="695">
        <v>0</v>
      </c>
      <c r="P61" s="696">
        <v>0</v>
      </c>
      <c r="Q61" s="675"/>
      <c r="R61" s="696">
        <v>0</v>
      </c>
      <c r="S61" s="674"/>
      <c r="T61" s="675"/>
      <c r="U61" s="695">
        <v>0</v>
      </c>
      <c r="V61" s="695">
        <v>0</v>
      </c>
      <c r="W61" s="695">
        <v>0</v>
      </c>
      <c r="X61" s="695">
        <v>52000</v>
      </c>
      <c r="Y61" s="695">
        <v>0</v>
      </c>
      <c r="Z61" s="695">
        <v>0</v>
      </c>
      <c r="AA61" s="695">
        <v>0</v>
      </c>
      <c r="AB61" s="695">
        <v>0</v>
      </c>
      <c r="AC61" s="695">
        <v>0</v>
      </c>
      <c r="AD61" s="695">
        <v>0</v>
      </c>
      <c r="AE61" s="695">
        <v>0</v>
      </c>
      <c r="AF61" s="695">
        <v>839000</v>
      </c>
      <c r="AG61" s="635"/>
    </row>
    <row r="62" spans="1:33" ht="14.25" customHeight="1">
      <c r="A62" s="679"/>
      <c r="B62" s="680"/>
      <c r="C62" s="634"/>
      <c r="D62" s="660"/>
      <c r="E62" s="692" t="s">
        <v>399</v>
      </c>
      <c r="F62" s="693" t="s">
        <v>612</v>
      </c>
      <c r="G62" s="674"/>
      <c r="H62" s="694"/>
      <c r="I62" s="673" t="s">
        <v>713</v>
      </c>
      <c r="J62" s="675"/>
      <c r="K62" s="635"/>
      <c r="L62" s="695">
        <v>1500</v>
      </c>
      <c r="M62" s="696">
        <v>0</v>
      </c>
      <c r="N62" s="675"/>
      <c r="O62" s="695">
        <v>0</v>
      </c>
      <c r="P62" s="696">
        <v>0</v>
      </c>
      <c r="Q62" s="675"/>
      <c r="R62" s="696">
        <v>0</v>
      </c>
      <c r="S62" s="674"/>
      <c r="T62" s="675"/>
      <c r="U62" s="695">
        <v>0</v>
      </c>
      <c r="V62" s="695">
        <v>0</v>
      </c>
      <c r="W62" s="695">
        <v>0</v>
      </c>
      <c r="X62" s="695">
        <v>0</v>
      </c>
      <c r="Y62" s="695">
        <v>0</v>
      </c>
      <c r="Z62" s="695">
        <v>0</v>
      </c>
      <c r="AA62" s="695">
        <v>0</v>
      </c>
      <c r="AB62" s="695">
        <v>0</v>
      </c>
      <c r="AC62" s="695">
        <v>0</v>
      </c>
      <c r="AD62" s="695">
        <v>0</v>
      </c>
      <c r="AE62" s="695">
        <v>0</v>
      </c>
      <c r="AF62" s="695">
        <v>1500</v>
      </c>
      <c r="AG62" s="635"/>
    </row>
    <row r="63" spans="1:33" ht="14.25" customHeight="1">
      <c r="A63" s="687"/>
      <c r="B63" s="681"/>
      <c r="C63" s="682"/>
      <c r="D63" s="683"/>
      <c r="E63" s="684" t="s">
        <v>405</v>
      </c>
      <c r="F63" s="674"/>
      <c r="G63" s="674"/>
      <c r="H63" s="674"/>
      <c r="I63" s="674"/>
      <c r="J63" s="675"/>
      <c r="K63" s="635"/>
      <c r="L63" s="697">
        <v>19700</v>
      </c>
      <c r="M63" s="698">
        <v>787000</v>
      </c>
      <c r="N63" s="675"/>
      <c r="O63" s="697">
        <v>0</v>
      </c>
      <c r="P63" s="698">
        <v>0</v>
      </c>
      <c r="Q63" s="675"/>
      <c r="R63" s="698">
        <v>0</v>
      </c>
      <c r="S63" s="674"/>
      <c r="T63" s="675"/>
      <c r="U63" s="697">
        <v>25000</v>
      </c>
      <c r="V63" s="697">
        <v>0</v>
      </c>
      <c r="W63" s="697">
        <v>0</v>
      </c>
      <c r="X63" s="697">
        <v>86000</v>
      </c>
      <c r="Y63" s="697">
        <v>0</v>
      </c>
      <c r="Z63" s="697">
        <v>0</v>
      </c>
      <c r="AA63" s="697">
        <v>0</v>
      </c>
      <c r="AB63" s="697">
        <v>0</v>
      </c>
      <c r="AC63" s="697">
        <v>0</v>
      </c>
      <c r="AD63" s="697">
        <v>0</v>
      </c>
      <c r="AE63" s="697">
        <v>0</v>
      </c>
      <c r="AF63" s="697">
        <v>917700</v>
      </c>
      <c r="AG63" s="635"/>
    </row>
    <row r="64" spans="1:33" ht="14.25" customHeight="1">
      <c r="A64" s="668" t="s">
        <v>399</v>
      </c>
      <c r="B64" s="669" t="s">
        <v>18</v>
      </c>
      <c r="C64" s="670" t="s">
        <v>714</v>
      </c>
      <c r="D64" s="642"/>
      <c r="E64" s="692" t="s">
        <v>399</v>
      </c>
      <c r="F64" s="693" t="s">
        <v>18</v>
      </c>
      <c r="G64" s="674"/>
      <c r="H64" s="694"/>
      <c r="I64" s="673" t="s">
        <v>715</v>
      </c>
      <c r="J64" s="675"/>
      <c r="K64" s="635"/>
      <c r="L64" s="695">
        <v>25000</v>
      </c>
      <c r="M64" s="696">
        <v>0</v>
      </c>
      <c r="N64" s="675"/>
      <c r="O64" s="695">
        <v>0</v>
      </c>
      <c r="P64" s="696">
        <v>0</v>
      </c>
      <c r="Q64" s="675"/>
      <c r="R64" s="696">
        <v>0</v>
      </c>
      <c r="S64" s="674"/>
      <c r="T64" s="675"/>
      <c r="U64" s="695">
        <v>0</v>
      </c>
      <c r="V64" s="695">
        <v>50000</v>
      </c>
      <c r="W64" s="695">
        <v>0</v>
      </c>
      <c r="X64" s="695">
        <v>0</v>
      </c>
      <c r="Y64" s="695">
        <v>0</v>
      </c>
      <c r="Z64" s="695">
        <v>0</v>
      </c>
      <c r="AA64" s="695">
        <v>0</v>
      </c>
      <c r="AB64" s="695">
        <v>0</v>
      </c>
      <c r="AC64" s="695">
        <v>0</v>
      </c>
      <c r="AD64" s="695">
        <v>0</v>
      </c>
      <c r="AE64" s="695">
        <v>0</v>
      </c>
      <c r="AF64" s="695">
        <v>75000</v>
      </c>
      <c r="AG64" s="635"/>
    </row>
    <row r="65" spans="1:33" ht="14.25" customHeight="1">
      <c r="A65" s="687"/>
      <c r="B65" s="681"/>
      <c r="C65" s="682"/>
      <c r="D65" s="683"/>
      <c r="E65" s="684" t="s">
        <v>405</v>
      </c>
      <c r="F65" s="674"/>
      <c r="G65" s="674"/>
      <c r="H65" s="674"/>
      <c r="I65" s="674"/>
      <c r="J65" s="675"/>
      <c r="K65" s="635"/>
      <c r="L65" s="697">
        <v>25000</v>
      </c>
      <c r="M65" s="698">
        <v>0</v>
      </c>
      <c r="N65" s="675"/>
      <c r="O65" s="697">
        <v>0</v>
      </c>
      <c r="P65" s="698">
        <v>0</v>
      </c>
      <c r="Q65" s="675"/>
      <c r="R65" s="698">
        <v>0</v>
      </c>
      <c r="S65" s="674"/>
      <c r="T65" s="675"/>
      <c r="U65" s="697">
        <v>0</v>
      </c>
      <c r="V65" s="697">
        <v>50000</v>
      </c>
      <c r="W65" s="697">
        <v>0</v>
      </c>
      <c r="X65" s="697">
        <v>0</v>
      </c>
      <c r="Y65" s="697">
        <v>0</v>
      </c>
      <c r="Z65" s="697">
        <v>0</v>
      </c>
      <c r="AA65" s="697">
        <v>0</v>
      </c>
      <c r="AB65" s="697">
        <v>0</v>
      </c>
      <c r="AC65" s="697">
        <v>0</v>
      </c>
      <c r="AD65" s="697">
        <v>0</v>
      </c>
      <c r="AE65" s="697">
        <v>0</v>
      </c>
      <c r="AF65" s="697">
        <v>75000</v>
      </c>
      <c r="AG65" s="635"/>
    </row>
    <row r="66" spans="1:33" ht="14.25" customHeight="1">
      <c r="A66" s="668" t="s">
        <v>399</v>
      </c>
      <c r="B66" s="669" t="s">
        <v>16</v>
      </c>
      <c r="C66" s="670" t="s">
        <v>716</v>
      </c>
      <c r="D66" s="642"/>
      <c r="E66" s="692" t="s">
        <v>399</v>
      </c>
      <c r="F66" s="693" t="s">
        <v>881</v>
      </c>
      <c r="G66" s="674"/>
      <c r="H66" s="694"/>
      <c r="I66" s="673" t="s">
        <v>882</v>
      </c>
      <c r="J66" s="675"/>
      <c r="K66" s="635"/>
      <c r="L66" s="695">
        <v>0</v>
      </c>
      <c r="M66" s="696">
        <v>0</v>
      </c>
      <c r="N66" s="675"/>
      <c r="O66" s="695">
        <v>0</v>
      </c>
      <c r="P66" s="696">
        <v>0</v>
      </c>
      <c r="Q66" s="675"/>
      <c r="R66" s="696">
        <v>0</v>
      </c>
      <c r="S66" s="674"/>
      <c r="T66" s="675"/>
      <c r="U66" s="695">
        <v>30000</v>
      </c>
      <c r="V66" s="695">
        <v>0</v>
      </c>
      <c r="W66" s="695">
        <v>0</v>
      </c>
      <c r="X66" s="695">
        <v>0</v>
      </c>
      <c r="Y66" s="695">
        <v>0</v>
      </c>
      <c r="Z66" s="695">
        <v>0</v>
      </c>
      <c r="AA66" s="695">
        <v>0</v>
      </c>
      <c r="AB66" s="695">
        <v>0</v>
      </c>
      <c r="AC66" s="695">
        <v>0</v>
      </c>
      <c r="AD66" s="695">
        <v>0</v>
      </c>
      <c r="AE66" s="695">
        <v>0</v>
      </c>
      <c r="AF66" s="695">
        <v>30000</v>
      </c>
      <c r="AG66" s="635"/>
    </row>
    <row r="67" spans="1:33" ht="14.25" customHeight="1">
      <c r="A67" s="679"/>
      <c r="B67" s="680"/>
      <c r="C67" s="634"/>
      <c r="D67" s="660"/>
      <c r="E67" s="692" t="s">
        <v>399</v>
      </c>
      <c r="F67" s="693" t="s">
        <v>757</v>
      </c>
      <c r="G67" s="674"/>
      <c r="H67" s="694"/>
      <c r="I67" s="673" t="s">
        <v>756</v>
      </c>
      <c r="J67" s="675"/>
      <c r="K67" s="635"/>
      <c r="L67" s="695">
        <v>0</v>
      </c>
      <c r="M67" s="696">
        <v>0</v>
      </c>
      <c r="N67" s="675"/>
      <c r="O67" s="695">
        <v>0</v>
      </c>
      <c r="P67" s="696">
        <v>0</v>
      </c>
      <c r="Q67" s="675"/>
      <c r="R67" s="696">
        <v>0</v>
      </c>
      <c r="S67" s="674"/>
      <c r="T67" s="675"/>
      <c r="U67" s="695">
        <v>452000</v>
      </c>
      <c r="V67" s="695">
        <v>0</v>
      </c>
      <c r="W67" s="695">
        <v>0</v>
      </c>
      <c r="X67" s="695">
        <v>0</v>
      </c>
      <c r="Y67" s="695">
        <v>0</v>
      </c>
      <c r="Z67" s="695">
        <v>0</v>
      </c>
      <c r="AA67" s="695">
        <v>0</v>
      </c>
      <c r="AB67" s="695">
        <v>0</v>
      </c>
      <c r="AC67" s="695">
        <v>0</v>
      </c>
      <c r="AD67" s="695">
        <v>0</v>
      </c>
      <c r="AE67" s="695">
        <v>0</v>
      </c>
      <c r="AF67" s="695">
        <v>452000</v>
      </c>
      <c r="AG67" s="635"/>
    </row>
    <row r="68" spans="1:33" ht="14.25" customHeight="1">
      <c r="A68" s="679"/>
      <c r="B68" s="680"/>
      <c r="C68" s="634"/>
      <c r="D68" s="660"/>
      <c r="E68" s="692" t="s">
        <v>399</v>
      </c>
      <c r="F68" s="693" t="s">
        <v>439</v>
      </c>
      <c r="G68" s="674"/>
      <c r="H68" s="694"/>
      <c r="I68" s="673" t="s">
        <v>717</v>
      </c>
      <c r="J68" s="675"/>
      <c r="K68" s="635"/>
      <c r="L68" s="695">
        <v>0</v>
      </c>
      <c r="M68" s="696">
        <v>0</v>
      </c>
      <c r="N68" s="675"/>
      <c r="O68" s="695">
        <v>0</v>
      </c>
      <c r="P68" s="696">
        <v>0</v>
      </c>
      <c r="Q68" s="675"/>
      <c r="R68" s="696">
        <v>0</v>
      </c>
      <c r="S68" s="674"/>
      <c r="T68" s="675"/>
      <c r="U68" s="695">
        <v>0</v>
      </c>
      <c r="V68" s="695">
        <v>0</v>
      </c>
      <c r="W68" s="695">
        <v>0</v>
      </c>
      <c r="X68" s="695">
        <v>0</v>
      </c>
      <c r="Y68" s="695">
        <v>0</v>
      </c>
      <c r="Z68" s="695">
        <v>0</v>
      </c>
      <c r="AA68" s="695">
        <v>0</v>
      </c>
      <c r="AB68" s="695">
        <v>2674100</v>
      </c>
      <c r="AC68" s="695">
        <v>0</v>
      </c>
      <c r="AD68" s="695">
        <v>0</v>
      </c>
      <c r="AE68" s="695">
        <v>0</v>
      </c>
      <c r="AF68" s="695">
        <v>2674100</v>
      </c>
      <c r="AG68" s="635"/>
    </row>
    <row r="69" spans="1:33" ht="14.25" customHeight="1">
      <c r="A69" s="679"/>
      <c r="B69" s="680"/>
      <c r="C69" s="634"/>
      <c r="D69" s="660"/>
      <c r="E69" s="692" t="s">
        <v>399</v>
      </c>
      <c r="F69" s="693" t="s">
        <v>535</v>
      </c>
      <c r="G69" s="674"/>
      <c r="H69" s="694"/>
      <c r="I69" s="673" t="s">
        <v>718</v>
      </c>
      <c r="J69" s="675"/>
      <c r="K69" s="635"/>
      <c r="L69" s="695">
        <v>0</v>
      </c>
      <c r="M69" s="696">
        <v>0</v>
      </c>
      <c r="N69" s="675"/>
      <c r="O69" s="695">
        <v>0</v>
      </c>
      <c r="P69" s="696">
        <v>0</v>
      </c>
      <c r="Q69" s="675"/>
      <c r="R69" s="696">
        <v>145000</v>
      </c>
      <c r="S69" s="674"/>
      <c r="T69" s="675"/>
      <c r="U69" s="695">
        <v>0</v>
      </c>
      <c r="V69" s="695">
        <v>0</v>
      </c>
      <c r="W69" s="695">
        <v>0</v>
      </c>
      <c r="X69" s="695">
        <v>0</v>
      </c>
      <c r="Y69" s="695">
        <v>0</v>
      </c>
      <c r="Z69" s="695">
        <v>0</v>
      </c>
      <c r="AA69" s="695">
        <v>0</v>
      </c>
      <c r="AB69" s="695">
        <v>0</v>
      </c>
      <c r="AC69" s="695">
        <v>0</v>
      </c>
      <c r="AD69" s="695">
        <v>0</v>
      </c>
      <c r="AE69" s="695">
        <v>0</v>
      </c>
      <c r="AF69" s="695">
        <v>145000</v>
      </c>
      <c r="AG69" s="635"/>
    </row>
    <row r="70" spans="1:33" ht="14.25" customHeight="1">
      <c r="A70" s="687"/>
      <c r="B70" s="681"/>
      <c r="C70" s="682"/>
      <c r="D70" s="683"/>
      <c r="E70" s="684" t="s">
        <v>405</v>
      </c>
      <c r="F70" s="674"/>
      <c r="G70" s="674"/>
      <c r="H70" s="674"/>
      <c r="I70" s="674"/>
      <c r="J70" s="675"/>
      <c r="K70" s="635"/>
      <c r="L70" s="697">
        <v>0</v>
      </c>
      <c r="M70" s="698">
        <v>0</v>
      </c>
      <c r="N70" s="675"/>
      <c r="O70" s="697">
        <v>0</v>
      </c>
      <c r="P70" s="698">
        <v>0</v>
      </c>
      <c r="Q70" s="675"/>
      <c r="R70" s="698">
        <v>145000</v>
      </c>
      <c r="S70" s="674"/>
      <c r="T70" s="675"/>
      <c r="U70" s="697">
        <v>482000</v>
      </c>
      <c r="V70" s="697">
        <v>0</v>
      </c>
      <c r="W70" s="697">
        <v>0</v>
      </c>
      <c r="X70" s="697">
        <v>0</v>
      </c>
      <c r="Y70" s="697">
        <v>0</v>
      </c>
      <c r="Z70" s="697">
        <v>0</v>
      </c>
      <c r="AA70" s="697">
        <v>0</v>
      </c>
      <c r="AB70" s="697">
        <v>2674100</v>
      </c>
      <c r="AC70" s="697">
        <v>0</v>
      </c>
      <c r="AD70" s="697">
        <v>0</v>
      </c>
      <c r="AE70" s="697">
        <v>0</v>
      </c>
      <c r="AF70" s="697">
        <v>3301100</v>
      </c>
      <c r="AG70" s="635"/>
    </row>
    <row r="71" spans="1:33" ht="14.25" customHeight="1">
      <c r="A71" s="668" t="s">
        <v>399</v>
      </c>
      <c r="B71" s="669" t="s">
        <v>15</v>
      </c>
      <c r="C71" s="670" t="s">
        <v>651</v>
      </c>
      <c r="D71" s="642"/>
      <c r="E71" s="692" t="s">
        <v>399</v>
      </c>
      <c r="F71" s="693" t="s">
        <v>440</v>
      </c>
      <c r="G71" s="674"/>
      <c r="H71" s="694"/>
      <c r="I71" s="673" t="s">
        <v>650</v>
      </c>
      <c r="J71" s="675"/>
      <c r="K71" s="635"/>
      <c r="L71" s="695">
        <v>0</v>
      </c>
      <c r="M71" s="696">
        <v>0</v>
      </c>
      <c r="N71" s="675"/>
      <c r="O71" s="695">
        <v>0</v>
      </c>
      <c r="P71" s="696">
        <v>0</v>
      </c>
      <c r="Q71" s="675"/>
      <c r="R71" s="696">
        <v>0</v>
      </c>
      <c r="S71" s="674"/>
      <c r="T71" s="675"/>
      <c r="U71" s="695">
        <v>505520</v>
      </c>
      <c r="V71" s="695">
        <v>0</v>
      </c>
      <c r="W71" s="695">
        <v>0</v>
      </c>
      <c r="X71" s="695">
        <v>400000</v>
      </c>
      <c r="Y71" s="695">
        <v>0</v>
      </c>
      <c r="Z71" s="695">
        <v>0</v>
      </c>
      <c r="AA71" s="695">
        <v>0</v>
      </c>
      <c r="AB71" s="695">
        <v>0</v>
      </c>
      <c r="AC71" s="695">
        <v>0</v>
      </c>
      <c r="AD71" s="695">
        <v>0</v>
      </c>
      <c r="AE71" s="695">
        <v>0</v>
      </c>
      <c r="AF71" s="695">
        <v>905520</v>
      </c>
      <c r="AG71" s="635"/>
    </row>
    <row r="72" spans="1:33" ht="409.5" customHeight="1" hidden="1">
      <c r="A72" s="687"/>
      <c r="B72" s="681"/>
      <c r="C72" s="682"/>
      <c r="D72" s="683"/>
      <c r="E72" s="684" t="s">
        <v>405</v>
      </c>
      <c r="F72" s="674"/>
      <c r="G72" s="674"/>
      <c r="H72" s="674"/>
      <c r="I72" s="674"/>
      <c r="J72" s="675"/>
      <c r="K72" s="635"/>
      <c r="L72" s="697">
        <v>0</v>
      </c>
      <c r="M72" s="698">
        <v>0</v>
      </c>
      <c r="N72" s="675"/>
      <c r="O72" s="697">
        <v>0</v>
      </c>
      <c r="P72" s="698">
        <v>0</v>
      </c>
      <c r="Q72" s="675"/>
      <c r="R72" s="698">
        <v>0</v>
      </c>
      <c r="S72" s="674"/>
      <c r="T72" s="675"/>
      <c r="U72" s="697">
        <v>505520</v>
      </c>
      <c r="V72" s="697">
        <v>0</v>
      </c>
      <c r="W72" s="697">
        <v>0</v>
      </c>
      <c r="X72" s="697">
        <v>400000</v>
      </c>
      <c r="Y72" s="697">
        <v>0</v>
      </c>
      <c r="Z72" s="697">
        <v>0</v>
      </c>
      <c r="AA72" s="697">
        <v>0</v>
      </c>
      <c r="AB72" s="697">
        <v>0</v>
      </c>
      <c r="AC72" s="697">
        <v>0</v>
      </c>
      <c r="AD72" s="697">
        <v>0</v>
      </c>
      <c r="AE72" s="697">
        <v>0</v>
      </c>
      <c r="AF72" s="697">
        <v>905520</v>
      </c>
      <c r="AG72" s="635"/>
    </row>
    <row r="73" spans="1:33" ht="14.25" customHeight="1">
      <c r="A73" s="668" t="s">
        <v>399</v>
      </c>
      <c r="B73" s="669" t="s">
        <v>17</v>
      </c>
      <c r="C73" s="670" t="s">
        <v>695</v>
      </c>
      <c r="D73" s="642"/>
      <c r="E73" s="692" t="s">
        <v>399</v>
      </c>
      <c r="F73" s="693" t="s">
        <v>400</v>
      </c>
      <c r="G73" s="674"/>
      <c r="H73" s="694"/>
      <c r="I73" s="673" t="s">
        <v>694</v>
      </c>
      <c r="J73" s="675"/>
      <c r="K73" s="635"/>
      <c r="L73" s="695">
        <v>0</v>
      </c>
      <c r="M73" s="696">
        <v>0</v>
      </c>
      <c r="N73" s="675"/>
      <c r="O73" s="695">
        <v>0</v>
      </c>
      <c r="P73" s="696">
        <v>0</v>
      </c>
      <c r="Q73" s="675"/>
      <c r="R73" s="696">
        <v>0</v>
      </c>
      <c r="S73" s="674"/>
      <c r="T73" s="675"/>
      <c r="U73" s="695">
        <v>0</v>
      </c>
      <c r="V73" s="695">
        <v>0</v>
      </c>
      <c r="W73" s="695">
        <v>0</v>
      </c>
      <c r="X73" s="695">
        <v>0</v>
      </c>
      <c r="Y73" s="695">
        <v>0</v>
      </c>
      <c r="Z73" s="695">
        <v>0</v>
      </c>
      <c r="AA73" s="695">
        <v>0</v>
      </c>
      <c r="AB73" s="695">
        <v>0</v>
      </c>
      <c r="AC73" s="695">
        <v>0</v>
      </c>
      <c r="AD73" s="695">
        <v>0</v>
      </c>
      <c r="AE73" s="695">
        <v>66208</v>
      </c>
      <c r="AF73" s="695">
        <v>66208</v>
      </c>
      <c r="AG73" s="635"/>
    </row>
    <row r="74" spans="1:33" ht="14.25" customHeight="1">
      <c r="A74" s="679"/>
      <c r="B74" s="680"/>
      <c r="C74" s="634"/>
      <c r="D74" s="660"/>
      <c r="E74" s="692" t="s">
        <v>399</v>
      </c>
      <c r="F74" s="693" t="s">
        <v>109</v>
      </c>
      <c r="G74" s="674"/>
      <c r="H74" s="694"/>
      <c r="I74" s="673" t="s">
        <v>693</v>
      </c>
      <c r="J74" s="675"/>
      <c r="K74" s="635"/>
      <c r="L74" s="695">
        <v>0</v>
      </c>
      <c r="M74" s="696">
        <v>0</v>
      </c>
      <c r="N74" s="675"/>
      <c r="O74" s="695">
        <v>0</v>
      </c>
      <c r="P74" s="696">
        <v>0</v>
      </c>
      <c r="Q74" s="675"/>
      <c r="R74" s="696">
        <v>0</v>
      </c>
      <c r="S74" s="674"/>
      <c r="T74" s="675"/>
      <c r="U74" s="695">
        <v>0</v>
      </c>
      <c r="V74" s="695">
        <v>0</v>
      </c>
      <c r="W74" s="695">
        <v>0</v>
      </c>
      <c r="X74" s="695">
        <v>0</v>
      </c>
      <c r="Y74" s="695">
        <v>0</v>
      </c>
      <c r="Z74" s="695">
        <v>0</v>
      </c>
      <c r="AA74" s="695">
        <v>0</v>
      </c>
      <c r="AB74" s="695">
        <v>0</v>
      </c>
      <c r="AC74" s="695">
        <v>0</v>
      </c>
      <c r="AD74" s="695">
        <v>0</v>
      </c>
      <c r="AE74" s="695">
        <v>1902300</v>
      </c>
      <c r="AF74" s="695">
        <v>1902300</v>
      </c>
      <c r="AG74" s="635"/>
    </row>
    <row r="75" spans="1:33" ht="14.25" customHeight="1">
      <c r="A75" s="679"/>
      <c r="B75" s="680"/>
      <c r="C75" s="634"/>
      <c r="D75" s="660"/>
      <c r="E75" s="692" t="s">
        <v>399</v>
      </c>
      <c r="F75" s="693" t="s">
        <v>401</v>
      </c>
      <c r="G75" s="674"/>
      <c r="H75" s="694"/>
      <c r="I75" s="673" t="s">
        <v>692</v>
      </c>
      <c r="J75" s="675"/>
      <c r="K75" s="635"/>
      <c r="L75" s="695">
        <v>0</v>
      </c>
      <c r="M75" s="696">
        <v>0</v>
      </c>
      <c r="N75" s="675"/>
      <c r="O75" s="695">
        <v>0</v>
      </c>
      <c r="P75" s="696">
        <v>0</v>
      </c>
      <c r="Q75" s="675"/>
      <c r="R75" s="696">
        <v>0</v>
      </c>
      <c r="S75" s="674"/>
      <c r="T75" s="675"/>
      <c r="U75" s="695">
        <v>0</v>
      </c>
      <c r="V75" s="695">
        <v>0</v>
      </c>
      <c r="W75" s="695">
        <v>0</v>
      </c>
      <c r="X75" s="695">
        <v>0</v>
      </c>
      <c r="Y75" s="695">
        <v>0</v>
      </c>
      <c r="Z75" s="695">
        <v>0</v>
      </c>
      <c r="AA75" s="695">
        <v>0</v>
      </c>
      <c r="AB75" s="695">
        <v>0</v>
      </c>
      <c r="AC75" s="695">
        <v>0</v>
      </c>
      <c r="AD75" s="695">
        <v>0</v>
      </c>
      <c r="AE75" s="695">
        <v>1145600</v>
      </c>
      <c r="AF75" s="695">
        <v>1145600</v>
      </c>
      <c r="AG75" s="635"/>
    </row>
    <row r="76" spans="1:33" ht="14.25" customHeight="1">
      <c r="A76" s="679"/>
      <c r="B76" s="680"/>
      <c r="C76" s="634"/>
      <c r="D76" s="660"/>
      <c r="E76" s="692" t="s">
        <v>399</v>
      </c>
      <c r="F76" s="693" t="s">
        <v>402</v>
      </c>
      <c r="G76" s="674"/>
      <c r="H76" s="694"/>
      <c r="I76" s="673" t="s">
        <v>691</v>
      </c>
      <c r="J76" s="675"/>
      <c r="K76" s="635"/>
      <c r="L76" s="695">
        <v>0</v>
      </c>
      <c r="M76" s="696">
        <v>0</v>
      </c>
      <c r="N76" s="675"/>
      <c r="O76" s="695">
        <v>0</v>
      </c>
      <c r="P76" s="696">
        <v>0</v>
      </c>
      <c r="Q76" s="675"/>
      <c r="R76" s="696">
        <v>0</v>
      </c>
      <c r="S76" s="674"/>
      <c r="T76" s="675"/>
      <c r="U76" s="695">
        <v>0</v>
      </c>
      <c r="V76" s="695">
        <v>0</v>
      </c>
      <c r="W76" s="695">
        <v>0</v>
      </c>
      <c r="X76" s="695">
        <v>0</v>
      </c>
      <c r="Y76" s="695">
        <v>0</v>
      </c>
      <c r="Z76" s="695">
        <v>0</v>
      </c>
      <c r="AA76" s="695">
        <v>0</v>
      </c>
      <c r="AB76" s="695">
        <v>0</v>
      </c>
      <c r="AC76" s="695">
        <v>0</v>
      </c>
      <c r="AD76" s="695">
        <v>0</v>
      </c>
      <c r="AE76" s="695">
        <v>40000</v>
      </c>
      <c r="AF76" s="695">
        <v>40000</v>
      </c>
      <c r="AG76" s="635"/>
    </row>
    <row r="77" spans="1:33" ht="14.25" customHeight="1">
      <c r="A77" s="679"/>
      <c r="B77" s="680"/>
      <c r="C77" s="634"/>
      <c r="D77" s="660"/>
      <c r="E77" s="692" t="s">
        <v>399</v>
      </c>
      <c r="F77" s="693" t="s">
        <v>280</v>
      </c>
      <c r="G77" s="674"/>
      <c r="H77" s="694"/>
      <c r="I77" s="673" t="s">
        <v>690</v>
      </c>
      <c r="J77" s="675"/>
      <c r="K77" s="635"/>
      <c r="L77" s="695">
        <v>0</v>
      </c>
      <c r="M77" s="696">
        <v>0</v>
      </c>
      <c r="N77" s="675"/>
      <c r="O77" s="695">
        <v>0</v>
      </c>
      <c r="P77" s="696">
        <v>0</v>
      </c>
      <c r="Q77" s="675"/>
      <c r="R77" s="696">
        <v>0</v>
      </c>
      <c r="S77" s="674"/>
      <c r="T77" s="675"/>
      <c r="U77" s="695">
        <v>0</v>
      </c>
      <c r="V77" s="695">
        <v>0</v>
      </c>
      <c r="W77" s="695">
        <v>0</v>
      </c>
      <c r="X77" s="695">
        <v>0</v>
      </c>
      <c r="Y77" s="695">
        <v>0</v>
      </c>
      <c r="Z77" s="695">
        <v>0</v>
      </c>
      <c r="AA77" s="695">
        <v>0</v>
      </c>
      <c r="AB77" s="695">
        <v>0</v>
      </c>
      <c r="AC77" s="695">
        <v>0</v>
      </c>
      <c r="AD77" s="695">
        <v>0</v>
      </c>
      <c r="AE77" s="695">
        <v>249584</v>
      </c>
      <c r="AF77" s="695">
        <v>249584</v>
      </c>
      <c r="AG77" s="635"/>
    </row>
    <row r="78" spans="1:33" ht="14.25" customHeight="1">
      <c r="A78" s="679"/>
      <c r="B78" s="680"/>
      <c r="C78" s="634"/>
      <c r="D78" s="660"/>
      <c r="E78" s="692" t="s">
        <v>399</v>
      </c>
      <c r="F78" s="693" t="s">
        <v>403</v>
      </c>
      <c r="G78" s="674"/>
      <c r="H78" s="694"/>
      <c r="I78" s="673" t="s">
        <v>719</v>
      </c>
      <c r="J78" s="675"/>
      <c r="K78" s="635"/>
      <c r="L78" s="695">
        <v>0</v>
      </c>
      <c r="M78" s="696">
        <v>0</v>
      </c>
      <c r="N78" s="675"/>
      <c r="O78" s="695">
        <v>0</v>
      </c>
      <c r="P78" s="696">
        <v>0</v>
      </c>
      <c r="Q78" s="675"/>
      <c r="R78" s="696">
        <v>0</v>
      </c>
      <c r="S78" s="674"/>
      <c r="T78" s="675"/>
      <c r="U78" s="695">
        <v>0</v>
      </c>
      <c r="V78" s="695">
        <v>0</v>
      </c>
      <c r="W78" s="695">
        <v>0</v>
      </c>
      <c r="X78" s="695">
        <v>0</v>
      </c>
      <c r="Y78" s="695">
        <v>0</v>
      </c>
      <c r="Z78" s="695">
        <v>0</v>
      </c>
      <c r="AA78" s="695">
        <v>0</v>
      </c>
      <c r="AB78" s="695">
        <v>0</v>
      </c>
      <c r="AC78" s="695">
        <v>0</v>
      </c>
      <c r="AD78" s="695">
        <v>0</v>
      </c>
      <c r="AE78" s="695">
        <v>28008</v>
      </c>
      <c r="AF78" s="695">
        <v>28008</v>
      </c>
      <c r="AG78" s="635"/>
    </row>
    <row r="79" spans="1:33" ht="14.25">
      <c r="A79" s="687"/>
      <c r="B79" s="681"/>
      <c r="C79" s="682"/>
      <c r="D79" s="683"/>
      <c r="E79" s="684" t="s">
        <v>405</v>
      </c>
      <c r="F79" s="674"/>
      <c r="G79" s="674"/>
      <c r="H79" s="674"/>
      <c r="I79" s="674"/>
      <c r="J79" s="675"/>
      <c r="K79" s="635"/>
      <c r="L79" s="697">
        <v>0</v>
      </c>
      <c r="M79" s="698">
        <v>0</v>
      </c>
      <c r="N79" s="675"/>
      <c r="O79" s="697">
        <v>0</v>
      </c>
      <c r="P79" s="698">
        <v>0</v>
      </c>
      <c r="Q79" s="675"/>
      <c r="R79" s="698">
        <v>0</v>
      </c>
      <c r="S79" s="674"/>
      <c r="T79" s="675"/>
      <c r="U79" s="697">
        <v>0</v>
      </c>
      <c r="V79" s="697">
        <v>0</v>
      </c>
      <c r="W79" s="697">
        <v>0</v>
      </c>
      <c r="X79" s="697">
        <v>0</v>
      </c>
      <c r="Y79" s="697">
        <v>0</v>
      </c>
      <c r="Z79" s="697">
        <v>0</v>
      </c>
      <c r="AA79" s="697">
        <v>0</v>
      </c>
      <c r="AB79" s="697">
        <v>0</v>
      </c>
      <c r="AC79" s="697">
        <v>0</v>
      </c>
      <c r="AD79" s="697">
        <v>0</v>
      </c>
      <c r="AE79" s="697">
        <v>3431700</v>
      </c>
      <c r="AF79" s="697">
        <v>3431700</v>
      </c>
      <c r="AG79" s="635"/>
    </row>
    <row r="80" spans="1:33" ht="14.25">
      <c r="A80" s="699" t="s">
        <v>441</v>
      </c>
      <c r="B80" s="674"/>
      <c r="C80" s="674"/>
      <c r="D80" s="674"/>
      <c r="E80" s="674"/>
      <c r="F80" s="674"/>
      <c r="G80" s="674"/>
      <c r="H80" s="674"/>
      <c r="I80" s="674"/>
      <c r="J80" s="675"/>
      <c r="K80" s="635"/>
      <c r="L80" s="700">
        <v>2916063.13</v>
      </c>
      <c r="M80" s="701">
        <v>2011395.85</v>
      </c>
      <c r="N80" s="675"/>
      <c r="O80" s="700">
        <v>618798</v>
      </c>
      <c r="P80" s="701">
        <v>101145</v>
      </c>
      <c r="Q80" s="675"/>
      <c r="R80" s="701">
        <v>1277950</v>
      </c>
      <c r="S80" s="674"/>
      <c r="T80" s="675"/>
      <c r="U80" s="700">
        <v>1986171.87</v>
      </c>
      <c r="V80" s="700">
        <v>380800</v>
      </c>
      <c r="W80" s="700">
        <v>20000</v>
      </c>
      <c r="X80" s="700">
        <v>1741747</v>
      </c>
      <c r="Y80" s="700">
        <v>106787</v>
      </c>
      <c r="Z80" s="700">
        <v>315414</v>
      </c>
      <c r="AA80" s="700">
        <v>70000</v>
      </c>
      <c r="AB80" s="700">
        <v>2674100</v>
      </c>
      <c r="AC80" s="700">
        <v>125000</v>
      </c>
      <c r="AD80" s="700">
        <v>50000</v>
      </c>
      <c r="AE80" s="700">
        <v>3431700</v>
      </c>
      <c r="AF80" s="700">
        <v>17827071.85</v>
      </c>
      <c r="AG80" s="635"/>
    </row>
    <row r="81" spans="1:33" ht="14.25">
      <c r="A81" s="635"/>
      <c r="B81" s="635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</row>
    <row r="82" spans="1:33" ht="14.25">
      <c r="A82" s="635"/>
      <c r="B82" s="635"/>
      <c r="C82" s="635"/>
      <c r="D82" s="635"/>
      <c r="E82" s="635"/>
      <c r="F82" s="635"/>
      <c r="G82" s="635"/>
      <c r="H82" s="635"/>
      <c r="I82" s="635"/>
      <c r="J82" s="635"/>
      <c r="K82" s="635"/>
      <c r="L82" s="635"/>
      <c r="M82" s="635"/>
      <c r="N82" s="635"/>
      <c r="O82" s="635"/>
      <c r="P82" s="635"/>
      <c r="Q82" s="635"/>
      <c r="R82" s="635"/>
      <c r="S82" s="635"/>
      <c r="T82" s="635"/>
      <c r="U82" s="635"/>
      <c r="V82" s="635"/>
      <c r="W82" s="635"/>
      <c r="X82" s="635"/>
      <c r="Y82" s="635"/>
      <c r="Z82" s="635"/>
      <c r="AA82" s="635"/>
      <c r="AB82" s="635"/>
      <c r="AC82" s="635"/>
      <c r="AD82" s="635"/>
      <c r="AE82" s="635"/>
      <c r="AF82" s="635"/>
      <c r="AG82" s="635"/>
    </row>
  </sheetData>
  <sheetProtection/>
  <mergeCells count="398">
    <mergeCell ref="M79:N79"/>
    <mergeCell ref="P79:Q79"/>
    <mergeCell ref="R79:T79"/>
    <mergeCell ref="A80:J80"/>
    <mergeCell ref="M80:N80"/>
    <mergeCell ref="P80:Q80"/>
    <mergeCell ref="R80:T80"/>
    <mergeCell ref="C73:D79"/>
    <mergeCell ref="F77:H77"/>
    <mergeCell ref="I77:J77"/>
    <mergeCell ref="F78:H78"/>
    <mergeCell ref="I78:J78"/>
    <mergeCell ref="E79:J79"/>
    <mergeCell ref="A66:A70"/>
    <mergeCell ref="B66:B70"/>
    <mergeCell ref="C66:D70"/>
    <mergeCell ref="F68:H68"/>
    <mergeCell ref="I68:J68"/>
    <mergeCell ref="A71:A72"/>
    <mergeCell ref="B71:B72"/>
    <mergeCell ref="C71:D72"/>
    <mergeCell ref="E72:J72"/>
    <mergeCell ref="A60:A63"/>
    <mergeCell ref="B60:B63"/>
    <mergeCell ref="C60:D63"/>
    <mergeCell ref="F61:H61"/>
    <mergeCell ref="I61:J61"/>
    <mergeCell ref="A64:A65"/>
    <mergeCell ref="B64:B65"/>
    <mergeCell ref="C64:D65"/>
    <mergeCell ref="E65:J65"/>
    <mergeCell ref="A54:A59"/>
    <mergeCell ref="B54:B59"/>
    <mergeCell ref="C54:D59"/>
    <mergeCell ref="F57:H57"/>
    <mergeCell ref="I57:J57"/>
    <mergeCell ref="E59:J59"/>
    <mergeCell ref="A38:A53"/>
    <mergeCell ref="B38:B53"/>
    <mergeCell ref="C38:D53"/>
    <mergeCell ref="F51:H51"/>
    <mergeCell ref="I51:J51"/>
    <mergeCell ref="E53:J53"/>
    <mergeCell ref="A33:A37"/>
    <mergeCell ref="B33:B37"/>
    <mergeCell ref="C33:D37"/>
    <mergeCell ref="F35:H35"/>
    <mergeCell ref="I35:J35"/>
    <mergeCell ref="E37:J37"/>
    <mergeCell ref="A27:A32"/>
    <mergeCell ref="B27:B32"/>
    <mergeCell ref="C27:D32"/>
    <mergeCell ref="F30:H30"/>
    <mergeCell ref="I30:J30"/>
    <mergeCell ref="E32:J32"/>
    <mergeCell ref="E19:J19"/>
    <mergeCell ref="A20:A26"/>
    <mergeCell ref="B20:B26"/>
    <mergeCell ref="C20:D26"/>
    <mergeCell ref="F24:H24"/>
    <mergeCell ref="I24:J24"/>
    <mergeCell ref="E26:J26"/>
    <mergeCell ref="AB10:AB11"/>
    <mergeCell ref="AC10:AC11"/>
    <mergeCell ref="AD10:AD11"/>
    <mergeCell ref="AE10:AE11"/>
    <mergeCell ref="A11:C12"/>
    <mergeCell ref="A14:A19"/>
    <mergeCell ref="B14:B19"/>
    <mergeCell ref="C14:D19"/>
    <mergeCell ref="F17:H17"/>
    <mergeCell ref="I17:J17"/>
    <mergeCell ref="V10:V11"/>
    <mergeCell ref="W10:W11"/>
    <mergeCell ref="X10:X11"/>
    <mergeCell ref="Y10:Y11"/>
    <mergeCell ref="Z10:Z11"/>
    <mergeCell ref="AA10:AA11"/>
    <mergeCell ref="L10:L11"/>
    <mergeCell ref="M10:N11"/>
    <mergeCell ref="O10:O11"/>
    <mergeCell ref="P10:Q11"/>
    <mergeCell ref="R10:T11"/>
    <mergeCell ref="U10:U11"/>
    <mergeCell ref="Z7:AA8"/>
    <mergeCell ref="AB7:AB8"/>
    <mergeCell ref="AC7:AD8"/>
    <mergeCell ref="AE7:AE8"/>
    <mergeCell ref="AF7:AF12"/>
    <mergeCell ref="L9:N9"/>
    <mergeCell ref="O9:Q9"/>
    <mergeCell ref="R9:U9"/>
    <mergeCell ref="Z9:AA9"/>
    <mergeCell ref="AC9:AD9"/>
    <mergeCell ref="L7:N8"/>
    <mergeCell ref="O7:Q8"/>
    <mergeCell ref="R7:U8"/>
    <mergeCell ref="A3:AF3"/>
    <mergeCell ref="A4:AF4"/>
    <mergeCell ref="A5:AF5"/>
    <mergeCell ref="M77:N77"/>
    <mergeCell ref="P77:Q77"/>
    <mergeCell ref="R77:T77"/>
    <mergeCell ref="M78:N78"/>
    <mergeCell ref="P78:Q78"/>
    <mergeCell ref="R78:T78"/>
    <mergeCell ref="A73:A79"/>
    <mergeCell ref="B73:B79"/>
    <mergeCell ref="F75:H75"/>
    <mergeCell ref="I75:J75"/>
    <mergeCell ref="M75:N75"/>
    <mergeCell ref="P75:Q75"/>
    <mergeCell ref="R75:T75"/>
    <mergeCell ref="F76:H76"/>
    <mergeCell ref="I76:J76"/>
    <mergeCell ref="M76:N76"/>
    <mergeCell ref="P76:Q76"/>
    <mergeCell ref="R76:T76"/>
    <mergeCell ref="E70:J70"/>
    <mergeCell ref="F73:H73"/>
    <mergeCell ref="I73:J73"/>
    <mergeCell ref="F74:H74"/>
    <mergeCell ref="E63:J63"/>
    <mergeCell ref="F64:H64"/>
    <mergeCell ref="I64:J64"/>
    <mergeCell ref="F66:H66"/>
    <mergeCell ref="F55:H55"/>
    <mergeCell ref="I55:J55"/>
    <mergeCell ref="F49:H49"/>
    <mergeCell ref="I49:J49"/>
    <mergeCell ref="F42:H42"/>
    <mergeCell ref="F40:H40"/>
    <mergeCell ref="I40:J40"/>
    <mergeCell ref="F41:H41"/>
    <mergeCell ref="F33:H33"/>
    <mergeCell ref="I33:J33"/>
    <mergeCell ref="F31:H31"/>
    <mergeCell ref="F34:H34"/>
    <mergeCell ref="I34:J34"/>
    <mergeCell ref="F28:H28"/>
    <mergeCell ref="I28:J28"/>
    <mergeCell ref="F25:H25"/>
    <mergeCell ref="I25:J25"/>
    <mergeCell ref="F16:H16"/>
    <mergeCell ref="F22:H22"/>
    <mergeCell ref="I22:J22"/>
    <mergeCell ref="F23:H23"/>
    <mergeCell ref="I23:J23"/>
    <mergeCell ref="I20:J20"/>
    <mergeCell ref="F21:H21"/>
    <mergeCell ref="F15:H15"/>
    <mergeCell ref="I15:J15"/>
    <mergeCell ref="V7:V8"/>
    <mergeCell ref="W7:W8"/>
    <mergeCell ref="X7:X8"/>
    <mergeCell ref="Y7:Y8"/>
    <mergeCell ref="AE1:AF1"/>
    <mergeCell ref="R12:T12"/>
    <mergeCell ref="F18:H18"/>
    <mergeCell ref="I18:J18"/>
    <mergeCell ref="F20:H20"/>
    <mergeCell ref="F14:H14"/>
    <mergeCell ref="I14:J14"/>
    <mergeCell ref="F46:H46"/>
    <mergeCell ref="I46:J46"/>
    <mergeCell ref="F50:H50"/>
    <mergeCell ref="F58:H58"/>
    <mergeCell ref="I58:J58"/>
    <mergeCell ref="F54:H54"/>
    <mergeCell ref="I54:J54"/>
    <mergeCell ref="I50:J50"/>
    <mergeCell ref="F71:H71"/>
    <mergeCell ref="I71:J71"/>
    <mergeCell ref="M73:N73"/>
    <mergeCell ref="P73:Q73"/>
    <mergeCell ref="R73:T73"/>
    <mergeCell ref="M71:N71"/>
    <mergeCell ref="P71:Q71"/>
    <mergeCell ref="R71:T71"/>
    <mergeCell ref="M74:N74"/>
    <mergeCell ref="P74:Q74"/>
    <mergeCell ref="R74:T74"/>
    <mergeCell ref="I74:J74"/>
    <mergeCell ref="M72:N72"/>
    <mergeCell ref="P72:Q72"/>
    <mergeCell ref="R72:T72"/>
    <mergeCell ref="F67:H67"/>
    <mergeCell ref="I67:J67"/>
    <mergeCell ref="F69:H69"/>
    <mergeCell ref="I66:J66"/>
    <mergeCell ref="I62:J62"/>
    <mergeCell ref="F56:H56"/>
    <mergeCell ref="I56:J56"/>
    <mergeCell ref="F62:H62"/>
    <mergeCell ref="F60:H60"/>
    <mergeCell ref="I60:J60"/>
    <mergeCell ref="F52:H52"/>
    <mergeCell ref="I52:J52"/>
    <mergeCell ref="F44:H44"/>
    <mergeCell ref="I44:J44"/>
    <mergeCell ref="F45:H45"/>
    <mergeCell ref="I45:J45"/>
    <mergeCell ref="F48:H48"/>
    <mergeCell ref="I48:J48"/>
    <mergeCell ref="F43:H43"/>
    <mergeCell ref="I43:J43"/>
    <mergeCell ref="F38:H38"/>
    <mergeCell ref="I38:J38"/>
    <mergeCell ref="F39:H39"/>
    <mergeCell ref="I39:J39"/>
    <mergeCell ref="I41:J41"/>
    <mergeCell ref="R16:T16"/>
    <mergeCell ref="M15:N15"/>
    <mergeCell ref="R15:T15"/>
    <mergeCell ref="M16:N16"/>
    <mergeCell ref="P16:Q16"/>
    <mergeCell ref="I21:J21"/>
    <mergeCell ref="P21:Q21"/>
    <mergeCell ref="R21:T21"/>
    <mergeCell ref="P18:Q18"/>
    <mergeCell ref="R18:T18"/>
    <mergeCell ref="I36:J36"/>
    <mergeCell ref="I31:J31"/>
    <mergeCell ref="R20:T20"/>
    <mergeCell ref="P24:Q24"/>
    <mergeCell ref="F27:H27"/>
    <mergeCell ref="I27:J27"/>
    <mergeCell ref="F29:H29"/>
    <mergeCell ref="F36:H36"/>
    <mergeCell ref="A1:F1"/>
    <mergeCell ref="P12:Q12"/>
    <mergeCell ref="I16:J16"/>
    <mergeCell ref="P20:Q20"/>
    <mergeCell ref="P15:Q15"/>
    <mergeCell ref="M14:N14"/>
    <mergeCell ref="P14:Q14"/>
    <mergeCell ref="R14:T14"/>
    <mergeCell ref="P22:Q22"/>
    <mergeCell ref="M12:N12"/>
    <mergeCell ref="P19:Q19"/>
    <mergeCell ref="R19:T19"/>
    <mergeCell ref="M20:N20"/>
    <mergeCell ref="R17:T17"/>
    <mergeCell ref="P17:Q17"/>
    <mergeCell ref="M18:N18"/>
    <mergeCell ref="M26:N26"/>
    <mergeCell ref="P26:Q26"/>
    <mergeCell ref="R26:T26"/>
    <mergeCell ref="M17:N17"/>
    <mergeCell ref="P23:Q23"/>
    <mergeCell ref="R23:T23"/>
    <mergeCell ref="M24:N24"/>
    <mergeCell ref="R24:T24"/>
    <mergeCell ref="M21:N21"/>
    <mergeCell ref="M27:N27"/>
    <mergeCell ref="P27:Q27"/>
    <mergeCell ref="R27:T27"/>
    <mergeCell ref="M28:N28"/>
    <mergeCell ref="P28:Q28"/>
    <mergeCell ref="R22:T22"/>
    <mergeCell ref="R28:T28"/>
    <mergeCell ref="M25:N25"/>
    <mergeCell ref="P25:Q25"/>
    <mergeCell ref="R25:T25"/>
    <mergeCell ref="R32:T32"/>
    <mergeCell ref="P29:Q29"/>
    <mergeCell ref="R29:T29"/>
    <mergeCell ref="M30:N30"/>
    <mergeCell ref="P30:Q30"/>
    <mergeCell ref="R30:T30"/>
    <mergeCell ref="P33:Q33"/>
    <mergeCell ref="R33:T33"/>
    <mergeCell ref="M34:N34"/>
    <mergeCell ref="P34:Q34"/>
    <mergeCell ref="R34:T34"/>
    <mergeCell ref="M31:N31"/>
    <mergeCell ref="P31:Q31"/>
    <mergeCell ref="R31:T31"/>
    <mergeCell ref="M32:N32"/>
    <mergeCell ref="P32:Q32"/>
    <mergeCell ref="R38:T38"/>
    <mergeCell ref="P35:Q35"/>
    <mergeCell ref="R35:T35"/>
    <mergeCell ref="M36:N36"/>
    <mergeCell ref="P36:Q36"/>
    <mergeCell ref="R36:T36"/>
    <mergeCell ref="P39:Q39"/>
    <mergeCell ref="R39:T39"/>
    <mergeCell ref="M40:N40"/>
    <mergeCell ref="P40:Q40"/>
    <mergeCell ref="R40:T40"/>
    <mergeCell ref="M37:N37"/>
    <mergeCell ref="P37:Q37"/>
    <mergeCell ref="R37:T37"/>
    <mergeCell ref="M38:N38"/>
    <mergeCell ref="P38:Q38"/>
    <mergeCell ref="R44:T44"/>
    <mergeCell ref="P41:Q41"/>
    <mergeCell ref="R41:T41"/>
    <mergeCell ref="M42:N42"/>
    <mergeCell ref="P42:Q42"/>
    <mergeCell ref="R42:T42"/>
    <mergeCell ref="P45:Q45"/>
    <mergeCell ref="R45:T45"/>
    <mergeCell ref="M46:N46"/>
    <mergeCell ref="P46:Q46"/>
    <mergeCell ref="R46:T46"/>
    <mergeCell ref="M43:N43"/>
    <mergeCell ref="P43:Q43"/>
    <mergeCell ref="R43:T43"/>
    <mergeCell ref="M44:N44"/>
    <mergeCell ref="P44:Q44"/>
    <mergeCell ref="R51:T51"/>
    <mergeCell ref="R48:T48"/>
    <mergeCell ref="P47:Q47"/>
    <mergeCell ref="R47:T47"/>
    <mergeCell ref="M49:N49"/>
    <mergeCell ref="P49:Q49"/>
    <mergeCell ref="R49:T49"/>
    <mergeCell ref="M52:N52"/>
    <mergeCell ref="P52:Q52"/>
    <mergeCell ref="R52:T52"/>
    <mergeCell ref="M50:N50"/>
    <mergeCell ref="P50:Q50"/>
    <mergeCell ref="M48:N48"/>
    <mergeCell ref="P48:Q48"/>
    <mergeCell ref="R50:T50"/>
    <mergeCell ref="M51:N51"/>
    <mergeCell ref="P51:Q51"/>
    <mergeCell ref="P55:Q55"/>
    <mergeCell ref="R55:T55"/>
    <mergeCell ref="R56:T56"/>
    <mergeCell ref="M53:N53"/>
    <mergeCell ref="P53:Q53"/>
    <mergeCell ref="R53:T53"/>
    <mergeCell ref="M54:N54"/>
    <mergeCell ref="P54:Q54"/>
    <mergeCell ref="M60:N60"/>
    <mergeCell ref="P60:Q60"/>
    <mergeCell ref="R60:T60"/>
    <mergeCell ref="M59:N59"/>
    <mergeCell ref="P57:Q57"/>
    <mergeCell ref="R57:T57"/>
    <mergeCell ref="M58:N58"/>
    <mergeCell ref="P58:Q58"/>
    <mergeCell ref="R58:T58"/>
    <mergeCell ref="M57:N57"/>
    <mergeCell ref="M62:N62"/>
    <mergeCell ref="M61:N61"/>
    <mergeCell ref="P61:Q61"/>
    <mergeCell ref="R61:T61"/>
    <mergeCell ref="R62:T62"/>
    <mergeCell ref="P63:Q63"/>
    <mergeCell ref="M64:N64"/>
    <mergeCell ref="P64:Q64"/>
    <mergeCell ref="R64:T64"/>
    <mergeCell ref="M63:N63"/>
    <mergeCell ref="M65:N65"/>
    <mergeCell ref="M66:N66"/>
    <mergeCell ref="M68:N68"/>
    <mergeCell ref="M70:N70"/>
    <mergeCell ref="I69:J69"/>
    <mergeCell ref="P66:Q66"/>
    <mergeCell ref="M69:N69"/>
    <mergeCell ref="P69:Q69"/>
    <mergeCell ref="P70:Q70"/>
    <mergeCell ref="M67:N67"/>
    <mergeCell ref="P67:Q67"/>
    <mergeCell ref="R69:T69"/>
    <mergeCell ref="R70:T70"/>
    <mergeCell ref="P65:Q65"/>
    <mergeCell ref="R65:T65"/>
    <mergeCell ref="P62:Q62"/>
    <mergeCell ref="R63:T63"/>
    <mergeCell ref="R66:T66"/>
    <mergeCell ref="R67:T67"/>
    <mergeCell ref="P68:Q68"/>
    <mergeCell ref="R68:T68"/>
    <mergeCell ref="P59:Q59"/>
    <mergeCell ref="R59:T59"/>
    <mergeCell ref="M19:N19"/>
    <mergeCell ref="M29:N29"/>
    <mergeCell ref="M23:N23"/>
    <mergeCell ref="M22:N22"/>
    <mergeCell ref="M56:N56"/>
    <mergeCell ref="P56:Q56"/>
    <mergeCell ref="R54:T54"/>
    <mergeCell ref="M55:N55"/>
    <mergeCell ref="F47:H47"/>
    <mergeCell ref="I47:J47"/>
    <mergeCell ref="M47:N47"/>
    <mergeCell ref="M41:N41"/>
    <mergeCell ref="M35:N35"/>
    <mergeCell ref="I29:J29"/>
    <mergeCell ref="M45:N45"/>
    <mergeCell ref="M39:N39"/>
    <mergeCell ref="M33:N33"/>
    <mergeCell ref="I42:J42"/>
  </mergeCells>
  <printOptions/>
  <pageMargins left="0.07874015748031496" right="0.07874015748031496" top="0.15748031496062992" bottom="0.15748031496062992" header="0.31496062992125984" footer="0.31496062992125984"/>
  <pageSetup horizontalDpi="600" verticalDpi="600" orientation="landscape" paperSize="9" scale="50" r:id="rId1"/>
  <headerFooter>
    <oddHeader>&amp;Rหน้าที่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95"/>
  <sheetViews>
    <sheetView view="pageBreakPreview" zoomScale="75" zoomScaleSheetLayoutView="75" zoomScalePageLayoutView="0" workbookViewId="0" topLeftCell="A7">
      <selection activeCell="I28" sqref="I28"/>
    </sheetView>
  </sheetViews>
  <sheetFormatPr defaultColWidth="9.140625" defaultRowHeight="12.75"/>
  <cols>
    <col min="1" max="1" width="9.7109375" style="444" customWidth="1"/>
    <col min="2" max="2" width="6.7109375" style="444" customWidth="1"/>
    <col min="3" max="3" width="4.7109375" style="444" customWidth="1"/>
    <col min="4" max="4" width="9.28125" style="444" customWidth="1"/>
    <col min="5" max="5" width="7.8515625" style="444" customWidth="1"/>
    <col min="6" max="6" width="0.85546875" style="444" customWidth="1"/>
    <col min="7" max="7" width="0.13671875" style="444" customWidth="1"/>
    <col min="8" max="8" width="0.5625" style="444" customWidth="1"/>
    <col min="9" max="9" width="12.7109375" style="444" customWidth="1"/>
    <col min="10" max="10" width="13.140625" style="444" customWidth="1"/>
    <col min="11" max="11" width="6.00390625" style="444" customWidth="1"/>
    <col min="12" max="12" width="5.28125" style="444" customWidth="1"/>
    <col min="13" max="13" width="11.28125" style="444" customWidth="1"/>
    <col min="14" max="14" width="6.7109375" style="444" customWidth="1"/>
    <col min="15" max="15" width="6.140625" style="444" customWidth="1"/>
    <col min="16" max="16" width="6.28125" style="444" customWidth="1"/>
    <col min="17" max="17" width="0.2890625" style="444" customWidth="1"/>
    <col min="18" max="18" width="6.00390625" style="444" customWidth="1"/>
    <col min="19" max="19" width="11.140625" style="444" customWidth="1"/>
    <col min="20" max="20" width="10.7109375" style="444" customWidth="1"/>
    <col min="21" max="21" width="12.57421875" style="444" customWidth="1"/>
    <col min="22" max="23" width="11.28125" style="444" customWidth="1"/>
    <col min="24" max="24" width="10.28125" style="444" customWidth="1"/>
    <col min="25" max="25" width="13.140625" style="444" customWidth="1"/>
    <col min="26" max="26" width="11.421875" style="444" customWidth="1"/>
    <col min="27" max="27" width="10.421875" style="444" customWidth="1"/>
    <col min="28" max="28" width="13.00390625" style="444" customWidth="1"/>
    <col min="29" max="29" width="13.57421875" style="444" customWidth="1"/>
    <col min="30" max="16384" width="9.140625" style="444" customWidth="1"/>
  </cols>
  <sheetData>
    <row r="1" spans="1:29" ht="12.75" customHeight="1">
      <c r="A1" s="627" t="s">
        <v>955</v>
      </c>
      <c r="B1" s="628"/>
      <c r="C1" s="628"/>
      <c r="D1" s="628"/>
      <c r="E1" s="628"/>
      <c r="AB1" s="632" t="s">
        <v>613</v>
      </c>
      <c r="AC1" s="628"/>
    </row>
    <row r="2" ht="18" customHeight="1"/>
    <row r="3" spans="1:30" ht="14.25" customHeight="1">
      <c r="A3" s="633" t="s">
        <v>354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5"/>
    </row>
    <row r="4" spans="1:30" ht="14.25" customHeight="1">
      <c r="A4" s="633" t="s">
        <v>469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5"/>
    </row>
    <row r="5" spans="1:30" ht="9.75" customHeight="1">
      <c r="A5" s="636" t="s">
        <v>956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5"/>
    </row>
    <row r="6" spans="1:34" s="522" customFormat="1" ht="14.25">
      <c r="A6" s="635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444"/>
      <c r="AF6" s="444"/>
      <c r="AG6" s="444"/>
      <c r="AH6" s="444"/>
    </row>
    <row r="7" spans="1:34" s="522" customFormat="1" ht="10.5" customHeight="1">
      <c r="A7" s="635"/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444"/>
      <c r="AF7" s="444"/>
      <c r="AG7" s="444"/>
      <c r="AH7" s="444"/>
    </row>
    <row r="8" spans="1:34" s="522" customFormat="1" ht="34.5" customHeight="1">
      <c r="A8" s="637"/>
      <c r="B8" s="638"/>
      <c r="C8" s="638"/>
      <c r="D8" s="638"/>
      <c r="E8" s="638"/>
      <c r="F8" s="638"/>
      <c r="G8" s="638"/>
      <c r="H8" s="639"/>
      <c r="I8" s="640" t="s">
        <v>356</v>
      </c>
      <c r="J8" s="702"/>
      <c r="K8" s="640" t="s">
        <v>357</v>
      </c>
      <c r="L8" s="703"/>
      <c r="M8" s="702"/>
      <c r="N8" s="640" t="s">
        <v>358</v>
      </c>
      <c r="O8" s="703"/>
      <c r="P8" s="703"/>
      <c r="Q8" s="703"/>
      <c r="R8" s="702"/>
      <c r="S8" s="704" t="s">
        <v>359</v>
      </c>
      <c r="T8" s="704" t="s">
        <v>444</v>
      </c>
      <c r="U8" s="704" t="s">
        <v>360</v>
      </c>
      <c r="V8" s="704" t="s">
        <v>361</v>
      </c>
      <c r="W8" s="640" t="s">
        <v>362</v>
      </c>
      <c r="X8" s="702"/>
      <c r="Y8" s="704" t="s">
        <v>363</v>
      </c>
      <c r="Z8" s="640" t="s">
        <v>445</v>
      </c>
      <c r="AA8" s="702"/>
      <c r="AB8" s="704" t="s">
        <v>364</v>
      </c>
      <c r="AC8" s="643" t="s">
        <v>470</v>
      </c>
      <c r="AD8" s="635"/>
      <c r="AE8" s="444"/>
      <c r="AF8" s="444"/>
      <c r="AG8" s="444"/>
      <c r="AH8" s="444"/>
    </row>
    <row r="9" spans="1:34" s="522" customFormat="1" ht="6" customHeight="1">
      <c r="A9" s="644"/>
      <c r="B9" s="645"/>
      <c r="C9" s="645"/>
      <c r="D9" s="645"/>
      <c r="E9" s="645"/>
      <c r="F9" s="645"/>
      <c r="G9" s="645"/>
      <c r="H9" s="647"/>
      <c r="I9" s="654" t="s">
        <v>365</v>
      </c>
      <c r="J9" s="705"/>
      <c r="K9" s="654" t="s">
        <v>366</v>
      </c>
      <c r="L9" s="706"/>
      <c r="M9" s="705"/>
      <c r="N9" s="654" t="s">
        <v>367</v>
      </c>
      <c r="O9" s="706"/>
      <c r="P9" s="706"/>
      <c r="Q9" s="706"/>
      <c r="R9" s="705"/>
      <c r="S9" s="654" t="s">
        <v>368</v>
      </c>
      <c r="T9" s="654" t="s">
        <v>446</v>
      </c>
      <c r="U9" s="654" t="s">
        <v>369</v>
      </c>
      <c r="V9" s="654" t="s">
        <v>370</v>
      </c>
      <c r="W9" s="654" t="s">
        <v>371</v>
      </c>
      <c r="X9" s="705"/>
      <c r="Y9" s="654" t="s">
        <v>372</v>
      </c>
      <c r="Z9" s="654" t="s">
        <v>447</v>
      </c>
      <c r="AA9" s="705"/>
      <c r="AB9" s="654" t="s">
        <v>373</v>
      </c>
      <c r="AC9" s="652"/>
      <c r="AD9" s="635"/>
      <c r="AE9" s="444"/>
      <c r="AF9" s="444"/>
      <c r="AG9" s="444"/>
      <c r="AH9" s="444"/>
    </row>
    <row r="10" spans="1:34" s="522" customFormat="1" ht="14.25" customHeight="1">
      <c r="A10" s="644"/>
      <c r="B10" s="645"/>
      <c r="C10" s="645"/>
      <c r="D10" s="645"/>
      <c r="E10" s="646" t="s">
        <v>374</v>
      </c>
      <c r="F10" s="653"/>
      <c r="G10" s="653"/>
      <c r="H10" s="647"/>
      <c r="I10" s="690"/>
      <c r="J10" s="683"/>
      <c r="K10" s="690"/>
      <c r="L10" s="682"/>
      <c r="M10" s="683"/>
      <c r="N10" s="690"/>
      <c r="O10" s="682"/>
      <c r="P10" s="682"/>
      <c r="Q10" s="682"/>
      <c r="R10" s="683"/>
      <c r="S10" s="667"/>
      <c r="T10" s="667"/>
      <c r="U10" s="667"/>
      <c r="V10" s="667"/>
      <c r="W10" s="690"/>
      <c r="X10" s="683"/>
      <c r="Y10" s="667"/>
      <c r="Z10" s="690"/>
      <c r="AA10" s="683"/>
      <c r="AB10" s="667"/>
      <c r="AC10" s="652"/>
      <c r="AD10" s="635"/>
      <c r="AE10" s="444"/>
      <c r="AF10" s="444"/>
      <c r="AG10" s="444"/>
      <c r="AH10" s="444"/>
    </row>
    <row r="11" spans="1:34" s="522" customFormat="1" ht="9" customHeight="1">
      <c r="A11" s="644"/>
      <c r="B11" s="645"/>
      <c r="C11" s="645"/>
      <c r="D11" s="645"/>
      <c r="E11" s="653"/>
      <c r="F11" s="653"/>
      <c r="G11" s="653"/>
      <c r="H11" s="647"/>
      <c r="I11" s="640" t="s">
        <v>375</v>
      </c>
      <c r="J11" s="640" t="s">
        <v>376</v>
      </c>
      <c r="K11" s="640" t="s">
        <v>377</v>
      </c>
      <c r="L11" s="642"/>
      <c r="M11" s="640" t="s">
        <v>378</v>
      </c>
      <c r="N11" s="640" t="s">
        <v>379</v>
      </c>
      <c r="O11" s="642"/>
      <c r="P11" s="640" t="s">
        <v>380</v>
      </c>
      <c r="Q11" s="641"/>
      <c r="R11" s="642"/>
      <c r="S11" s="640" t="s">
        <v>381</v>
      </c>
      <c r="T11" s="640" t="s">
        <v>448</v>
      </c>
      <c r="U11" s="640" t="s">
        <v>382</v>
      </c>
      <c r="V11" s="640" t="s">
        <v>383</v>
      </c>
      <c r="W11" s="640" t="s">
        <v>384</v>
      </c>
      <c r="X11" s="640" t="s">
        <v>449</v>
      </c>
      <c r="Y11" s="640" t="s">
        <v>385</v>
      </c>
      <c r="Z11" s="640" t="s">
        <v>450</v>
      </c>
      <c r="AA11" s="640" t="s">
        <v>451</v>
      </c>
      <c r="AB11" s="640" t="s">
        <v>17</v>
      </c>
      <c r="AC11" s="652"/>
      <c r="AD11" s="635"/>
      <c r="AE11" s="444"/>
      <c r="AF11" s="444"/>
      <c r="AG11" s="444"/>
      <c r="AH11" s="444"/>
    </row>
    <row r="12" spans="1:34" s="522" customFormat="1" ht="15" customHeight="1">
      <c r="A12" s="644"/>
      <c r="B12" s="645"/>
      <c r="C12" s="645"/>
      <c r="D12" s="645"/>
      <c r="E12" s="645"/>
      <c r="F12" s="645"/>
      <c r="G12" s="645"/>
      <c r="H12" s="647"/>
      <c r="I12" s="651"/>
      <c r="J12" s="651"/>
      <c r="K12" s="648"/>
      <c r="L12" s="650"/>
      <c r="M12" s="651"/>
      <c r="N12" s="648"/>
      <c r="O12" s="650"/>
      <c r="P12" s="648"/>
      <c r="Q12" s="649"/>
      <c r="R12" s="650"/>
      <c r="S12" s="651"/>
      <c r="T12" s="651"/>
      <c r="U12" s="651"/>
      <c r="V12" s="651"/>
      <c r="W12" s="651"/>
      <c r="X12" s="651"/>
      <c r="Y12" s="651"/>
      <c r="Z12" s="651"/>
      <c r="AA12" s="651"/>
      <c r="AB12" s="651"/>
      <c r="AC12" s="652"/>
      <c r="AD12" s="635"/>
      <c r="AE12" s="444"/>
      <c r="AF12" s="444"/>
      <c r="AG12" s="444"/>
      <c r="AH12" s="444"/>
    </row>
    <row r="13" spans="1:34" s="522" customFormat="1" ht="7.5" customHeight="1">
      <c r="A13" s="644"/>
      <c r="B13" s="645"/>
      <c r="C13" s="645"/>
      <c r="D13" s="645"/>
      <c r="E13" s="645"/>
      <c r="F13" s="645"/>
      <c r="G13" s="645"/>
      <c r="H13" s="647"/>
      <c r="I13" s="654" t="s">
        <v>387</v>
      </c>
      <c r="J13" s="654" t="s">
        <v>388</v>
      </c>
      <c r="K13" s="654" t="s">
        <v>389</v>
      </c>
      <c r="L13" s="705"/>
      <c r="M13" s="654" t="s">
        <v>390</v>
      </c>
      <c r="N13" s="654" t="s">
        <v>391</v>
      </c>
      <c r="O13" s="705"/>
      <c r="P13" s="654" t="s">
        <v>392</v>
      </c>
      <c r="Q13" s="706"/>
      <c r="R13" s="705"/>
      <c r="S13" s="654" t="s">
        <v>393</v>
      </c>
      <c r="T13" s="654" t="s">
        <v>452</v>
      </c>
      <c r="U13" s="654" t="s">
        <v>394</v>
      </c>
      <c r="V13" s="654" t="s">
        <v>395</v>
      </c>
      <c r="W13" s="654" t="s">
        <v>396</v>
      </c>
      <c r="X13" s="654" t="s">
        <v>453</v>
      </c>
      <c r="Y13" s="654" t="s">
        <v>397</v>
      </c>
      <c r="Z13" s="654" t="s">
        <v>454</v>
      </c>
      <c r="AA13" s="654" t="s">
        <v>455</v>
      </c>
      <c r="AB13" s="654" t="s">
        <v>398</v>
      </c>
      <c r="AC13" s="652"/>
      <c r="AD13" s="635"/>
      <c r="AE13" s="444"/>
      <c r="AF13" s="444"/>
      <c r="AG13" s="444"/>
      <c r="AH13" s="444"/>
    </row>
    <row r="14" spans="1:34" s="445" customFormat="1" ht="14.25" customHeight="1">
      <c r="A14" s="707" t="s">
        <v>386</v>
      </c>
      <c r="B14" s="653"/>
      <c r="C14" s="645"/>
      <c r="D14" s="645"/>
      <c r="E14" s="645"/>
      <c r="F14" s="645"/>
      <c r="G14" s="645"/>
      <c r="H14" s="647"/>
      <c r="I14" s="652"/>
      <c r="J14" s="652"/>
      <c r="K14" s="659"/>
      <c r="L14" s="660"/>
      <c r="M14" s="652"/>
      <c r="N14" s="659"/>
      <c r="O14" s="660"/>
      <c r="P14" s="659"/>
      <c r="Q14" s="634"/>
      <c r="R14" s="660"/>
      <c r="S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35"/>
      <c r="AE14" s="444"/>
      <c r="AF14" s="444"/>
      <c r="AG14" s="444"/>
      <c r="AH14" s="444"/>
    </row>
    <row r="15" spans="1:34" s="445" customFormat="1" ht="14.25" customHeight="1">
      <c r="A15" s="662"/>
      <c r="B15" s="663"/>
      <c r="C15" s="663"/>
      <c r="D15" s="663"/>
      <c r="E15" s="663"/>
      <c r="F15" s="663"/>
      <c r="G15" s="663"/>
      <c r="H15" s="664"/>
      <c r="I15" s="667"/>
      <c r="J15" s="667"/>
      <c r="K15" s="690"/>
      <c r="L15" s="683"/>
      <c r="M15" s="667"/>
      <c r="N15" s="690"/>
      <c r="O15" s="683"/>
      <c r="P15" s="690"/>
      <c r="Q15" s="682"/>
      <c r="R15" s="683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35"/>
      <c r="AE15" s="444"/>
      <c r="AF15" s="444"/>
      <c r="AG15" s="444"/>
      <c r="AH15" s="444"/>
    </row>
    <row r="16" spans="1:34" s="445" customFormat="1" ht="10.5" customHeight="1">
      <c r="A16" s="676" t="s">
        <v>17</v>
      </c>
      <c r="B16" s="676" t="s">
        <v>271</v>
      </c>
      <c r="C16" s="642"/>
      <c r="D16" s="676" t="s">
        <v>400</v>
      </c>
      <c r="E16" s="674"/>
      <c r="F16" s="674"/>
      <c r="G16" s="674"/>
      <c r="H16" s="675"/>
      <c r="I16" s="708">
        <v>0</v>
      </c>
      <c r="J16" s="708">
        <v>0</v>
      </c>
      <c r="K16" s="709">
        <v>0</v>
      </c>
      <c r="L16" s="675"/>
      <c r="M16" s="708">
        <v>0</v>
      </c>
      <c r="N16" s="709">
        <v>0</v>
      </c>
      <c r="O16" s="675"/>
      <c r="P16" s="709">
        <v>0</v>
      </c>
      <c r="Q16" s="674"/>
      <c r="R16" s="675"/>
      <c r="S16" s="708">
        <v>0</v>
      </c>
      <c r="T16" s="708">
        <v>0</v>
      </c>
      <c r="U16" s="708">
        <v>0</v>
      </c>
      <c r="V16" s="708">
        <v>0</v>
      </c>
      <c r="W16" s="708">
        <v>0</v>
      </c>
      <c r="X16" s="708">
        <v>0</v>
      </c>
      <c r="Y16" s="708">
        <v>0</v>
      </c>
      <c r="Z16" s="708">
        <v>0</v>
      </c>
      <c r="AA16" s="708">
        <v>0</v>
      </c>
      <c r="AB16" s="708">
        <v>66208</v>
      </c>
      <c r="AC16" s="708">
        <v>66208</v>
      </c>
      <c r="AD16" s="635"/>
      <c r="AE16" s="444"/>
      <c r="AF16" s="444"/>
      <c r="AG16" s="444"/>
      <c r="AH16" s="444"/>
    </row>
    <row r="17" spans="1:34" s="445" customFormat="1" ht="14.25" customHeight="1">
      <c r="A17" s="710"/>
      <c r="B17" s="680"/>
      <c r="C17" s="660"/>
      <c r="D17" s="676" t="s">
        <v>109</v>
      </c>
      <c r="E17" s="674"/>
      <c r="F17" s="674"/>
      <c r="G17" s="674"/>
      <c r="H17" s="675"/>
      <c r="I17" s="708">
        <v>0</v>
      </c>
      <c r="J17" s="708">
        <v>0</v>
      </c>
      <c r="K17" s="709">
        <v>0</v>
      </c>
      <c r="L17" s="675"/>
      <c r="M17" s="708">
        <v>0</v>
      </c>
      <c r="N17" s="709">
        <v>0</v>
      </c>
      <c r="O17" s="675"/>
      <c r="P17" s="709">
        <v>0</v>
      </c>
      <c r="Q17" s="674"/>
      <c r="R17" s="675"/>
      <c r="S17" s="708">
        <v>0</v>
      </c>
      <c r="T17" s="708">
        <v>0</v>
      </c>
      <c r="U17" s="708">
        <v>0</v>
      </c>
      <c r="V17" s="708">
        <v>0</v>
      </c>
      <c r="W17" s="708">
        <v>0</v>
      </c>
      <c r="X17" s="708">
        <v>0</v>
      </c>
      <c r="Y17" s="708">
        <v>0</v>
      </c>
      <c r="Z17" s="708">
        <v>0</v>
      </c>
      <c r="AA17" s="708">
        <v>0</v>
      </c>
      <c r="AB17" s="708">
        <v>1902300</v>
      </c>
      <c r="AC17" s="708">
        <v>1902300</v>
      </c>
      <c r="AD17" s="635"/>
      <c r="AE17" s="444"/>
      <c r="AF17" s="444"/>
      <c r="AG17" s="444"/>
      <c r="AH17" s="444"/>
    </row>
    <row r="18" spans="1:34" s="445" customFormat="1" ht="14.25" customHeight="1">
      <c r="A18" s="710"/>
      <c r="B18" s="680"/>
      <c r="C18" s="660"/>
      <c r="D18" s="676" t="s">
        <v>401</v>
      </c>
      <c r="E18" s="674"/>
      <c r="F18" s="674"/>
      <c r="G18" s="674"/>
      <c r="H18" s="675"/>
      <c r="I18" s="708">
        <v>0</v>
      </c>
      <c r="J18" s="708">
        <v>0</v>
      </c>
      <c r="K18" s="709">
        <v>0</v>
      </c>
      <c r="L18" s="675"/>
      <c r="M18" s="708">
        <v>0</v>
      </c>
      <c r="N18" s="709">
        <v>0</v>
      </c>
      <c r="O18" s="675"/>
      <c r="P18" s="709">
        <v>0</v>
      </c>
      <c r="Q18" s="674"/>
      <c r="R18" s="675"/>
      <c r="S18" s="708">
        <v>0</v>
      </c>
      <c r="T18" s="708">
        <v>0</v>
      </c>
      <c r="U18" s="708">
        <v>0</v>
      </c>
      <c r="V18" s="708">
        <v>0</v>
      </c>
      <c r="W18" s="708">
        <v>0</v>
      </c>
      <c r="X18" s="708">
        <v>0</v>
      </c>
      <c r="Y18" s="708">
        <v>0</v>
      </c>
      <c r="Z18" s="708">
        <v>0</v>
      </c>
      <c r="AA18" s="708">
        <v>0</v>
      </c>
      <c r="AB18" s="708">
        <v>1145600</v>
      </c>
      <c r="AC18" s="708">
        <v>1145600</v>
      </c>
      <c r="AD18" s="635"/>
      <c r="AE18" s="444"/>
      <c r="AF18" s="444"/>
      <c r="AG18" s="444"/>
      <c r="AH18" s="444"/>
    </row>
    <row r="19" spans="1:34" s="445" customFormat="1" ht="14.25" customHeight="1">
      <c r="A19" s="710"/>
      <c r="B19" s="680"/>
      <c r="C19" s="660"/>
      <c r="D19" s="676" t="s">
        <v>402</v>
      </c>
      <c r="E19" s="674"/>
      <c r="F19" s="674"/>
      <c r="G19" s="674"/>
      <c r="H19" s="675"/>
      <c r="I19" s="708">
        <v>0</v>
      </c>
      <c r="J19" s="708">
        <v>0</v>
      </c>
      <c r="K19" s="709">
        <v>0</v>
      </c>
      <c r="L19" s="675"/>
      <c r="M19" s="708">
        <v>0</v>
      </c>
      <c r="N19" s="709">
        <v>0</v>
      </c>
      <c r="O19" s="675"/>
      <c r="P19" s="709">
        <v>0</v>
      </c>
      <c r="Q19" s="674"/>
      <c r="R19" s="675"/>
      <c r="S19" s="708">
        <v>0</v>
      </c>
      <c r="T19" s="708">
        <v>0</v>
      </c>
      <c r="U19" s="708">
        <v>0</v>
      </c>
      <c r="V19" s="708">
        <v>0</v>
      </c>
      <c r="W19" s="708">
        <v>0</v>
      </c>
      <c r="X19" s="708">
        <v>0</v>
      </c>
      <c r="Y19" s="708">
        <v>0</v>
      </c>
      <c r="Z19" s="708">
        <v>0</v>
      </c>
      <c r="AA19" s="708">
        <v>0</v>
      </c>
      <c r="AB19" s="708">
        <v>40000</v>
      </c>
      <c r="AC19" s="708">
        <v>40000</v>
      </c>
      <c r="AD19" s="635"/>
      <c r="AE19" s="444"/>
      <c r="AF19" s="444"/>
      <c r="AG19" s="444"/>
      <c r="AH19" s="444"/>
    </row>
    <row r="20" spans="1:34" s="445" customFormat="1" ht="21.75" customHeight="1">
      <c r="A20" s="710"/>
      <c r="B20" s="680"/>
      <c r="C20" s="660"/>
      <c r="D20" s="676" t="s">
        <v>280</v>
      </c>
      <c r="E20" s="674"/>
      <c r="F20" s="674"/>
      <c r="G20" s="674"/>
      <c r="H20" s="675"/>
      <c r="I20" s="708">
        <v>0</v>
      </c>
      <c r="J20" s="708">
        <v>0</v>
      </c>
      <c r="K20" s="709">
        <v>0</v>
      </c>
      <c r="L20" s="675"/>
      <c r="M20" s="708">
        <v>0</v>
      </c>
      <c r="N20" s="709">
        <v>0</v>
      </c>
      <c r="O20" s="675"/>
      <c r="P20" s="709">
        <v>0</v>
      </c>
      <c r="Q20" s="674"/>
      <c r="R20" s="675"/>
      <c r="S20" s="708">
        <v>0</v>
      </c>
      <c r="T20" s="708">
        <v>0</v>
      </c>
      <c r="U20" s="708">
        <v>0</v>
      </c>
      <c r="V20" s="708">
        <v>0</v>
      </c>
      <c r="W20" s="708">
        <v>0</v>
      </c>
      <c r="X20" s="708">
        <v>0</v>
      </c>
      <c r="Y20" s="708">
        <v>0</v>
      </c>
      <c r="Z20" s="708">
        <v>0</v>
      </c>
      <c r="AA20" s="708">
        <v>0</v>
      </c>
      <c r="AB20" s="708">
        <v>249584</v>
      </c>
      <c r="AC20" s="708">
        <v>249584</v>
      </c>
      <c r="AD20" s="635"/>
      <c r="AE20" s="444"/>
      <c r="AF20" s="444"/>
      <c r="AG20" s="444"/>
      <c r="AH20" s="444"/>
    </row>
    <row r="21" spans="1:34" s="445" customFormat="1" ht="14.25" customHeight="1">
      <c r="A21" s="710"/>
      <c r="B21" s="680"/>
      <c r="C21" s="660"/>
      <c r="D21" s="676" t="s">
        <v>403</v>
      </c>
      <c r="E21" s="674"/>
      <c r="F21" s="674"/>
      <c r="G21" s="674"/>
      <c r="H21" s="675"/>
      <c r="I21" s="708">
        <v>0</v>
      </c>
      <c r="J21" s="708">
        <v>0</v>
      </c>
      <c r="K21" s="709">
        <v>0</v>
      </c>
      <c r="L21" s="675"/>
      <c r="M21" s="708">
        <v>0</v>
      </c>
      <c r="N21" s="709">
        <v>0</v>
      </c>
      <c r="O21" s="675"/>
      <c r="P21" s="709">
        <v>0</v>
      </c>
      <c r="Q21" s="674"/>
      <c r="R21" s="675"/>
      <c r="S21" s="708">
        <v>0</v>
      </c>
      <c r="T21" s="708">
        <v>0</v>
      </c>
      <c r="U21" s="708">
        <v>0</v>
      </c>
      <c r="V21" s="708">
        <v>0</v>
      </c>
      <c r="W21" s="708">
        <v>0</v>
      </c>
      <c r="X21" s="708">
        <v>0</v>
      </c>
      <c r="Y21" s="708">
        <v>0</v>
      </c>
      <c r="Z21" s="708">
        <v>0</v>
      </c>
      <c r="AA21" s="708">
        <v>0</v>
      </c>
      <c r="AB21" s="708">
        <v>28008</v>
      </c>
      <c r="AC21" s="708">
        <v>28008</v>
      </c>
      <c r="AD21" s="635"/>
      <c r="AE21" s="444"/>
      <c r="AF21" s="444"/>
      <c r="AG21" s="444"/>
      <c r="AH21" s="444"/>
    </row>
    <row r="22" spans="1:34" s="445" customFormat="1" ht="14.25" customHeight="1">
      <c r="A22" s="710"/>
      <c r="B22" s="681"/>
      <c r="C22" s="683"/>
      <c r="D22" s="711" t="s">
        <v>471</v>
      </c>
      <c r="E22" s="674"/>
      <c r="F22" s="674"/>
      <c r="G22" s="674"/>
      <c r="H22" s="675"/>
      <c r="I22" s="712">
        <v>0</v>
      </c>
      <c r="J22" s="712">
        <v>0</v>
      </c>
      <c r="K22" s="713">
        <v>0</v>
      </c>
      <c r="L22" s="675"/>
      <c r="M22" s="712">
        <v>0</v>
      </c>
      <c r="N22" s="713">
        <v>0</v>
      </c>
      <c r="O22" s="675"/>
      <c r="P22" s="713">
        <v>0</v>
      </c>
      <c r="Q22" s="674"/>
      <c r="R22" s="675"/>
      <c r="S22" s="712">
        <v>0</v>
      </c>
      <c r="T22" s="712">
        <v>0</v>
      </c>
      <c r="U22" s="712">
        <v>0</v>
      </c>
      <c r="V22" s="712">
        <v>0</v>
      </c>
      <c r="W22" s="712">
        <v>0</v>
      </c>
      <c r="X22" s="712">
        <v>0</v>
      </c>
      <c r="Y22" s="712">
        <v>0</v>
      </c>
      <c r="Z22" s="712">
        <v>0</v>
      </c>
      <c r="AA22" s="712">
        <v>0</v>
      </c>
      <c r="AB22" s="712">
        <v>3431700</v>
      </c>
      <c r="AC22" s="712">
        <v>3431700</v>
      </c>
      <c r="AD22" s="635"/>
      <c r="AE22" s="444"/>
      <c r="AF22" s="444"/>
      <c r="AG22" s="444"/>
      <c r="AH22" s="444"/>
    </row>
    <row r="23" spans="1:34" s="445" customFormat="1" ht="22.5" customHeight="1">
      <c r="A23" s="714"/>
      <c r="B23" s="715" t="s">
        <v>472</v>
      </c>
      <c r="C23" s="674"/>
      <c r="D23" s="674"/>
      <c r="E23" s="674"/>
      <c r="F23" s="674"/>
      <c r="G23" s="674"/>
      <c r="H23" s="675"/>
      <c r="I23" s="716">
        <v>0</v>
      </c>
      <c r="J23" s="716">
        <v>0</v>
      </c>
      <c r="K23" s="717">
        <v>0</v>
      </c>
      <c r="L23" s="675"/>
      <c r="M23" s="716">
        <v>0</v>
      </c>
      <c r="N23" s="717">
        <v>0</v>
      </c>
      <c r="O23" s="675"/>
      <c r="P23" s="717">
        <v>0</v>
      </c>
      <c r="Q23" s="674"/>
      <c r="R23" s="675"/>
      <c r="S23" s="716">
        <v>0</v>
      </c>
      <c r="T23" s="716">
        <v>0</v>
      </c>
      <c r="U23" s="716">
        <v>0</v>
      </c>
      <c r="V23" s="716">
        <v>0</v>
      </c>
      <c r="W23" s="716">
        <v>0</v>
      </c>
      <c r="X23" s="716">
        <v>0</v>
      </c>
      <c r="Y23" s="716">
        <v>0</v>
      </c>
      <c r="Z23" s="716">
        <v>0</v>
      </c>
      <c r="AA23" s="716">
        <v>0</v>
      </c>
      <c r="AB23" s="716">
        <v>3431700</v>
      </c>
      <c r="AC23" s="716">
        <v>3431700</v>
      </c>
      <c r="AD23" s="635"/>
      <c r="AE23" s="444"/>
      <c r="AF23" s="444"/>
      <c r="AG23" s="444"/>
      <c r="AH23" s="444"/>
    </row>
    <row r="24" spans="1:34" s="445" customFormat="1" ht="21" customHeight="1">
      <c r="A24" s="676" t="s">
        <v>105</v>
      </c>
      <c r="B24" s="676" t="s">
        <v>271</v>
      </c>
      <c r="C24" s="642"/>
      <c r="D24" s="676" t="s">
        <v>407</v>
      </c>
      <c r="E24" s="674"/>
      <c r="F24" s="674"/>
      <c r="G24" s="674"/>
      <c r="H24" s="675"/>
      <c r="I24" s="708">
        <v>115920</v>
      </c>
      <c r="J24" s="708">
        <v>0</v>
      </c>
      <c r="K24" s="709">
        <v>0</v>
      </c>
      <c r="L24" s="675"/>
      <c r="M24" s="708">
        <v>0</v>
      </c>
      <c r="N24" s="709">
        <v>0</v>
      </c>
      <c r="O24" s="675"/>
      <c r="P24" s="709">
        <v>0</v>
      </c>
      <c r="Q24" s="674"/>
      <c r="R24" s="675"/>
      <c r="S24" s="708">
        <v>0</v>
      </c>
      <c r="T24" s="708">
        <v>0</v>
      </c>
      <c r="U24" s="708">
        <v>0</v>
      </c>
      <c r="V24" s="708">
        <v>0</v>
      </c>
      <c r="W24" s="708">
        <v>0</v>
      </c>
      <c r="X24" s="708">
        <v>0</v>
      </c>
      <c r="Y24" s="708">
        <v>0</v>
      </c>
      <c r="Z24" s="708">
        <v>0</v>
      </c>
      <c r="AA24" s="708">
        <v>0</v>
      </c>
      <c r="AB24" s="708">
        <v>0</v>
      </c>
      <c r="AC24" s="708">
        <v>115920</v>
      </c>
      <c r="AD24" s="635"/>
      <c r="AE24" s="444"/>
      <c r="AF24" s="444"/>
      <c r="AG24" s="444"/>
      <c r="AH24" s="444"/>
    </row>
    <row r="25" spans="1:34" s="445" customFormat="1" ht="22.5" customHeight="1">
      <c r="A25" s="710"/>
      <c r="B25" s="680"/>
      <c r="C25" s="660"/>
      <c r="D25" s="676" t="s">
        <v>408</v>
      </c>
      <c r="E25" s="674"/>
      <c r="F25" s="674"/>
      <c r="G25" s="674"/>
      <c r="H25" s="675"/>
      <c r="I25" s="708">
        <v>20000</v>
      </c>
      <c r="J25" s="708">
        <v>0</v>
      </c>
      <c r="K25" s="709">
        <v>0</v>
      </c>
      <c r="L25" s="675"/>
      <c r="M25" s="708">
        <v>0</v>
      </c>
      <c r="N25" s="709">
        <v>0</v>
      </c>
      <c r="O25" s="675"/>
      <c r="P25" s="709">
        <v>0</v>
      </c>
      <c r="Q25" s="674"/>
      <c r="R25" s="675"/>
      <c r="S25" s="708">
        <v>0</v>
      </c>
      <c r="T25" s="708">
        <v>0</v>
      </c>
      <c r="U25" s="708">
        <v>0</v>
      </c>
      <c r="V25" s="708">
        <v>0</v>
      </c>
      <c r="W25" s="708">
        <v>0</v>
      </c>
      <c r="X25" s="708">
        <v>0</v>
      </c>
      <c r="Y25" s="708">
        <v>0</v>
      </c>
      <c r="Z25" s="708">
        <v>0</v>
      </c>
      <c r="AA25" s="708">
        <v>0</v>
      </c>
      <c r="AB25" s="708">
        <v>0</v>
      </c>
      <c r="AC25" s="708">
        <v>20000</v>
      </c>
      <c r="AD25" s="635"/>
      <c r="AE25" s="444"/>
      <c r="AF25" s="444"/>
      <c r="AG25" s="444"/>
      <c r="AH25" s="444"/>
    </row>
    <row r="26" spans="1:34" s="445" customFormat="1" ht="14.25" customHeight="1">
      <c r="A26" s="710"/>
      <c r="B26" s="680"/>
      <c r="C26" s="660"/>
      <c r="D26" s="676" t="s">
        <v>409</v>
      </c>
      <c r="E26" s="674"/>
      <c r="F26" s="674"/>
      <c r="G26" s="674"/>
      <c r="H26" s="675"/>
      <c r="I26" s="708">
        <v>20000</v>
      </c>
      <c r="J26" s="708">
        <v>0</v>
      </c>
      <c r="K26" s="709">
        <v>0</v>
      </c>
      <c r="L26" s="675"/>
      <c r="M26" s="708">
        <v>0</v>
      </c>
      <c r="N26" s="709">
        <v>0</v>
      </c>
      <c r="O26" s="675"/>
      <c r="P26" s="709">
        <v>0</v>
      </c>
      <c r="Q26" s="674"/>
      <c r="R26" s="675"/>
      <c r="S26" s="708">
        <v>0</v>
      </c>
      <c r="T26" s="708">
        <v>0</v>
      </c>
      <c r="U26" s="708">
        <v>0</v>
      </c>
      <c r="V26" s="708">
        <v>0</v>
      </c>
      <c r="W26" s="708">
        <v>0</v>
      </c>
      <c r="X26" s="708">
        <v>0</v>
      </c>
      <c r="Y26" s="708">
        <v>0</v>
      </c>
      <c r="Z26" s="708">
        <v>0</v>
      </c>
      <c r="AA26" s="708">
        <v>0</v>
      </c>
      <c r="AB26" s="708">
        <v>0</v>
      </c>
      <c r="AC26" s="708">
        <v>20000</v>
      </c>
      <c r="AD26" s="635"/>
      <c r="AE26" s="444"/>
      <c r="AF26" s="444"/>
      <c r="AG26" s="444"/>
      <c r="AH26" s="444"/>
    </row>
    <row r="27" spans="1:34" s="445" customFormat="1" ht="20.25" customHeight="1">
      <c r="A27" s="710"/>
      <c r="B27" s="680"/>
      <c r="C27" s="660"/>
      <c r="D27" s="676" t="s">
        <v>410</v>
      </c>
      <c r="E27" s="674"/>
      <c r="F27" s="674"/>
      <c r="G27" s="674"/>
      <c r="H27" s="675"/>
      <c r="I27" s="708">
        <v>33120</v>
      </c>
      <c r="J27" s="708">
        <v>0</v>
      </c>
      <c r="K27" s="709">
        <v>0</v>
      </c>
      <c r="L27" s="675"/>
      <c r="M27" s="708">
        <v>0</v>
      </c>
      <c r="N27" s="709">
        <v>0</v>
      </c>
      <c r="O27" s="675"/>
      <c r="P27" s="709">
        <v>0</v>
      </c>
      <c r="Q27" s="674"/>
      <c r="R27" s="675"/>
      <c r="S27" s="708">
        <v>0</v>
      </c>
      <c r="T27" s="708">
        <v>0</v>
      </c>
      <c r="U27" s="708">
        <v>0</v>
      </c>
      <c r="V27" s="708">
        <v>0</v>
      </c>
      <c r="W27" s="708">
        <v>0</v>
      </c>
      <c r="X27" s="708">
        <v>0</v>
      </c>
      <c r="Y27" s="708">
        <v>0</v>
      </c>
      <c r="Z27" s="708">
        <v>0</v>
      </c>
      <c r="AA27" s="708">
        <v>0</v>
      </c>
      <c r="AB27" s="708">
        <v>0</v>
      </c>
      <c r="AC27" s="708">
        <v>33120</v>
      </c>
      <c r="AD27" s="635"/>
      <c r="AE27" s="444"/>
      <c r="AF27" s="444"/>
      <c r="AG27" s="444"/>
      <c r="AH27" s="444"/>
    </row>
    <row r="28" spans="1:34" s="445" customFormat="1" ht="14.25" customHeight="1">
      <c r="A28" s="710"/>
      <c r="B28" s="680"/>
      <c r="C28" s="660"/>
      <c r="D28" s="676" t="s">
        <v>411</v>
      </c>
      <c r="E28" s="674"/>
      <c r="F28" s="674"/>
      <c r="G28" s="674"/>
      <c r="H28" s="675"/>
      <c r="I28" s="708">
        <v>252264</v>
      </c>
      <c r="J28" s="708">
        <v>0</v>
      </c>
      <c r="K28" s="709">
        <v>0</v>
      </c>
      <c r="L28" s="675"/>
      <c r="M28" s="708">
        <v>0</v>
      </c>
      <c r="N28" s="709">
        <v>0</v>
      </c>
      <c r="O28" s="675"/>
      <c r="P28" s="709">
        <v>0</v>
      </c>
      <c r="Q28" s="674"/>
      <c r="R28" s="675"/>
      <c r="S28" s="708">
        <v>0</v>
      </c>
      <c r="T28" s="708">
        <v>0</v>
      </c>
      <c r="U28" s="708">
        <v>0</v>
      </c>
      <c r="V28" s="708">
        <v>0</v>
      </c>
      <c r="W28" s="708">
        <v>0</v>
      </c>
      <c r="X28" s="708">
        <v>0</v>
      </c>
      <c r="Y28" s="708">
        <v>0</v>
      </c>
      <c r="Z28" s="708">
        <v>0</v>
      </c>
      <c r="AA28" s="708">
        <v>0</v>
      </c>
      <c r="AB28" s="708">
        <v>0</v>
      </c>
      <c r="AC28" s="708">
        <v>252264</v>
      </c>
      <c r="AD28" s="635"/>
      <c r="AE28" s="444"/>
      <c r="AF28" s="444"/>
      <c r="AG28" s="444"/>
      <c r="AH28" s="444"/>
    </row>
    <row r="29" spans="1:34" s="445" customFormat="1" ht="14.25" customHeight="1">
      <c r="A29" s="710"/>
      <c r="B29" s="681"/>
      <c r="C29" s="683"/>
      <c r="D29" s="711" t="s">
        <v>471</v>
      </c>
      <c r="E29" s="674"/>
      <c r="F29" s="674"/>
      <c r="G29" s="674"/>
      <c r="H29" s="675"/>
      <c r="I29" s="712">
        <v>441304</v>
      </c>
      <c r="J29" s="712">
        <v>0</v>
      </c>
      <c r="K29" s="713">
        <v>0</v>
      </c>
      <c r="L29" s="675"/>
      <c r="M29" s="712">
        <v>0</v>
      </c>
      <c r="N29" s="713">
        <v>0</v>
      </c>
      <c r="O29" s="675"/>
      <c r="P29" s="713">
        <v>0</v>
      </c>
      <c r="Q29" s="674"/>
      <c r="R29" s="675"/>
      <c r="S29" s="712">
        <v>0</v>
      </c>
      <c r="T29" s="712">
        <v>0</v>
      </c>
      <c r="U29" s="712">
        <v>0</v>
      </c>
      <c r="V29" s="712">
        <v>0</v>
      </c>
      <c r="W29" s="712">
        <v>0</v>
      </c>
      <c r="X29" s="712">
        <v>0</v>
      </c>
      <c r="Y29" s="712">
        <v>0</v>
      </c>
      <c r="Z29" s="712">
        <v>0</v>
      </c>
      <c r="AA29" s="712">
        <v>0</v>
      </c>
      <c r="AB29" s="712">
        <v>0</v>
      </c>
      <c r="AC29" s="712">
        <v>441304</v>
      </c>
      <c r="AD29" s="635"/>
      <c r="AE29" s="444"/>
      <c r="AF29" s="444"/>
      <c r="AG29" s="444"/>
      <c r="AH29" s="444"/>
    </row>
    <row r="30" spans="1:34" s="445" customFormat="1" ht="14.25" customHeight="1">
      <c r="A30" s="714"/>
      <c r="B30" s="715" t="s">
        <v>472</v>
      </c>
      <c r="C30" s="674"/>
      <c r="D30" s="674"/>
      <c r="E30" s="674"/>
      <c r="F30" s="674"/>
      <c r="G30" s="674"/>
      <c r="H30" s="675"/>
      <c r="I30" s="716">
        <v>441304</v>
      </c>
      <c r="J30" s="716">
        <v>0</v>
      </c>
      <c r="K30" s="717">
        <v>0</v>
      </c>
      <c r="L30" s="675"/>
      <c r="M30" s="716">
        <v>0</v>
      </c>
      <c r="N30" s="717">
        <v>0</v>
      </c>
      <c r="O30" s="675"/>
      <c r="P30" s="717">
        <v>0</v>
      </c>
      <c r="Q30" s="674"/>
      <c r="R30" s="675"/>
      <c r="S30" s="716">
        <v>0</v>
      </c>
      <c r="T30" s="716">
        <v>0</v>
      </c>
      <c r="U30" s="716">
        <v>0</v>
      </c>
      <c r="V30" s="716">
        <v>0</v>
      </c>
      <c r="W30" s="716">
        <v>0</v>
      </c>
      <c r="X30" s="716">
        <v>0</v>
      </c>
      <c r="Y30" s="716">
        <v>0</v>
      </c>
      <c r="Z30" s="716">
        <v>0</v>
      </c>
      <c r="AA30" s="716">
        <v>0</v>
      </c>
      <c r="AB30" s="716">
        <v>0</v>
      </c>
      <c r="AC30" s="716">
        <v>441304</v>
      </c>
      <c r="AD30" s="635"/>
      <c r="AE30" s="444"/>
      <c r="AF30" s="444"/>
      <c r="AG30" s="444"/>
      <c r="AH30" s="444"/>
    </row>
    <row r="31" spans="1:34" s="445" customFormat="1" ht="14.25" customHeight="1">
      <c r="A31" s="676" t="s">
        <v>104</v>
      </c>
      <c r="B31" s="676" t="s">
        <v>271</v>
      </c>
      <c r="C31" s="642"/>
      <c r="D31" s="676" t="s">
        <v>412</v>
      </c>
      <c r="E31" s="674"/>
      <c r="F31" s="674"/>
      <c r="G31" s="674"/>
      <c r="H31" s="675"/>
      <c r="I31" s="708">
        <v>602130</v>
      </c>
      <c r="J31" s="708">
        <v>501920</v>
      </c>
      <c r="K31" s="709">
        <v>504191</v>
      </c>
      <c r="L31" s="675"/>
      <c r="M31" s="708">
        <v>0</v>
      </c>
      <c r="N31" s="709">
        <v>352560</v>
      </c>
      <c r="O31" s="675"/>
      <c r="P31" s="709">
        <v>0</v>
      </c>
      <c r="Q31" s="674"/>
      <c r="R31" s="675"/>
      <c r="S31" s="708">
        <v>0</v>
      </c>
      <c r="T31" s="708">
        <v>0</v>
      </c>
      <c r="U31" s="708">
        <v>382920</v>
      </c>
      <c r="V31" s="708">
        <v>0</v>
      </c>
      <c r="W31" s="708">
        <v>0</v>
      </c>
      <c r="X31" s="708">
        <v>0</v>
      </c>
      <c r="Y31" s="708">
        <v>0</v>
      </c>
      <c r="Z31" s="708">
        <v>0</v>
      </c>
      <c r="AA31" s="708">
        <v>0</v>
      </c>
      <c r="AB31" s="708">
        <v>0</v>
      </c>
      <c r="AC31" s="708">
        <v>2343721</v>
      </c>
      <c r="AD31" s="635"/>
      <c r="AE31" s="444"/>
      <c r="AF31" s="444"/>
      <c r="AG31" s="444"/>
      <c r="AH31" s="444"/>
    </row>
    <row r="32" spans="1:34" s="445" customFormat="1" ht="14.25" customHeight="1">
      <c r="A32" s="710"/>
      <c r="B32" s="680"/>
      <c r="C32" s="660"/>
      <c r="D32" s="676" t="s">
        <v>413</v>
      </c>
      <c r="E32" s="674"/>
      <c r="F32" s="674"/>
      <c r="G32" s="674"/>
      <c r="H32" s="675"/>
      <c r="I32" s="708">
        <v>42420</v>
      </c>
      <c r="J32" s="708">
        <v>0</v>
      </c>
      <c r="K32" s="709">
        <v>5000</v>
      </c>
      <c r="L32" s="675"/>
      <c r="M32" s="708">
        <v>0</v>
      </c>
      <c r="N32" s="709">
        <v>15000</v>
      </c>
      <c r="O32" s="675"/>
      <c r="P32" s="709">
        <v>0</v>
      </c>
      <c r="Q32" s="674"/>
      <c r="R32" s="675"/>
      <c r="S32" s="708">
        <v>0</v>
      </c>
      <c r="T32" s="708">
        <v>0</v>
      </c>
      <c r="U32" s="708">
        <v>21420</v>
      </c>
      <c r="V32" s="708">
        <v>0</v>
      </c>
      <c r="W32" s="708">
        <v>0</v>
      </c>
      <c r="X32" s="708">
        <v>0</v>
      </c>
      <c r="Y32" s="708">
        <v>0</v>
      </c>
      <c r="Z32" s="708">
        <v>0</v>
      </c>
      <c r="AA32" s="708">
        <v>0</v>
      </c>
      <c r="AB32" s="708">
        <v>0</v>
      </c>
      <c r="AC32" s="708">
        <v>83840</v>
      </c>
      <c r="AD32" s="635"/>
      <c r="AE32" s="444"/>
      <c r="AF32" s="444"/>
      <c r="AG32" s="444"/>
      <c r="AH32" s="444"/>
    </row>
    <row r="33" spans="1:34" s="445" customFormat="1" ht="14.25" customHeight="1">
      <c r="A33" s="710"/>
      <c r="B33" s="680"/>
      <c r="C33" s="660"/>
      <c r="D33" s="676" t="s">
        <v>414</v>
      </c>
      <c r="E33" s="674"/>
      <c r="F33" s="674"/>
      <c r="G33" s="674"/>
      <c r="H33" s="675"/>
      <c r="I33" s="708">
        <v>38000</v>
      </c>
      <c r="J33" s="708">
        <v>28000</v>
      </c>
      <c r="K33" s="709">
        <v>18000</v>
      </c>
      <c r="L33" s="675"/>
      <c r="M33" s="708">
        <v>0</v>
      </c>
      <c r="N33" s="709">
        <v>25000</v>
      </c>
      <c r="O33" s="675"/>
      <c r="P33" s="709">
        <v>0</v>
      </c>
      <c r="Q33" s="674"/>
      <c r="R33" s="675"/>
      <c r="S33" s="708">
        <v>0</v>
      </c>
      <c r="T33" s="708">
        <v>0</v>
      </c>
      <c r="U33" s="708">
        <v>10000</v>
      </c>
      <c r="V33" s="708">
        <v>0</v>
      </c>
      <c r="W33" s="708">
        <v>0</v>
      </c>
      <c r="X33" s="708">
        <v>0</v>
      </c>
      <c r="Y33" s="708">
        <v>0</v>
      </c>
      <c r="Z33" s="708">
        <v>0</v>
      </c>
      <c r="AA33" s="708">
        <v>0</v>
      </c>
      <c r="AB33" s="708">
        <v>0</v>
      </c>
      <c r="AC33" s="708">
        <v>119000</v>
      </c>
      <c r="AD33" s="635"/>
      <c r="AE33" s="444"/>
      <c r="AF33" s="444"/>
      <c r="AG33" s="444"/>
      <c r="AH33" s="444"/>
    </row>
    <row r="34" spans="1:34" s="445" customFormat="1" ht="24.75" customHeight="1">
      <c r="A34" s="710"/>
      <c r="B34" s="680"/>
      <c r="C34" s="660"/>
      <c r="D34" s="676" t="s">
        <v>415</v>
      </c>
      <c r="E34" s="674"/>
      <c r="F34" s="674"/>
      <c r="G34" s="674"/>
      <c r="H34" s="675"/>
      <c r="I34" s="708">
        <v>0</v>
      </c>
      <c r="J34" s="708">
        <v>24820</v>
      </c>
      <c r="K34" s="709">
        <v>0</v>
      </c>
      <c r="L34" s="675"/>
      <c r="M34" s="708">
        <v>0</v>
      </c>
      <c r="N34" s="709">
        <v>0</v>
      </c>
      <c r="O34" s="675"/>
      <c r="P34" s="709">
        <v>0</v>
      </c>
      <c r="Q34" s="674"/>
      <c r="R34" s="675"/>
      <c r="S34" s="708">
        <v>0</v>
      </c>
      <c r="T34" s="708">
        <v>0</v>
      </c>
      <c r="U34" s="708">
        <v>0</v>
      </c>
      <c r="V34" s="708">
        <v>0</v>
      </c>
      <c r="W34" s="708">
        <v>0</v>
      </c>
      <c r="X34" s="708">
        <v>0</v>
      </c>
      <c r="Y34" s="708">
        <v>0</v>
      </c>
      <c r="Z34" s="708">
        <v>0</v>
      </c>
      <c r="AA34" s="708">
        <v>0</v>
      </c>
      <c r="AB34" s="708">
        <v>0</v>
      </c>
      <c r="AC34" s="708">
        <v>24820</v>
      </c>
      <c r="AD34" s="635"/>
      <c r="AE34" s="444"/>
      <c r="AF34" s="444"/>
      <c r="AG34" s="444"/>
      <c r="AH34" s="444"/>
    </row>
    <row r="35" spans="1:34" s="445" customFormat="1" ht="21" customHeight="1">
      <c r="A35" s="710"/>
      <c r="B35" s="680"/>
      <c r="C35" s="660"/>
      <c r="D35" s="676" t="s">
        <v>416</v>
      </c>
      <c r="E35" s="674"/>
      <c r="F35" s="674"/>
      <c r="G35" s="674"/>
      <c r="H35" s="675"/>
      <c r="I35" s="708">
        <v>247420</v>
      </c>
      <c r="J35" s="708">
        <v>45260</v>
      </c>
      <c r="K35" s="709">
        <v>0</v>
      </c>
      <c r="L35" s="675"/>
      <c r="M35" s="708">
        <v>0</v>
      </c>
      <c r="N35" s="709">
        <v>139567</v>
      </c>
      <c r="O35" s="675"/>
      <c r="P35" s="709">
        <v>0</v>
      </c>
      <c r="Q35" s="674"/>
      <c r="R35" s="675"/>
      <c r="S35" s="708">
        <v>0</v>
      </c>
      <c r="T35" s="708">
        <v>0</v>
      </c>
      <c r="U35" s="708">
        <v>139488</v>
      </c>
      <c r="V35" s="708">
        <v>0</v>
      </c>
      <c r="W35" s="708">
        <v>0</v>
      </c>
      <c r="X35" s="708">
        <v>0</v>
      </c>
      <c r="Y35" s="708">
        <v>0</v>
      </c>
      <c r="Z35" s="708">
        <v>0</v>
      </c>
      <c r="AA35" s="708">
        <v>0</v>
      </c>
      <c r="AB35" s="708">
        <v>0</v>
      </c>
      <c r="AC35" s="708">
        <v>571735</v>
      </c>
      <c r="AD35" s="635"/>
      <c r="AE35" s="444"/>
      <c r="AF35" s="444"/>
      <c r="AG35" s="444"/>
      <c r="AH35" s="444"/>
    </row>
    <row r="36" spans="1:34" s="445" customFormat="1" ht="14.25" customHeight="1">
      <c r="A36" s="710"/>
      <c r="B36" s="680"/>
      <c r="C36" s="660"/>
      <c r="D36" s="676" t="s">
        <v>417</v>
      </c>
      <c r="E36" s="674"/>
      <c r="F36" s="674"/>
      <c r="G36" s="674"/>
      <c r="H36" s="675"/>
      <c r="I36" s="708">
        <v>14000</v>
      </c>
      <c r="J36" s="708">
        <v>7930</v>
      </c>
      <c r="K36" s="709">
        <v>0</v>
      </c>
      <c r="L36" s="675"/>
      <c r="M36" s="708">
        <v>0</v>
      </c>
      <c r="N36" s="709">
        <v>11979</v>
      </c>
      <c r="O36" s="675"/>
      <c r="P36" s="709">
        <v>0</v>
      </c>
      <c r="Q36" s="674"/>
      <c r="R36" s="675"/>
      <c r="S36" s="708">
        <v>0</v>
      </c>
      <c r="T36" s="708">
        <v>0</v>
      </c>
      <c r="U36" s="708">
        <v>29781</v>
      </c>
      <c r="V36" s="708">
        <v>0</v>
      </c>
      <c r="W36" s="708">
        <v>0</v>
      </c>
      <c r="X36" s="708">
        <v>0</v>
      </c>
      <c r="Y36" s="708">
        <v>0</v>
      </c>
      <c r="Z36" s="708">
        <v>0</v>
      </c>
      <c r="AA36" s="708">
        <v>0</v>
      </c>
      <c r="AB36" s="708">
        <v>0</v>
      </c>
      <c r="AC36" s="708">
        <v>63690</v>
      </c>
      <c r="AD36" s="635"/>
      <c r="AE36" s="444"/>
      <c r="AF36" s="444"/>
      <c r="AG36" s="444"/>
      <c r="AH36" s="444"/>
    </row>
    <row r="37" spans="1:34" s="445" customFormat="1" ht="22.5" customHeight="1">
      <c r="A37" s="710"/>
      <c r="B37" s="681"/>
      <c r="C37" s="683"/>
      <c r="D37" s="711" t="s">
        <v>471</v>
      </c>
      <c r="E37" s="674"/>
      <c r="F37" s="674"/>
      <c r="G37" s="674"/>
      <c r="H37" s="675"/>
      <c r="I37" s="712">
        <v>943970</v>
      </c>
      <c r="J37" s="712">
        <v>607930</v>
      </c>
      <c r="K37" s="713">
        <v>527191</v>
      </c>
      <c r="L37" s="675"/>
      <c r="M37" s="712">
        <v>0</v>
      </c>
      <c r="N37" s="713">
        <v>544106</v>
      </c>
      <c r="O37" s="675"/>
      <c r="P37" s="713">
        <v>0</v>
      </c>
      <c r="Q37" s="674"/>
      <c r="R37" s="675"/>
      <c r="S37" s="712">
        <v>0</v>
      </c>
      <c r="T37" s="712">
        <v>0</v>
      </c>
      <c r="U37" s="712">
        <v>583609</v>
      </c>
      <c r="V37" s="712">
        <v>0</v>
      </c>
      <c r="W37" s="712">
        <v>0</v>
      </c>
      <c r="X37" s="712">
        <v>0</v>
      </c>
      <c r="Y37" s="712">
        <v>0</v>
      </c>
      <c r="Z37" s="712">
        <v>0</v>
      </c>
      <c r="AA37" s="712">
        <v>0</v>
      </c>
      <c r="AB37" s="712">
        <v>0</v>
      </c>
      <c r="AC37" s="712">
        <v>3206806</v>
      </c>
      <c r="AD37" s="635"/>
      <c r="AE37" s="444"/>
      <c r="AF37" s="444"/>
      <c r="AG37" s="444"/>
      <c r="AH37" s="444"/>
    </row>
    <row r="38" spans="1:34" s="445" customFormat="1" ht="14.25" customHeight="1">
      <c r="A38" s="714"/>
      <c r="B38" s="715" t="s">
        <v>472</v>
      </c>
      <c r="C38" s="674"/>
      <c r="D38" s="674"/>
      <c r="E38" s="674"/>
      <c r="F38" s="674"/>
      <c r="G38" s="674"/>
      <c r="H38" s="675"/>
      <c r="I38" s="716">
        <v>943970</v>
      </c>
      <c r="J38" s="716">
        <v>607930</v>
      </c>
      <c r="K38" s="717">
        <v>527191</v>
      </c>
      <c r="L38" s="675"/>
      <c r="M38" s="716">
        <v>0</v>
      </c>
      <c r="N38" s="717">
        <v>544106</v>
      </c>
      <c r="O38" s="675"/>
      <c r="P38" s="717">
        <v>0</v>
      </c>
      <c r="Q38" s="674"/>
      <c r="R38" s="675"/>
      <c r="S38" s="716">
        <v>0</v>
      </c>
      <c r="T38" s="716">
        <v>0</v>
      </c>
      <c r="U38" s="716">
        <v>583609</v>
      </c>
      <c r="V38" s="716">
        <v>0</v>
      </c>
      <c r="W38" s="716">
        <v>0</v>
      </c>
      <c r="X38" s="716">
        <v>0</v>
      </c>
      <c r="Y38" s="716">
        <v>0</v>
      </c>
      <c r="Z38" s="716">
        <v>0</v>
      </c>
      <c r="AA38" s="716">
        <v>0</v>
      </c>
      <c r="AB38" s="716">
        <v>0</v>
      </c>
      <c r="AC38" s="716">
        <v>3206806</v>
      </c>
      <c r="AD38" s="635"/>
      <c r="AE38" s="444"/>
      <c r="AF38" s="444"/>
      <c r="AG38" s="444"/>
      <c r="AH38" s="444"/>
    </row>
    <row r="39" spans="1:34" s="445" customFormat="1" ht="23.25" customHeight="1">
      <c r="A39" s="676" t="s">
        <v>11</v>
      </c>
      <c r="B39" s="676" t="s">
        <v>271</v>
      </c>
      <c r="C39" s="642"/>
      <c r="D39" s="676" t="s">
        <v>418</v>
      </c>
      <c r="E39" s="674"/>
      <c r="F39" s="674"/>
      <c r="G39" s="674"/>
      <c r="H39" s="675"/>
      <c r="I39" s="708">
        <v>274200</v>
      </c>
      <c r="J39" s="708">
        <v>143000</v>
      </c>
      <c r="K39" s="709">
        <v>10000</v>
      </c>
      <c r="L39" s="675"/>
      <c r="M39" s="708">
        <v>10000</v>
      </c>
      <c r="N39" s="709">
        <v>100000</v>
      </c>
      <c r="O39" s="675"/>
      <c r="P39" s="709">
        <v>0</v>
      </c>
      <c r="Q39" s="674"/>
      <c r="R39" s="675"/>
      <c r="S39" s="708">
        <v>0</v>
      </c>
      <c r="T39" s="708">
        <v>0</v>
      </c>
      <c r="U39" s="708">
        <v>42340</v>
      </c>
      <c r="V39" s="708">
        <v>0</v>
      </c>
      <c r="W39" s="708">
        <v>0</v>
      </c>
      <c r="X39" s="708">
        <v>0</v>
      </c>
      <c r="Y39" s="708">
        <v>0</v>
      </c>
      <c r="Z39" s="708">
        <v>0</v>
      </c>
      <c r="AA39" s="708">
        <v>0</v>
      </c>
      <c r="AB39" s="708">
        <v>0</v>
      </c>
      <c r="AC39" s="708">
        <v>579540</v>
      </c>
      <c r="AD39" s="635"/>
      <c r="AE39" s="444"/>
      <c r="AF39" s="444"/>
      <c r="AG39" s="444"/>
      <c r="AH39" s="444"/>
    </row>
    <row r="40" spans="1:34" s="445" customFormat="1" ht="14.25" customHeight="1">
      <c r="A40" s="710"/>
      <c r="B40" s="680"/>
      <c r="C40" s="660"/>
      <c r="D40" s="676" t="s">
        <v>610</v>
      </c>
      <c r="E40" s="674"/>
      <c r="F40" s="674"/>
      <c r="G40" s="674"/>
      <c r="H40" s="675"/>
      <c r="I40" s="708">
        <v>16000</v>
      </c>
      <c r="J40" s="708">
        <v>0</v>
      </c>
      <c r="K40" s="709">
        <v>0</v>
      </c>
      <c r="L40" s="675"/>
      <c r="M40" s="708">
        <v>0</v>
      </c>
      <c r="N40" s="709">
        <v>0</v>
      </c>
      <c r="O40" s="675"/>
      <c r="P40" s="709">
        <v>0</v>
      </c>
      <c r="Q40" s="674"/>
      <c r="R40" s="675"/>
      <c r="S40" s="708">
        <v>0</v>
      </c>
      <c r="T40" s="708">
        <v>0</v>
      </c>
      <c r="U40" s="708">
        <v>0</v>
      </c>
      <c r="V40" s="708">
        <v>0</v>
      </c>
      <c r="W40" s="708">
        <v>0</v>
      </c>
      <c r="X40" s="708">
        <v>0</v>
      </c>
      <c r="Y40" s="708">
        <v>0</v>
      </c>
      <c r="Z40" s="708">
        <v>0</v>
      </c>
      <c r="AA40" s="708">
        <v>0</v>
      </c>
      <c r="AB40" s="708">
        <v>0</v>
      </c>
      <c r="AC40" s="708">
        <v>16000</v>
      </c>
      <c r="AD40" s="635"/>
      <c r="AE40" s="444"/>
      <c r="AF40" s="444"/>
      <c r="AG40" s="444"/>
      <c r="AH40" s="444"/>
    </row>
    <row r="41" spans="1:34" s="445" customFormat="1" ht="23.25" customHeight="1">
      <c r="A41" s="710"/>
      <c r="B41" s="680"/>
      <c r="C41" s="660"/>
      <c r="D41" s="676" t="s">
        <v>456</v>
      </c>
      <c r="E41" s="674"/>
      <c r="F41" s="674"/>
      <c r="G41" s="674"/>
      <c r="H41" s="675"/>
      <c r="I41" s="708">
        <v>0</v>
      </c>
      <c r="J41" s="708">
        <v>20000</v>
      </c>
      <c r="K41" s="709">
        <v>10000</v>
      </c>
      <c r="L41" s="675"/>
      <c r="M41" s="708">
        <v>0</v>
      </c>
      <c r="N41" s="709">
        <v>30000</v>
      </c>
      <c r="O41" s="675"/>
      <c r="P41" s="709">
        <v>0</v>
      </c>
      <c r="Q41" s="674"/>
      <c r="R41" s="675"/>
      <c r="S41" s="708">
        <v>0</v>
      </c>
      <c r="T41" s="708">
        <v>0</v>
      </c>
      <c r="U41" s="708">
        <v>5000</v>
      </c>
      <c r="V41" s="708">
        <v>0</v>
      </c>
      <c r="W41" s="708">
        <v>0</v>
      </c>
      <c r="X41" s="708">
        <v>0</v>
      </c>
      <c r="Y41" s="708">
        <v>0</v>
      </c>
      <c r="Z41" s="708">
        <v>0</v>
      </c>
      <c r="AA41" s="708">
        <v>0</v>
      </c>
      <c r="AB41" s="708">
        <v>0</v>
      </c>
      <c r="AC41" s="708">
        <v>65000</v>
      </c>
      <c r="AD41" s="635"/>
      <c r="AE41" s="444"/>
      <c r="AF41" s="444"/>
      <c r="AG41" s="444"/>
      <c r="AH41" s="444"/>
    </row>
    <row r="42" spans="1:34" s="445" customFormat="1" ht="22.5" customHeight="1">
      <c r="A42" s="710"/>
      <c r="B42" s="680"/>
      <c r="C42" s="660"/>
      <c r="D42" s="676" t="s">
        <v>419</v>
      </c>
      <c r="E42" s="674"/>
      <c r="F42" s="674"/>
      <c r="G42" s="674"/>
      <c r="H42" s="675"/>
      <c r="I42" s="708">
        <v>53000</v>
      </c>
      <c r="J42" s="708">
        <v>6000</v>
      </c>
      <c r="K42" s="709">
        <v>12750</v>
      </c>
      <c r="L42" s="675"/>
      <c r="M42" s="708">
        <v>0</v>
      </c>
      <c r="N42" s="709">
        <v>12000</v>
      </c>
      <c r="O42" s="675"/>
      <c r="P42" s="709">
        <v>0</v>
      </c>
      <c r="Q42" s="674"/>
      <c r="R42" s="675"/>
      <c r="S42" s="708">
        <v>0</v>
      </c>
      <c r="T42" s="708">
        <v>0</v>
      </c>
      <c r="U42" s="708">
        <v>6000</v>
      </c>
      <c r="V42" s="708">
        <v>0</v>
      </c>
      <c r="W42" s="708">
        <v>0</v>
      </c>
      <c r="X42" s="708">
        <v>0</v>
      </c>
      <c r="Y42" s="708">
        <v>0</v>
      </c>
      <c r="Z42" s="708">
        <v>0</v>
      </c>
      <c r="AA42" s="708">
        <v>0</v>
      </c>
      <c r="AB42" s="708">
        <v>0</v>
      </c>
      <c r="AC42" s="708">
        <v>89750</v>
      </c>
      <c r="AD42" s="635"/>
      <c r="AE42" s="444"/>
      <c r="AF42" s="444"/>
      <c r="AG42" s="444"/>
      <c r="AH42" s="444"/>
    </row>
    <row r="43" spans="1:34" s="445" customFormat="1" ht="14.25" customHeight="1">
      <c r="A43" s="710"/>
      <c r="B43" s="680"/>
      <c r="C43" s="660"/>
      <c r="D43" s="676" t="s">
        <v>420</v>
      </c>
      <c r="E43" s="674"/>
      <c r="F43" s="674"/>
      <c r="G43" s="674"/>
      <c r="H43" s="675"/>
      <c r="I43" s="708">
        <v>23375</v>
      </c>
      <c r="J43" s="708">
        <v>5000</v>
      </c>
      <c r="K43" s="709">
        <v>2260</v>
      </c>
      <c r="L43" s="675"/>
      <c r="M43" s="708">
        <v>0</v>
      </c>
      <c r="N43" s="709">
        <v>20000</v>
      </c>
      <c r="O43" s="675"/>
      <c r="P43" s="709">
        <v>0</v>
      </c>
      <c r="Q43" s="674"/>
      <c r="R43" s="675"/>
      <c r="S43" s="708">
        <v>0</v>
      </c>
      <c r="T43" s="708">
        <v>0</v>
      </c>
      <c r="U43" s="708">
        <v>16070</v>
      </c>
      <c r="V43" s="708">
        <v>0</v>
      </c>
      <c r="W43" s="708">
        <v>0</v>
      </c>
      <c r="X43" s="708">
        <v>0</v>
      </c>
      <c r="Y43" s="708">
        <v>0</v>
      </c>
      <c r="Z43" s="708">
        <v>0</v>
      </c>
      <c r="AA43" s="708">
        <v>0</v>
      </c>
      <c r="AB43" s="708">
        <v>0</v>
      </c>
      <c r="AC43" s="708">
        <v>66705</v>
      </c>
      <c r="AD43" s="635"/>
      <c r="AE43" s="444"/>
      <c r="AF43" s="444"/>
      <c r="AG43" s="444"/>
      <c r="AH43" s="444"/>
    </row>
    <row r="44" spans="1:34" s="445" customFormat="1" ht="24" customHeight="1">
      <c r="A44" s="710"/>
      <c r="B44" s="681"/>
      <c r="C44" s="683"/>
      <c r="D44" s="711" t="s">
        <v>471</v>
      </c>
      <c r="E44" s="674"/>
      <c r="F44" s="674"/>
      <c r="G44" s="674"/>
      <c r="H44" s="675"/>
      <c r="I44" s="712">
        <v>366575</v>
      </c>
      <c r="J44" s="712">
        <v>174000</v>
      </c>
      <c r="K44" s="713">
        <v>35010</v>
      </c>
      <c r="L44" s="675"/>
      <c r="M44" s="712">
        <v>10000</v>
      </c>
      <c r="N44" s="713">
        <v>162000</v>
      </c>
      <c r="O44" s="675"/>
      <c r="P44" s="713">
        <v>0</v>
      </c>
      <c r="Q44" s="674"/>
      <c r="R44" s="675"/>
      <c r="S44" s="712">
        <v>0</v>
      </c>
      <c r="T44" s="712">
        <v>0</v>
      </c>
      <c r="U44" s="712">
        <v>69410</v>
      </c>
      <c r="V44" s="712">
        <v>0</v>
      </c>
      <c r="W44" s="712">
        <v>0</v>
      </c>
      <c r="X44" s="712">
        <v>0</v>
      </c>
      <c r="Y44" s="712">
        <v>0</v>
      </c>
      <c r="Z44" s="712">
        <v>0</v>
      </c>
      <c r="AA44" s="712">
        <v>0</v>
      </c>
      <c r="AB44" s="712">
        <v>0</v>
      </c>
      <c r="AC44" s="712">
        <v>816995</v>
      </c>
      <c r="AD44" s="635"/>
      <c r="AE44" s="444"/>
      <c r="AF44" s="444"/>
      <c r="AG44" s="444"/>
      <c r="AH44" s="444"/>
    </row>
    <row r="45" spans="1:34" s="445" customFormat="1" ht="23.25" customHeight="1">
      <c r="A45" s="714"/>
      <c r="B45" s="715" t="s">
        <v>472</v>
      </c>
      <c r="C45" s="674"/>
      <c r="D45" s="674"/>
      <c r="E45" s="674"/>
      <c r="F45" s="674"/>
      <c r="G45" s="674"/>
      <c r="H45" s="675"/>
      <c r="I45" s="716">
        <v>366575</v>
      </c>
      <c r="J45" s="716">
        <v>174000</v>
      </c>
      <c r="K45" s="717">
        <v>35010</v>
      </c>
      <c r="L45" s="675"/>
      <c r="M45" s="716">
        <v>10000</v>
      </c>
      <c r="N45" s="717">
        <v>162000</v>
      </c>
      <c r="O45" s="675"/>
      <c r="P45" s="717">
        <v>0</v>
      </c>
      <c r="Q45" s="674"/>
      <c r="R45" s="675"/>
      <c r="S45" s="716">
        <v>0</v>
      </c>
      <c r="T45" s="716">
        <v>0</v>
      </c>
      <c r="U45" s="716">
        <v>69410</v>
      </c>
      <c r="V45" s="716">
        <v>0</v>
      </c>
      <c r="W45" s="716">
        <v>0</v>
      </c>
      <c r="X45" s="716">
        <v>0</v>
      </c>
      <c r="Y45" s="716">
        <v>0</v>
      </c>
      <c r="Z45" s="716">
        <v>0</v>
      </c>
      <c r="AA45" s="716">
        <v>0</v>
      </c>
      <c r="AB45" s="716">
        <v>0</v>
      </c>
      <c r="AC45" s="716">
        <v>816995</v>
      </c>
      <c r="AD45" s="635"/>
      <c r="AE45" s="444"/>
      <c r="AF45" s="444"/>
      <c r="AG45" s="444"/>
      <c r="AH45" s="444"/>
    </row>
    <row r="46" spans="1:34" s="445" customFormat="1" ht="24" customHeight="1">
      <c r="A46" s="676" t="s">
        <v>12</v>
      </c>
      <c r="B46" s="676" t="s">
        <v>271</v>
      </c>
      <c r="C46" s="642"/>
      <c r="D46" s="676" t="s">
        <v>421</v>
      </c>
      <c r="E46" s="674"/>
      <c r="F46" s="674"/>
      <c r="G46" s="674"/>
      <c r="H46" s="675"/>
      <c r="I46" s="708">
        <v>44809</v>
      </c>
      <c r="J46" s="708">
        <v>30000</v>
      </c>
      <c r="K46" s="709">
        <v>0</v>
      </c>
      <c r="L46" s="675"/>
      <c r="M46" s="708">
        <v>0</v>
      </c>
      <c r="N46" s="709">
        <v>109522</v>
      </c>
      <c r="O46" s="675"/>
      <c r="P46" s="709">
        <v>150000</v>
      </c>
      <c r="Q46" s="674"/>
      <c r="R46" s="675"/>
      <c r="S46" s="708">
        <v>0</v>
      </c>
      <c r="T46" s="708">
        <v>0</v>
      </c>
      <c r="U46" s="708">
        <v>28000</v>
      </c>
      <c r="V46" s="708">
        <v>0</v>
      </c>
      <c r="W46" s="708">
        <v>0</v>
      </c>
      <c r="X46" s="708">
        <v>0</v>
      </c>
      <c r="Y46" s="708">
        <v>0</v>
      </c>
      <c r="Z46" s="708">
        <v>0</v>
      </c>
      <c r="AA46" s="708">
        <v>0</v>
      </c>
      <c r="AB46" s="708">
        <v>0</v>
      </c>
      <c r="AC46" s="708">
        <v>362331</v>
      </c>
      <c r="AD46" s="635"/>
      <c r="AE46" s="444"/>
      <c r="AF46" s="444"/>
      <c r="AG46" s="444"/>
      <c r="AH46" s="444"/>
    </row>
    <row r="47" spans="1:34" s="445" customFormat="1" ht="10.5" customHeight="1">
      <c r="A47" s="710"/>
      <c r="B47" s="680"/>
      <c r="C47" s="660"/>
      <c r="D47" s="676" t="s">
        <v>422</v>
      </c>
      <c r="E47" s="674"/>
      <c r="F47" s="674"/>
      <c r="G47" s="674"/>
      <c r="H47" s="675"/>
      <c r="I47" s="708">
        <v>146175</v>
      </c>
      <c r="J47" s="708">
        <v>0</v>
      </c>
      <c r="K47" s="709">
        <v>0</v>
      </c>
      <c r="L47" s="675"/>
      <c r="M47" s="708">
        <v>0</v>
      </c>
      <c r="N47" s="709">
        <v>20000</v>
      </c>
      <c r="O47" s="675"/>
      <c r="P47" s="709">
        <v>0</v>
      </c>
      <c r="Q47" s="674"/>
      <c r="R47" s="675"/>
      <c r="S47" s="708">
        <v>0</v>
      </c>
      <c r="T47" s="708">
        <v>0</v>
      </c>
      <c r="U47" s="708">
        <v>0</v>
      </c>
      <c r="V47" s="708">
        <v>0</v>
      </c>
      <c r="W47" s="708">
        <v>0</v>
      </c>
      <c r="X47" s="708">
        <v>0</v>
      </c>
      <c r="Y47" s="708">
        <v>0</v>
      </c>
      <c r="Z47" s="708">
        <v>0</v>
      </c>
      <c r="AA47" s="708">
        <v>0</v>
      </c>
      <c r="AB47" s="708">
        <v>0</v>
      </c>
      <c r="AC47" s="708">
        <v>166175</v>
      </c>
      <c r="AD47" s="635"/>
      <c r="AE47" s="444"/>
      <c r="AF47" s="444"/>
      <c r="AG47" s="444"/>
      <c r="AH47" s="444"/>
    </row>
    <row r="48" spans="1:34" s="445" customFormat="1" ht="24" customHeight="1">
      <c r="A48" s="710"/>
      <c r="B48" s="680"/>
      <c r="C48" s="660"/>
      <c r="D48" s="676" t="s">
        <v>423</v>
      </c>
      <c r="E48" s="674"/>
      <c r="F48" s="674"/>
      <c r="G48" s="674"/>
      <c r="H48" s="675"/>
      <c r="I48" s="708">
        <v>328904</v>
      </c>
      <c r="J48" s="708">
        <v>185852</v>
      </c>
      <c r="K48" s="709">
        <v>10261</v>
      </c>
      <c r="L48" s="675"/>
      <c r="M48" s="708">
        <v>68145</v>
      </c>
      <c r="N48" s="709">
        <v>58794</v>
      </c>
      <c r="O48" s="675"/>
      <c r="P48" s="709">
        <v>183600</v>
      </c>
      <c r="Q48" s="674"/>
      <c r="R48" s="675"/>
      <c r="S48" s="708">
        <v>200000</v>
      </c>
      <c r="T48" s="708">
        <v>20000</v>
      </c>
      <c r="U48" s="708">
        <v>97878</v>
      </c>
      <c r="V48" s="708">
        <v>106787</v>
      </c>
      <c r="W48" s="708">
        <v>265414</v>
      </c>
      <c r="X48" s="708">
        <v>70000</v>
      </c>
      <c r="Y48" s="708">
        <v>0</v>
      </c>
      <c r="Z48" s="708">
        <v>120000</v>
      </c>
      <c r="AA48" s="708">
        <v>50000</v>
      </c>
      <c r="AB48" s="708">
        <v>0</v>
      </c>
      <c r="AC48" s="708">
        <v>1765635</v>
      </c>
      <c r="AD48" s="635"/>
      <c r="AE48" s="444"/>
      <c r="AF48" s="444"/>
      <c r="AG48" s="444"/>
      <c r="AH48" s="444"/>
    </row>
    <row r="49" spans="1:34" s="445" customFormat="1" ht="14.25" customHeight="1">
      <c r="A49" s="710"/>
      <c r="B49" s="680"/>
      <c r="C49" s="660"/>
      <c r="D49" s="676" t="s">
        <v>424</v>
      </c>
      <c r="E49" s="674"/>
      <c r="F49" s="674"/>
      <c r="G49" s="674"/>
      <c r="H49" s="675"/>
      <c r="I49" s="708">
        <v>158792.8</v>
      </c>
      <c r="J49" s="708">
        <v>96600</v>
      </c>
      <c r="K49" s="709">
        <v>23950</v>
      </c>
      <c r="L49" s="675"/>
      <c r="M49" s="708">
        <v>0</v>
      </c>
      <c r="N49" s="709">
        <v>143900</v>
      </c>
      <c r="O49" s="675"/>
      <c r="P49" s="709">
        <v>0</v>
      </c>
      <c r="Q49" s="674"/>
      <c r="R49" s="675"/>
      <c r="S49" s="708">
        <v>0</v>
      </c>
      <c r="T49" s="708">
        <v>0</v>
      </c>
      <c r="U49" s="708">
        <v>268900</v>
      </c>
      <c r="V49" s="708">
        <v>0</v>
      </c>
      <c r="W49" s="708">
        <v>0</v>
      </c>
      <c r="X49" s="708">
        <v>0</v>
      </c>
      <c r="Y49" s="708">
        <v>0</v>
      </c>
      <c r="Z49" s="708">
        <v>0</v>
      </c>
      <c r="AA49" s="708">
        <v>0</v>
      </c>
      <c r="AB49" s="708">
        <v>0</v>
      </c>
      <c r="AC49" s="708">
        <v>692142.8</v>
      </c>
      <c r="AD49" s="635"/>
      <c r="AE49" s="444"/>
      <c r="AF49" s="444"/>
      <c r="AG49" s="444"/>
      <c r="AH49" s="444"/>
    </row>
    <row r="50" spans="1:34" s="445" customFormat="1" ht="14.25" customHeight="1">
      <c r="A50" s="710"/>
      <c r="B50" s="681"/>
      <c r="C50" s="683"/>
      <c r="D50" s="711" t="s">
        <v>471</v>
      </c>
      <c r="E50" s="674"/>
      <c r="F50" s="674"/>
      <c r="G50" s="674"/>
      <c r="H50" s="675"/>
      <c r="I50" s="712">
        <v>678680.8</v>
      </c>
      <c r="J50" s="712">
        <v>312452</v>
      </c>
      <c r="K50" s="713">
        <v>34211</v>
      </c>
      <c r="L50" s="675"/>
      <c r="M50" s="712">
        <v>68145</v>
      </c>
      <c r="N50" s="713">
        <v>332216</v>
      </c>
      <c r="O50" s="675"/>
      <c r="P50" s="713">
        <v>333600</v>
      </c>
      <c r="Q50" s="674"/>
      <c r="R50" s="675"/>
      <c r="S50" s="712">
        <v>200000</v>
      </c>
      <c r="T50" s="712">
        <v>20000</v>
      </c>
      <c r="U50" s="712">
        <v>394778</v>
      </c>
      <c r="V50" s="712">
        <v>106787</v>
      </c>
      <c r="W50" s="712">
        <v>265414</v>
      </c>
      <c r="X50" s="712">
        <v>70000</v>
      </c>
      <c r="Y50" s="712">
        <v>0</v>
      </c>
      <c r="Z50" s="712">
        <v>120000</v>
      </c>
      <c r="AA50" s="712">
        <v>50000</v>
      </c>
      <c r="AB50" s="712">
        <v>0</v>
      </c>
      <c r="AC50" s="712">
        <v>2986283.8</v>
      </c>
      <c r="AD50" s="635"/>
      <c r="AE50" s="444"/>
      <c r="AF50" s="444"/>
      <c r="AG50" s="444"/>
      <c r="AH50" s="444"/>
    </row>
    <row r="51" spans="1:34" s="445" customFormat="1" ht="14.25" customHeight="1">
      <c r="A51" s="714"/>
      <c r="B51" s="715" t="s">
        <v>472</v>
      </c>
      <c r="C51" s="674"/>
      <c r="D51" s="674"/>
      <c r="E51" s="674"/>
      <c r="F51" s="674"/>
      <c r="G51" s="674"/>
      <c r="H51" s="675"/>
      <c r="I51" s="716">
        <v>678680.8</v>
      </c>
      <c r="J51" s="716">
        <v>312452</v>
      </c>
      <c r="K51" s="717">
        <v>34211</v>
      </c>
      <c r="L51" s="675"/>
      <c r="M51" s="716">
        <v>68145</v>
      </c>
      <c r="N51" s="717">
        <v>332216</v>
      </c>
      <c r="O51" s="675"/>
      <c r="P51" s="717">
        <v>333600</v>
      </c>
      <c r="Q51" s="674"/>
      <c r="R51" s="675"/>
      <c r="S51" s="716">
        <v>200000</v>
      </c>
      <c r="T51" s="716">
        <v>20000</v>
      </c>
      <c r="U51" s="716">
        <v>394778</v>
      </c>
      <c r="V51" s="716">
        <v>106787</v>
      </c>
      <c r="W51" s="716">
        <v>265414</v>
      </c>
      <c r="X51" s="716">
        <v>70000</v>
      </c>
      <c r="Y51" s="716">
        <v>0</v>
      </c>
      <c r="Z51" s="716">
        <v>120000</v>
      </c>
      <c r="AA51" s="716">
        <v>50000</v>
      </c>
      <c r="AB51" s="716">
        <v>0</v>
      </c>
      <c r="AC51" s="716">
        <v>2986283.8</v>
      </c>
      <c r="AD51" s="635"/>
      <c r="AE51" s="444"/>
      <c r="AF51" s="444"/>
      <c r="AG51" s="444"/>
      <c r="AH51" s="444"/>
    </row>
    <row r="52" spans="1:34" s="445" customFormat="1" ht="14.25" customHeight="1">
      <c r="A52" s="676" t="s">
        <v>13</v>
      </c>
      <c r="B52" s="676" t="s">
        <v>271</v>
      </c>
      <c r="C52" s="642"/>
      <c r="D52" s="676" t="s">
        <v>425</v>
      </c>
      <c r="E52" s="674"/>
      <c r="F52" s="674"/>
      <c r="G52" s="674"/>
      <c r="H52" s="675"/>
      <c r="I52" s="708">
        <v>83790</v>
      </c>
      <c r="J52" s="708">
        <v>17857.85</v>
      </c>
      <c r="K52" s="709">
        <v>0</v>
      </c>
      <c r="L52" s="675"/>
      <c r="M52" s="708">
        <v>0</v>
      </c>
      <c r="N52" s="709">
        <v>29160</v>
      </c>
      <c r="O52" s="675"/>
      <c r="P52" s="709">
        <v>0</v>
      </c>
      <c r="Q52" s="674"/>
      <c r="R52" s="675"/>
      <c r="S52" s="708">
        <v>0</v>
      </c>
      <c r="T52" s="708">
        <v>0</v>
      </c>
      <c r="U52" s="708">
        <v>35000</v>
      </c>
      <c r="V52" s="708">
        <v>0</v>
      </c>
      <c r="W52" s="708">
        <v>0</v>
      </c>
      <c r="X52" s="708">
        <v>0</v>
      </c>
      <c r="Y52" s="708">
        <v>0</v>
      </c>
      <c r="Z52" s="708">
        <v>0</v>
      </c>
      <c r="AA52" s="708">
        <v>0</v>
      </c>
      <c r="AB52" s="708">
        <v>0</v>
      </c>
      <c r="AC52" s="708">
        <v>165807.85</v>
      </c>
      <c r="AD52" s="635"/>
      <c r="AE52" s="444"/>
      <c r="AF52" s="444"/>
      <c r="AG52" s="444"/>
      <c r="AH52" s="444"/>
    </row>
    <row r="53" spans="1:34" s="445" customFormat="1" ht="14.25" customHeight="1">
      <c r="A53" s="710"/>
      <c r="B53" s="680"/>
      <c r="C53" s="660"/>
      <c r="D53" s="676" t="s">
        <v>426</v>
      </c>
      <c r="E53" s="674"/>
      <c r="F53" s="674"/>
      <c r="G53" s="674"/>
      <c r="H53" s="675"/>
      <c r="I53" s="708">
        <v>20000</v>
      </c>
      <c r="J53" s="708">
        <v>0</v>
      </c>
      <c r="K53" s="709">
        <v>0</v>
      </c>
      <c r="L53" s="675"/>
      <c r="M53" s="708">
        <v>0</v>
      </c>
      <c r="N53" s="709">
        <v>20693</v>
      </c>
      <c r="O53" s="675"/>
      <c r="P53" s="709">
        <v>0</v>
      </c>
      <c r="Q53" s="674"/>
      <c r="R53" s="675"/>
      <c r="S53" s="708">
        <v>0</v>
      </c>
      <c r="T53" s="708">
        <v>0</v>
      </c>
      <c r="U53" s="708">
        <v>50000</v>
      </c>
      <c r="V53" s="708">
        <v>0</v>
      </c>
      <c r="W53" s="708">
        <v>0</v>
      </c>
      <c r="X53" s="708">
        <v>0</v>
      </c>
      <c r="Y53" s="708">
        <v>0</v>
      </c>
      <c r="Z53" s="708">
        <v>0</v>
      </c>
      <c r="AA53" s="708">
        <v>0</v>
      </c>
      <c r="AB53" s="708">
        <v>0</v>
      </c>
      <c r="AC53" s="708">
        <v>90693</v>
      </c>
      <c r="AD53" s="635"/>
      <c r="AE53" s="444"/>
      <c r="AF53" s="444"/>
      <c r="AG53" s="444"/>
      <c r="AH53" s="444"/>
    </row>
    <row r="54" spans="1:34" s="445" customFormat="1" ht="14.25" customHeight="1">
      <c r="A54" s="710"/>
      <c r="B54" s="680"/>
      <c r="C54" s="660"/>
      <c r="D54" s="676" t="s">
        <v>427</v>
      </c>
      <c r="E54" s="674"/>
      <c r="F54" s="674"/>
      <c r="G54" s="674"/>
      <c r="H54" s="675"/>
      <c r="I54" s="708">
        <v>10000</v>
      </c>
      <c r="J54" s="708">
        <v>1006</v>
      </c>
      <c r="K54" s="709">
        <v>0</v>
      </c>
      <c r="L54" s="675"/>
      <c r="M54" s="708">
        <v>0</v>
      </c>
      <c r="N54" s="709">
        <v>5000</v>
      </c>
      <c r="O54" s="675"/>
      <c r="P54" s="709">
        <v>35000</v>
      </c>
      <c r="Q54" s="674"/>
      <c r="R54" s="675"/>
      <c r="S54" s="708">
        <v>0</v>
      </c>
      <c r="T54" s="708">
        <v>0</v>
      </c>
      <c r="U54" s="708">
        <v>0</v>
      </c>
      <c r="V54" s="708">
        <v>0</v>
      </c>
      <c r="W54" s="708">
        <v>0</v>
      </c>
      <c r="X54" s="708">
        <v>0</v>
      </c>
      <c r="Y54" s="708">
        <v>0</v>
      </c>
      <c r="Z54" s="708">
        <v>0</v>
      </c>
      <c r="AA54" s="708">
        <v>0</v>
      </c>
      <c r="AB54" s="708">
        <v>0</v>
      </c>
      <c r="AC54" s="708">
        <v>51006</v>
      </c>
      <c r="AD54" s="635"/>
      <c r="AE54" s="444"/>
      <c r="AF54" s="444"/>
      <c r="AG54" s="444"/>
      <c r="AH54" s="444"/>
    </row>
    <row r="55" spans="1:34" s="445" customFormat="1" ht="14.25" customHeight="1">
      <c r="A55" s="710"/>
      <c r="B55" s="680"/>
      <c r="C55" s="660"/>
      <c r="D55" s="676" t="s">
        <v>428</v>
      </c>
      <c r="E55" s="674"/>
      <c r="F55" s="674"/>
      <c r="G55" s="674"/>
      <c r="H55" s="675"/>
      <c r="I55" s="708">
        <v>0</v>
      </c>
      <c r="J55" s="708">
        <v>0</v>
      </c>
      <c r="K55" s="709">
        <v>0</v>
      </c>
      <c r="L55" s="675"/>
      <c r="M55" s="708">
        <v>0</v>
      </c>
      <c r="N55" s="709">
        <v>0</v>
      </c>
      <c r="O55" s="675"/>
      <c r="P55" s="709">
        <v>314067.96</v>
      </c>
      <c r="Q55" s="674"/>
      <c r="R55" s="675"/>
      <c r="S55" s="708">
        <v>0</v>
      </c>
      <c r="T55" s="708">
        <v>0</v>
      </c>
      <c r="U55" s="708">
        <v>0</v>
      </c>
      <c r="V55" s="708">
        <v>0</v>
      </c>
      <c r="W55" s="708">
        <v>0</v>
      </c>
      <c r="X55" s="708">
        <v>0</v>
      </c>
      <c r="Y55" s="708">
        <v>0</v>
      </c>
      <c r="Z55" s="708">
        <v>0</v>
      </c>
      <c r="AA55" s="708">
        <v>0</v>
      </c>
      <c r="AB55" s="708">
        <v>0</v>
      </c>
      <c r="AC55" s="708">
        <v>314067.96</v>
      </c>
      <c r="AD55" s="635"/>
      <c r="AE55" s="444"/>
      <c r="AF55" s="444"/>
      <c r="AG55" s="444"/>
      <c r="AH55" s="444"/>
    </row>
    <row r="56" spans="1:34" s="445" customFormat="1" ht="14.25" customHeight="1">
      <c r="A56" s="710"/>
      <c r="B56" s="680"/>
      <c r="C56" s="660"/>
      <c r="D56" s="676" t="s">
        <v>457</v>
      </c>
      <c r="E56" s="674"/>
      <c r="F56" s="674"/>
      <c r="G56" s="674"/>
      <c r="H56" s="675"/>
      <c r="I56" s="708">
        <v>50000</v>
      </c>
      <c r="J56" s="708">
        <v>0</v>
      </c>
      <c r="K56" s="709">
        <v>0</v>
      </c>
      <c r="L56" s="675"/>
      <c r="M56" s="708">
        <v>0</v>
      </c>
      <c r="N56" s="709">
        <v>30000</v>
      </c>
      <c r="O56" s="675"/>
      <c r="P56" s="709">
        <v>0</v>
      </c>
      <c r="Q56" s="674"/>
      <c r="R56" s="675"/>
      <c r="S56" s="708">
        <v>0</v>
      </c>
      <c r="T56" s="708">
        <v>0</v>
      </c>
      <c r="U56" s="708">
        <v>38950</v>
      </c>
      <c r="V56" s="708">
        <v>0</v>
      </c>
      <c r="W56" s="708">
        <v>0</v>
      </c>
      <c r="X56" s="708">
        <v>0</v>
      </c>
      <c r="Y56" s="708">
        <v>0</v>
      </c>
      <c r="Z56" s="708">
        <v>0</v>
      </c>
      <c r="AA56" s="708">
        <v>0</v>
      </c>
      <c r="AB56" s="708">
        <v>0</v>
      </c>
      <c r="AC56" s="708">
        <v>118950</v>
      </c>
      <c r="AD56" s="635"/>
      <c r="AE56" s="444"/>
      <c r="AF56" s="444"/>
      <c r="AG56" s="444"/>
      <c r="AH56" s="444"/>
    </row>
    <row r="57" spans="1:34" s="445" customFormat="1" ht="14.25" customHeight="1">
      <c r="A57" s="710"/>
      <c r="B57" s="680"/>
      <c r="C57" s="660"/>
      <c r="D57" s="676" t="s">
        <v>429</v>
      </c>
      <c r="E57" s="674"/>
      <c r="F57" s="674"/>
      <c r="G57" s="674"/>
      <c r="H57" s="675"/>
      <c r="I57" s="708">
        <v>100000</v>
      </c>
      <c r="J57" s="708">
        <v>30000</v>
      </c>
      <c r="K57" s="709">
        <v>2386</v>
      </c>
      <c r="L57" s="675"/>
      <c r="M57" s="708">
        <v>0</v>
      </c>
      <c r="N57" s="709">
        <v>0</v>
      </c>
      <c r="O57" s="675"/>
      <c r="P57" s="709">
        <v>0</v>
      </c>
      <c r="Q57" s="674"/>
      <c r="R57" s="675"/>
      <c r="S57" s="708">
        <v>0</v>
      </c>
      <c r="T57" s="708">
        <v>0</v>
      </c>
      <c r="U57" s="708">
        <v>4000</v>
      </c>
      <c r="V57" s="708">
        <v>0</v>
      </c>
      <c r="W57" s="708">
        <v>0</v>
      </c>
      <c r="X57" s="708">
        <v>0</v>
      </c>
      <c r="Y57" s="708">
        <v>0</v>
      </c>
      <c r="Z57" s="708">
        <v>0</v>
      </c>
      <c r="AA57" s="708">
        <v>0</v>
      </c>
      <c r="AB57" s="708">
        <v>0</v>
      </c>
      <c r="AC57" s="708">
        <v>136386</v>
      </c>
      <c r="AD57" s="635"/>
      <c r="AE57" s="444"/>
      <c r="AF57" s="444"/>
      <c r="AG57" s="444"/>
      <c r="AH57" s="444"/>
    </row>
    <row r="58" spans="1:34" s="445" customFormat="1" ht="10.5" customHeight="1">
      <c r="A58" s="710"/>
      <c r="B58" s="680"/>
      <c r="C58" s="660"/>
      <c r="D58" s="676" t="s">
        <v>278</v>
      </c>
      <c r="E58" s="674"/>
      <c r="F58" s="674"/>
      <c r="G58" s="674"/>
      <c r="H58" s="675"/>
      <c r="I58" s="708">
        <v>27202.9</v>
      </c>
      <c r="J58" s="708">
        <v>50000</v>
      </c>
      <c r="K58" s="709">
        <v>20000</v>
      </c>
      <c r="L58" s="675"/>
      <c r="M58" s="708">
        <v>0</v>
      </c>
      <c r="N58" s="709">
        <v>0</v>
      </c>
      <c r="O58" s="675"/>
      <c r="P58" s="709">
        <v>0</v>
      </c>
      <c r="Q58" s="674"/>
      <c r="R58" s="675"/>
      <c r="S58" s="708">
        <v>18000</v>
      </c>
      <c r="T58" s="708">
        <v>0</v>
      </c>
      <c r="U58" s="708">
        <v>10000</v>
      </c>
      <c r="V58" s="708">
        <v>0</v>
      </c>
      <c r="W58" s="708">
        <v>0</v>
      </c>
      <c r="X58" s="708">
        <v>0</v>
      </c>
      <c r="Y58" s="708">
        <v>0</v>
      </c>
      <c r="Z58" s="708">
        <v>0</v>
      </c>
      <c r="AA58" s="708">
        <v>0</v>
      </c>
      <c r="AB58" s="708">
        <v>0</v>
      </c>
      <c r="AC58" s="708">
        <v>125202.9</v>
      </c>
      <c r="AD58" s="635"/>
      <c r="AE58" s="444"/>
      <c r="AF58" s="444"/>
      <c r="AG58" s="444"/>
      <c r="AH58" s="444"/>
    </row>
    <row r="59" spans="1:34" s="445" customFormat="1" ht="14.25" customHeight="1">
      <c r="A59" s="710"/>
      <c r="B59" s="680"/>
      <c r="C59" s="660"/>
      <c r="D59" s="676" t="s">
        <v>430</v>
      </c>
      <c r="E59" s="674"/>
      <c r="F59" s="674"/>
      <c r="G59" s="674"/>
      <c r="H59" s="675"/>
      <c r="I59" s="708">
        <v>0</v>
      </c>
      <c r="J59" s="708">
        <v>0</v>
      </c>
      <c r="K59" s="709">
        <v>0</v>
      </c>
      <c r="L59" s="675"/>
      <c r="M59" s="708">
        <v>0</v>
      </c>
      <c r="N59" s="709">
        <v>0</v>
      </c>
      <c r="O59" s="675"/>
      <c r="P59" s="709">
        <v>25000</v>
      </c>
      <c r="Q59" s="674"/>
      <c r="R59" s="675"/>
      <c r="S59" s="708">
        <v>112800</v>
      </c>
      <c r="T59" s="708">
        <v>0</v>
      </c>
      <c r="U59" s="708">
        <v>0</v>
      </c>
      <c r="V59" s="708">
        <v>0</v>
      </c>
      <c r="W59" s="708">
        <v>0</v>
      </c>
      <c r="X59" s="708">
        <v>0</v>
      </c>
      <c r="Y59" s="708">
        <v>0</v>
      </c>
      <c r="Z59" s="708">
        <v>0</v>
      </c>
      <c r="AA59" s="708">
        <v>0</v>
      </c>
      <c r="AB59" s="708">
        <v>0</v>
      </c>
      <c r="AC59" s="708">
        <v>137800</v>
      </c>
      <c r="AD59" s="635"/>
      <c r="AE59" s="444"/>
      <c r="AF59" s="444"/>
      <c r="AG59" s="444"/>
      <c r="AH59" s="444"/>
    </row>
    <row r="60" spans="1:34" s="445" customFormat="1" ht="14.25" customHeight="1">
      <c r="A60" s="710"/>
      <c r="B60" s="680"/>
      <c r="C60" s="660"/>
      <c r="D60" s="676" t="s">
        <v>458</v>
      </c>
      <c r="E60" s="674"/>
      <c r="F60" s="674"/>
      <c r="G60" s="674"/>
      <c r="H60" s="675"/>
      <c r="I60" s="708">
        <v>0</v>
      </c>
      <c r="J60" s="708">
        <v>0</v>
      </c>
      <c r="K60" s="709">
        <v>0</v>
      </c>
      <c r="L60" s="675"/>
      <c r="M60" s="708">
        <v>0</v>
      </c>
      <c r="N60" s="709">
        <v>0</v>
      </c>
      <c r="O60" s="675"/>
      <c r="P60" s="709">
        <v>0</v>
      </c>
      <c r="Q60" s="674"/>
      <c r="R60" s="675"/>
      <c r="S60" s="708">
        <v>0</v>
      </c>
      <c r="T60" s="708">
        <v>0</v>
      </c>
      <c r="U60" s="708">
        <v>0</v>
      </c>
      <c r="V60" s="708">
        <v>0</v>
      </c>
      <c r="W60" s="708">
        <v>0</v>
      </c>
      <c r="X60" s="708">
        <v>0</v>
      </c>
      <c r="Y60" s="708">
        <v>0</v>
      </c>
      <c r="Z60" s="708">
        <v>5000</v>
      </c>
      <c r="AA60" s="708">
        <v>0</v>
      </c>
      <c r="AB60" s="708">
        <v>0</v>
      </c>
      <c r="AC60" s="708">
        <v>5000</v>
      </c>
      <c r="AD60" s="635"/>
      <c r="AE60" s="444"/>
      <c r="AF60" s="444"/>
      <c r="AG60" s="444"/>
      <c r="AH60" s="444"/>
    </row>
    <row r="61" spans="1:34" s="445" customFormat="1" ht="14.25" customHeight="1">
      <c r="A61" s="710"/>
      <c r="B61" s="680"/>
      <c r="C61" s="660"/>
      <c r="D61" s="676" t="s">
        <v>431</v>
      </c>
      <c r="E61" s="674"/>
      <c r="F61" s="674"/>
      <c r="G61" s="674"/>
      <c r="H61" s="675"/>
      <c r="I61" s="708">
        <v>13772</v>
      </c>
      <c r="J61" s="708">
        <v>20000</v>
      </c>
      <c r="K61" s="709">
        <v>0</v>
      </c>
      <c r="L61" s="675"/>
      <c r="M61" s="708">
        <v>0</v>
      </c>
      <c r="N61" s="709">
        <v>0</v>
      </c>
      <c r="O61" s="675"/>
      <c r="P61" s="709">
        <v>0</v>
      </c>
      <c r="Q61" s="674"/>
      <c r="R61" s="675"/>
      <c r="S61" s="708">
        <v>0</v>
      </c>
      <c r="T61" s="708">
        <v>0</v>
      </c>
      <c r="U61" s="708">
        <v>20000</v>
      </c>
      <c r="V61" s="708">
        <v>0</v>
      </c>
      <c r="W61" s="708">
        <v>0</v>
      </c>
      <c r="X61" s="708">
        <v>0</v>
      </c>
      <c r="Y61" s="708">
        <v>0</v>
      </c>
      <c r="Z61" s="708">
        <v>0</v>
      </c>
      <c r="AA61" s="708">
        <v>0</v>
      </c>
      <c r="AB61" s="708">
        <v>0</v>
      </c>
      <c r="AC61" s="708">
        <v>53772</v>
      </c>
      <c r="AD61" s="635"/>
      <c r="AE61" s="444"/>
      <c r="AF61" s="444"/>
      <c r="AG61" s="444"/>
      <c r="AH61" s="444"/>
    </row>
    <row r="62" spans="1:34" s="445" customFormat="1" ht="10.5" customHeight="1">
      <c r="A62" s="710"/>
      <c r="B62" s="680"/>
      <c r="C62" s="660"/>
      <c r="D62" s="676" t="s">
        <v>432</v>
      </c>
      <c r="E62" s="674"/>
      <c r="F62" s="674"/>
      <c r="G62" s="674"/>
      <c r="H62" s="675"/>
      <c r="I62" s="708">
        <v>0</v>
      </c>
      <c r="J62" s="708">
        <v>0</v>
      </c>
      <c r="K62" s="709">
        <v>0</v>
      </c>
      <c r="L62" s="675"/>
      <c r="M62" s="708">
        <v>0</v>
      </c>
      <c r="N62" s="709">
        <v>0</v>
      </c>
      <c r="O62" s="675"/>
      <c r="P62" s="709">
        <v>0</v>
      </c>
      <c r="Q62" s="674"/>
      <c r="R62" s="675"/>
      <c r="S62" s="708">
        <v>0</v>
      </c>
      <c r="T62" s="708">
        <v>0</v>
      </c>
      <c r="U62" s="708">
        <v>0</v>
      </c>
      <c r="V62" s="708">
        <v>0</v>
      </c>
      <c r="W62" s="708">
        <v>50000</v>
      </c>
      <c r="X62" s="708">
        <v>0</v>
      </c>
      <c r="Y62" s="708">
        <v>0</v>
      </c>
      <c r="Z62" s="708">
        <v>0</v>
      </c>
      <c r="AA62" s="708">
        <v>0</v>
      </c>
      <c r="AB62" s="708">
        <v>0</v>
      </c>
      <c r="AC62" s="708">
        <v>50000</v>
      </c>
      <c r="AD62" s="635"/>
      <c r="AE62" s="444"/>
      <c r="AF62" s="444"/>
      <c r="AG62" s="444"/>
      <c r="AH62" s="444"/>
    </row>
    <row r="63" spans="1:34" s="445" customFormat="1" ht="14.25" customHeight="1">
      <c r="A63" s="710"/>
      <c r="B63" s="680"/>
      <c r="C63" s="660"/>
      <c r="D63" s="676" t="s">
        <v>433</v>
      </c>
      <c r="E63" s="674"/>
      <c r="F63" s="674"/>
      <c r="G63" s="674"/>
      <c r="H63" s="675"/>
      <c r="I63" s="708">
        <v>19062</v>
      </c>
      <c r="J63" s="708">
        <v>6150</v>
      </c>
      <c r="K63" s="709">
        <v>0</v>
      </c>
      <c r="L63" s="675"/>
      <c r="M63" s="708">
        <v>0</v>
      </c>
      <c r="N63" s="709">
        <v>9775</v>
      </c>
      <c r="O63" s="675"/>
      <c r="P63" s="709">
        <v>30000</v>
      </c>
      <c r="Q63" s="674"/>
      <c r="R63" s="675"/>
      <c r="S63" s="708">
        <v>0</v>
      </c>
      <c r="T63" s="708">
        <v>0</v>
      </c>
      <c r="U63" s="708">
        <v>50000</v>
      </c>
      <c r="V63" s="708">
        <v>0</v>
      </c>
      <c r="W63" s="708">
        <v>0</v>
      </c>
      <c r="X63" s="708">
        <v>0</v>
      </c>
      <c r="Y63" s="708">
        <v>0</v>
      </c>
      <c r="Z63" s="708">
        <v>0</v>
      </c>
      <c r="AA63" s="708">
        <v>0</v>
      </c>
      <c r="AB63" s="708">
        <v>0</v>
      </c>
      <c r="AC63" s="708">
        <v>114987</v>
      </c>
      <c r="AD63" s="635"/>
      <c r="AE63" s="444"/>
      <c r="AF63" s="444"/>
      <c r="AG63" s="444"/>
      <c r="AH63" s="444"/>
    </row>
    <row r="64" spans="1:34" s="445" customFormat="1" ht="14.25" customHeight="1">
      <c r="A64" s="710"/>
      <c r="B64" s="680"/>
      <c r="C64" s="660"/>
      <c r="D64" s="676" t="s">
        <v>434</v>
      </c>
      <c r="E64" s="674"/>
      <c r="F64" s="674"/>
      <c r="G64" s="674"/>
      <c r="H64" s="675"/>
      <c r="I64" s="708">
        <v>0</v>
      </c>
      <c r="J64" s="708">
        <v>0</v>
      </c>
      <c r="K64" s="709">
        <v>0</v>
      </c>
      <c r="L64" s="675"/>
      <c r="M64" s="708">
        <v>0</v>
      </c>
      <c r="N64" s="709">
        <v>0</v>
      </c>
      <c r="O64" s="675"/>
      <c r="P64" s="709">
        <v>150000</v>
      </c>
      <c r="Q64" s="674"/>
      <c r="R64" s="675"/>
      <c r="S64" s="708">
        <v>0</v>
      </c>
      <c r="T64" s="708">
        <v>0</v>
      </c>
      <c r="U64" s="708">
        <v>0</v>
      </c>
      <c r="V64" s="708">
        <v>0</v>
      </c>
      <c r="W64" s="708">
        <v>0</v>
      </c>
      <c r="X64" s="708">
        <v>0</v>
      </c>
      <c r="Y64" s="708">
        <v>0</v>
      </c>
      <c r="Z64" s="708">
        <v>0</v>
      </c>
      <c r="AA64" s="708">
        <v>0</v>
      </c>
      <c r="AB64" s="708">
        <v>0</v>
      </c>
      <c r="AC64" s="708">
        <v>150000</v>
      </c>
      <c r="AD64" s="635"/>
      <c r="AE64" s="444"/>
      <c r="AF64" s="444"/>
      <c r="AG64" s="444"/>
      <c r="AH64" s="444"/>
    </row>
    <row r="65" spans="1:34" s="445" customFormat="1" ht="23.25" customHeight="1">
      <c r="A65" s="710"/>
      <c r="B65" s="680"/>
      <c r="C65" s="660"/>
      <c r="D65" s="676" t="s">
        <v>459</v>
      </c>
      <c r="E65" s="674"/>
      <c r="F65" s="674"/>
      <c r="G65" s="674"/>
      <c r="H65" s="675"/>
      <c r="I65" s="708">
        <v>0</v>
      </c>
      <c r="J65" s="708">
        <v>0</v>
      </c>
      <c r="K65" s="709">
        <v>0</v>
      </c>
      <c r="L65" s="675"/>
      <c r="M65" s="708">
        <v>23000</v>
      </c>
      <c r="N65" s="709">
        <v>0</v>
      </c>
      <c r="O65" s="675"/>
      <c r="P65" s="709">
        <v>0</v>
      </c>
      <c r="Q65" s="674"/>
      <c r="R65" s="675"/>
      <c r="S65" s="708">
        <v>0</v>
      </c>
      <c r="T65" s="708">
        <v>0</v>
      </c>
      <c r="U65" s="708">
        <v>0</v>
      </c>
      <c r="V65" s="708">
        <v>0</v>
      </c>
      <c r="W65" s="708">
        <v>0</v>
      </c>
      <c r="X65" s="708">
        <v>0</v>
      </c>
      <c r="Y65" s="708">
        <v>0</v>
      </c>
      <c r="Z65" s="708">
        <v>0</v>
      </c>
      <c r="AA65" s="708">
        <v>0</v>
      </c>
      <c r="AB65" s="708">
        <v>0</v>
      </c>
      <c r="AC65" s="708">
        <v>23000</v>
      </c>
      <c r="AD65" s="635"/>
      <c r="AE65" s="444"/>
      <c r="AF65" s="444"/>
      <c r="AG65" s="444"/>
      <c r="AH65" s="444"/>
    </row>
    <row r="66" spans="1:34" s="445" customFormat="1" ht="14.25" customHeight="1">
      <c r="A66" s="710"/>
      <c r="B66" s="680"/>
      <c r="C66" s="660"/>
      <c r="D66" s="676" t="s">
        <v>460</v>
      </c>
      <c r="E66" s="674"/>
      <c r="F66" s="674"/>
      <c r="G66" s="674"/>
      <c r="H66" s="675"/>
      <c r="I66" s="708">
        <v>0</v>
      </c>
      <c r="J66" s="708">
        <v>5000</v>
      </c>
      <c r="K66" s="709">
        <v>0</v>
      </c>
      <c r="L66" s="675"/>
      <c r="M66" s="708">
        <v>0</v>
      </c>
      <c r="N66" s="709">
        <v>0</v>
      </c>
      <c r="O66" s="675"/>
      <c r="P66" s="709">
        <v>0</v>
      </c>
      <c r="Q66" s="674"/>
      <c r="R66" s="675"/>
      <c r="S66" s="708">
        <v>0</v>
      </c>
      <c r="T66" s="708">
        <v>0</v>
      </c>
      <c r="U66" s="708">
        <v>0</v>
      </c>
      <c r="V66" s="708">
        <v>0</v>
      </c>
      <c r="W66" s="708">
        <v>0</v>
      </c>
      <c r="X66" s="708">
        <v>0</v>
      </c>
      <c r="Y66" s="708">
        <v>0</v>
      </c>
      <c r="Z66" s="708">
        <v>0</v>
      </c>
      <c r="AA66" s="708">
        <v>0</v>
      </c>
      <c r="AB66" s="708">
        <v>0</v>
      </c>
      <c r="AC66" s="708">
        <v>5000</v>
      </c>
      <c r="AD66" s="635"/>
      <c r="AE66" s="444"/>
      <c r="AF66" s="444"/>
      <c r="AG66" s="444"/>
      <c r="AH66" s="444"/>
    </row>
    <row r="67" spans="1:34" s="445" customFormat="1" ht="24" customHeight="1">
      <c r="A67" s="710"/>
      <c r="B67" s="681"/>
      <c r="C67" s="683"/>
      <c r="D67" s="711" t="s">
        <v>471</v>
      </c>
      <c r="E67" s="674"/>
      <c r="F67" s="674"/>
      <c r="G67" s="674"/>
      <c r="H67" s="675"/>
      <c r="I67" s="712">
        <v>323826.9</v>
      </c>
      <c r="J67" s="712">
        <v>130013.85</v>
      </c>
      <c r="K67" s="713">
        <v>22386</v>
      </c>
      <c r="L67" s="675"/>
      <c r="M67" s="712">
        <v>23000</v>
      </c>
      <c r="N67" s="713">
        <v>94628</v>
      </c>
      <c r="O67" s="675"/>
      <c r="P67" s="713">
        <v>554067.96</v>
      </c>
      <c r="Q67" s="674"/>
      <c r="R67" s="675"/>
      <c r="S67" s="712">
        <v>130800</v>
      </c>
      <c r="T67" s="712">
        <v>0</v>
      </c>
      <c r="U67" s="712">
        <v>207950</v>
      </c>
      <c r="V67" s="712">
        <v>0</v>
      </c>
      <c r="W67" s="712">
        <v>50000</v>
      </c>
      <c r="X67" s="712">
        <v>0</v>
      </c>
      <c r="Y67" s="712">
        <v>0</v>
      </c>
      <c r="Z67" s="712">
        <v>5000</v>
      </c>
      <c r="AA67" s="712">
        <v>0</v>
      </c>
      <c r="AB67" s="712">
        <v>0</v>
      </c>
      <c r="AC67" s="712">
        <v>1541672.71</v>
      </c>
      <c r="AD67" s="635"/>
      <c r="AE67" s="444"/>
      <c r="AF67" s="444"/>
      <c r="AG67" s="444"/>
      <c r="AH67" s="444"/>
    </row>
    <row r="68" spans="1:34" s="445" customFormat="1" ht="14.25" customHeight="1">
      <c r="A68" s="714"/>
      <c r="B68" s="715" t="s">
        <v>472</v>
      </c>
      <c r="C68" s="674"/>
      <c r="D68" s="674"/>
      <c r="E68" s="674"/>
      <c r="F68" s="674"/>
      <c r="G68" s="674"/>
      <c r="H68" s="675"/>
      <c r="I68" s="716">
        <v>323826.9</v>
      </c>
      <c r="J68" s="716">
        <v>130013.85</v>
      </c>
      <c r="K68" s="717">
        <v>22386</v>
      </c>
      <c r="L68" s="675"/>
      <c r="M68" s="716">
        <v>23000</v>
      </c>
      <c r="N68" s="717">
        <v>94628</v>
      </c>
      <c r="O68" s="675"/>
      <c r="P68" s="717">
        <v>554067.96</v>
      </c>
      <c r="Q68" s="674"/>
      <c r="R68" s="675"/>
      <c r="S68" s="716">
        <v>130800</v>
      </c>
      <c r="T68" s="716">
        <v>0</v>
      </c>
      <c r="U68" s="716">
        <v>207950</v>
      </c>
      <c r="V68" s="716">
        <v>0</v>
      </c>
      <c r="W68" s="716">
        <v>50000</v>
      </c>
      <c r="X68" s="716">
        <v>0</v>
      </c>
      <c r="Y68" s="716">
        <v>0</v>
      </c>
      <c r="Z68" s="716">
        <v>5000</v>
      </c>
      <c r="AA68" s="716">
        <v>0</v>
      </c>
      <c r="AB68" s="716">
        <v>0</v>
      </c>
      <c r="AC68" s="716">
        <v>1541672.71</v>
      </c>
      <c r="AD68" s="635"/>
      <c r="AE68" s="444"/>
      <c r="AF68" s="444"/>
      <c r="AG68" s="444"/>
      <c r="AH68" s="444"/>
    </row>
    <row r="69" spans="1:34" s="445" customFormat="1" ht="14.25" customHeight="1">
      <c r="A69" s="676" t="s">
        <v>14</v>
      </c>
      <c r="B69" s="676" t="s">
        <v>271</v>
      </c>
      <c r="C69" s="642"/>
      <c r="D69" s="676" t="s">
        <v>435</v>
      </c>
      <c r="E69" s="674"/>
      <c r="F69" s="674"/>
      <c r="G69" s="674"/>
      <c r="H69" s="675"/>
      <c r="I69" s="708">
        <v>26790.07</v>
      </c>
      <c r="J69" s="708">
        <v>0</v>
      </c>
      <c r="K69" s="709">
        <v>0</v>
      </c>
      <c r="L69" s="675"/>
      <c r="M69" s="708">
        <v>0</v>
      </c>
      <c r="N69" s="709">
        <v>0</v>
      </c>
      <c r="O69" s="675"/>
      <c r="P69" s="709">
        <v>62666.91</v>
      </c>
      <c r="Q69" s="674"/>
      <c r="R69" s="675"/>
      <c r="S69" s="708">
        <v>0</v>
      </c>
      <c r="T69" s="708">
        <v>0</v>
      </c>
      <c r="U69" s="708">
        <v>0</v>
      </c>
      <c r="V69" s="708">
        <v>0</v>
      </c>
      <c r="W69" s="708">
        <v>0</v>
      </c>
      <c r="X69" s="708">
        <v>0</v>
      </c>
      <c r="Y69" s="708">
        <v>0</v>
      </c>
      <c r="Z69" s="708">
        <v>0</v>
      </c>
      <c r="AA69" s="708">
        <v>0</v>
      </c>
      <c r="AB69" s="708">
        <v>0</v>
      </c>
      <c r="AC69" s="708">
        <v>89456.98</v>
      </c>
      <c r="AD69" s="635"/>
      <c r="AE69" s="444"/>
      <c r="AF69" s="444"/>
      <c r="AG69" s="444"/>
      <c r="AH69" s="444"/>
    </row>
    <row r="70" spans="1:34" s="445" customFormat="1" ht="14.25" customHeight="1">
      <c r="A70" s="710"/>
      <c r="B70" s="680"/>
      <c r="C70" s="660"/>
      <c r="D70" s="676" t="s">
        <v>436</v>
      </c>
      <c r="E70" s="674"/>
      <c r="F70" s="674"/>
      <c r="G70" s="674"/>
      <c r="H70" s="675"/>
      <c r="I70" s="708">
        <v>3900</v>
      </c>
      <c r="J70" s="708">
        <v>0</v>
      </c>
      <c r="K70" s="709">
        <v>0</v>
      </c>
      <c r="L70" s="675"/>
      <c r="M70" s="708">
        <v>0</v>
      </c>
      <c r="N70" s="709">
        <v>0</v>
      </c>
      <c r="O70" s="675"/>
      <c r="P70" s="709">
        <v>23317</v>
      </c>
      <c r="Q70" s="674"/>
      <c r="R70" s="675"/>
      <c r="S70" s="708">
        <v>0</v>
      </c>
      <c r="T70" s="708">
        <v>0</v>
      </c>
      <c r="U70" s="708">
        <v>0</v>
      </c>
      <c r="V70" s="708">
        <v>0</v>
      </c>
      <c r="W70" s="708">
        <v>0</v>
      </c>
      <c r="X70" s="708">
        <v>0</v>
      </c>
      <c r="Y70" s="708">
        <v>0</v>
      </c>
      <c r="Z70" s="708">
        <v>0</v>
      </c>
      <c r="AA70" s="708">
        <v>0</v>
      </c>
      <c r="AB70" s="708">
        <v>0</v>
      </c>
      <c r="AC70" s="708">
        <v>27217</v>
      </c>
      <c r="AD70" s="635"/>
      <c r="AE70" s="444"/>
      <c r="AF70" s="444"/>
      <c r="AG70" s="444"/>
      <c r="AH70" s="444"/>
    </row>
    <row r="71" spans="1:34" s="445" customFormat="1" ht="23.25" customHeight="1">
      <c r="A71" s="710"/>
      <c r="B71" s="680"/>
      <c r="C71" s="660"/>
      <c r="D71" s="676" t="s">
        <v>437</v>
      </c>
      <c r="E71" s="674"/>
      <c r="F71" s="674"/>
      <c r="G71" s="674"/>
      <c r="H71" s="675"/>
      <c r="I71" s="708">
        <v>7520.36</v>
      </c>
      <c r="J71" s="708">
        <v>0</v>
      </c>
      <c r="K71" s="709">
        <v>0</v>
      </c>
      <c r="L71" s="675"/>
      <c r="M71" s="708">
        <v>0</v>
      </c>
      <c r="N71" s="709">
        <v>0</v>
      </c>
      <c r="O71" s="675"/>
      <c r="P71" s="709">
        <v>0</v>
      </c>
      <c r="Q71" s="674"/>
      <c r="R71" s="675"/>
      <c r="S71" s="708">
        <v>0</v>
      </c>
      <c r="T71" s="708">
        <v>0</v>
      </c>
      <c r="U71" s="708">
        <v>0</v>
      </c>
      <c r="V71" s="708">
        <v>0</v>
      </c>
      <c r="W71" s="708">
        <v>0</v>
      </c>
      <c r="X71" s="708">
        <v>0</v>
      </c>
      <c r="Y71" s="708">
        <v>0</v>
      </c>
      <c r="Z71" s="708">
        <v>0</v>
      </c>
      <c r="AA71" s="708">
        <v>0</v>
      </c>
      <c r="AB71" s="708">
        <v>0</v>
      </c>
      <c r="AC71" s="708">
        <v>7520.36</v>
      </c>
      <c r="AD71" s="635"/>
      <c r="AE71" s="444"/>
      <c r="AF71" s="444"/>
      <c r="AG71" s="444"/>
      <c r="AH71" s="444"/>
    </row>
    <row r="72" spans="1:34" s="445" customFormat="1" ht="21.75" customHeight="1">
      <c r="A72" s="710"/>
      <c r="B72" s="680"/>
      <c r="C72" s="660"/>
      <c r="D72" s="676" t="s">
        <v>461</v>
      </c>
      <c r="E72" s="674"/>
      <c r="F72" s="674"/>
      <c r="G72" s="674"/>
      <c r="H72" s="675"/>
      <c r="I72" s="708">
        <v>28796</v>
      </c>
      <c r="J72" s="708">
        <v>0</v>
      </c>
      <c r="K72" s="709">
        <v>0</v>
      </c>
      <c r="L72" s="675"/>
      <c r="M72" s="708">
        <v>0</v>
      </c>
      <c r="N72" s="709">
        <v>0</v>
      </c>
      <c r="O72" s="675"/>
      <c r="P72" s="709">
        <v>0</v>
      </c>
      <c r="Q72" s="674"/>
      <c r="R72" s="675"/>
      <c r="S72" s="708">
        <v>0</v>
      </c>
      <c r="T72" s="708">
        <v>0</v>
      </c>
      <c r="U72" s="708">
        <v>0</v>
      </c>
      <c r="V72" s="708">
        <v>0</v>
      </c>
      <c r="W72" s="708">
        <v>0</v>
      </c>
      <c r="X72" s="708">
        <v>0</v>
      </c>
      <c r="Y72" s="708">
        <v>0</v>
      </c>
      <c r="Z72" s="708">
        <v>0</v>
      </c>
      <c r="AA72" s="708">
        <v>0</v>
      </c>
      <c r="AB72" s="708">
        <v>0</v>
      </c>
      <c r="AC72" s="708">
        <v>28796</v>
      </c>
      <c r="AD72" s="635"/>
      <c r="AE72" s="444"/>
      <c r="AF72" s="444"/>
      <c r="AG72" s="444"/>
      <c r="AH72" s="444"/>
    </row>
    <row r="73" spans="1:34" s="445" customFormat="1" ht="14.25" customHeight="1">
      <c r="A73" s="710"/>
      <c r="B73" s="680"/>
      <c r="C73" s="660"/>
      <c r="D73" s="676" t="s">
        <v>462</v>
      </c>
      <c r="E73" s="674"/>
      <c r="F73" s="674"/>
      <c r="G73" s="674"/>
      <c r="H73" s="675"/>
      <c r="I73" s="708">
        <v>50000</v>
      </c>
      <c r="J73" s="708">
        <v>0</v>
      </c>
      <c r="K73" s="709">
        <v>0</v>
      </c>
      <c r="L73" s="675"/>
      <c r="M73" s="708">
        <v>0</v>
      </c>
      <c r="N73" s="709">
        <v>0</v>
      </c>
      <c r="O73" s="675"/>
      <c r="P73" s="709">
        <v>0</v>
      </c>
      <c r="Q73" s="674"/>
      <c r="R73" s="675"/>
      <c r="S73" s="708">
        <v>0</v>
      </c>
      <c r="T73" s="708">
        <v>0</v>
      </c>
      <c r="U73" s="708">
        <v>0</v>
      </c>
      <c r="V73" s="708">
        <v>0</v>
      </c>
      <c r="W73" s="708">
        <v>0</v>
      </c>
      <c r="X73" s="708">
        <v>0</v>
      </c>
      <c r="Y73" s="708">
        <v>0</v>
      </c>
      <c r="Z73" s="708">
        <v>0</v>
      </c>
      <c r="AA73" s="708">
        <v>0</v>
      </c>
      <c r="AB73" s="708">
        <v>0</v>
      </c>
      <c r="AC73" s="708">
        <v>50000</v>
      </c>
      <c r="AD73" s="635"/>
      <c r="AE73" s="444"/>
      <c r="AF73" s="444"/>
      <c r="AG73" s="444"/>
      <c r="AH73" s="444"/>
    </row>
    <row r="74" spans="1:34" s="445" customFormat="1" ht="22.5" customHeight="1">
      <c r="A74" s="710"/>
      <c r="B74" s="681"/>
      <c r="C74" s="683"/>
      <c r="D74" s="711" t="s">
        <v>471</v>
      </c>
      <c r="E74" s="674"/>
      <c r="F74" s="674"/>
      <c r="G74" s="674"/>
      <c r="H74" s="675"/>
      <c r="I74" s="712">
        <v>117006.43</v>
      </c>
      <c r="J74" s="712">
        <v>0</v>
      </c>
      <c r="K74" s="713">
        <v>0</v>
      </c>
      <c r="L74" s="675"/>
      <c r="M74" s="712">
        <v>0</v>
      </c>
      <c r="N74" s="713">
        <v>0</v>
      </c>
      <c r="O74" s="675"/>
      <c r="P74" s="713">
        <v>85983.91</v>
      </c>
      <c r="Q74" s="674"/>
      <c r="R74" s="675"/>
      <c r="S74" s="712">
        <v>0</v>
      </c>
      <c r="T74" s="712">
        <v>0</v>
      </c>
      <c r="U74" s="712">
        <v>0</v>
      </c>
      <c r="V74" s="712">
        <v>0</v>
      </c>
      <c r="W74" s="712">
        <v>0</v>
      </c>
      <c r="X74" s="712">
        <v>0</v>
      </c>
      <c r="Y74" s="712">
        <v>0</v>
      </c>
      <c r="Z74" s="712">
        <v>0</v>
      </c>
      <c r="AA74" s="712">
        <v>0</v>
      </c>
      <c r="AB74" s="712">
        <v>0</v>
      </c>
      <c r="AC74" s="712">
        <v>202990.34</v>
      </c>
      <c r="AD74" s="635"/>
      <c r="AE74" s="444"/>
      <c r="AF74" s="444"/>
      <c r="AG74" s="444"/>
      <c r="AH74" s="444"/>
    </row>
    <row r="75" spans="1:34" s="445" customFormat="1" ht="23.25" customHeight="1">
      <c r="A75" s="714"/>
      <c r="B75" s="715" t="s">
        <v>472</v>
      </c>
      <c r="C75" s="674"/>
      <c r="D75" s="674"/>
      <c r="E75" s="674"/>
      <c r="F75" s="674"/>
      <c r="G75" s="674"/>
      <c r="H75" s="675"/>
      <c r="I75" s="716">
        <v>117006.43</v>
      </c>
      <c r="J75" s="716">
        <v>0</v>
      </c>
      <c r="K75" s="717">
        <v>0</v>
      </c>
      <c r="L75" s="675"/>
      <c r="M75" s="716">
        <v>0</v>
      </c>
      <c r="N75" s="717">
        <v>0</v>
      </c>
      <c r="O75" s="675"/>
      <c r="P75" s="717">
        <v>85983.91</v>
      </c>
      <c r="Q75" s="674"/>
      <c r="R75" s="675"/>
      <c r="S75" s="716">
        <v>0</v>
      </c>
      <c r="T75" s="716">
        <v>0</v>
      </c>
      <c r="U75" s="716">
        <v>0</v>
      </c>
      <c r="V75" s="716">
        <v>0</v>
      </c>
      <c r="W75" s="716">
        <v>0</v>
      </c>
      <c r="X75" s="716">
        <v>0</v>
      </c>
      <c r="Y75" s="716">
        <v>0</v>
      </c>
      <c r="Z75" s="716">
        <v>0</v>
      </c>
      <c r="AA75" s="716">
        <v>0</v>
      </c>
      <c r="AB75" s="716">
        <v>0</v>
      </c>
      <c r="AC75" s="716">
        <v>202990.34</v>
      </c>
      <c r="AD75" s="635"/>
      <c r="AE75" s="444"/>
      <c r="AF75" s="444"/>
      <c r="AG75" s="444"/>
      <c r="AH75" s="444"/>
    </row>
    <row r="76" spans="1:34" s="445" customFormat="1" ht="14.25" customHeight="1">
      <c r="A76" s="676" t="s">
        <v>40</v>
      </c>
      <c r="B76" s="676" t="s">
        <v>271</v>
      </c>
      <c r="C76" s="642"/>
      <c r="D76" s="676" t="s">
        <v>438</v>
      </c>
      <c r="E76" s="674"/>
      <c r="F76" s="674"/>
      <c r="G76" s="674"/>
      <c r="H76" s="675"/>
      <c r="I76" s="708">
        <v>18200</v>
      </c>
      <c r="J76" s="708">
        <v>0</v>
      </c>
      <c r="K76" s="709">
        <v>0</v>
      </c>
      <c r="L76" s="675"/>
      <c r="M76" s="708">
        <v>0</v>
      </c>
      <c r="N76" s="709">
        <v>0</v>
      </c>
      <c r="O76" s="675"/>
      <c r="P76" s="709">
        <v>25000</v>
      </c>
      <c r="Q76" s="674"/>
      <c r="R76" s="675"/>
      <c r="S76" s="708">
        <v>0</v>
      </c>
      <c r="T76" s="708">
        <v>0</v>
      </c>
      <c r="U76" s="708">
        <v>34000</v>
      </c>
      <c r="V76" s="708">
        <v>0</v>
      </c>
      <c r="W76" s="708">
        <v>0</v>
      </c>
      <c r="X76" s="708">
        <v>0</v>
      </c>
      <c r="Y76" s="708">
        <v>0</v>
      </c>
      <c r="Z76" s="708">
        <v>0</v>
      </c>
      <c r="AA76" s="708">
        <v>0</v>
      </c>
      <c r="AB76" s="708">
        <v>0</v>
      </c>
      <c r="AC76" s="708">
        <v>77200</v>
      </c>
      <c r="AD76" s="635"/>
      <c r="AE76" s="444"/>
      <c r="AF76" s="444"/>
      <c r="AG76" s="444"/>
      <c r="AH76" s="444"/>
    </row>
    <row r="77" spans="1:34" s="445" customFormat="1" ht="23.25" customHeight="1">
      <c r="A77" s="710"/>
      <c r="B77" s="680"/>
      <c r="C77" s="660"/>
      <c r="D77" s="676" t="s">
        <v>611</v>
      </c>
      <c r="E77" s="674"/>
      <c r="F77" s="674"/>
      <c r="G77" s="674"/>
      <c r="H77" s="675"/>
      <c r="I77" s="708">
        <v>0</v>
      </c>
      <c r="J77" s="708">
        <v>787000</v>
      </c>
      <c r="K77" s="709">
        <v>0</v>
      </c>
      <c r="L77" s="675"/>
      <c r="M77" s="708">
        <v>0</v>
      </c>
      <c r="N77" s="709">
        <v>0</v>
      </c>
      <c r="O77" s="675"/>
      <c r="P77" s="709">
        <v>0</v>
      </c>
      <c r="Q77" s="674"/>
      <c r="R77" s="675"/>
      <c r="S77" s="708">
        <v>0</v>
      </c>
      <c r="T77" s="708">
        <v>0</v>
      </c>
      <c r="U77" s="708">
        <v>52000</v>
      </c>
      <c r="V77" s="708">
        <v>0</v>
      </c>
      <c r="W77" s="708">
        <v>0</v>
      </c>
      <c r="X77" s="708">
        <v>0</v>
      </c>
      <c r="Y77" s="708">
        <v>0</v>
      </c>
      <c r="Z77" s="708">
        <v>0</v>
      </c>
      <c r="AA77" s="708">
        <v>0</v>
      </c>
      <c r="AB77" s="708">
        <v>0</v>
      </c>
      <c r="AC77" s="708">
        <v>839000</v>
      </c>
      <c r="AD77" s="635"/>
      <c r="AE77" s="444"/>
      <c r="AF77" s="444"/>
      <c r="AG77" s="444"/>
      <c r="AH77" s="444"/>
    </row>
    <row r="78" spans="1:34" s="445" customFormat="1" ht="14.25" customHeight="1">
      <c r="A78" s="710"/>
      <c r="B78" s="680"/>
      <c r="C78" s="660"/>
      <c r="D78" s="676" t="s">
        <v>612</v>
      </c>
      <c r="E78" s="674"/>
      <c r="F78" s="674"/>
      <c r="G78" s="674"/>
      <c r="H78" s="675"/>
      <c r="I78" s="708">
        <v>1500</v>
      </c>
      <c r="J78" s="708">
        <v>0</v>
      </c>
      <c r="K78" s="709">
        <v>0</v>
      </c>
      <c r="L78" s="675"/>
      <c r="M78" s="708">
        <v>0</v>
      </c>
      <c r="N78" s="709">
        <v>0</v>
      </c>
      <c r="O78" s="675"/>
      <c r="P78" s="709">
        <v>0</v>
      </c>
      <c r="Q78" s="674"/>
      <c r="R78" s="675"/>
      <c r="S78" s="708">
        <v>0</v>
      </c>
      <c r="T78" s="708">
        <v>0</v>
      </c>
      <c r="U78" s="708">
        <v>0</v>
      </c>
      <c r="V78" s="708">
        <v>0</v>
      </c>
      <c r="W78" s="708">
        <v>0</v>
      </c>
      <c r="X78" s="708">
        <v>0</v>
      </c>
      <c r="Y78" s="708">
        <v>0</v>
      </c>
      <c r="Z78" s="708">
        <v>0</v>
      </c>
      <c r="AA78" s="708">
        <v>0</v>
      </c>
      <c r="AB78" s="708">
        <v>0</v>
      </c>
      <c r="AC78" s="708">
        <v>1500</v>
      </c>
      <c r="AD78" s="635"/>
      <c r="AE78" s="444"/>
      <c r="AF78" s="444"/>
      <c r="AG78" s="444"/>
      <c r="AH78" s="444"/>
    </row>
    <row r="79" spans="1:34" s="445" customFormat="1" ht="14.25" customHeight="1">
      <c r="A79" s="710"/>
      <c r="B79" s="681"/>
      <c r="C79" s="683"/>
      <c r="D79" s="711" t="s">
        <v>471</v>
      </c>
      <c r="E79" s="674"/>
      <c r="F79" s="674"/>
      <c r="G79" s="674"/>
      <c r="H79" s="675"/>
      <c r="I79" s="712">
        <v>19700</v>
      </c>
      <c r="J79" s="712">
        <v>787000</v>
      </c>
      <c r="K79" s="713">
        <v>0</v>
      </c>
      <c r="L79" s="675"/>
      <c r="M79" s="712">
        <v>0</v>
      </c>
      <c r="N79" s="713">
        <v>0</v>
      </c>
      <c r="O79" s="675"/>
      <c r="P79" s="713">
        <v>25000</v>
      </c>
      <c r="Q79" s="674"/>
      <c r="R79" s="675"/>
      <c r="S79" s="712">
        <v>0</v>
      </c>
      <c r="T79" s="712">
        <v>0</v>
      </c>
      <c r="U79" s="712">
        <v>86000</v>
      </c>
      <c r="V79" s="712">
        <v>0</v>
      </c>
      <c r="W79" s="712">
        <v>0</v>
      </c>
      <c r="X79" s="712">
        <v>0</v>
      </c>
      <c r="Y79" s="712">
        <v>0</v>
      </c>
      <c r="Z79" s="712">
        <v>0</v>
      </c>
      <c r="AA79" s="712">
        <v>0</v>
      </c>
      <c r="AB79" s="712">
        <v>0</v>
      </c>
      <c r="AC79" s="712">
        <v>917700</v>
      </c>
      <c r="AD79" s="635"/>
      <c r="AE79" s="444"/>
      <c r="AF79" s="444"/>
      <c r="AG79" s="444"/>
      <c r="AH79" s="444"/>
    </row>
    <row r="80" spans="1:34" s="445" customFormat="1" ht="24" customHeight="1">
      <c r="A80" s="714"/>
      <c r="B80" s="715" t="s">
        <v>472</v>
      </c>
      <c r="C80" s="674"/>
      <c r="D80" s="674"/>
      <c r="E80" s="674"/>
      <c r="F80" s="674"/>
      <c r="G80" s="674"/>
      <c r="H80" s="675"/>
      <c r="I80" s="716">
        <v>19700</v>
      </c>
      <c r="J80" s="716">
        <v>787000</v>
      </c>
      <c r="K80" s="717">
        <v>0</v>
      </c>
      <c r="L80" s="675"/>
      <c r="M80" s="716">
        <v>0</v>
      </c>
      <c r="N80" s="717">
        <v>0</v>
      </c>
      <c r="O80" s="675"/>
      <c r="P80" s="717">
        <v>25000</v>
      </c>
      <c r="Q80" s="674"/>
      <c r="R80" s="675"/>
      <c r="S80" s="716">
        <v>0</v>
      </c>
      <c r="T80" s="716">
        <v>0</v>
      </c>
      <c r="U80" s="716">
        <v>86000</v>
      </c>
      <c r="V80" s="716">
        <v>0</v>
      </c>
      <c r="W80" s="716">
        <v>0</v>
      </c>
      <c r="X80" s="716">
        <v>0</v>
      </c>
      <c r="Y80" s="716">
        <v>0</v>
      </c>
      <c r="Z80" s="716">
        <v>0</v>
      </c>
      <c r="AA80" s="716">
        <v>0</v>
      </c>
      <c r="AB80" s="716">
        <v>0</v>
      </c>
      <c r="AC80" s="716">
        <v>917700</v>
      </c>
      <c r="AD80" s="635"/>
      <c r="AE80" s="444"/>
      <c r="AF80" s="444"/>
      <c r="AG80" s="444"/>
      <c r="AH80" s="444"/>
    </row>
    <row r="81" spans="1:34" s="445" customFormat="1" ht="22.5" customHeight="1">
      <c r="A81" s="676" t="s">
        <v>16</v>
      </c>
      <c r="B81" s="676" t="s">
        <v>271</v>
      </c>
      <c r="C81" s="642"/>
      <c r="D81" s="676" t="s">
        <v>881</v>
      </c>
      <c r="E81" s="674"/>
      <c r="F81" s="674"/>
      <c r="G81" s="674"/>
      <c r="H81" s="675"/>
      <c r="I81" s="708">
        <v>0</v>
      </c>
      <c r="J81" s="708">
        <v>0</v>
      </c>
      <c r="K81" s="709">
        <v>0</v>
      </c>
      <c r="L81" s="675"/>
      <c r="M81" s="708">
        <v>0</v>
      </c>
      <c r="N81" s="709">
        <v>0</v>
      </c>
      <c r="O81" s="675"/>
      <c r="P81" s="709">
        <v>30000</v>
      </c>
      <c r="Q81" s="674"/>
      <c r="R81" s="675"/>
      <c r="S81" s="708">
        <v>0</v>
      </c>
      <c r="T81" s="708">
        <v>0</v>
      </c>
      <c r="U81" s="708">
        <v>0</v>
      </c>
      <c r="V81" s="708">
        <v>0</v>
      </c>
      <c r="W81" s="708">
        <v>0</v>
      </c>
      <c r="X81" s="708">
        <v>0</v>
      </c>
      <c r="Y81" s="708">
        <v>0</v>
      </c>
      <c r="Z81" s="708">
        <v>0</v>
      </c>
      <c r="AA81" s="708">
        <v>0</v>
      </c>
      <c r="AB81" s="708">
        <v>0</v>
      </c>
      <c r="AC81" s="708">
        <v>30000</v>
      </c>
      <c r="AD81" s="635"/>
      <c r="AE81" s="444"/>
      <c r="AF81" s="444"/>
      <c r="AG81" s="444"/>
      <c r="AH81" s="444"/>
    </row>
    <row r="82" spans="1:34" s="445" customFormat="1" ht="14.25" customHeight="1">
      <c r="A82" s="710"/>
      <c r="B82" s="680"/>
      <c r="C82" s="660"/>
      <c r="D82" s="676" t="s">
        <v>757</v>
      </c>
      <c r="E82" s="674"/>
      <c r="F82" s="674"/>
      <c r="G82" s="674"/>
      <c r="H82" s="675"/>
      <c r="I82" s="708">
        <v>0</v>
      </c>
      <c r="J82" s="708">
        <v>0</v>
      </c>
      <c r="K82" s="709">
        <v>0</v>
      </c>
      <c r="L82" s="675"/>
      <c r="M82" s="708">
        <v>0</v>
      </c>
      <c r="N82" s="709">
        <v>0</v>
      </c>
      <c r="O82" s="675"/>
      <c r="P82" s="709">
        <v>452000</v>
      </c>
      <c r="Q82" s="674"/>
      <c r="R82" s="675"/>
      <c r="S82" s="708">
        <v>0</v>
      </c>
      <c r="T82" s="708">
        <v>0</v>
      </c>
      <c r="U82" s="708">
        <v>0</v>
      </c>
      <c r="V82" s="708">
        <v>0</v>
      </c>
      <c r="W82" s="708">
        <v>0</v>
      </c>
      <c r="X82" s="708">
        <v>0</v>
      </c>
      <c r="Y82" s="708">
        <v>0</v>
      </c>
      <c r="Z82" s="708">
        <v>0</v>
      </c>
      <c r="AA82" s="708">
        <v>0</v>
      </c>
      <c r="AB82" s="708">
        <v>0</v>
      </c>
      <c r="AC82" s="708">
        <v>452000</v>
      </c>
      <c r="AD82" s="635"/>
      <c r="AE82" s="444"/>
      <c r="AF82" s="444"/>
      <c r="AG82" s="444"/>
      <c r="AH82" s="444"/>
    </row>
    <row r="83" spans="1:34" s="445" customFormat="1" ht="14.25" customHeight="1">
      <c r="A83" s="710"/>
      <c r="B83" s="680"/>
      <c r="C83" s="660"/>
      <c r="D83" s="676" t="s">
        <v>439</v>
      </c>
      <c r="E83" s="674"/>
      <c r="F83" s="674"/>
      <c r="G83" s="674"/>
      <c r="H83" s="675"/>
      <c r="I83" s="708">
        <v>0</v>
      </c>
      <c r="J83" s="708">
        <v>0</v>
      </c>
      <c r="K83" s="709">
        <v>0</v>
      </c>
      <c r="L83" s="675"/>
      <c r="M83" s="708">
        <v>0</v>
      </c>
      <c r="N83" s="709">
        <v>0</v>
      </c>
      <c r="O83" s="675"/>
      <c r="P83" s="709">
        <v>0</v>
      </c>
      <c r="Q83" s="674"/>
      <c r="R83" s="675"/>
      <c r="S83" s="708">
        <v>0</v>
      </c>
      <c r="T83" s="708">
        <v>0</v>
      </c>
      <c r="U83" s="708">
        <v>0</v>
      </c>
      <c r="V83" s="708">
        <v>0</v>
      </c>
      <c r="W83" s="708">
        <v>0</v>
      </c>
      <c r="X83" s="708">
        <v>0</v>
      </c>
      <c r="Y83" s="708">
        <v>2674100</v>
      </c>
      <c r="Z83" s="708">
        <v>0</v>
      </c>
      <c r="AA83" s="708">
        <v>0</v>
      </c>
      <c r="AB83" s="708">
        <v>0</v>
      </c>
      <c r="AC83" s="708">
        <v>2674100</v>
      </c>
      <c r="AD83" s="635"/>
      <c r="AE83" s="444"/>
      <c r="AF83" s="444"/>
      <c r="AG83" s="444"/>
      <c r="AH83" s="444"/>
    </row>
    <row r="84" spans="1:34" s="445" customFormat="1" ht="22.5" customHeight="1">
      <c r="A84" s="710"/>
      <c r="B84" s="680"/>
      <c r="C84" s="660"/>
      <c r="D84" s="676" t="s">
        <v>535</v>
      </c>
      <c r="E84" s="674"/>
      <c r="F84" s="674"/>
      <c r="G84" s="674"/>
      <c r="H84" s="675"/>
      <c r="I84" s="708">
        <v>0</v>
      </c>
      <c r="J84" s="708">
        <v>0</v>
      </c>
      <c r="K84" s="709">
        <v>0</v>
      </c>
      <c r="L84" s="675"/>
      <c r="M84" s="708">
        <v>0</v>
      </c>
      <c r="N84" s="709">
        <v>145000</v>
      </c>
      <c r="O84" s="675"/>
      <c r="P84" s="709">
        <v>0</v>
      </c>
      <c r="Q84" s="674"/>
      <c r="R84" s="675"/>
      <c r="S84" s="708">
        <v>0</v>
      </c>
      <c r="T84" s="708">
        <v>0</v>
      </c>
      <c r="U84" s="708">
        <v>0</v>
      </c>
      <c r="V84" s="708">
        <v>0</v>
      </c>
      <c r="W84" s="708">
        <v>0</v>
      </c>
      <c r="X84" s="708">
        <v>0</v>
      </c>
      <c r="Y84" s="708">
        <v>0</v>
      </c>
      <c r="Z84" s="708">
        <v>0</v>
      </c>
      <c r="AA84" s="708">
        <v>0</v>
      </c>
      <c r="AB84" s="708">
        <v>0</v>
      </c>
      <c r="AC84" s="708">
        <v>145000</v>
      </c>
      <c r="AD84" s="635"/>
      <c r="AE84" s="444"/>
      <c r="AF84" s="444"/>
      <c r="AG84" s="444"/>
      <c r="AH84" s="444"/>
    </row>
    <row r="85" spans="1:34" s="445" customFormat="1" ht="14.25" customHeight="1">
      <c r="A85" s="710"/>
      <c r="B85" s="681"/>
      <c r="C85" s="683"/>
      <c r="D85" s="711" t="s">
        <v>471</v>
      </c>
      <c r="E85" s="674"/>
      <c r="F85" s="674"/>
      <c r="G85" s="674"/>
      <c r="H85" s="675"/>
      <c r="I85" s="712">
        <v>0</v>
      </c>
      <c r="J85" s="712">
        <v>0</v>
      </c>
      <c r="K85" s="713">
        <v>0</v>
      </c>
      <c r="L85" s="675"/>
      <c r="M85" s="712">
        <v>0</v>
      </c>
      <c r="N85" s="713">
        <v>145000</v>
      </c>
      <c r="O85" s="675"/>
      <c r="P85" s="713">
        <v>482000</v>
      </c>
      <c r="Q85" s="674"/>
      <c r="R85" s="675"/>
      <c r="S85" s="712">
        <v>0</v>
      </c>
      <c r="T85" s="712">
        <v>0</v>
      </c>
      <c r="U85" s="712">
        <v>0</v>
      </c>
      <c r="V85" s="712">
        <v>0</v>
      </c>
      <c r="W85" s="712">
        <v>0</v>
      </c>
      <c r="X85" s="712">
        <v>0</v>
      </c>
      <c r="Y85" s="712">
        <v>2674100</v>
      </c>
      <c r="Z85" s="712">
        <v>0</v>
      </c>
      <c r="AA85" s="712">
        <v>0</v>
      </c>
      <c r="AB85" s="712">
        <v>0</v>
      </c>
      <c r="AC85" s="712">
        <v>3301100</v>
      </c>
      <c r="AD85" s="635"/>
      <c r="AE85" s="444"/>
      <c r="AF85" s="444"/>
      <c r="AG85" s="444"/>
      <c r="AH85" s="444"/>
    </row>
    <row r="86" spans="1:34" s="445" customFormat="1" ht="14.25" customHeight="1">
      <c r="A86" s="714"/>
      <c r="B86" s="715" t="s">
        <v>472</v>
      </c>
      <c r="C86" s="674"/>
      <c r="D86" s="674"/>
      <c r="E86" s="674"/>
      <c r="F86" s="674"/>
      <c r="G86" s="674"/>
      <c r="H86" s="675"/>
      <c r="I86" s="716">
        <v>0</v>
      </c>
      <c r="J86" s="716">
        <v>0</v>
      </c>
      <c r="K86" s="717">
        <v>0</v>
      </c>
      <c r="L86" s="675"/>
      <c r="M86" s="716">
        <v>0</v>
      </c>
      <c r="N86" s="717">
        <v>145000</v>
      </c>
      <c r="O86" s="675"/>
      <c r="P86" s="717">
        <v>482000</v>
      </c>
      <c r="Q86" s="674"/>
      <c r="R86" s="675"/>
      <c r="S86" s="716">
        <v>0</v>
      </c>
      <c r="T86" s="716">
        <v>0</v>
      </c>
      <c r="U86" s="716">
        <v>0</v>
      </c>
      <c r="V86" s="716">
        <v>0</v>
      </c>
      <c r="W86" s="716">
        <v>0</v>
      </c>
      <c r="X86" s="716">
        <v>0</v>
      </c>
      <c r="Y86" s="716">
        <v>2674100</v>
      </c>
      <c r="Z86" s="716">
        <v>0</v>
      </c>
      <c r="AA86" s="716">
        <v>0</v>
      </c>
      <c r="AB86" s="716">
        <v>0</v>
      </c>
      <c r="AC86" s="716">
        <v>3301100</v>
      </c>
      <c r="AD86" s="635"/>
      <c r="AE86" s="444"/>
      <c r="AF86" s="444"/>
      <c r="AG86" s="444"/>
      <c r="AH86" s="444"/>
    </row>
    <row r="87" spans="1:34" s="445" customFormat="1" ht="21" customHeight="1">
      <c r="A87" s="676" t="s">
        <v>18</v>
      </c>
      <c r="B87" s="676" t="s">
        <v>271</v>
      </c>
      <c r="C87" s="642"/>
      <c r="D87" s="676" t="s">
        <v>18</v>
      </c>
      <c r="E87" s="674"/>
      <c r="F87" s="674"/>
      <c r="G87" s="674"/>
      <c r="H87" s="675"/>
      <c r="I87" s="708">
        <v>25000</v>
      </c>
      <c r="J87" s="708">
        <v>0</v>
      </c>
      <c r="K87" s="709">
        <v>0</v>
      </c>
      <c r="L87" s="675"/>
      <c r="M87" s="708">
        <v>0</v>
      </c>
      <c r="N87" s="709">
        <v>0</v>
      </c>
      <c r="O87" s="675"/>
      <c r="P87" s="709">
        <v>0</v>
      </c>
      <c r="Q87" s="674"/>
      <c r="R87" s="675"/>
      <c r="S87" s="708">
        <v>50000</v>
      </c>
      <c r="T87" s="708">
        <v>0</v>
      </c>
      <c r="U87" s="708">
        <v>0</v>
      </c>
      <c r="V87" s="708">
        <v>0</v>
      </c>
      <c r="W87" s="708">
        <v>0</v>
      </c>
      <c r="X87" s="708">
        <v>0</v>
      </c>
      <c r="Y87" s="708">
        <v>0</v>
      </c>
      <c r="Z87" s="708">
        <v>0</v>
      </c>
      <c r="AA87" s="708">
        <v>0</v>
      </c>
      <c r="AB87" s="708">
        <v>0</v>
      </c>
      <c r="AC87" s="708">
        <v>75000</v>
      </c>
      <c r="AD87" s="635"/>
      <c r="AE87" s="444"/>
      <c r="AF87" s="444"/>
      <c r="AG87" s="444"/>
      <c r="AH87" s="444"/>
    </row>
    <row r="88" spans="1:34" s="445" customFormat="1" ht="409.5" customHeight="1" hidden="1">
      <c r="A88" s="710"/>
      <c r="B88" s="681"/>
      <c r="C88" s="683"/>
      <c r="D88" s="711" t="s">
        <v>471</v>
      </c>
      <c r="E88" s="674"/>
      <c r="F88" s="674"/>
      <c r="G88" s="674"/>
      <c r="H88" s="675"/>
      <c r="I88" s="712">
        <v>25000</v>
      </c>
      <c r="J88" s="712">
        <v>0</v>
      </c>
      <c r="K88" s="713">
        <v>0</v>
      </c>
      <c r="L88" s="675"/>
      <c r="M88" s="712">
        <v>0</v>
      </c>
      <c r="N88" s="713">
        <v>0</v>
      </c>
      <c r="O88" s="675"/>
      <c r="P88" s="713">
        <v>0</v>
      </c>
      <c r="Q88" s="674"/>
      <c r="R88" s="675"/>
      <c r="S88" s="712">
        <v>50000</v>
      </c>
      <c r="T88" s="712">
        <v>0</v>
      </c>
      <c r="U88" s="712">
        <v>0</v>
      </c>
      <c r="V88" s="712">
        <v>0</v>
      </c>
      <c r="W88" s="712">
        <v>0</v>
      </c>
      <c r="X88" s="712">
        <v>0</v>
      </c>
      <c r="Y88" s="712">
        <v>0</v>
      </c>
      <c r="Z88" s="712">
        <v>0</v>
      </c>
      <c r="AA88" s="712">
        <v>0</v>
      </c>
      <c r="AB88" s="712">
        <v>0</v>
      </c>
      <c r="AC88" s="712">
        <v>75000</v>
      </c>
      <c r="AD88" s="635"/>
      <c r="AE88" s="444"/>
      <c r="AF88" s="444"/>
      <c r="AG88" s="444"/>
      <c r="AH88" s="444"/>
    </row>
    <row r="89" spans="1:34" s="445" customFormat="1" ht="10.5" customHeight="1">
      <c r="A89" s="714"/>
      <c r="B89" s="715" t="s">
        <v>472</v>
      </c>
      <c r="C89" s="674"/>
      <c r="D89" s="674"/>
      <c r="E89" s="674"/>
      <c r="F89" s="674"/>
      <c r="G89" s="674"/>
      <c r="H89" s="675"/>
      <c r="I89" s="716">
        <v>25000</v>
      </c>
      <c r="J89" s="716">
        <v>0</v>
      </c>
      <c r="K89" s="717">
        <v>0</v>
      </c>
      <c r="L89" s="675"/>
      <c r="M89" s="716">
        <v>0</v>
      </c>
      <c r="N89" s="717">
        <v>0</v>
      </c>
      <c r="O89" s="675"/>
      <c r="P89" s="717">
        <v>0</v>
      </c>
      <c r="Q89" s="674"/>
      <c r="R89" s="675"/>
      <c r="S89" s="716">
        <v>50000</v>
      </c>
      <c r="T89" s="716">
        <v>0</v>
      </c>
      <c r="U89" s="716">
        <v>0</v>
      </c>
      <c r="V89" s="716">
        <v>0</v>
      </c>
      <c r="W89" s="716">
        <v>0</v>
      </c>
      <c r="X89" s="716">
        <v>0</v>
      </c>
      <c r="Y89" s="716">
        <v>0</v>
      </c>
      <c r="Z89" s="716">
        <v>0</v>
      </c>
      <c r="AA89" s="716">
        <v>0</v>
      </c>
      <c r="AB89" s="716">
        <v>0</v>
      </c>
      <c r="AC89" s="716">
        <v>75000</v>
      </c>
      <c r="AD89" s="635"/>
      <c r="AE89" s="444"/>
      <c r="AF89" s="444"/>
      <c r="AG89" s="444"/>
      <c r="AH89" s="444"/>
    </row>
    <row r="90" spans="1:34" s="445" customFormat="1" ht="14.25" customHeight="1">
      <c r="A90" s="676" t="s">
        <v>15</v>
      </c>
      <c r="B90" s="676" t="s">
        <v>271</v>
      </c>
      <c r="C90" s="642"/>
      <c r="D90" s="676" t="s">
        <v>440</v>
      </c>
      <c r="E90" s="674"/>
      <c r="F90" s="674"/>
      <c r="G90" s="674"/>
      <c r="H90" s="675"/>
      <c r="I90" s="708">
        <v>0</v>
      </c>
      <c r="J90" s="708">
        <v>0</v>
      </c>
      <c r="K90" s="709">
        <v>0</v>
      </c>
      <c r="L90" s="675"/>
      <c r="M90" s="708">
        <v>0</v>
      </c>
      <c r="N90" s="709">
        <v>0</v>
      </c>
      <c r="O90" s="675"/>
      <c r="P90" s="709">
        <v>505520</v>
      </c>
      <c r="Q90" s="674"/>
      <c r="R90" s="675"/>
      <c r="S90" s="708">
        <v>0</v>
      </c>
      <c r="T90" s="708">
        <v>0</v>
      </c>
      <c r="U90" s="708">
        <v>400000</v>
      </c>
      <c r="V90" s="708">
        <v>0</v>
      </c>
      <c r="W90" s="708">
        <v>0</v>
      </c>
      <c r="X90" s="708">
        <v>0</v>
      </c>
      <c r="Y90" s="708">
        <v>0</v>
      </c>
      <c r="Z90" s="708">
        <v>0</v>
      </c>
      <c r="AA90" s="708">
        <v>0</v>
      </c>
      <c r="AB90" s="708">
        <v>0</v>
      </c>
      <c r="AC90" s="708">
        <v>905520</v>
      </c>
      <c r="AD90" s="635"/>
      <c r="AE90" s="444"/>
      <c r="AF90" s="444"/>
      <c r="AG90" s="444"/>
      <c r="AH90" s="444"/>
    </row>
    <row r="91" spans="1:34" s="445" customFormat="1" ht="14.25" customHeight="1">
      <c r="A91" s="710"/>
      <c r="B91" s="681"/>
      <c r="C91" s="683"/>
      <c r="D91" s="711" t="s">
        <v>471</v>
      </c>
      <c r="E91" s="674"/>
      <c r="F91" s="674"/>
      <c r="G91" s="674"/>
      <c r="H91" s="675"/>
      <c r="I91" s="712">
        <v>0</v>
      </c>
      <c r="J91" s="712">
        <v>0</v>
      </c>
      <c r="K91" s="713">
        <v>0</v>
      </c>
      <c r="L91" s="675"/>
      <c r="M91" s="712">
        <v>0</v>
      </c>
      <c r="N91" s="713">
        <v>0</v>
      </c>
      <c r="O91" s="675"/>
      <c r="P91" s="713">
        <v>505520</v>
      </c>
      <c r="Q91" s="674"/>
      <c r="R91" s="675"/>
      <c r="S91" s="712">
        <v>0</v>
      </c>
      <c r="T91" s="712">
        <v>0</v>
      </c>
      <c r="U91" s="712">
        <v>400000</v>
      </c>
      <c r="V91" s="712">
        <v>0</v>
      </c>
      <c r="W91" s="712">
        <v>0</v>
      </c>
      <c r="X91" s="712">
        <v>0</v>
      </c>
      <c r="Y91" s="712">
        <v>0</v>
      </c>
      <c r="Z91" s="712">
        <v>0</v>
      </c>
      <c r="AA91" s="712">
        <v>0</v>
      </c>
      <c r="AB91" s="712">
        <v>0</v>
      </c>
      <c r="AC91" s="712">
        <v>905520</v>
      </c>
      <c r="AD91" s="635"/>
      <c r="AE91" s="444"/>
      <c r="AF91" s="444"/>
      <c r="AG91" s="444"/>
      <c r="AH91" s="444"/>
    </row>
    <row r="92" spans="1:30" ht="14.25" customHeight="1">
      <c r="A92" s="714"/>
      <c r="B92" s="715" t="s">
        <v>472</v>
      </c>
      <c r="C92" s="674"/>
      <c r="D92" s="674"/>
      <c r="E92" s="674"/>
      <c r="F92" s="674"/>
      <c r="G92" s="674"/>
      <c r="H92" s="675"/>
      <c r="I92" s="716">
        <v>0</v>
      </c>
      <c r="J92" s="716">
        <v>0</v>
      </c>
      <c r="K92" s="717">
        <v>0</v>
      </c>
      <c r="L92" s="675"/>
      <c r="M92" s="716">
        <v>0</v>
      </c>
      <c r="N92" s="717">
        <v>0</v>
      </c>
      <c r="O92" s="675"/>
      <c r="P92" s="717">
        <v>505520</v>
      </c>
      <c r="Q92" s="674"/>
      <c r="R92" s="675"/>
      <c r="S92" s="716">
        <v>0</v>
      </c>
      <c r="T92" s="716">
        <v>0</v>
      </c>
      <c r="U92" s="716">
        <v>400000</v>
      </c>
      <c r="V92" s="716">
        <v>0</v>
      </c>
      <c r="W92" s="716">
        <v>0</v>
      </c>
      <c r="X92" s="716">
        <v>0</v>
      </c>
      <c r="Y92" s="716">
        <v>0</v>
      </c>
      <c r="Z92" s="716">
        <v>0</v>
      </c>
      <c r="AA92" s="716">
        <v>0</v>
      </c>
      <c r="AB92" s="716">
        <v>0</v>
      </c>
      <c r="AC92" s="716">
        <v>905520</v>
      </c>
      <c r="AD92" s="635"/>
    </row>
    <row r="93" spans="1:30" ht="14.25" customHeight="1">
      <c r="A93" s="718" t="s">
        <v>405</v>
      </c>
      <c r="B93" s="674"/>
      <c r="C93" s="674"/>
      <c r="D93" s="674"/>
      <c r="E93" s="674"/>
      <c r="F93" s="674"/>
      <c r="G93" s="674"/>
      <c r="H93" s="675"/>
      <c r="I93" s="719">
        <v>2916063.13</v>
      </c>
      <c r="J93" s="719">
        <v>2011395.85</v>
      </c>
      <c r="K93" s="720">
        <v>618798</v>
      </c>
      <c r="L93" s="675"/>
      <c r="M93" s="719">
        <v>101145</v>
      </c>
      <c r="N93" s="720">
        <v>1277950</v>
      </c>
      <c r="O93" s="675"/>
      <c r="P93" s="720">
        <v>1986171.87</v>
      </c>
      <c r="Q93" s="674"/>
      <c r="R93" s="675"/>
      <c r="S93" s="719">
        <v>380800</v>
      </c>
      <c r="T93" s="719">
        <v>20000</v>
      </c>
      <c r="U93" s="719">
        <v>1741747</v>
      </c>
      <c r="V93" s="719">
        <v>106787</v>
      </c>
      <c r="W93" s="719">
        <v>315414</v>
      </c>
      <c r="X93" s="719">
        <v>70000</v>
      </c>
      <c r="Y93" s="719">
        <v>2674100</v>
      </c>
      <c r="Z93" s="719">
        <v>125000</v>
      </c>
      <c r="AA93" s="719">
        <v>50000</v>
      </c>
      <c r="AB93" s="719">
        <v>3431700</v>
      </c>
      <c r="AC93" s="719">
        <v>17827071.85</v>
      </c>
      <c r="AD93" s="635"/>
    </row>
    <row r="94" spans="1:30" ht="14.25">
      <c r="A94" s="635"/>
      <c r="B94" s="635"/>
      <c r="C94" s="635"/>
      <c r="D94" s="635"/>
      <c r="E94" s="635"/>
      <c r="F94" s="635"/>
      <c r="G94" s="635"/>
      <c r="H94" s="635"/>
      <c r="I94" s="635"/>
      <c r="J94" s="635"/>
      <c r="K94" s="635"/>
      <c r="L94" s="635"/>
      <c r="M94" s="635"/>
      <c r="N94" s="635"/>
      <c r="O94" s="635"/>
      <c r="P94" s="635"/>
      <c r="Q94" s="635"/>
      <c r="R94" s="635"/>
      <c r="S94" s="635"/>
      <c r="T94" s="635"/>
      <c r="U94" s="635"/>
      <c r="V94" s="635"/>
      <c r="W94" s="635"/>
      <c r="X94" s="635"/>
      <c r="Y94" s="635"/>
      <c r="Z94" s="635"/>
      <c r="AA94" s="635"/>
      <c r="AB94" s="635"/>
      <c r="AC94" s="635"/>
      <c r="AD94" s="635"/>
    </row>
    <row r="95" spans="1:30" ht="14.25">
      <c r="A95" s="635"/>
      <c r="B95" s="635"/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5"/>
    </row>
  </sheetData>
  <sheetProtection/>
  <mergeCells count="390">
    <mergeCell ref="A3:AC3"/>
    <mergeCell ref="A4:AC4"/>
    <mergeCell ref="A5:AC5"/>
    <mergeCell ref="B92:H92"/>
    <mergeCell ref="K92:L92"/>
    <mergeCell ref="N92:O92"/>
    <mergeCell ref="P92:R92"/>
    <mergeCell ref="A93:H93"/>
    <mergeCell ref="K93:L93"/>
    <mergeCell ref="N93:O93"/>
    <mergeCell ref="P93:R93"/>
    <mergeCell ref="A90:A92"/>
    <mergeCell ref="B90:C91"/>
    <mergeCell ref="D90:H90"/>
    <mergeCell ref="K90:L90"/>
    <mergeCell ref="N90:O90"/>
    <mergeCell ref="P90:R90"/>
    <mergeCell ref="D91:H91"/>
    <mergeCell ref="K91:L91"/>
    <mergeCell ref="N91:O91"/>
    <mergeCell ref="P91:R91"/>
    <mergeCell ref="A81:A86"/>
    <mergeCell ref="B81:C85"/>
    <mergeCell ref="D82:H82"/>
    <mergeCell ref="D85:H85"/>
    <mergeCell ref="B86:H86"/>
    <mergeCell ref="A87:A89"/>
    <mergeCell ref="B87:C88"/>
    <mergeCell ref="D88:H88"/>
    <mergeCell ref="B89:H89"/>
    <mergeCell ref="D81:H81"/>
    <mergeCell ref="B69:C74"/>
    <mergeCell ref="D73:H73"/>
    <mergeCell ref="B75:H75"/>
    <mergeCell ref="A76:A80"/>
    <mergeCell ref="B76:C79"/>
    <mergeCell ref="D78:H78"/>
    <mergeCell ref="B80:H80"/>
    <mergeCell ref="D76:H76"/>
    <mergeCell ref="A69:A75"/>
    <mergeCell ref="D77:H77"/>
    <mergeCell ref="A46:A51"/>
    <mergeCell ref="B46:C50"/>
    <mergeCell ref="D49:H49"/>
    <mergeCell ref="B51:H51"/>
    <mergeCell ref="A52:A68"/>
    <mergeCell ref="B52:C67"/>
    <mergeCell ref="D66:H66"/>
    <mergeCell ref="B68:H68"/>
    <mergeCell ref="D47:H47"/>
    <mergeCell ref="D61:H61"/>
    <mergeCell ref="B31:C37"/>
    <mergeCell ref="D36:H36"/>
    <mergeCell ref="B38:H38"/>
    <mergeCell ref="A39:A45"/>
    <mergeCell ref="B39:C44"/>
    <mergeCell ref="D43:H43"/>
    <mergeCell ref="B45:H45"/>
    <mergeCell ref="D31:H31"/>
    <mergeCell ref="D34:H34"/>
    <mergeCell ref="A31:A38"/>
    <mergeCell ref="A16:A23"/>
    <mergeCell ref="B16:C22"/>
    <mergeCell ref="D21:H21"/>
    <mergeCell ref="B23:H23"/>
    <mergeCell ref="A24:A30"/>
    <mergeCell ref="B24:C29"/>
    <mergeCell ref="D28:H28"/>
    <mergeCell ref="B30:H30"/>
    <mergeCell ref="D24:H24"/>
    <mergeCell ref="D20:H20"/>
    <mergeCell ref="Z13:Z15"/>
    <mergeCell ref="AA13:AA15"/>
    <mergeCell ref="AB13:AB15"/>
    <mergeCell ref="A14:B14"/>
    <mergeCell ref="P13:R15"/>
    <mergeCell ref="S13:S15"/>
    <mergeCell ref="T13:T15"/>
    <mergeCell ref="U13:U15"/>
    <mergeCell ref="V13:V15"/>
    <mergeCell ref="W13:W15"/>
    <mergeCell ref="X11:X12"/>
    <mergeCell ref="Y11:Y12"/>
    <mergeCell ref="Z11:Z12"/>
    <mergeCell ref="AA11:AA12"/>
    <mergeCell ref="V11:V12"/>
    <mergeCell ref="W11:W12"/>
    <mergeCell ref="X13:X15"/>
    <mergeCell ref="Y13:Y15"/>
    <mergeCell ref="AB11:AB12"/>
    <mergeCell ref="I13:I15"/>
    <mergeCell ref="J13:J15"/>
    <mergeCell ref="K13:L15"/>
    <mergeCell ref="M13:M15"/>
    <mergeCell ref="N13:O15"/>
    <mergeCell ref="P11:R12"/>
    <mergeCell ref="S11:S12"/>
    <mergeCell ref="T11:T12"/>
    <mergeCell ref="U11:U12"/>
    <mergeCell ref="AB1:AC1"/>
    <mergeCell ref="I8:J8"/>
    <mergeCell ref="K8:M8"/>
    <mergeCell ref="N8:R8"/>
    <mergeCell ref="W8:X8"/>
    <mergeCell ref="Z8:AA8"/>
    <mergeCell ref="AC8:AC15"/>
    <mergeCell ref="I9:J10"/>
    <mergeCell ref="S9:S10"/>
    <mergeCell ref="T9:T10"/>
    <mergeCell ref="U9:U10"/>
    <mergeCell ref="V9:V10"/>
    <mergeCell ref="AB9:AB10"/>
    <mergeCell ref="K9:M10"/>
    <mergeCell ref="N9:R10"/>
    <mergeCell ref="W9:X10"/>
    <mergeCell ref="Z9:AA10"/>
    <mergeCell ref="K11:L12"/>
    <mergeCell ref="M11:M12"/>
    <mergeCell ref="N11:O12"/>
    <mergeCell ref="D19:H19"/>
    <mergeCell ref="D17:H17"/>
    <mergeCell ref="K18:L18"/>
    <mergeCell ref="N18:O18"/>
    <mergeCell ref="N16:O16"/>
    <mergeCell ref="P85:R85"/>
    <mergeCell ref="K86:L86"/>
    <mergeCell ref="N86:O86"/>
    <mergeCell ref="P86:R86"/>
    <mergeCell ref="I11:I12"/>
    <mergeCell ref="J11:J12"/>
    <mergeCell ref="P83:R83"/>
    <mergeCell ref="K24:L24"/>
    <mergeCell ref="N69:O69"/>
    <mergeCell ref="N65:O65"/>
    <mergeCell ref="K89:L89"/>
    <mergeCell ref="N89:O89"/>
    <mergeCell ref="P89:R89"/>
    <mergeCell ref="D87:H87"/>
    <mergeCell ref="K88:L88"/>
    <mergeCell ref="P21:R21"/>
    <mergeCell ref="N24:O24"/>
    <mergeCell ref="P24:R24"/>
    <mergeCell ref="N88:O88"/>
    <mergeCell ref="P88:R88"/>
    <mergeCell ref="P87:R87"/>
    <mergeCell ref="D84:H84"/>
    <mergeCell ref="D64:H64"/>
    <mergeCell ref="P82:R82"/>
    <mergeCell ref="K83:L83"/>
    <mergeCell ref="N83:O83"/>
    <mergeCell ref="N80:O80"/>
    <mergeCell ref="K85:L85"/>
    <mergeCell ref="N85:O85"/>
    <mergeCell ref="D83:H83"/>
    <mergeCell ref="K80:L80"/>
    <mergeCell ref="K87:L87"/>
    <mergeCell ref="N87:O87"/>
    <mergeCell ref="D16:H16"/>
    <mergeCell ref="D18:H18"/>
    <mergeCell ref="D26:H26"/>
    <mergeCell ref="D22:H22"/>
    <mergeCell ref="D52:H52"/>
    <mergeCell ref="N82:O82"/>
    <mergeCell ref="Y9:Y10"/>
    <mergeCell ref="K84:L84"/>
    <mergeCell ref="N84:O84"/>
    <mergeCell ref="P84:R84"/>
    <mergeCell ref="D59:H59"/>
    <mergeCell ref="D56:H56"/>
    <mergeCell ref="P18:R18"/>
    <mergeCell ref="E10:G11"/>
    <mergeCell ref="D70:H70"/>
    <mergeCell ref="D67:H67"/>
    <mergeCell ref="K82:L82"/>
    <mergeCell ref="D44:H44"/>
    <mergeCell ref="P80:R80"/>
    <mergeCell ref="K81:L81"/>
    <mergeCell ref="N81:O81"/>
    <mergeCell ref="P81:R81"/>
    <mergeCell ref="D72:H72"/>
    <mergeCell ref="D65:H65"/>
    <mergeCell ref="K65:L65"/>
    <mergeCell ref="D63:H63"/>
    <mergeCell ref="K70:L70"/>
    <mergeCell ref="D69:H69"/>
    <mergeCell ref="D71:H71"/>
    <mergeCell ref="D57:H57"/>
    <mergeCell ref="D60:H60"/>
    <mergeCell ref="D58:H58"/>
    <mergeCell ref="K69:L69"/>
    <mergeCell ref="K61:L61"/>
    <mergeCell ref="K68:L68"/>
    <mergeCell ref="K71:L71"/>
    <mergeCell ref="D25:H25"/>
    <mergeCell ref="D40:H40"/>
    <mergeCell ref="D29:H29"/>
    <mergeCell ref="D35:H35"/>
    <mergeCell ref="D27:H27"/>
    <mergeCell ref="D41:H41"/>
    <mergeCell ref="D33:H33"/>
    <mergeCell ref="D37:H37"/>
    <mergeCell ref="K36:L36"/>
    <mergeCell ref="K30:L30"/>
    <mergeCell ref="D39:H39"/>
    <mergeCell ref="N59:O59"/>
    <mergeCell ref="K54:L54"/>
    <mergeCell ref="N54:O54"/>
    <mergeCell ref="D32:H32"/>
    <mergeCell ref="K40:L40"/>
    <mergeCell ref="D42:H42"/>
    <mergeCell ref="N68:O68"/>
    <mergeCell ref="K56:L56"/>
    <mergeCell ref="N56:O56"/>
    <mergeCell ref="P68:R68"/>
    <mergeCell ref="P73:R73"/>
    <mergeCell ref="K64:L64"/>
    <mergeCell ref="N64:O64"/>
    <mergeCell ref="P64:R64"/>
    <mergeCell ref="P69:R69"/>
    <mergeCell ref="N70:O70"/>
    <mergeCell ref="P70:R70"/>
    <mergeCell ref="K67:L67"/>
    <mergeCell ref="N67:O67"/>
    <mergeCell ref="K74:L74"/>
    <mergeCell ref="P74:R74"/>
    <mergeCell ref="P71:R71"/>
    <mergeCell ref="K72:L72"/>
    <mergeCell ref="N72:O72"/>
    <mergeCell ref="P72:R72"/>
    <mergeCell ref="N74:O74"/>
    <mergeCell ref="N71:O71"/>
    <mergeCell ref="K73:L73"/>
    <mergeCell ref="N73:O73"/>
    <mergeCell ref="P67:R67"/>
    <mergeCell ref="K60:L60"/>
    <mergeCell ref="N60:O60"/>
    <mergeCell ref="P60:R60"/>
    <mergeCell ref="P65:R65"/>
    <mergeCell ref="K66:L66"/>
    <mergeCell ref="N66:O66"/>
    <mergeCell ref="P66:R66"/>
    <mergeCell ref="K63:L63"/>
    <mergeCell ref="N63:O63"/>
    <mergeCell ref="P63:R63"/>
    <mergeCell ref="K58:L58"/>
    <mergeCell ref="N58:O58"/>
    <mergeCell ref="P58:R58"/>
    <mergeCell ref="P61:R61"/>
    <mergeCell ref="K62:L62"/>
    <mergeCell ref="N62:O62"/>
    <mergeCell ref="P62:R62"/>
    <mergeCell ref="K59:L59"/>
    <mergeCell ref="P59:R59"/>
    <mergeCell ref="P56:R56"/>
    <mergeCell ref="K57:L57"/>
    <mergeCell ref="N57:O57"/>
    <mergeCell ref="P57:R57"/>
    <mergeCell ref="N61:O61"/>
    <mergeCell ref="P54:R54"/>
    <mergeCell ref="D53:H53"/>
    <mergeCell ref="K55:L55"/>
    <mergeCell ref="N55:O55"/>
    <mergeCell ref="P55:R55"/>
    <mergeCell ref="D54:H54"/>
    <mergeCell ref="D55:H55"/>
    <mergeCell ref="P51:R51"/>
    <mergeCell ref="K52:L52"/>
    <mergeCell ref="N52:O52"/>
    <mergeCell ref="P52:R52"/>
    <mergeCell ref="K53:L53"/>
    <mergeCell ref="N53:O53"/>
    <mergeCell ref="P53:R53"/>
    <mergeCell ref="P48:R48"/>
    <mergeCell ref="K49:L49"/>
    <mergeCell ref="N49:O49"/>
    <mergeCell ref="P49:R49"/>
    <mergeCell ref="D50:H50"/>
    <mergeCell ref="K50:L50"/>
    <mergeCell ref="N50:O50"/>
    <mergeCell ref="P50:R50"/>
    <mergeCell ref="P45:R45"/>
    <mergeCell ref="D46:H46"/>
    <mergeCell ref="K46:L46"/>
    <mergeCell ref="N46:O46"/>
    <mergeCell ref="P46:R46"/>
    <mergeCell ref="K47:L47"/>
    <mergeCell ref="N47:O47"/>
    <mergeCell ref="P47:R47"/>
    <mergeCell ref="K45:L45"/>
    <mergeCell ref="P42:R42"/>
    <mergeCell ref="K43:L43"/>
    <mergeCell ref="N43:O43"/>
    <mergeCell ref="P43:R43"/>
    <mergeCell ref="K44:L44"/>
    <mergeCell ref="N44:O44"/>
    <mergeCell ref="P44:R44"/>
    <mergeCell ref="K42:L42"/>
    <mergeCell ref="N42:O42"/>
    <mergeCell ref="N40:O40"/>
    <mergeCell ref="P40:R40"/>
    <mergeCell ref="K41:L41"/>
    <mergeCell ref="N41:O41"/>
    <mergeCell ref="P41:R41"/>
    <mergeCell ref="K38:L38"/>
    <mergeCell ref="N38:O38"/>
    <mergeCell ref="P38:R38"/>
    <mergeCell ref="K39:L39"/>
    <mergeCell ref="N39:O39"/>
    <mergeCell ref="P39:R39"/>
    <mergeCell ref="N36:O36"/>
    <mergeCell ref="P36:R36"/>
    <mergeCell ref="K37:L37"/>
    <mergeCell ref="N37:O37"/>
    <mergeCell ref="P37:R37"/>
    <mergeCell ref="K34:L34"/>
    <mergeCell ref="N34:O34"/>
    <mergeCell ref="P34:R34"/>
    <mergeCell ref="K35:L35"/>
    <mergeCell ref="N35:O35"/>
    <mergeCell ref="P35:R35"/>
    <mergeCell ref="K32:L32"/>
    <mergeCell ref="N32:O32"/>
    <mergeCell ref="P32:R32"/>
    <mergeCell ref="K33:L33"/>
    <mergeCell ref="N33:O33"/>
    <mergeCell ref="P33:R33"/>
    <mergeCell ref="N30:O30"/>
    <mergeCell ref="P30:R30"/>
    <mergeCell ref="K31:L31"/>
    <mergeCell ref="N31:O31"/>
    <mergeCell ref="P31:R31"/>
    <mergeCell ref="K28:L28"/>
    <mergeCell ref="N28:O28"/>
    <mergeCell ref="P28:R28"/>
    <mergeCell ref="K29:L29"/>
    <mergeCell ref="N29:O29"/>
    <mergeCell ref="P29:R29"/>
    <mergeCell ref="K26:L26"/>
    <mergeCell ref="N26:O26"/>
    <mergeCell ref="P26:R26"/>
    <mergeCell ref="K27:L27"/>
    <mergeCell ref="N27:O27"/>
    <mergeCell ref="P27:R27"/>
    <mergeCell ref="N25:O25"/>
    <mergeCell ref="P25:R25"/>
    <mergeCell ref="K22:L22"/>
    <mergeCell ref="N22:O22"/>
    <mergeCell ref="P22:R22"/>
    <mergeCell ref="K23:L23"/>
    <mergeCell ref="N23:O23"/>
    <mergeCell ref="P17:R17"/>
    <mergeCell ref="P23:R23"/>
    <mergeCell ref="K20:L20"/>
    <mergeCell ref="N20:O20"/>
    <mergeCell ref="P20:R20"/>
    <mergeCell ref="K21:L21"/>
    <mergeCell ref="N21:O21"/>
    <mergeCell ref="K19:L19"/>
    <mergeCell ref="N19:O19"/>
    <mergeCell ref="P19:R19"/>
    <mergeCell ref="K51:L51"/>
    <mergeCell ref="N51:O51"/>
    <mergeCell ref="K75:L75"/>
    <mergeCell ref="D74:H74"/>
    <mergeCell ref="A1:E1"/>
    <mergeCell ref="N45:O45"/>
    <mergeCell ref="D48:H48"/>
    <mergeCell ref="K48:L48"/>
    <mergeCell ref="K16:L16"/>
    <mergeCell ref="K25:L25"/>
    <mergeCell ref="D79:H79"/>
    <mergeCell ref="P77:R77"/>
    <mergeCell ref="K78:L78"/>
    <mergeCell ref="P16:R16"/>
    <mergeCell ref="K17:L17"/>
    <mergeCell ref="N17:O17"/>
    <mergeCell ref="P78:R78"/>
    <mergeCell ref="N78:O78"/>
    <mergeCell ref="D62:H62"/>
    <mergeCell ref="N48:O48"/>
    <mergeCell ref="N75:O75"/>
    <mergeCell ref="P75:R75"/>
    <mergeCell ref="K79:L79"/>
    <mergeCell ref="N79:O79"/>
    <mergeCell ref="P79:R79"/>
    <mergeCell ref="N76:O76"/>
    <mergeCell ref="P76:R76"/>
    <mergeCell ref="N77:O77"/>
    <mergeCell ref="K77:L77"/>
    <mergeCell ref="K76:L7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60" r:id="rId1"/>
  <headerFooter>
    <oddHeader>&amp;Rหน้าที่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1"/>
  <sheetViews>
    <sheetView view="pageBreakPreview" zoomScaleSheetLayoutView="100" zoomScalePageLayoutView="0" workbookViewId="0" topLeftCell="C1">
      <selection activeCell="F43" sqref="F43"/>
    </sheetView>
  </sheetViews>
  <sheetFormatPr defaultColWidth="9.140625" defaultRowHeight="12.75"/>
  <cols>
    <col min="1" max="1" width="1.57421875" style="444" customWidth="1"/>
    <col min="2" max="2" width="16.421875" style="444" customWidth="1"/>
    <col min="3" max="3" width="3.00390625" style="444" customWidth="1"/>
    <col min="4" max="4" width="4.421875" style="444" customWidth="1"/>
    <col min="5" max="5" width="10.140625" style="444" customWidth="1"/>
    <col min="6" max="6" width="8.421875" style="444" customWidth="1"/>
    <col min="7" max="7" width="1.1484375" style="444" customWidth="1"/>
    <col min="8" max="8" width="0.85546875" style="444" customWidth="1"/>
    <col min="9" max="9" width="7.28125" style="444" customWidth="1"/>
    <col min="10" max="10" width="0.2890625" style="444" hidden="1" customWidth="1"/>
    <col min="11" max="11" width="11.140625" style="444" customWidth="1"/>
    <col min="12" max="12" width="11.7109375" style="444" customWidth="1"/>
    <col min="13" max="13" width="11.140625" style="444" customWidth="1"/>
    <col min="14" max="14" width="5.57421875" style="444" customWidth="1"/>
    <col min="15" max="15" width="7.421875" style="444" customWidth="1"/>
    <col min="16" max="16" width="4.421875" style="444" customWidth="1"/>
    <col min="17" max="17" width="7.28125" style="444" customWidth="1"/>
    <col min="18" max="18" width="5.8515625" style="444" customWidth="1"/>
    <col min="19" max="19" width="5.57421875" style="444" customWidth="1"/>
    <col min="20" max="20" width="0.13671875" style="444" hidden="1" customWidth="1"/>
    <col min="21" max="21" width="12.00390625" style="444" customWidth="1"/>
    <col min="22" max="22" width="10.00390625" style="444" customWidth="1"/>
    <col min="23" max="24" width="12.28125" style="444" customWidth="1"/>
    <col min="25" max="25" width="13.28125" style="444" customWidth="1"/>
    <col min="26" max="26" width="0" style="444" hidden="1" customWidth="1"/>
    <col min="27" max="27" width="12.8515625" style="444" customWidth="1"/>
    <col min="28" max="16384" width="9.140625" style="444" customWidth="1"/>
  </cols>
  <sheetData>
    <row r="1" spans="1:26" ht="18" customHeight="1">
      <c r="A1" s="627" t="s">
        <v>963</v>
      </c>
      <c r="B1" s="628"/>
      <c r="C1" s="628"/>
      <c r="D1" s="628"/>
      <c r="E1" s="628"/>
      <c r="F1" s="628"/>
      <c r="Y1" s="632" t="s">
        <v>483</v>
      </c>
      <c r="Z1" s="628"/>
    </row>
    <row r="2" spans="1:28" ht="16.5" customHeight="1">
      <c r="A2" s="721" t="s">
        <v>463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635"/>
    </row>
    <row r="3" spans="1:28" ht="16.5" customHeight="1">
      <c r="A3" s="722" t="s">
        <v>464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635"/>
    </row>
    <row r="4" spans="1:28" ht="18" customHeight="1">
      <c r="A4" s="722" t="s">
        <v>957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635"/>
    </row>
    <row r="5" spans="1:28" ht="18" customHeight="1">
      <c r="A5" s="722" t="s">
        <v>465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635"/>
    </row>
    <row r="6" spans="1:28" ht="8.25" customHeight="1">
      <c r="A6" s="635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</row>
    <row r="7" spans="1:28" ht="14.25" customHeight="1">
      <c r="A7" s="635"/>
      <c r="B7" s="723"/>
      <c r="C7" s="724"/>
      <c r="D7" s="724"/>
      <c r="E7" s="724"/>
      <c r="F7" s="724"/>
      <c r="G7" s="724"/>
      <c r="H7" s="725" t="s">
        <v>466</v>
      </c>
      <c r="I7" s="726"/>
      <c r="J7" s="727" t="s">
        <v>365</v>
      </c>
      <c r="K7" s="728"/>
      <c r="L7" s="727" t="s">
        <v>366</v>
      </c>
      <c r="M7" s="728"/>
      <c r="N7" s="727" t="s">
        <v>367</v>
      </c>
      <c r="O7" s="729"/>
      <c r="P7" s="729"/>
      <c r="Q7" s="728"/>
      <c r="R7" s="727" t="s">
        <v>368</v>
      </c>
      <c r="S7" s="729"/>
      <c r="T7" s="728"/>
      <c r="U7" s="727" t="s">
        <v>446</v>
      </c>
      <c r="V7" s="727" t="s">
        <v>369</v>
      </c>
      <c r="W7" s="727" t="s">
        <v>370</v>
      </c>
      <c r="X7" s="727" t="s">
        <v>371</v>
      </c>
      <c r="Y7" s="727" t="s">
        <v>372</v>
      </c>
      <c r="Z7" s="727" t="s">
        <v>373</v>
      </c>
      <c r="AA7" s="727" t="s">
        <v>22</v>
      </c>
      <c r="AB7" s="635"/>
    </row>
    <row r="8" spans="1:28" ht="9" customHeight="1">
      <c r="A8" s="635"/>
      <c r="B8" s="730" t="s">
        <v>467</v>
      </c>
      <c r="C8" s="653"/>
      <c r="D8" s="645"/>
      <c r="E8" s="645"/>
      <c r="F8" s="645"/>
      <c r="G8" s="645"/>
      <c r="H8" s="653"/>
      <c r="I8" s="731"/>
      <c r="J8" s="732"/>
      <c r="K8" s="733"/>
      <c r="L8" s="732"/>
      <c r="M8" s="733"/>
      <c r="N8" s="732"/>
      <c r="O8" s="734"/>
      <c r="P8" s="734"/>
      <c r="Q8" s="733"/>
      <c r="R8" s="732"/>
      <c r="S8" s="734"/>
      <c r="T8" s="733"/>
      <c r="U8" s="735"/>
      <c r="V8" s="735"/>
      <c r="W8" s="735"/>
      <c r="X8" s="735"/>
      <c r="Y8" s="735"/>
      <c r="Z8" s="735"/>
      <c r="AA8" s="736"/>
      <c r="AB8" s="635"/>
    </row>
    <row r="9" spans="1:28" ht="14.25" customHeight="1">
      <c r="A9" s="635"/>
      <c r="B9" s="737"/>
      <c r="C9" s="653"/>
      <c r="D9" s="645"/>
      <c r="E9" s="645"/>
      <c r="F9" s="645"/>
      <c r="G9" s="645"/>
      <c r="H9" s="653"/>
      <c r="I9" s="731"/>
      <c r="J9" s="727" t="s">
        <v>387</v>
      </c>
      <c r="K9" s="728"/>
      <c r="L9" s="727" t="s">
        <v>389</v>
      </c>
      <c r="M9" s="727" t="s">
        <v>390</v>
      </c>
      <c r="N9" s="727" t="s">
        <v>391</v>
      </c>
      <c r="O9" s="728"/>
      <c r="P9" s="727" t="s">
        <v>392</v>
      </c>
      <c r="Q9" s="728"/>
      <c r="R9" s="727" t="s">
        <v>393</v>
      </c>
      <c r="S9" s="729"/>
      <c r="T9" s="728"/>
      <c r="U9" s="727" t="s">
        <v>452</v>
      </c>
      <c r="V9" s="727" t="s">
        <v>394</v>
      </c>
      <c r="W9" s="727" t="s">
        <v>395</v>
      </c>
      <c r="X9" s="727" t="s">
        <v>453</v>
      </c>
      <c r="Y9" s="727" t="s">
        <v>397</v>
      </c>
      <c r="Z9" s="727" t="s">
        <v>398</v>
      </c>
      <c r="AA9" s="736"/>
      <c r="AB9" s="635"/>
    </row>
    <row r="10" spans="1:28" ht="4.5" customHeight="1">
      <c r="A10" s="635"/>
      <c r="B10" s="737"/>
      <c r="C10" s="653"/>
      <c r="D10" s="645"/>
      <c r="E10" s="645"/>
      <c r="F10" s="645"/>
      <c r="G10" s="645"/>
      <c r="H10" s="645"/>
      <c r="I10" s="731"/>
      <c r="J10" s="737"/>
      <c r="K10" s="738"/>
      <c r="L10" s="736"/>
      <c r="M10" s="736"/>
      <c r="N10" s="737"/>
      <c r="O10" s="738"/>
      <c r="P10" s="737"/>
      <c r="Q10" s="738"/>
      <c r="R10" s="737"/>
      <c r="S10" s="634"/>
      <c r="T10" s="738"/>
      <c r="U10" s="736"/>
      <c r="V10" s="736"/>
      <c r="W10" s="736"/>
      <c r="X10" s="736"/>
      <c r="Y10" s="736"/>
      <c r="Z10" s="736"/>
      <c r="AA10" s="736"/>
      <c r="AB10" s="635"/>
    </row>
    <row r="11" spans="1:28" ht="5.25" customHeight="1">
      <c r="A11" s="635"/>
      <c r="B11" s="739"/>
      <c r="C11" s="740"/>
      <c r="D11" s="740"/>
      <c r="E11" s="740"/>
      <c r="F11" s="740"/>
      <c r="G11" s="740"/>
      <c r="H11" s="740"/>
      <c r="I11" s="741"/>
      <c r="J11" s="732"/>
      <c r="K11" s="733"/>
      <c r="L11" s="735"/>
      <c r="M11" s="735"/>
      <c r="N11" s="732"/>
      <c r="O11" s="733"/>
      <c r="P11" s="732"/>
      <c r="Q11" s="733"/>
      <c r="R11" s="732"/>
      <c r="S11" s="734"/>
      <c r="T11" s="733"/>
      <c r="U11" s="735"/>
      <c r="V11" s="735"/>
      <c r="W11" s="735"/>
      <c r="X11" s="735"/>
      <c r="Y11" s="735"/>
      <c r="Z11" s="735"/>
      <c r="AA11" s="735"/>
      <c r="AB11" s="635"/>
    </row>
    <row r="12" spans="1:28" ht="25.5" customHeight="1">
      <c r="A12" s="635"/>
      <c r="B12" s="742" t="s">
        <v>17</v>
      </c>
      <c r="C12" s="743" t="s">
        <v>695</v>
      </c>
      <c r="D12" s="728"/>
      <c r="E12" s="744" t="s">
        <v>404</v>
      </c>
      <c r="F12" s="745"/>
      <c r="G12" s="746" t="s">
        <v>689</v>
      </c>
      <c r="H12" s="747"/>
      <c r="I12" s="745"/>
      <c r="J12" s="748" t="s">
        <v>399</v>
      </c>
      <c r="K12" s="745"/>
      <c r="L12" s="749" t="s">
        <v>399</v>
      </c>
      <c r="M12" s="749" t="s">
        <v>399</v>
      </c>
      <c r="N12" s="748" t="s">
        <v>399</v>
      </c>
      <c r="O12" s="745"/>
      <c r="P12" s="748" t="s">
        <v>399</v>
      </c>
      <c r="Q12" s="745"/>
      <c r="R12" s="748" t="s">
        <v>399</v>
      </c>
      <c r="S12" s="747"/>
      <c r="T12" s="745"/>
      <c r="U12" s="749" t="s">
        <v>399</v>
      </c>
      <c r="V12" s="749" t="s">
        <v>399</v>
      </c>
      <c r="W12" s="749" t="s">
        <v>399</v>
      </c>
      <c r="X12" s="749" t="s">
        <v>399</v>
      </c>
      <c r="Y12" s="749" t="s">
        <v>399</v>
      </c>
      <c r="Z12" s="749" t="s">
        <v>624</v>
      </c>
      <c r="AA12" s="750" t="s">
        <v>624</v>
      </c>
      <c r="AB12" s="635"/>
    </row>
    <row r="13" spans="1:28" ht="14.25" customHeight="1">
      <c r="A13" s="635"/>
      <c r="B13" s="751"/>
      <c r="C13" s="634"/>
      <c r="D13" s="738"/>
      <c r="E13" s="744" t="s">
        <v>403</v>
      </c>
      <c r="F13" s="745"/>
      <c r="G13" s="746" t="s">
        <v>719</v>
      </c>
      <c r="H13" s="747"/>
      <c r="I13" s="745"/>
      <c r="J13" s="748" t="s">
        <v>399</v>
      </c>
      <c r="K13" s="745"/>
      <c r="L13" s="749" t="s">
        <v>399</v>
      </c>
      <c r="M13" s="749" t="s">
        <v>399</v>
      </c>
      <c r="N13" s="748" t="s">
        <v>399</v>
      </c>
      <c r="O13" s="745"/>
      <c r="P13" s="748" t="s">
        <v>399</v>
      </c>
      <c r="Q13" s="745"/>
      <c r="R13" s="748" t="s">
        <v>399</v>
      </c>
      <c r="S13" s="747"/>
      <c r="T13" s="745"/>
      <c r="U13" s="749" t="s">
        <v>399</v>
      </c>
      <c r="V13" s="749" t="s">
        <v>399</v>
      </c>
      <c r="W13" s="749" t="s">
        <v>399</v>
      </c>
      <c r="X13" s="749" t="s">
        <v>399</v>
      </c>
      <c r="Y13" s="749" t="s">
        <v>399</v>
      </c>
      <c r="Z13" s="749" t="s">
        <v>883</v>
      </c>
      <c r="AA13" s="750" t="s">
        <v>883</v>
      </c>
      <c r="AB13" s="635"/>
    </row>
    <row r="14" spans="1:28" ht="17.25" customHeight="1">
      <c r="A14" s="635"/>
      <c r="B14" s="751"/>
      <c r="C14" s="634"/>
      <c r="D14" s="738"/>
      <c r="E14" s="744" t="s">
        <v>280</v>
      </c>
      <c r="F14" s="745"/>
      <c r="G14" s="746" t="s">
        <v>690</v>
      </c>
      <c r="H14" s="747"/>
      <c r="I14" s="745"/>
      <c r="J14" s="748" t="s">
        <v>399</v>
      </c>
      <c r="K14" s="745"/>
      <c r="L14" s="749" t="s">
        <v>399</v>
      </c>
      <c r="M14" s="749" t="s">
        <v>399</v>
      </c>
      <c r="N14" s="748" t="s">
        <v>399</v>
      </c>
      <c r="O14" s="745"/>
      <c r="P14" s="748" t="s">
        <v>399</v>
      </c>
      <c r="Q14" s="745"/>
      <c r="R14" s="748" t="s">
        <v>399</v>
      </c>
      <c r="S14" s="747"/>
      <c r="T14" s="745"/>
      <c r="U14" s="749" t="s">
        <v>399</v>
      </c>
      <c r="V14" s="749" t="s">
        <v>399</v>
      </c>
      <c r="W14" s="749" t="s">
        <v>399</v>
      </c>
      <c r="X14" s="749" t="s">
        <v>399</v>
      </c>
      <c r="Y14" s="749" t="s">
        <v>399</v>
      </c>
      <c r="Z14" s="749" t="s">
        <v>623</v>
      </c>
      <c r="AA14" s="750" t="s">
        <v>623</v>
      </c>
      <c r="AB14" s="635"/>
    </row>
    <row r="15" spans="1:28" ht="14.25" customHeight="1">
      <c r="A15" s="635"/>
      <c r="B15" s="752"/>
      <c r="C15" s="734"/>
      <c r="D15" s="733"/>
      <c r="E15" s="753" t="s">
        <v>625</v>
      </c>
      <c r="F15" s="747"/>
      <c r="G15" s="747"/>
      <c r="H15" s="747"/>
      <c r="I15" s="745"/>
      <c r="J15" s="754" t="s">
        <v>399</v>
      </c>
      <c r="K15" s="745"/>
      <c r="L15" s="750" t="s">
        <v>399</v>
      </c>
      <c r="M15" s="750" t="s">
        <v>399</v>
      </c>
      <c r="N15" s="754" t="s">
        <v>399</v>
      </c>
      <c r="O15" s="745"/>
      <c r="P15" s="754" t="s">
        <v>399</v>
      </c>
      <c r="Q15" s="745"/>
      <c r="R15" s="754" t="s">
        <v>399</v>
      </c>
      <c r="S15" s="747"/>
      <c r="T15" s="745"/>
      <c r="U15" s="750" t="s">
        <v>399</v>
      </c>
      <c r="V15" s="750" t="s">
        <v>399</v>
      </c>
      <c r="W15" s="750" t="s">
        <v>399</v>
      </c>
      <c r="X15" s="750" t="s">
        <v>399</v>
      </c>
      <c r="Y15" s="750" t="s">
        <v>399</v>
      </c>
      <c r="Z15" s="750" t="s">
        <v>883</v>
      </c>
      <c r="AA15" s="750" t="s">
        <v>883</v>
      </c>
      <c r="AB15" s="635"/>
    </row>
    <row r="16" spans="1:28" ht="14.25" customHeight="1">
      <c r="A16" s="635"/>
      <c r="B16" s="742" t="s">
        <v>104</v>
      </c>
      <c r="C16" s="743" t="s">
        <v>682</v>
      </c>
      <c r="D16" s="728"/>
      <c r="E16" s="744" t="s">
        <v>412</v>
      </c>
      <c r="F16" s="745"/>
      <c r="G16" s="746" t="s">
        <v>681</v>
      </c>
      <c r="H16" s="747"/>
      <c r="I16" s="745"/>
      <c r="J16" s="748" t="s">
        <v>399</v>
      </c>
      <c r="K16" s="745"/>
      <c r="L16" s="749" t="s">
        <v>733</v>
      </c>
      <c r="M16" s="749" t="s">
        <v>399</v>
      </c>
      <c r="N16" s="748" t="s">
        <v>884</v>
      </c>
      <c r="O16" s="745"/>
      <c r="P16" s="748" t="s">
        <v>399</v>
      </c>
      <c r="Q16" s="745"/>
      <c r="R16" s="748" t="s">
        <v>399</v>
      </c>
      <c r="S16" s="747"/>
      <c r="T16" s="745"/>
      <c r="U16" s="749" t="s">
        <v>399</v>
      </c>
      <c r="V16" s="749" t="s">
        <v>399</v>
      </c>
      <c r="W16" s="749" t="s">
        <v>399</v>
      </c>
      <c r="X16" s="749" t="s">
        <v>399</v>
      </c>
      <c r="Y16" s="749" t="s">
        <v>399</v>
      </c>
      <c r="Z16" s="749" t="s">
        <v>399</v>
      </c>
      <c r="AA16" s="750" t="s">
        <v>893</v>
      </c>
      <c r="AB16" s="635"/>
    </row>
    <row r="17" spans="1:28" ht="14.25" customHeight="1">
      <c r="A17" s="635"/>
      <c r="B17" s="752"/>
      <c r="C17" s="734"/>
      <c r="D17" s="733"/>
      <c r="E17" s="753" t="s">
        <v>720</v>
      </c>
      <c r="F17" s="747"/>
      <c r="G17" s="747"/>
      <c r="H17" s="747"/>
      <c r="I17" s="745"/>
      <c r="J17" s="754" t="s">
        <v>399</v>
      </c>
      <c r="K17" s="745"/>
      <c r="L17" s="750" t="s">
        <v>733</v>
      </c>
      <c r="M17" s="750" t="s">
        <v>399</v>
      </c>
      <c r="N17" s="754" t="s">
        <v>884</v>
      </c>
      <c r="O17" s="745"/>
      <c r="P17" s="754" t="s">
        <v>399</v>
      </c>
      <c r="Q17" s="745"/>
      <c r="R17" s="754" t="s">
        <v>399</v>
      </c>
      <c r="S17" s="747"/>
      <c r="T17" s="745"/>
      <c r="U17" s="750" t="s">
        <v>399</v>
      </c>
      <c r="V17" s="750" t="s">
        <v>399</v>
      </c>
      <c r="W17" s="750" t="s">
        <v>399</v>
      </c>
      <c r="X17" s="750" t="s">
        <v>399</v>
      </c>
      <c r="Y17" s="750" t="s">
        <v>399</v>
      </c>
      <c r="Z17" s="750" t="s">
        <v>399</v>
      </c>
      <c r="AA17" s="750" t="s">
        <v>893</v>
      </c>
      <c r="AB17" s="635"/>
    </row>
    <row r="18" spans="1:28" ht="14.25" customHeight="1">
      <c r="A18" s="635"/>
      <c r="B18" s="742" t="s">
        <v>11</v>
      </c>
      <c r="C18" s="743" t="s">
        <v>675</v>
      </c>
      <c r="D18" s="728"/>
      <c r="E18" s="744" t="s">
        <v>419</v>
      </c>
      <c r="F18" s="745"/>
      <c r="G18" s="746" t="s">
        <v>673</v>
      </c>
      <c r="H18" s="747"/>
      <c r="I18" s="745"/>
      <c r="J18" s="748" t="s">
        <v>399</v>
      </c>
      <c r="K18" s="745"/>
      <c r="L18" s="749" t="s">
        <v>641</v>
      </c>
      <c r="M18" s="749" t="s">
        <v>399</v>
      </c>
      <c r="N18" s="748" t="s">
        <v>399</v>
      </c>
      <c r="O18" s="745"/>
      <c r="P18" s="748" t="s">
        <v>399</v>
      </c>
      <c r="Q18" s="745"/>
      <c r="R18" s="748" t="s">
        <v>399</v>
      </c>
      <c r="S18" s="747"/>
      <c r="T18" s="745"/>
      <c r="U18" s="749" t="s">
        <v>399</v>
      </c>
      <c r="V18" s="749" t="s">
        <v>399</v>
      </c>
      <c r="W18" s="749" t="s">
        <v>399</v>
      </c>
      <c r="X18" s="749" t="s">
        <v>399</v>
      </c>
      <c r="Y18" s="749" t="s">
        <v>399</v>
      </c>
      <c r="Z18" s="749" t="s">
        <v>399</v>
      </c>
      <c r="AA18" s="750" t="s">
        <v>641</v>
      </c>
      <c r="AB18" s="635"/>
    </row>
    <row r="19" spans="1:28" ht="14.25" customHeight="1">
      <c r="A19" s="635"/>
      <c r="B19" s="751"/>
      <c r="C19" s="634"/>
      <c r="D19" s="738"/>
      <c r="E19" s="744" t="s">
        <v>456</v>
      </c>
      <c r="F19" s="745"/>
      <c r="G19" s="746" t="s">
        <v>697</v>
      </c>
      <c r="H19" s="747"/>
      <c r="I19" s="745"/>
      <c r="J19" s="748" t="s">
        <v>958</v>
      </c>
      <c r="K19" s="745"/>
      <c r="L19" s="749" t="s">
        <v>399</v>
      </c>
      <c r="M19" s="749" t="s">
        <v>399</v>
      </c>
      <c r="N19" s="748" t="s">
        <v>399</v>
      </c>
      <c r="O19" s="745"/>
      <c r="P19" s="748" t="s">
        <v>399</v>
      </c>
      <c r="Q19" s="745"/>
      <c r="R19" s="748" t="s">
        <v>399</v>
      </c>
      <c r="S19" s="747"/>
      <c r="T19" s="745"/>
      <c r="U19" s="749" t="s">
        <v>399</v>
      </c>
      <c r="V19" s="749" t="s">
        <v>399</v>
      </c>
      <c r="W19" s="749" t="s">
        <v>399</v>
      </c>
      <c r="X19" s="749" t="s">
        <v>399</v>
      </c>
      <c r="Y19" s="749" t="s">
        <v>399</v>
      </c>
      <c r="Z19" s="749" t="s">
        <v>399</v>
      </c>
      <c r="AA19" s="750" t="s">
        <v>958</v>
      </c>
      <c r="AB19" s="635"/>
    </row>
    <row r="20" spans="1:28" ht="14.25" customHeight="1">
      <c r="A20" s="635"/>
      <c r="B20" s="751"/>
      <c r="C20" s="634"/>
      <c r="D20" s="738"/>
      <c r="E20" s="744" t="s">
        <v>420</v>
      </c>
      <c r="F20" s="745"/>
      <c r="G20" s="746" t="s">
        <v>672</v>
      </c>
      <c r="H20" s="747"/>
      <c r="I20" s="745"/>
      <c r="J20" s="748" t="s">
        <v>399</v>
      </c>
      <c r="K20" s="745"/>
      <c r="L20" s="749" t="s">
        <v>642</v>
      </c>
      <c r="M20" s="749" t="s">
        <v>399</v>
      </c>
      <c r="N20" s="748" t="s">
        <v>399</v>
      </c>
      <c r="O20" s="745"/>
      <c r="P20" s="748" t="s">
        <v>399</v>
      </c>
      <c r="Q20" s="745"/>
      <c r="R20" s="748" t="s">
        <v>399</v>
      </c>
      <c r="S20" s="747"/>
      <c r="T20" s="745"/>
      <c r="U20" s="749" t="s">
        <v>399</v>
      </c>
      <c r="V20" s="749" t="s">
        <v>399</v>
      </c>
      <c r="W20" s="749" t="s">
        <v>399</v>
      </c>
      <c r="X20" s="749" t="s">
        <v>399</v>
      </c>
      <c r="Y20" s="749" t="s">
        <v>399</v>
      </c>
      <c r="Z20" s="749" t="s">
        <v>399</v>
      </c>
      <c r="AA20" s="750" t="s">
        <v>642</v>
      </c>
      <c r="AB20" s="635"/>
    </row>
    <row r="21" spans="1:28" ht="14.25" customHeight="1">
      <c r="A21" s="635"/>
      <c r="B21" s="752"/>
      <c r="C21" s="734"/>
      <c r="D21" s="733"/>
      <c r="E21" s="753" t="s">
        <v>640</v>
      </c>
      <c r="F21" s="747"/>
      <c r="G21" s="747"/>
      <c r="H21" s="747"/>
      <c r="I21" s="745"/>
      <c r="J21" s="754" t="s">
        <v>958</v>
      </c>
      <c r="K21" s="745"/>
      <c r="L21" s="750" t="s">
        <v>626</v>
      </c>
      <c r="M21" s="750" t="s">
        <v>399</v>
      </c>
      <c r="N21" s="754" t="s">
        <v>399</v>
      </c>
      <c r="O21" s="745"/>
      <c r="P21" s="754" t="s">
        <v>399</v>
      </c>
      <c r="Q21" s="745"/>
      <c r="R21" s="754" t="s">
        <v>399</v>
      </c>
      <c r="S21" s="747"/>
      <c r="T21" s="745"/>
      <c r="U21" s="750" t="s">
        <v>399</v>
      </c>
      <c r="V21" s="750" t="s">
        <v>399</v>
      </c>
      <c r="W21" s="750" t="s">
        <v>399</v>
      </c>
      <c r="X21" s="750" t="s">
        <v>399</v>
      </c>
      <c r="Y21" s="750" t="s">
        <v>399</v>
      </c>
      <c r="Z21" s="750" t="s">
        <v>399</v>
      </c>
      <c r="AA21" s="750" t="s">
        <v>958</v>
      </c>
      <c r="AB21" s="635"/>
    </row>
    <row r="22" spans="1:28" ht="14.25" customHeight="1">
      <c r="A22" s="635"/>
      <c r="B22" s="742" t="s">
        <v>12</v>
      </c>
      <c r="C22" s="743" t="s">
        <v>671</v>
      </c>
      <c r="D22" s="728"/>
      <c r="E22" s="744" t="s">
        <v>424</v>
      </c>
      <c r="F22" s="745"/>
      <c r="G22" s="746" t="s">
        <v>668</v>
      </c>
      <c r="H22" s="747"/>
      <c r="I22" s="745"/>
      <c r="J22" s="748" t="s">
        <v>399</v>
      </c>
      <c r="K22" s="745"/>
      <c r="L22" s="749" t="s">
        <v>399</v>
      </c>
      <c r="M22" s="749" t="s">
        <v>399</v>
      </c>
      <c r="N22" s="748" t="s">
        <v>399</v>
      </c>
      <c r="O22" s="745"/>
      <c r="P22" s="748" t="s">
        <v>399</v>
      </c>
      <c r="Q22" s="745"/>
      <c r="R22" s="748" t="s">
        <v>399</v>
      </c>
      <c r="S22" s="747"/>
      <c r="T22" s="745"/>
      <c r="U22" s="749" t="s">
        <v>399</v>
      </c>
      <c r="V22" s="749" t="s">
        <v>885</v>
      </c>
      <c r="W22" s="749" t="s">
        <v>399</v>
      </c>
      <c r="X22" s="749" t="s">
        <v>399</v>
      </c>
      <c r="Y22" s="749" t="s">
        <v>399</v>
      </c>
      <c r="Z22" s="749" t="s">
        <v>399</v>
      </c>
      <c r="AA22" s="750" t="s">
        <v>885</v>
      </c>
      <c r="AB22" s="635"/>
    </row>
    <row r="23" spans="1:28" ht="14.25" customHeight="1">
      <c r="A23" s="635"/>
      <c r="B23" s="751"/>
      <c r="C23" s="634"/>
      <c r="D23" s="738"/>
      <c r="E23" s="744" t="s">
        <v>422</v>
      </c>
      <c r="F23" s="745"/>
      <c r="G23" s="746" t="s">
        <v>698</v>
      </c>
      <c r="H23" s="747"/>
      <c r="I23" s="745"/>
      <c r="J23" s="748" t="s">
        <v>958</v>
      </c>
      <c r="K23" s="745"/>
      <c r="L23" s="749" t="s">
        <v>399</v>
      </c>
      <c r="M23" s="749" t="s">
        <v>399</v>
      </c>
      <c r="N23" s="748" t="s">
        <v>399</v>
      </c>
      <c r="O23" s="745"/>
      <c r="P23" s="748" t="s">
        <v>399</v>
      </c>
      <c r="Q23" s="745"/>
      <c r="R23" s="748" t="s">
        <v>399</v>
      </c>
      <c r="S23" s="747"/>
      <c r="T23" s="745"/>
      <c r="U23" s="749" t="s">
        <v>399</v>
      </c>
      <c r="V23" s="749" t="s">
        <v>399</v>
      </c>
      <c r="W23" s="749" t="s">
        <v>399</v>
      </c>
      <c r="X23" s="749" t="s">
        <v>399</v>
      </c>
      <c r="Y23" s="749" t="s">
        <v>399</v>
      </c>
      <c r="Z23" s="749" t="s">
        <v>399</v>
      </c>
      <c r="AA23" s="750" t="s">
        <v>958</v>
      </c>
      <c r="AB23" s="635"/>
    </row>
    <row r="24" spans="1:28" ht="14.25" customHeight="1">
      <c r="A24" s="635"/>
      <c r="B24" s="751"/>
      <c r="C24" s="634"/>
      <c r="D24" s="738"/>
      <c r="E24" s="744" t="s">
        <v>423</v>
      </c>
      <c r="F24" s="745"/>
      <c r="G24" s="746" t="s">
        <v>669</v>
      </c>
      <c r="H24" s="747"/>
      <c r="I24" s="745"/>
      <c r="J24" s="748" t="s">
        <v>399</v>
      </c>
      <c r="K24" s="745"/>
      <c r="L24" s="749" t="s">
        <v>721</v>
      </c>
      <c r="M24" s="749" t="s">
        <v>734</v>
      </c>
      <c r="N24" s="748" t="s">
        <v>890</v>
      </c>
      <c r="O24" s="745"/>
      <c r="P24" s="748" t="s">
        <v>399</v>
      </c>
      <c r="Q24" s="745"/>
      <c r="R24" s="748" t="s">
        <v>886</v>
      </c>
      <c r="S24" s="747"/>
      <c r="T24" s="745"/>
      <c r="U24" s="749" t="s">
        <v>722</v>
      </c>
      <c r="V24" s="749" t="s">
        <v>399</v>
      </c>
      <c r="W24" s="749" t="s">
        <v>723</v>
      </c>
      <c r="X24" s="749" t="s">
        <v>724</v>
      </c>
      <c r="Y24" s="749" t="s">
        <v>399</v>
      </c>
      <c r="Z24" s="749" t="s">
        <v>399</v>
      </c>
      <c r="AA24" s="750" t="s">
        <v>894</v>
      </c>
      <c r="AB24" s="635"/>
    </row>
    <row r="25" spans="1:28" ht="14.25" customHeight="1">
      <c r="A25" s="635"/>
      <c r="B25" s="751"/>
      <c r="C25" s="634"/>
      <c r="D25" s="738"/>
      <c r="E25" s="744" t="s">
        <v>421</v>
      </c>
      <c r="F25" s="745"/>
      <c r="G25" s="746" t="s">
        <v>670</v>
      </c>
      <c r="H25" s="747"/>
      <c r="I25" s="745"/>
      <c r="J25" s="748" t="s">
        <v>959</v>
      </c>
      <c r="K25" s="745"/>
      <c r="L25" s="749" t="s">
        <v>399</v>
      </c>
      <c r="M25" s="749" t="s">
        <v>399</v>
      </c>
      <c r="N25" s="748" t="s">
        <v>399</v>
      </c>
      <c r="O25" s="745"/>
      <c r="P25" s="748" t="s">
        <v>399</v>
      </c>
      <c r="Q25" s="745"/>
      <c r="R25" s="748" t="s">
        <v>399</v>
      </c>
      <c r="S25" s="747"/>
      <c r="T25" s="745"/>
      <c r="U25" s="749" t="s">
        <v>399</v>
      </c>
      <c r="V25" s="749" t="s">
        <v>887</v>
      </c>
      <c r="W25" s="749" t="s">
        <v>399</v>
      </c>
      <c r="X25" s="749" t="s">
        <v>399</v>
      </c>
      <c r="Y25" s="749" t="s">
        <v>399</v>
      </c>
      <c r="Z25" s="749" t="s">
        <v>399</v>
      </c>
      <c r="AA25" s="750" t="s">
        <v>960</v>
      </c>
      <c r="AB25" s="635"/>
    </row>
    <row r="26" spans="1:28" ht="14.25" customHeight="1">
      <c r="A26" s="635"/>
      <c r="B26" s="752"/>
      <c r="C26" s="734"/>
      <c r="D26" s="733"/>
      <c r="E26" s="753" t="s">
        <v>725</v>
      </c>
      <c r="F26" s="747"/>
      <c r="G26" s="747"/>
      <c r="H26" s="747"/>
      <c r="I26" s="745"/>
      <c r="J26" s="754" t="s">
        <v>626</v>
      </c>
      <c r="K26" s="745"/>
      <c r="L26" s="750" t="s">
        <v>721</v>
      </c>
      <c r="M26" s="750" t="s">
        <v>734</v>
      </c>
      <c r="N26" s="754" t="s">
        <v>890</v>
      </c>
      <c r="O26" s="745"/>
      <c r="P26" s="754" t="s">
        <v>399</v>
      </c>
      <c r="Q26" s="745"/>
      <c r="R26" s="754" t="s">
        <v>886</v>
      </c>
      <c r="S26" s="747"/>
      <c r="T26" s="745"/>
      <c r="U26" s="750" t="s">
        <v>722</v>
      </c>
      <c r="V26" s="750" t="s">
        <v>626</v>
      </c>
      <c r="W26" s="750" t="s">
        <v>723</v>
      </c>
      <c r="X26" s="750" t="s">
        <v>724</v>
      </c>
      <c r="Y26" s="750" t="s">
        <v>399</v>
      </c>
      <c r="Z26" s="750" t="s">
        <v>399</v>
      </c>
      <c r="AA26" s="750" t="s">
        <v>894</v>
      </c>
      <c r="AB26" s="635"/>
    </row>
    <row r="27" spans="1:28" ht="14.25" customHeight="1">
      <c r="A27" s="635"/>
      <c r="B27" s="742" t="s">
        <v>13</v>
      </c>
      <c r="C27" s="743" t="s">
        <v>667</v>
      </c>
      <c r="D27" s="728"/>
      <c r="E27" s="744" t="s">
        <v>457</v>
      </c>
      <c r="F27" s="745"/>
      <c r="G27" s="746" t="s">
        <v>664</v>
      </c>
      <c r="H27" s="747"/>
      <c r="I27" s="745"/>
      <c r="J27" s="748" t="s">
        <v>399</v>
      </c>
      <c r="K27" s="745"/>
      <c r="L27" s="749" t="s">
        <v>399</v>
      </c>
      <c r="M27" s="749" t="s">
        <v>399</v>
      </c>
      <c r="N27" s="748" t="s">
        <v>724</v>
      </c>
      <c r="O27" s="745"/>
      <c r="P27" s="748" t="s">
        <v>399</v>
      </c>
      <c r="Q27" s="745"/>
      <c r="R27" s="748" t="s">
        <v>399</v>
      </c>
      <c r="S27" s="747"/>
      <c r="T27" s="745"/>
      <c r="U27" s="749" t="s">
        <v>399</v>
      </c>
      <c r="V27" s="749" t="s">
        <v>399</v>
      </c>
      <c r="W27" s="749" t="s">
        <v>399</v>
      </c>
      <c r="X27" s="749" t="s">
        <v>399</v>
      </c>
      <c r="Y27" s="749" t="s">
        <v>399</v>
      </c>
      <c r="Z27" s="749" t="s">
        <v>399</v>
      </c>
      <c r="AA27" s="750" t="s">
        <v>724</v>
      </c>
      <c r="AB27" s="635"/>
    </row>
    <row r="28" spans="1:28" ht="14.25" customHeight="1">
      <c r="A28" s="635"/>
      <c r="B28" s="751"/>
      <c r="C28" s="634"/>
      <c r="D28" s="738"/>
      <c r="E28" s="744" t="s">
        <v>433</v>
      </c>
      <c r="F28" s="745"/>
      <c r="G28" s="746" t="s">
        <v>661</v>
      </c>
      <c r="H28" s="747"/>
      <c r="I28" s="745"/>
      <c r="J28" s="748" t="s">
        <v>959</v>
      </c>
      <c r="K28" s="745"/>
      <c r="L28" s="749" t="s">
        <v>399</v>
      </c>
      <c r="M28" s="749" t="s">
        <v>399</v>
      </c>
      <c r="N28" s="748" t="s">
        <v>724</v>
      </c>
      <c r="O28" s="745"/>
      <c r="P28" s="748" t="s">
        <v>724</v>
      </c>
      <c r="Q28" s="745"/>
      <c r="R28" s="748" t="s">
        <v>399</v>
      </c>
      <c r="S28" s="747"/>
      <c r="T28" s="745"/>
      <c r="U28" s="749" t="s">
        <v>399</v>
      </c>
      <c r="V28" s="749" t="s">
        <v>399</v>
      </c>
      <c r="W28" s="749" t="s">
        <v>399</v>
      </c>
      <c r="X28" s="749" t="s">
        <v>399</v>
      </c>
      <c r="Y28" s="749" t="s">
        <v>399</v>
      </c>
      <c r="Z28" s="749" t="s">
        <v>399</v>
      </c>
      <c r="AA28" s="750" t="s">
        <v>961</v>
      </c>
      <c r="AB28" s="635"/>
    </row>
    <row r="29" spans="1:28" ht="409.5" customHeight="1" hidden="1">
      <c r="A29" s="635"/>
      <c r="B29" s="751"/>
      <c r="C29" s="634"/>
      <c r="D29" s="738"/>
      <c r="E29" s="744" t="s">
        <v>468</v>
      </c>
      <c r="F29" s="745"/>
      <c r="G29" s="746" t="s">
        <v>704</v>
      </c>
      <c r="H29" s="747"/>
      <c r="I29" s="745"/>
      <c r="J29" s="748" t="s">
        <v>399</v>
      </c>
      <c r="K29" s="745"/>
      <c r="L29" s="749" t="s">
        <v>399</v>
      </c>
      <c r="M29" s="749" t="s">
        <v>735</v>
      </c>
      <c r="N29" s="748" t="s">
        <v>399</v>
      </c>
      <c r="O29" s="745"/>
      <c r="P29" s="748" t="s">
        <v>399</v>
      </c>
      <c r="Q29" s="745"/>
      <c r="R29" s="748" t="s">
        <v>399</v>
      </c>
      <c r="S29" s="747"/>
      <c r="T29" s="745"/>
      <c r="U29" s="749" t="s">
        <v>399</v>
      </c>
      <c r="V29" s="749" t="s">
        <v>399</v>
      </c>
      <c r="W29" s="749" t="s">
        <v>399</v>
      </c>
      <c r="X29" s="749" t="s">
        <v>399</v>
      </c>
      <c r="Y29" s="749" t="s">
        <v>399</v>
      </c>
      <c r="Z29" s="749" t="s">
        <v>399</v>
      </c>
      <c r="AA29" s="750" t="s">
        <v>735</v>
      </c>
      <c r="AB29" s="635"/>
    </row>
    <row r="30" spans="1:28" ht="14.25" customHeight="1">
      <c r="A30" s="635"/>
      <c r="B30" s="751"/>
      <c r="C30" s="634"/>
      <c r="D30" s="738"/>
      <c r="E30" s="744" t="s">
        <v>425</v>
      </c>
      <c r="F30" s="745"/>
      <c r="G30" s="746" t="s">
        <v>666</v>
      </c>
      <c r="H30" s="747"/>
      <c r="I30" s="745"/>
      <c r="J30" s="748" t="s">
        <v>399</v>
      </c>
      <c r="K30" s="745"/>
      <c r="L30" s="749" t="s">
        <v>399</v>
      </c>
      <c r="M30" s="749" t="s">
        <v>399</v>
      </c>
      <c r="N30" s="748" t="s">
        <v>724</v>
      </c>
      <c r="O30" s="745"/>
      <c r="P30" s="748" t="s">
        <v>399</v>
      </c>
      <c r="Q30" s="745"/>
      <c r="R30" s="748" t="s">
        <v>399</v>
      </c>
      <c r="S30" s="747"/>
      <c r="T30" s="745"/>
      <c r="U30" s="749" t="s">
        <v>399</v>
      </c>
      <c r="V30" s="749" t="s">
        <v>399</v>
      </c>
      <c r="W30" s="749" t="s">
        <v>399</v>
      </c>
      <c r="X30" s="749" t="s">
        <v>399</v>
      </c>
      <c r="Y30" s="749" t="s">
        <v>399</v>
      </c>
      <c r="Z30" s="749" t="s">
        <v>399</v>
      </c>
      <c r="AA30" s="750" t="s">
        <v>724</v>
      </c>
      <c r="AB30" s="635"/>
    </row>
    <row r="31" spans="1:28" ht="14.25" customHeight="1">
      <c r="A31" s="635"/>
      <c r="B31" s="752"/>
      <c r="C31" s="734"/>
      <c r="D31" s="733"/>
      <c r="E31" s="753" t="s">
        <v>726</v>
      </c>
      <c r="F31" s="747"/>
      <c r="G31" s="747"/>
      <c r="H31" s="747"/>
      <c r="I31" s="745"/>
      <c r="J31" s="754" t="s">
        <v>959</v>
      </c>
      <c r="K31" s="745"/>
      <c r="L31" s="750" t="s">
        <v>399</v>
      </c>
      <c r="M31" s="750" t="s">
        <v>735</v>
      </c>
      <c r="N31" s="754" t="s">
        <v>888</v>
      </c>
      <c r="O31" s="745"/>
      <c r="P31" s="754" t="s">
        <v>724</v>
      </c>
      <c r="Q31" s="745"/>
      <c r="R31" s="754" t="s">
        <v>399</v>
      </c>
      <c r="S31" s="747"/>
      <c r="T31" s="745"/>
      <c r="U31" s="750" t="s">
        <v>399</v>
      </c>
      <c r="V31" s="750" t="s">
        <v>399</v>
      </c>
      <c r="W31" s="750" t="s">
        <v>399</v>
      </c>
      <c r="X31" s="750" t="s">
        <v>399</v>
      </c>
      <c r="Y31" s="750" t="s">
        <v>399</v>
      </c>
      <c r="Z31" s="750" t="s">
        <v>399</v>
      </c>
      <c r="AA31" s="750" t="s">
        <v>962</v>
      </c>
      <c r="AB31" s="635"/>
    </row>
    <row r="32" spans="1:28" ht="14.25" customHeight="1">
      <c r="A32" s="635"/>
      <c r="B32" s="742" t="s">
        <v>14</v>
      </c>
      <c r="C32" s="743" t="s">
        <v>660</v>
      </c>
      <c r="D32" s="728"/>
      <c r="E32" s="744" t="s">
        <v>435</v>
      </c>
      <c r="F32" s="745"/>
      <c r="G32" s="746" t="s">
        <v>659</v>
      </c>
      <c r="H32" s="747"/>
      <c r="I32" s="745"/>
      <c r="J32" s="748" t="s">
        <v>399</v>
      </c>
      <c r="K32" s="745"/>
      <c r="L32" s="749" t="s">
        <v>399</v>
      </c>
      <c r="M32" s="749" t="s">
        <v>399</v>
      </c>
      <c r="N32" s="748" t="s">
        <v>399</v>
      </c>
      <c r="O32" s="745"/>
      <c r="P32" s="748" t="s">
        <v>889</v>
      </c>
      <c r="Q32" s="745"/>
      <c r="R32" s="748" t="s">
        <v>399</v>
      </c>
      <c r="S32" s="747"/>
      <c r="T32" s="745"/>
      <c r="U32" s="749" t="s">
        <v>399</v>
      </c>
      <c r="V32" s="749" t="s">
        <v>399</v>
      </c>
      <c r="W32" s="749" t="s">
        <v>399</v>
      </c>
      <c r="X32" s="749" t="s">
        <v>399</v>
      </c>
      <c r="Y32" s="749" t="s">
        <v>399</v>
      </c>
      <c r="Z32" s="749" t="s">
        <v>399</v>
      </c>
      <c r="AA32" s="750" t="s">
        <v>889</v>
      </c>
      <c r="AB32" s="635"/>
    </row>
    <row r="33" spans="1:28" ht="14.25" customHeight="1">
      <c r="A33" s="635"/>
      <c r="B33" s="752"/>
      <c r="C33" s="734"/>
      <c r="D33" s="733"/>
      <c r="E33" s="753" t="s">
        <v>758</v>
      </c>
      <c r="F33" s="747"/>
      <c r="G33" s="747"/>
      <c r="H33" s="747"/>
      <c r="I33" s="745"/>
      <c r="J33" s="754" t="s">
        <v>399</v>
      </c>
      <c r="K33" s="745"/>
      <c r="L33" s="750" t="s">
        <v>399</v>
      </c>
      <c r="M33" s="750" t="s">
        <v>399</v>
      </c>
      <c r="N33" s="754" t="s">
        <v>399</v>
      </c>
      <c r="O33" s="745"/>
      <c r="P33" s="754" t="s">
        <v>889</v>
      </c>
      <c r="Q33" s="745"/>
      <c r="R33" s="754" t="s">
        <v>399</v>
      </c>
      <c r="S33" s="747"/>
      <c r="T33" s="745"/>
      <c r="U33" s="750" t="s">
        <v>399</v>
      </c>
      <c r="V33" s="750" t="s">
        <v>399</v>
      </c>
      <c r="W33" s="750" t="s">
        <v>399</v>
      </c>
      <c r="X33" s="750" t="s">
        <v>399</v>
      </c>
      <c r="Y33" s="750" t="s">
        <v>399</v>
      </c>
      <c r="Z33" s="750" t="s">
        <v>399</v>
      </c>
      <c r="AA33" s="750" t="s">
        <v>889</v>
      </c>
      <c r="AB33" s="635"/>
    </row>
    <row r="34" spans="1:28" ht="15.75" customHeight="1">
      <c r="A34" s="635"/>
      <c r="B34" s="742" t="s">
        <v>40</v>
      </c>
      <c r="C34" s="743" t="s">
        <v>655</v>
      </c>
      <c r="D34" s="728"/>
      <c r="E34" s="744" t="s">
        <v>711</v>
      </c>
      <c r="F34" s="745"/>
      <c r="G34" s="746" t="s">
        <v>712</v>
      </c>
      <c r="H34" s="747"/>
      <c r="I34" s="745"/>
      <c r="J34" s="748" t="s">
        <v>727</v>
      </c>
      <c r="K34" s="745"/>
      <c r="L34" s="749" t="s">
        <v>399</v>
      </c>
      <c r="M34" s="749" t="s">
        <v>399</v>
      </c>
      <c r="N34" s="748" t="s">
        <v>399</v>
      </c>
      <c r="O34" s="745"/>
      <c r="P34" s="748" t="s">
        <v>399</v>
      </c>
      <c r="Q34" s="745"/>
      <c r="R34" s="748" t="s">
        <v>399</v>
      </c>
      <c r="S34" s="747"/>
      <c r="T34" s="745"/>
      <c r="U34" s="749" t="s">
        <v>399</v>
      </c>
      <c r="V34" s="749" t="s">
        <v>399</v>
      </c>
      <c r="W34" s="749" t="s">
        <v>399</v>
      </c>
      <c r="X34" s="749" t="s">
        <v>399</v>
      </c>
      <c r="Y34" s="749" t="s">
        <v>399</v>
      </c>
      <c r="Z34" s="749" t="s">
        <v>399</v>
      </c>
      <c r="AA34" s="750" t="s">
        <v>727</v>
      </c>
      <c r="AB34" s="635"/>
    </row>
    <row r="35" spans="1:28" ht="14.25" customHeight="1">
      <c r="A35" s="635"/>
      <c r="B35" s="751"/>
      <c r="C35" s="634"/>
      <c r="D35" s="738"/>
      <c r="E35" s="744" t="s">
        <v>653</v>
      </c>
      <c r="F35" s="745"/>
      <c r="G35" s="746" t="s">
        <v>652</v>
      </c>
      <c r="H35" s="747"/>
      <c r="I35" s="745"/>
      <c r="J35" s="748" t="s">
        <v>399</v>
      </c>
      <c r="K35" s="745"/>
      <c r="L35" s="749" t="s">
        <v>399</v>
      </c>
      <c r="M35" s="749" t="s">
        <v>728</v>
      </c>
      <c r="N35" s="748" t="s">
        <v>399</v>
      </c>
      <c r="O35" s="745"/>
      <c r="P35" s="748" t="s">
        <v>399</v>
      </c>
      <c r="Q35" s="745"/>
      <c r="R35" s="748" t="s">
        <v>399</v>
      </c>
      <c r="S35" s="747"/>
      <c r="T35" s="745"/>
      <c r="U35" s="749" t="s">
        <v>399</v>
      </c>
      <c r="V35" s="749" t="s">
        <v>399</v>
      </c>
      <c r="W35" s="749" t="s">
        <v>399</v>
      </c>
      <c r="X35" s="749" t="s">
        <v>399</v>
      </c>
      <c r="Y35" s="749" t="s">
        <v>399</v>
      </c>
      <c r="Z35" s="749" t="s">
        <v>399</v>
      </c>
      <c r="AA35" s="750" t="s">
        <v>728</v>
      </c>
      <c r="AB35" s="635"/>
    </row>
    <row r="36" spans="1:28" ht="14.25" customHeight="1">
      <c r="A36" s="635"/>
      <c r="B36" s="752"/>
      <c r="C36" s="734"/>
      <c r="D36" s="733"/>
      <c r="E36" s="753" t="s">
        <v>729</v>
      </c>
      <c r="F36" s="747"/>
      <c r="G36" s="747"/>
      <c r="H36" s="747"/>
      <c r="I36" s="745"/>
      <c r="J36" s="754" t="s">
        <v>727</v>
      </c>
      <c r="K36" s="745"/>
      <c r="L36" s="750" t="s">
        <v>399</v>
      </c>
      <c r="M36" s="750" t="s">
        <v>728</v>
      </c>
      <c r="N36" s="754" t="s">
        <v>399</v>
      </c>
      <c r="O36" s="745"/>
      <c r="P36" s="754" t="s">
        <v>399</v>
      </c>
      <c r="Q36" s="745"/>
      <c r="R36" s="754" t="s">
        <v>399</v>
      </c>
      <c r="S36" s="747"/>
      <c r="T36" s="745"/>
      <c r="U36" s="750" t="s">
        <v>399</v>
      </c>
      <c r="V36" s="750" t="s">
        <v>399</v>
      </c>
      <c r="W36" s="750" t="s">
        <v>399</v>
      </c>
      <c r="X36" s="750" t="s">
        <v>399</v>
      </c>
      <c r="Y36" s="750" t="s">
        <v>399</v>
      </c>
      <c r="Z36" s="750" t="s">
        <v>399</v>
      </c>
      <c r="AA36" s="750" t="s">
        <v>730</v>
      </c>
      <c r="AB36" s="635"/>
    </row>
    <row r="37" spans="1:28" ht="14.25" customHeight="1">
      <c r="A37" s="635"/>
      <c r="B37" s="742" t="s">
        <v>16</v>
      </c>
      <c r="C37" s="743" t="s">
        <v>716</v>
      </c>
      <c r="D37" s="728"/>
      <c r="E37" s="744" t="s">
        <v>439</v>
      </c>
      <c r="F37" s="745"/>
      <c r="G37" s="746" t="s">
        <v>717</v>
      </c>
      <c r="H37" s="747"/>
      <c r="I37" s="745"/>
      <c r="J37" s="748" t="s">
        <v>399</v>
      </c>
      <c r="K37" s="745"/>
      <c r="L37" s="749" t="s">
        <v>399</v>
      </c>
      <c r="M37" s="749" t="s">
        <v>399</v>
      </c>
      <c r="N37" s="748" t="s">
        <v>399</v>
      </c>
      <c r="O37" s="745"/>
      <c r="P37" s="748" t="s">
        <v>399</v>
      </c>
      <c r="Q37" s="745"/>
      <c r="R37" s="748" t="s">
        <v>399</v>
      </c>
      <c r="S37" s="747"/>
      <c r="T37" s="745"/>
      <c r="U37" s="749" t="s">
        <v>399</v>
      </c>
      <c r="V37" s="749" t="s">
        <v>399</v>
      </c>
      <c r="W37" s="749" t="s">
        <v>399</v>
      </c>
      <c r="X37" s="749" t="s">
        <v>399</v>
      </c>
      <c r="Y37" s="749" t="s">
        <v>731</v>
      </c>
      <c r="Z37" s="749" t="s">
        <v>399</v>
      </c>
      <c r="AA37" s="750" t="s">
        <v>731</v>
      </c>
      <c r="AB37" s="635"/>
    </row>
    <row r="38" spans="1:28" ht="28.5" customHeight="1">
      <c r="A38" s="635"/>
      <c r="B38" s="751"/>
      <c r="C38" s="634"/>
      <c r="D38" s="738"/>
      <c r="E38" s="744" t="s">
        <v>881</v>
      </c>
      <c r="F38" s="745"/>
      <c r="G38" s="746" t="s">
        <v>882</v>
      </c>
      <c r="H38" s="747"/>
      <c r="I38" s="745"/>
      <c r="J38" s="748" t="s">
        <v>399</v>
      </c>
      <c r="K38" s="745"/>
      <c r="L38" s="749" t="s">
        <v>399</v>
      </c>
      <c r="M38" s="749" t="s">
        <v>399</v>
      </c>
      <c r="N38" s="748" t="s">
        <v>399</v>
      </c>
      <c r="O38" s="745"/>
      <c r="P38" s="748" t="s">
        <v>890</v>
      </c>
      <c r="Q38" s="745"/>
      <c r="R38" s="748" t="s">
        <v>399</v>
      </c>
      <c r="S38" s="747"/>
      <c r="T38" s="745"/>
      <c r="U38" s="749" t="s">
        <v>399</v>
      </c>
      <c r="V38" s="749" t="s">
        <v>399</v>
      </c>
      <c r="W38" s="749" t="s">
        <v>399</v>
      </c>
      <c r="X38" s="749" t="s">
        <v>399</v>
      </c>
      <c r="Y38" s="749" t="s">
        <v>399</v>
      </c>
      <c r="Z38" s="749" t="s">
        <v>399</v>
      </c>
      <c r="AA38" s="750" t="s">
        <v>890</v>
      </c>
      <c r="AB38" s="635"/>
    </row>
    <row r="39" spans="1:28" ht="14.25">
      <c r="A39" s="635"/>
      <c r="B39" s="751"/>
      <c r="C39" s="634"/>
      <c r="D39" s="738"/>
      <c r="E39" s="744" t="s">
        <v>757</v>
      </c>
      <c r="F39" s="745"/>
      <c r="G39" s="746" t="s">
        <v>756</v>
      </c>
      <c r="H39" s="747"/>
      <c r="I39" s="745"/>
      <c r="J39" s="748" t="s">
        <v>399</v>
      </c>
      <c r="K39" s="745"/>
      <c r="L39" s="749" t="s">
        <v>399</v>
      </c>
      <c r="M39" s="749" t="s">
        <v>399</v>
      </c>
      <c r="N39" s="748" t="s">
        <v>399</v>
      </c>
      <c r="O39" s="745"/>
      <c r="P39" s="748" t="s">
        <v>891</v>
      </c>
      <c r="Q39" s="745"/>
      <c r="R39" s="748" t="s">
        <v>399</v>
      </c>
      <c r="S39" s="747"/>
      <c r="T39" s="745"/>
      <c r="U39" s="749" t="s">
        <v>399</v>
      </c>
      <c r="V39" s="749" t="s">
        <v>399</v>
      </c>
      <c r="W39" s="749" t="s">
        <v>399</v>
      </c>
      <c r="X39" s="749" t="s">
        <v>399</v>
      </c>
      <c r="Y39" s="749" t="s">
        <v>399</v>
      </c>
      <c r="Z39" s="749" t="s">
        <v>399</v>
      </c>
      <c r="AA39" s="750" t="s">
        <v>891</v>
      </c>
      <c r="AB39" s="635"/>
    </row>
    <row r="40" spans="1:28" ht="14.25">
      <c r="A40" s="635"/>
      <c r="B40" s="752"/>
      <c r="C40" s="734"/>
      <c r="D40" s="733"/>
      <c r="E40" s="753" t="s">
        <v>732</v>
      </c>
      <c r="F40" s="747"/>
      <c r="G40" s="747"/>
      <c r="H40" s="747"/>
      <c r="I40" s="745"/>
      <c r="J40" s="754" t="s">
        <v>399</v>
      </c>
      <c r="K40" s="745"/>
      <c r="L40" s="750" t="s">
        <v>399</v>
      </c>
      <c r="M40" s="750" t="s">
        <v>399</v>
      </c>
      <c r="N40" s="754" t="s">
        <v>399</v>
      </c>
      <c r="O40" s="745"/>
      <c r="P40" s="754" t="s">
        <v>892</v>
      </c>
      <c r="Q40" s="745"/>
      <c r="R40" s="754" t="s">
        <v>399</v>
      </c>
      <c r="S40" s="747"/>
      <c r="T40" s="745"/>
      <c r="U40" s="750" t="s">
        <v>399</v>
      </c>
      <c r="V40" s="750" t="s">
        <v>399</v>
      </c>
      <c r="W40" s="750" t="s">
        <v>399</v>
      </c>
      <c r="X40" s="750" t="s">
        <v>399</v>
      </c>
      <c r="Y40" s="750" t="s">
        <v>731</v>
      </c>
      <c r="Z40" s="750" t="s">
        <v>399</v>
      </c>
      <c r="AA40" s="750" t="s">
        <v>885</v>
      </c>
      <c r="AB40" s="635"/>
    </row>
    <row r="41" spans="1:28" ht="14.25">
      <c r="A41" s="635"/>
      <c r="B41" s="635"/>
      <c r="C41" s="635"/>
      <c r="D41" s="635"/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635"/>
      <c r="Y41" s="635"/>
      <c r="Z41" s="635"/>
      <c r="AA41" s="635"/>
      <c r="AB41" s="635"/>
    </row>
  </sheetData>
  <sheetProtection/>
  <mergeCells count="213">
    <mergeCell ref="G39:I39"/>
    <mergeCell ref="J39:K39"/>
    <mergeCell ref="N39:O39"/>
    <mergeCell ref="P39:Q39"/>
    <mergeCell ref="R39:T39"/>
    <mergeCell ref="E40:I40"/>
    <mergeCell ref="J40:K40"/>
    <mergeCell ref="N40:O40"/>
    <mergeCell ref="P40:Q40"/>
    <mergeCell ref="R40:T40"/>
    <mergeCell ref="B34:B36"/>
    <mergeCell ref="C34:D36"/>
    <mergeCell ref="E34:F34"/>
    <mergeCell ref="G34:I34"/>
    <mergeCell ref="E36:I36"/>
    <mergeCell ref="B37:B40"/>
    <mergeCell ref="C37:D40"/>
    <mergeCell ref="E38:F38"/>
    <mergeCell ref="G38:I38"/>
    <mergeCell ref="E39:F39"/>
    <mergeCell ref="B22:B26"/>
    <mergeCell ref="C22:D26"/>
    <mergeCell ref="E24:F24"/>
    <mergeCell ref="G24:I24"/>
    <mergeCell ref="E26:I26"/>
    <mergeCell ref="B27:B31"/>
    <mergeCell ref="C27:D31"/>
    <mergeCell ref="E29:F29"/>
    <mergeCell ref="G29:I29"/>
    <mergeCell ref="B18:B21"/>
    <mergeCell ref="C18:D21"/>
    <mergeCell ref="E20:F20"/>
    <mergeCell ref="G20:I20"/>
    <mergeCell ref="E21:I21"/>
    <mergeCell ref="E37:F37"/>
    <mergeCell ref="L7:M8"/>
    <mergeCell ref="N7:Q8"/>
    <mergeCell ref="N38:O38"/>
    <mergeCell ref="P38:Q38"/>
    <mergeCell ref="J38:K38"/>
    <mergeCell ref="E12:F12"/>
    <mergeCell ref="N9:O11"/>
    <mergeCell ref="P9:Q11"/>
    <mergeCell ref="R38:T38"/>
    <mergeCell ref="A2:AA2"/>
    <mergeCell ref="A3:AA3"/>
    <mergeCell ref="A4:AA4"/>
    <mergeCell ref="A5:AA5"/>
    <mergeCell ref="R9:T11"/>
    <mergeCell ref="U9:U11"/>
    <mergeCell ref="G37:I37"/>
    <mergeCell ref="Y1:Z1"/>
    <mergeCell ref="H7:H9"/>
    <mergeCell ref="U7:U8"/>
    <mergeCell ref="Y7:Y8"/>
    <mergeCell ref="J7:K8"/>
    <mergeCell ref="N13:O13"/>
    <mergeCell ref="P13:Q13"/>
    <mergeCell ref="N12:O12"/>
    <mergeCell ref="J9:K11"/>
    <mergeCell ref="L9:L11"/>
    <mergeCell ref="N15:O15"/>
    <mergeCell ref="P15:Q15"/>
    <mergeCell ref="R15:T15"/>
    <mergeCell ref="E14:F14"/>
    <mergeCell ref="G14:I14"/>
    <mergeCell ref="P12:Q12"/>
    <mergeCell ref="R12:T12"/>
    <mergeCell ref="E13:F13"/>
    <mergeCell ref="G13:I13"/>
    <mergeCell ref="J13:K13"/>
    <mergeCell ref="B12:B15"/>
    <mergeCell ref="C12:D15"/>
    <mergeCell ref="G12:I12"/>
    <mergeCell ref="J12:K12"/>
    <mergeCell ref="N16:O16"/>
    <mergeCell ref="J14:K14"/>
    <mergeCell ref="B16:B17"/>
    <mergeCell ref="C16:D17"/>
    <mergeCell ref="E16:F16"/>
    <mergeCell ref="G16:I16"/>
    <mergeCell ref="E17:I17"/>
    <mergeCell ref="J17:K17"/>
    <mergeCell ref="N17:O17"/>
    <mergeCell ref="P17:Q17"/>
    <mergeCell ref="R17:T17"/>
    <mergeCell ref="N14:O14"/>
    <mergeCell ref="J16:K16"/>
    <mergeCell ref="R14:T14"/>
    <mergeCell ref="E15:I15"/>
    <mergeCell ref="J15:K15"/>
    <mergeCell ref="E18:F18"/>
    <mergeCell ref="G18:I18"/>
    <mergeCell ref="J18:K18"/>
    <mergeCell ref="J20:K20"/>
    <mergeCell ref="E19:F19"/>
    <mergeCell ref="G19:I19"/>
    <mergeCell ref="J19:K19"/>
    <mergeCell ref="N19:O19"/>
    <mergeCell ref="P19:Q19"/>
    <mergeCell ref="R19:T19"/>
    <mergeCell ref="R21:T21"/>
    <mergeCell ref="E22:F22"/>
    <mergeCell ref="G22:I22"/>
    <mergeCell ref="J22:K22"/>
    <mergeCell ref="N22:O22"/>
    <mergeCell ref="P22:Q22"/>
    <mergeCell ref="N20:O20"/>
    <mergeCell ref="P20:Q20"/>
    <mergeCell ref="R20:T20"/>
    <mergeCell ref="J21:K21"/>
    <mergeCell ref="N21:O21"/>
    <mergeCell ref="P21:Q21"/>
    <mergeCell ref="N24:O24"/>
    <mergeCell ref="P24:Q24"/>
    <mergeCell ref="R24:T24"/>
    <mergeCell ref="R22:T22"/>
    <mergeCell ref="E23:F23"/>
    <mergeCell ref="G23:I23"/>
    <mergeCell ref="J23:K23"/>
    <mergeCell ref="N23:O23"/>
    <mergeCell ref="P23:Q23"/>
    <mergeCell ref="R23:T23"/>
    <mergeCell ref="J29:K29"/>
    <mergeCell ref="J24:K24"/>
    <mergeCell ref="J26:K26"/>
    <mergeCell ref="N26:O26"/>
    <mergeCell ref="P26:Q26"/>
    <mergeCell ref="R26:T26"/>
    <mergeCell ref="E25:F25"/>
    <mergeCell ref="G25:I25"/>
    <mergeCell ref="J25:K25"/>
    <mergeCell ref="N27:O27"/>
    <mergeCell ref="P27:Q27"/>
    <mergeCell ref="R27:T27"/>
    <mergeCell ref="E28:F28"/>
    <mergeCell ref="G28:I28"/>
    <mergeCell ref="J28:K28"/>
    <mergeCell ref="N28:O28"/>
    <mergeCell ref="P28:Q28"/>
    <mergeCell ref="R28:T28"/>
    <mergeCell ref="E27:F27"/>
    <mergeCell ref="G27:I27"/>
    <mergeCell ref="J27:K27"/>
    <mergeCell ref="R30:T30"/>
    <mergeCell ref="E31:I31"/>
    <mergeCell ref="J31:K31"/>
    <mergeCell ref="N31:O31"/>
    <mergeCell ref="P31:Q31"/>
    <mergeCell ref="R31:T31"/>
    <mergeCell ref="N29:O29"/>
    <mergeCell ref="P29:Q29"/>
    <mergeCell ref="R29:T29"/>
    <mergeCell ref="E30:F30"/>
    <mergeCell ref="G30:I30"/>
    <mergeCell ref="J30:K30"/>
    <mergeCell ref="N30:O30"/>
    <mergeCell ref="P30:Q30"/>
    <mergeCell ref="E32:F32"/>
    <mergeCell ref="G32:I32"/>
    <mergeCell ref="J32:K32"/>
    <mergeCell ref="J34:K34"/>
    <mergeCell ref="B32:B33"/>
    <mergeCell ref="C32:D33"/>
    <mergeCell ref="E33:I33"/>
    <mergeCell ref="N32:O32"/>
    <mergeCell ref="P32:Q32"/>
    <mergeCell ref="R32:T32"/>
    <mergeCell ref="J33:K33"/>
    <mergeCell ref="N33:O33"/>
    <mergeCell ref="P33:Q33"/>
    <mergeCell ref="R33:T33"/>
    <mergeCell ref="J36:K36"/>
    <mergeCell ref="N36:O36"/>
    <mergeCell ref="P36:Q36"/>
    <mergeCell ref="R36:T36"/>
    <mergeCell ref="R34:T34"/>
    <mergeCell ref="E35:F35"/>
    <mergeCell ref="G35:I35"/>
    <mergeCell ref="J35:K35"/>
    <mergeCell ref="N35:O35"/>
    <mergeCell ref="P35:Q35"/>
    <mergeCell ref="R35:T35"/>
    <mergeCell ref="R7:T8"/>
    <mergeCell ref="J37:K37"/>
    <mergeCell ref="N37:O37"/>
    <mergeCell ref="P37:Q37"/>
    <mergeCell ref="R37:T37"/>
    <mergeCell ref="N25:O25"/>
    <mergeCell ref="P25:Q25"/>
    <mergeCell ref="R25:T25"/>
    <mergeCell ref="N34:O34"/>
    <mergeCell ref="P34:Q34"/>
    <mergeCell ref="A1:F1"/>
    <mergeCell ref="M9:M11"/>
    <mergeCell ref="B8:C10"/>
    <mergeCell ref="N18:O18"/>
    <mergeCell ref="P18:Q18"/>
    <mergeCell ref="R18:T18"/>
    <mergeCell ref="P14:Q14"/>
    <mergeCell ref="P16:Q16"/>
    <mergeCell ref="R16:T16"/>
    <mergeCell ref="R13:T13"/>
    <mergeCell ref="Z7:Z8"/>
    <mergeCell ref="AA7:AA11"/>
    <mergeCell ref="X7:X8"/>
    <mergeCell ref="V9:V11"/>
    <mergeCell ref="W9:W11"/>
    <mergeCell ref="X9:X11"/>
    <mergeCell ref="V7:V8"/>
    <mergeCell ref="W7:W8"/>
    <mergeCell ref="Y9:Y11"/>
    <mergeCell ref="Z9:Z11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landscape" paperSize="9" scale="70" r:id="rId1"/>
  <headerFooter>
    <oddHeader>&amp;Rหน้าที่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SheetLayoutView="100" zoomScalePageLayoutView="0" workbookViewId="0" topLeftCell="A16">
      <selection activeCell="AC11" sqref="AC11"/>
    </sheetView>
  </sheetViews>
  <sheetFormatPr defaultColWidth="9.140625" defaultRowHeight="12.75"/>
  <cols>
    <col min="1" max="1" width="1.57421875" style="444" customWidth="1"/>
    <col min="2" max="2" width="11.57421875" style="444" customWidth="1"/>
    <col min="3" max="3" width="3.00390625" style="444" customWidth="1"/>
    <col min="4" max="4" width="5.140625" style="444" customWidth="1"/>
    <col min="5" max="5" width="10.140625" style="444" customWidth="1"/>
    <col min="6" max="6" width="5.7109375" style="444" customWidth="1"/>
    <col min="7" max="7" width="1.1484375" style="444" customWidth="1"/>
    <col min="8" max="8" width="0.85546875" style="444" customWidth="1"/>
    <col min="9" max="9" width="13.28125" style="444" customWidth="1"/>
    <col min="10" max="10" width="0.2890625" style="444" customWidth="1"/>
    <col min="11" max="11" width="6.140625" style="444" customWidth="1"/>
    <col min="12" max="12" width="7.28125" style="444" customWidth="1"/>
    <col min="13" max="13" width="6.57421875" style="444" customWidth="1"/>
    <col min="14" max="14" width="6.140625" style="444" customWidth="1"/>
    <col min="15" max="15" width="6.28125" style="444" customWidth="1"/>
    <col min="16" max="16" width="5.8515625" style="444" customWidth="1"/>
    <col min="17" max="17" width="5.7109375" style="444" customWidth="1"/>
    <col min="18" max="18" width="5.00390625" style="444" customWidth="1"/>
    <col min="19" max="19" width="6.421875" style="444" customWidth="1"/>
    <col min="20" max="20" width="0.13671875" style="444" customWidth="1"/>
    <col min="21" max="21" width="7.140625" style="444" customWidth="1"/>
    <col min="22" max="22" width="9.8515625" style="444" customWidth="1"/>
    <col min="23" max="23" width="7.00390625" style="444" customWidth="1"/>
    <col min="24" max="24" width="6.8515625" style="444" customWidth="1"/>
    <col min="25" max="25" width="9.00390625" style="444" customWidth="1"/>
    <col min="26" max="26" width="0" style="444" hidden="1" customWidth="1"/>
    <col min="27" max="27" width="12.8515625" style="444" customWidth="1"/>
    <col min="28" max="16384" width="9.140625" style="444" customWidth="1"/>
  </cols>
  <sheetData>
    <row r="1" spans="1:26" ht="18" customHeight="1">
      <c r="A1" s="627" t="s">
        <v>964</v>
      </c>
      <c r="B1" s="628"/>
      <c r="C1" s="628"/>
      <c r="D1" s="628"/>
      <c r="E1" s="628"/>
      <c r="F1" s="628"/>
      <c r="Y1" s="632" t="s">
        <v>483</v>
      </c>
      <c r="Z1" s="628"/>
    </row>
    <row r="2" spans="1:28" ht="16.5" customHeight="1">
      <c r="A2" s="721" t="s">
        <v>463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635"/>
    </row>
    <row r="3" spans="1:28" ht="16.5" customHeight="1">
      <c r="A3" s="722" t="s">
        <v>464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635"/>
    </row>
    <row r="4" spans="1:28" ht="18" customHeight="1">
      <c r="A4" s="722" t="s">
        <v>965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635"/>
    </row>
    <row r="5" spans="1:28" ht="14.25" customHeight="1">
      <c r="A5" s="722" t="s">
        <v>465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635"/>
    </row>
    <row r="6" spans="1:28" ht="12" customHeight="1">
      <c r="A6" s="635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</row>
    <row r="7" spans="1:28" ht="5.25" customHeight="1">
      <c r="A7" s="635"/>
      <c r="B7" s="723"/>
      <c r="C7" s="724"/>
      <c r="D7" s="724"/>
      <c r="E7" s="724"/>
      <c r="F7" s="724"/>
      <c r="G7" s="724"/>
      <c r="H7" s="725" t="s">
        <v>466</v>
      </c>
      <c r="I7" s="726"/>
      <c r="J7" s="727" t="s">
        <v>365</v>
      </c>
      <c r="K7" s="728"/>
      <c r="L7" s="727" t="s">
        <v>366</v>
      </c>
      <c r="M7" s="728"/>
      <c r="N7" s="727" t="s">
        <v>367</v>
      </c>
      <c r="O7" s="729"/>
      <c r="P7" s="729"/>
      <c r="Q7" s="728"/>
      <c r="R7" s="727" t="s">
        <v>368</v>
      </c>
      <c r="S7" s="729"/>
      <c r="T7" s="728"/>
      <c r="U7" s="727" t="s">
        <v>446</v>
      </c>
      <c r="V7" s="727" t="s">
        <v>369</v>
      </c>
      <c r="W7" s="727" t="s">
        <v>370</v>
      </c>
      <c r="X7" s="727" t="s">
        <v>371</v>
      </c>
      <c r="Y7" s="727" t="s">
        <v>372</v>
      </c>
      <c r="Z7" s="727" t="s">
        <v>373</v>
      </c>
      <c r="AA7" s="727" t="s">
        <v>22</v>
      </c>
      <c r="AB7" s="635"/>
    </row>
    <row r="8" spans="1:28" ht="9.75" customHeight="1">
      <c r="A8" s="635"/>
      <c r="B8" s="730" t="s">
        <v>467</v>
      </c>
      <c r="C8" s="653"/>
      <c r="D8" s="645"/>
      <c r="E8" s="645"/>
      <c r="F8" s="645"/>
      <c r="G8" s="645"/>
      <c r="H8" s="653"/>
      <c r="I8" s="731"/>
      <c r="J8" s="732"/>
      <c r="K8" s="733"/>
      <c r="L8" s="732"/>
      <c r="M8" s="733"/>
      <c r="N8" s="732"/>
      <c r="O8" s="734"/>
      <c r="P8" s="734"/>
      <c r="Q8" s="733"/>
      <c r="R8" s="732"/>
      <c r="S8" s="734"/>
      <c r="T8" s="733"/>
      <c r="U8" s="735"/>
      <c r="V8" s="735"/>
      <c r="W8" s="735"/>
      <c r="X8" s="735"/>
      <c r="Y8" s="735"/>
      <c r="Z8" s="735"/>
      <c r="AA8" s="736"/>
      <c r="AB8" s="635"/>
    </row>
    <row r="9" spans="1:28" ht="5.25" customHeight="1">
      <c r="A9" s="635"/>
      <c r="B9" s="737"/>
      <c r="C9" s="653"/>
      <c r="D9" s="645"/>
      <c r="E9" s="645"/>
      <c r="F9" s="645"/>
      <c r="G9" s="645"/>
      <c r="H9" s="653"/>
      <c r="I9" s="731"/>
      <c r="J9" s="727" t="s">
        <v>387</v>
      </c>
      <c r="K9" s="728"/>
      <c r="L9" s="727" t="s">
        <v>389</v>
      </c>
      <c r="M9" s="727" t="s">
        <v>390</v>
      </c>
      <c r="N9" s="727" t="s">
        <v>391</v>
      </c>
      <c r="O9" s="728"/>
      <c r="P9" s="727" t="s">
        <v>392</v>
      </c>
      <c r="Q9" s="728"/>
      <c r="R9" s="727" t="s">
        <v>393</v>
      </c>
      <c r="S9" s="729"/>
      <c r="T9" s="728"/>
      <c r="U9" s="727" t="s">
        <v>452</v>
      </c>
      <c r="V9" s="727" t="s">
        <v>394</v>
      </c>
      <c r="W9" s="727" t="s">
        <v>395</v>
      </c>
      <c r="X9" s="727" t="s">
        <v>453</v>
      </c>
      <c r="Y9" s="727" t="s">
        <v>397</v>
      </c>
      <c r="Z9" s="727" t="s">
        <v>398</v>
      </c>
      <c r="AA9" s="736"/>
      <c r="AB9" s="635"/>
    </row>
    <row r="10" spans="1:28" ht="6.75" customHeight="1">
      <c r="A10" s="635"/>
      <c r="B10" s="737"/>
      <c r="C10" s="653"/>
      <c r="D10" s="645"/>
      <c r="E10" s="645"/>
      <c r="F10" s="645"/>
      <c r="G10" s="645"/>
      <c r="H10" s="645"/>
      <c r="I10" s="731"/>
      <c r="J10" s="737"/>
      <c r="K10" s="738"/>
      <c r="L10" s="736"/>
      <c r="M10" s="736"/>
      <c r="N10" s="737"/>
      <c r="O10" s="738"/>
      <c r="P10" s="737"/>
      <c r="Q10" s="738"/>
      <c r="R10" s="737"/>
      <c r="S10" s="634"/>
      <c r="T10" s="738"/>
      <c r="U10" s="736"/>
      <c r="V10" s="736"/>
      <c r="W10" s="736"/>
      <c r="X10" s="736"/>
      <c r="Y10" s="736"/>
      <c r="Z10" s="736"/>
      <c r="AA10" s="736"/>
      <c r="AB10" s="635"/>
    </row>
    <row r="11" spans="1:28" ht="9.75" customHeight="1">
      <c r="A11" s="635"/>
      <c r="B11" s="739"/>
      <c r="C11" s="740"/>
      <c r="D11" s="740"/>
      <c r="E11" s="740"/>
      <c r="F11" s="740"/>
      <c r="G11" s="740"/>
      <c r="H11" s="740"/>
      <c r="I11" s="741"/>
      <c r="J11" s="732"/>
      <c r="K11" s="733"/>
      <c r="L11" s="735"/>
      <c r="M11" s="735"/>
      <c r="N11" s="732"/>
      <c r="O11" s="733"/>
      <c r="P11" s="732"/>
      <c r="Q11" s="733"/>
      <c r="R11" s="732"/>
      <c r="S11" s="734"/>
      <c r="T11" s="733"/>
      <c r="U11" s="735"/>
      <c r="V11" s="735"/>
      <c r="W11" s="735"/>
      <c r="X11" s="735"/>
      <c r="Y11" s="735"/>
      <c r="Z11" s="735"/>
      <c r="AA11" s="735"/>
      <c r="AB11" s="635"/>
    </row>
    <row r="12" spans="1:28" ht="14.25" customHeight="1">
      <c r="A12" s="635"/>
      <c r="B12" s="742" t="s">
        <v>17</v>
      </c>
      <c r="C12" s="743" t="s">
        <v>695</v>
      </c>
      <c r="D12" s="728"/>
      <c r="E12" s="744" t="s">
        <v>404</v>
      </c>
      <c r="F12" s="745"/>
      <c r="G12" s="746" t="s">
        <v>689</v>
      </c>
      <c r="H12" s="747"/>
      <c r="I12" s="745"/>
      <c r="J12" s="748" t="s">
        <v>399</v>
      </c>
      <c r="K12" s="745"/>
      <c r="L12" s="749" t="s">
        <v>399</v>
      </c>
      <c r="M12" s="749" t="s">
        <v>399</v>
      </c>
      <c r="N12" s="748" t="s">
        <v>399</v>
      </c>
      <c r="O12" s="745"/>
      <c r="P12" s="748" t="s">
        <v>399</v>
      </c>
      <c r="Q12" s="745"/>
      <c r="R12" s="748" t="s">
        <v>399</v>
      </c>
      <c r="S12" s="747"/>
      <c r="T12" s="745"/>
      <c r="U12" s="749" t="s">
        <v>399</v>
      </c>
      <c r="V12" s="749" t="s">
        <v>399</v>
      </c>
      <c r="W12" s="749" t="s">
        <v>399</v>
      </c>
      <c r="X12" s="749" t="s">
        <v>399</v>
      </c>
      <c r="Y12" s="749" t="s">
        <v>399</v>
      </c>
      <c r="Z12" s="749" t="s">
        <v>626</v>
      </c>
      <c r="AA12" s="750" t="s">
        <v>626</v>
      </c>
      <c r="AB12" s="635"/>
    </row>
    <row r="13" spans="1:28" ht="14.25" customHeight="1">
      <c r="A13" s="635"/>
      <c r="B13" s="751"/>
      <c r="C13" s="634"/>
      <c r="D13" s="738"/>
      <c r="E13" s="744" t="s">
        <v>403</v>
      </c>
      <c r="F13" s="745"/>
      <c r="G13" s="746" t="s">
        <v>719</v>
      </c>
      <c r="H13" s="747"/>
      <c r="I13" s="745"/>
      <c r="J13" s="748" t="s">
        <v>399</v>
      </c>
      <c r="K13" s="745"/>
      <c r="L13" s="749" t="s">
        <v>399</v>
      </c>
      <c r="M13" s="749" t="s">
        <v>399</v>
      </c>
      <c r="N13" s="748" t="s">
        <v>399</v>
      </c>
      <c r="O13" s="745"/>
      <c r="P13" s="748" t="s">
        <v>399</v>
      </c>
      <c r="Q13" s="745"/>
      <c r="R13" s="748" t="s">
        <v>399</v>
      </c>
      <c r="S13" s="747"/>
      <c r="T13" s="745"/>
      <c r="U13" s="749" t="s">
        <v>399</v>
      </c>
      <c r="V13" s="749" t="s">
        <v>399</v>
      </c>
      <c r="W13" s="749" t="s">
        <v>399</v>
      </c>
      <c r="X13" s="749" t="s">
        <v>399</v>
      </c>
      <c r="Y13" s="749" t="s">
        <v>399</v>
      </c>
      <c r="Z13" s="749" t="s">
        <v>626</v>
      </c>
      <c r="AA13" s="750" t="s">
        <v>626</v>
      </c>
      <c r="AB13" s="635"/>
    </row>
    <row r="14" spans="1:28" ht="14.25" customHeight="1">
      <c r="A14" s="635"/>
      <c r="B14" s="751"/>
      <c r="C14" s="634"/>
      <c r="D14" s="738"/>
      <c r="E14" s="744" t="s">
        <v>280</v>
      </c>
      <c r="F14" s="745"/>
      <c r="G14" s="746" t="s">
        <v>690</v>
      </c>
      <c r="H14" s="747"/>
      <c r="I14" s="745"/>
      <c r="J14" s="748" t="s">
        <v>399</v>
      </c>
      <c r="K14" s="745"/>
      <c r="L14" s="749" t="s">
        <v>399</v>
      </c>
      <c r="M14" s="749" t="s">
        <v>399</v>
      </c>
      <c r="N14" s="748" t="s">
        <v>399</v>
      </c>
      <c r="O14" s="745"/>
      <c r="P14" s="748" t="s">
        <v>399</v>
      </c>
      <c r="Q14" s="745"/>
      <c r="R14" s="748" t="s">
        <v>399</v>
      </c>
      <c r="S14" s="747"/>
      <c r="T14" s="745"/>
      <c r="U14" s="749" t="s">
        <v>399</v>
      </c>
      <c r="V14" s="749" t="s">
        <v>399</v>
      </c>
      <c r="W14" s="749" t="s">
        <v>399</v>
      </c>
      <c r="X14" s="749" t="s">
        <v>399</v>
      </c>
      <c r="Y14" s="749" t="s">
        <v>399</v>
      </c>
      <c r="Z14" s="749" t="s">
        <v>626</v>
      </c>
      <c r="AA14" s="750" t="s">
        <v>626</v>
      </c>
      <c r="AB14" s="635"/>
    </row>
    <row r="15" spans="1:28" ht="14.25" customHeight="1">
      <c r="A15" s="635"/>
      <c r="B15" s="752"/>
      <c r="C15" s="734"/>
      <c r="D15" s="733"/>
      <c r="E15" s="753" t="s">
        <v>625</v>
      </c>
      <c r="F15" s="747"/>
      <c r="G15" s="747"/>
      <c r="H15" s="747"/>
      <c r="I15" s="745"/>
      <c r="J15" s="754" t="s">
        <v>399</v>
      </c>
      <c r="K15" s="745"/>
      <c r="L15" s="750" t="s">
        <v>399</v>
      </c>
      <c r="M15" s="750" t="s">
        <v>399</v>
      </c>
      <c r="N15" s="754" t="s">
        <v>399</v>
      </c>
      <c r="O15" s="745"/>
      <c r="P15" s="754" t="s">
        <v>399</v>
      </c>
      <c r="Q15" s="745"/>
      <c r="R15" s="754" t="s">
        <v>399</v>
      </c>
      <c r="S15" s="747"/>
      <c r="T15" s="745"/>
      <c r="U15" s="750" t="s">
        <v>399</v>
      </c>
      <c r="V15" s="750" t="s">
        <v>399</v>
      </c>
      <c r="W15" s="750" t="s">
        <v>399</v>
      </c>
      <c r="X15" s="750" t="s">
        <v>399</v>
      </c>
      <c r="Y15" s="750" t="s">
        <v>399</v>
      </c>
      <c r="Z15" s="750" t="s">
        <v>626</v>
      </c>
      <c r="AA15" s="750" t="s">
        <v>626</v>
      </c>
      <c r="AB15" s="635"/>
    </row>
    <row r="16" spans="1:28" ht="14.25" customHeight="1">
      <c r="A16" s="635"/>
      <c r="B16" s="742" t="s">
        <v>104</v>
      </c>
      <c r="C16" s="743" t="s">
        <v>682</v>
      </c>
      <c r="D16" s="728"/>
      <c r="E16" s="744" t="s">
        <v>412</v>
      </c>
      <c r="F16" s="745"/>
      <c r="G16" s="746" t="s">
        <v>681</v>
      </c>
      <c r="H16" s="747"/>
      <c r="I16" s="745"/>
      <c r="J16" s="748" t="s">
        <v>399</v>
      </c>
      <c r="K16" s="745"/>
      <c r="L16" s="749" t="s">
        <v>626</v>
      </c>
      <c r="M16" s="749" t="s">
        <v>399</v>
      </c>
      <c r="N16" s="748" t="s">
        <v>626</v>
      </c>
      <c r="O16" s="745"/>
      <c r="P16" s="748" t="s">
        <v>399</v>
      </c>
      <c r="Q16" s="745"/>
      <c r="R16" s="748" t="s">
        <v>399</v>
      </c>
      <c r="S16" s="747"/>
      <c r="T16" s="745"/>
      <c r="U16" s="749" t="s">
        <v>399</v>
      </c>
      <c r="V16" s="749" t="s">
        <v>399</v>
      </c>
      <c r="W16" s="749" t="s">
        <v>399</v>
      </c>
      <c r="X16" s="749" t="s">
        <v>399</v>
      </c>
      <c r="Y16" s="749" t="s">
        <v>399</v>
      </c>
      <c r="Z16" s="749" t="s">
        <v>399</v>
      </c>
      <c r="AA16" s="750" t="s">
        <v>626</v>
      </c>
      <c r="AB16" s="635"/>
    </row>
    <row r="17" spans="1:28" ht="14.25" customHeight="1">
      <c r="A17" s="635"/>
      <c r="B17" s="752"/>
      <c r="C17" s="734"/>
      <c r="D17" s="733"/>
      <c r="E17" s="753" t="s">
        <v>720</v>
      </c>
      <c r="F17" s="747"/>
      <c r="G17" s="747"/>
      <c r="H17" s="747"/>
      <c r="I17" s="745"/>
      <c r="J17" s="754" t="s">
        <v>399</v>
      </c>
      <c r="K17" s="745"/>
      <c r="L17" s="750" t="s">
        <v>626</v>
      </c>
      <c r="M17" s="750" t="s">
        <v>399</v>
      </c>
      <c r="N17" s="754" t="s">
        <v>626</v>
      </c>
      <c r="O17" s="745"/>
      <c r="P17" s="754" t="s">
        <v>399</v>
      </c>
      <c r="Q17" s="745"/>
      <c r="R17" s="754" t="s">
        <v>399</v>
      </c>
      <c r="S17" s="747"/>
      <c r="T17" s="745"/>
      <c r="U17" s="750" t="s">
        <v>399</v>
      </c>
      <c r="V17" s="750" t="s">
        <v>399</v>
      </c>
      <c r="W17" s="750" t="s">
        <v>399</v>
      </c>
      <c r="X17" s="750" t="s">
        <v>399</v>
      </c>
      <c r="Y17" s="750" t="s">
        <v>399</v>
      </c>
      <c r="Z17" s="750" t="s">
        <v>399</v>
      </c>
      <c r="AA17" s="750" t="s">
        <v>626</v>
      </c>
      <c r="AB17" s="635"/>
    </row>
    <row r="18" spans="1:28" ht="14.25" customHeight="1">
      <c r="A18" s="635"/>
      <c r="B18" s="742" t="s">
        <v>11</v>
      </c>
      <c r="C18" s="743" t="s">
        <v>675</v>
      </c>
      <c r="D18" s="728"/>
      <c r="E18" s="744" t="s">
        <v>419</v>
      </c>
      <c r="F18" s="745"/>
      <c r="G18" s="746" t="s">
        <v>673</v>
      </c>
      <c r="H18" s="747"/>
      <c r="I18" s="745"/>
      <c r="J18" s="748" t="s">
        <v>399</v>
      </c>
      <c r="K18" s="745"/>
      <c r="L18" s="749" t="s">
        <v>626</v>
      </c>
      <c r="M18" s="749" t="s">
        <v>399</v>
      </c>
      <c r="N18" s="748" t="s">
        <v>399</v>
      </c>
      <c r="O18" s="745"/>
      <c r="P18" s="748" t="s">
        <v>399</v>
      </c>
      <c r="Q18" s="745"/>
      <c r="R18" s="748" t="s">
        <v>399</v>
      </c>
      <c r="S18" s="747"/>
      <c r="T18" s="745"/>
      <c r="U18" s="749" t="s">
        <v>399</v>
      </c>
      <c r="V18" s="749" t="s">
        <v>399</v>
      </c>
      <c r="W18" s="749" t="s">
        <v>399</v>
      </c>
      <c r="X18" s="749" t="s">
        <v>399</v>
      </c>
      <c r="Y18" s="749" t="s">
        <v>399</v>
      </c>
      <c r="Z18" s="749" t="s">
        <v>399</v>
      </c>
      <c r="AA18" s="750" t="s">
        <v>626</v>
      </c>
      <c r="AB18" s="635"/>
    </row>
    <row r="19" spans="1:28" ht="14.25" customHeight="1">
      <c r="A19" s="635"/>
      <c r="B19" s="751"/>
      <c r="C19" s="634"/>
      <c r="D19" s="738"/>
      <c r="E19" s="744" t="s">
        <v>456</v>
      </c>
      <c r="F19" s="745"/>
      <c r="G19" s="746" t="s">
        <v>697</v>
      </c>
      <c r="H19" s="747"/>
      <c r="I19" s="745"/>
      <c r="J19" s="748" t="s">
        <v>958</v>
      </c>
      <c r="K19" s="745"/>
      <c r="L19" s="749" t="s">
        <v>399</v>
      </c>
      <c r="M19" s="749" t="s">
        <v>399</v>
      </c>
      <c r="N19" s="748" t="s">
        <v>399</v>
      </c>
      <c r="O19" s="745"/>
      <c r="P19" s="748" t="s">
        <v>399</v>
      </c>
      <c r="Q19" s="745"/>
      <c r="R19" s="748" t="s">
        <v>399</v>
      </c>
      <c r="S19" s="747"/>
      <c r="T19" s="745"/>
      <c r="U19" s="749" t="s">
        <v>399</v>
      </c>
      <c r="V19" s="749" t="s">
        <v>399</v>
      </c>
      <c r="W19" s="749" t="s">
        <v>399</v>
      </c>
      <c r="X19" s="749" t="s">
        <v>399</v>
      </c>
      <c r="Y19" s="749" t="s">
        <v>399</v>
      </c>
      <c r="Z19" s="749" t="s">
        <v>399</v>
      </c>
      <c r="AA19" s="750" t="s">
        <v>958</v>
      </c>
      <c r="AB19" s="635"/>
    </row>
    <row r="20" spans="1:28" ht="14.25" customHeight="1">
      <c r="A20" s="635"/>
      <c r="B20" s="751"/>
      <c r="C20" s="634"/>
      <c r="D20" s="738"/>
      <c r="E20" s="744" t="s">
        <v>420</v>
      </c>
      <c r="F20" s="745"/>
      <c r="G20" s="746" t="s">
        <v>672</v>
      </c>
      <c r="H20" s="747"/>
      <c r="I20" s="745"/>
      <c r="J20" s="748" t="s">
        <v>399</v>
      </c>
      <c r="K20" s="745"/>
      <c r="L20" s="749" t="s">
        <v>626</v>
      </c>
      <c r="M20" s="749" t="s">
        <v>399</v>
      </c>
      <c r="N20" s="748" t="s">
        <v>399</v>
      </c>
      <c r="O20" s="745"/>
      <c r="P20" s="748" t="s">
        <v>399</v>
      </c>
      <c r="Q20" s="745"/>
      <c r="R20" s="748" t="s">
        <v>399</v>
      </c>
      <c r="S20" s="747"/>
      <c r="T20" s="745"/>
      <c r="U20" s="749" t="s">
        <v>399</v>
      </c>
      <c r="V20" s="749" t="s">
        <v>399</v>
      </c>
      <c r="W20" s="749" t="s">
        <v>399</v>
      </c>
      <c r="X20" s="749" t="s">
        <v>399</v>
      </c>
      <c r="Y20" s="749" t="s">
        <v>399</v>
      </c>
      <c r="Z20" s="749" t="s">
        <v>399</v>
      </c>
      <c r="AA20" s="750" t="s">
        <v>626</v>
      </c>
      <c r="AB20" s="635"/>
    </row>
    <row r="21" spans="1:28" ht="14.25" customHeight="1">
      <c r="A21" s="635"/>
      <c r="B21" s="752"/>
      <c r="C21" s="734"/>
      <c r="D21" s="733"/>
      <c r="E21" s="753" t="s">
        <v>640</v>
      </c>
      <c r="F21" s="747"/>
      <c r="G21" s="747"/>
      <c r="H21" s="747"/>
      <c r="I21" s="745"/>
      <c r="J21" s="754" t="s">
        <v>958</v>
      </c>
      <c r="K21" s="745"/>
      <c r="L21" s="750" t="s">
        <v>626</v>
      </c>
      <c r="M21" s="750" t="s">
        <v>399</v>
      </c>
      <c r="N21" s="754" t="s">
        <v>399</v>
      </c>
      <c r="O21" s="745"/>
      <c r="P21" s="754" t="s">
        <v>399</v>
      </c>
      <c r="Q21" s="745"/>
      <c r="R21" s="754" t="s">
        <v>399</v>
      </c>
      <c r="S21" s="747"/>
      <c r="T21" s="745"/>
      <c r="U21" s="750" t="s">
        <v>399</v>
      </c>
      <c r="V21" s="750" t="s">
        <v>399</v>
      </c>
      <c r="W21" s="750" t="s">
        <v>399</v>
      </c>
      <c r="X21" s="750" t="s">
        <v>399</v>
      </c>
      <c r="Y21" s="750" t="s">
        <v>399</v>
      </c>
      <c r="Z21" s="750" t="s">
        <v>399</v>
      </c>
      <c r="AA21" s="750" t="s">
        <v>958</v>
      </c>
      <c r="AB21" s="635"/>
    </row>
    <row r="22" spans="1:28" ht="14.25" customHeight="1">
      <c r="A22" s="635"/>
      <c r="B22" s="742" t="s">
        <v>12</v>
      </c>
      <c r="C22" s="743" t="s">
        <v>671</v>
      </c>
      <c r="D22" s="728"/>
      <c r="E22" s="744" t="s">
        <v>424</v>
      </c>
      <c r="F22" s="745"/>
      <c r="G22" s="746" t="s">
        <v>668</v>
      </c>
      <c r="H22" s="747"/>
      <c r="I22" s="745"/>
      <c r="J22" s="748" t="s">
        <v>399</v>
      </c>
      <c r="K22" s="745"/>
      <c r="L22" s="749" t="s">
        <v>399</v>
      </c>
      <c r="M22" s="749" t="s">
        <v>399</v>
      </c>
      <c r="N22" s="748" t="s">
        <v>399</v>
      </c>
      <c r="O22" s="745"/>
      <c r="P22" s="748" t="s">
        <v>399</v>
      </c>
      <c r="Q22" s="745"/>
      <c r="R22" s="748" t="s">
        <v>399</v>
      </c>
      <c r="S22" s="747"/>
      <c r="T22" s="745"/>
      <c r="U22" s="749" t="s">
        <v>399</v>
      </c>
      <c r="V22" s="749" t="s">
        <v>626</v>
      </c>
      <c r="W22" s="749" t="s">
        <v>399</v>
      </c>
      <c r="X22" s="749" t="s">
        <v>399</v>
      </c>
      <c r="Y22" s="749" t="s">
        <v>399</v>
      </c>
      <c r="Z22" s="749" t="s">
        <v>399</v>
      </c>
      <c r="AA22" s="750" t="s">
        <v>626</v>
      </c>
      <c r="AB22" s="635"/>
    </row>
    <row r="23" spans="1:28" ht="14.25" customHeight="1">
      <c r="A23" s="635"/>
      <c r="B23" s="751"/>
      <c r="C23" s="634"/>
      <c r="D23" s="738"/>
      <c r="E23" s="744" t="s">
        <v>422</v>
      </c>
      <c r="F23" s="745"/>
      <c r="G23" s="746" t="s">
        <v>698</v>
      </c>
      <c r="H23" s="747"/>
      <c r="I23" s="745"/>
      <c r="J23" s="748" t="s">
        <v>958</v>
      </c>
      <c r="K23" s="745"/>
      <c r="L23" s="749" t="s">
        <v>399</v>
      </c>
      <c r="M23" s="749" t="s">
        <v>399</v>
      </c>
      <c r="N23" s="748" t="s">
        <v>399</v>
      </c>
      <c r="O23" s="745"/>
      <c r="P23" s="748" t="s">
        <v>399</v>
      </c>
      <c r="Q23" s="745"/>
      <c r="R23" s="748" t="s">
        <v>399</v>
      </c>
      <c r="S23" s="747"/>
      <c r="T23" s="745"/>
      <c r="U23" s="749" t="s">
        <v>399</v>
      </c>
      <c r="V23" s="749" t="s">
        <v>399</v>
      </c>
      <c r="W23" s="749" t="s">
        <v>399</v>
      </c>
      <c r="X23" s="749" t="s">
        <v>399</v>
      </c>
      <c r="Y23" s="749" t="s">
        <v>399</v>
      </c>
      <c r="Z23" s="749" t="s">
        <v>399</v>
      </c>
      <c r="AA23" s="750" t="s">
        <v>958</v>
      </c>
      <c r="AB23" s="635"/>
    </row>
    <row r="24" spans="1:28" ht="14.25" customHeight="1">
      <c r="A24" s="635"/>
      <c r="B24" s="751"/>
      <c r="C24" s="634"/>
      <c r="D24" s="738"/>
      <c r="E24" s="744" t="s">
        <v>423</v>
      </c>
      <c r="F24" s="745"/>
      <c r="G24" s="746" t="s">
        <v>669</v>
      </c>
      <c r="H24" s="747"/>
      <c r="I24" s="745"/>
      <c r="J24" s="748" t="s">
        <v>399</v>
      </c>
      <c r="K24" s="745"/>
      <c r="L24" s="749" t="s">
        <v>626</v>
      </c>
      <c r="M24" s="749" t="s">
        <v>626</v>
      </c>
      <c r="N24" s="748" t="s">
        <v>626</v>
      </c>
      <c r="O24" s="745"/>
      <c r="P24" s="748" t="s">
        <v>399</v>
      </c>
      <c r="Q24" s="745"/>
      <c r="R24" s="748" t="s">
        <v>626</v>
      </c>
      <c r="S24" s="747"/>
      <c r="T24" s="745"/>
      <c r="U24" s="749" t="s">
        <v>626</v>
      </c>
      <c r="V24" s="749" t="s">
        <v>399</v>
      </c>
      <c r="W24" s="749" t="s">
        <v>626</v>
      </c>
      <c r="X24" s="749" t="s">
        <v>626</v>
      </c>
      <c r="Y24" s="749" t="s">
        <v>399</v>
      </c>
      <c r="Z24" s="749" t="s">
        <v>399</v>
      </c>
      <c r="AA24" s="750" t="s">
        <v>626</v>
      </c>
      <c r="AB24" s="635"/>
    </row>
    <row r="25" spans="1:28" ht="14.25" customHeight="1">
      <c r="A25" s="635"/>
      <c r="B25" s="751"/>
      <c r="C25" s="634"/>
      <c r="D25" s="738"/>
      <c r="E25" s="744" t="s">
        <v>421</v>
      </c>
      <c r="F25" s="745"/>
      <c r="G25" s="746" t="s">
        <v>670</v>
      </c>
      <c r="H25" s="747"/>
      <c r="I25" s="745"/>
      <c r="J25" s="748" t="s">
        <v>959</v>
      </c>
      <c r="K25" s="745"/>
      <c r="L25" s="749" t="s">
        <v>399</v>
      </c>
      <c r="M25" s="749" t="s">
        <v>399</v>
      </c>
      <c r="N25" s="748" t="s">
        <v>399</v>
      </c>
      <c r="O25" s="745"/>
      <c r="P25" s="748" t="s">
        <v>399</v>
      </c>
      <c r="Q25" s="745"/>
      <c r="R25" s="748" t="s">
        <v>399</v>
      </c>
      <c r="S25" s="747"/>
      <c r="T25" s="745"/>
      <c r="U25" s="749" t="s">
        <v>399</v>
      </c>
      <c r="V25" s="749" t="s">
        <v>626</v>
      </c>
      <c r="W25" s="749" t="s">
        <v>399</v>
      </c>
      <c r="X25" s="749" t="s">
        <v>399</v>
      </c>
      <c r="Y25" s="749" t="s">
        <v>399</v>
      </c>
      <c r="Z25" s="749" t="s">
        <v>399</v>
      </c>
      <c r="AA25" s="750" t="s">
        <v>959</v>
      </c>
      <c r="AB25" s="635"/>
    </row>
    <row r="26" spans="1:28" ht="14.25" customHeight="1">
      <c r="A26" s="635"/>
      <c r="B26" s="752"/>
      <c r="C26" s="734"/>
      <c r="D26" s="733"/>
      <c r="E26" s="753" t="s">
        <v>725</v>
      </c>
      <c r="F26" s="747"/>
      <c r="G26" s="747"/>
      <c r="H26" s="747"/>
      <c r="I26" s="745"/>
      <c r="J26" s="754" t="s">
        <v>626</v>
      </c>
      <c r="K26" s="745"/>
      <c r="L26" s="750" t="s">
        <v>626</v>
      </c>
      <c r="M26" s="750" t="s">
        <v>626</v>
      </c>
      <c r="N26" s="754" t="s">
        <v>626</v>
      </c>
      <c r="O26" s="745"/>
      <c r="P26" s="754" t="s">
        <v>399</v>
      </c>
      <c r="Q26" s="745"/>
      <c r="R26" s="754" t="s">
        <v>626</v>
      </c>
      <c r="S26" s="747"/>
      <c r="T26" s="745"/>
      <c r="U26" s="750" t="s">
        <v>626</v>
      </c>
      <c r="V26" s="750" t="s">
        <v>626</v>
      </c>
      <c r="W26" s="750" t="s">
        <v>626</v>
      </c>
      <c r="X26" s="750" t="s">
        <v>626</v>
      </c>
      <c r="Y26" s="750" t="s">
        <v>399</v>
      </c>
      <c r="Z26" s="750" t="s">
        <v>399</v>
      </c>
      <c r="AA26" s="750" t="s">
        <v>626</v>
      </c>
      <c r="AB26" s="635"/>
    </row>
    <row r="27" spans="1:28" ht="14.25" customHeight="1">
      <c r="A27" s="635"/>
      <c r="B27" s="742" t="s">
        <v>13</v>
      </c>
      <c r="C27" s="743" t="s">
        <v>667</v>
      </c>
      <c r="D27" s="728"/>
      <c r="E27" s="744" t="s">
        <v>457</v>
      </c>
      <c r="F27" s="745"/>
      <c r="G27" s="746" t="s">
        <v>664</v>
      </c>
      <c r="H27" s="747"/>
      <c r="I27" s="745"/>
      <c r="J27" s="748" t="s">
        <v>399</v>
      </c>
      <c r="K27" s="745"/>
      <c r="L27" s="749" t="s">
        <v>399</v>
      </c>
      <c r="M27" s="749" t="s">
        <v>399</v>
      </c>
      <c r="N27" s="748" t="s">
        <v>626</v>
      </c>
      <c r="O27" s="745"/>
      <c r="P27" s="748" t="s">
        <v>399</v>
      </c>
      <c r="Q27" s="745"/>
      <c r="R27" s="748" t="s">
        <v>399</v>
      </c>
      <c r="S27" s="747"/>
      <c r="T27" s="745"/>
      <c r="U27" s="749" t="s">
        <v>399</v>
      </c>
      <c r="V27" s="749" t="s">
        <v>399</v>
      </c>
      <c r="W27" s="749" t="s">
        <v>399</v>
      </c>
      <c r="X27" s="749" t="s">
        <v>399</v>
      </c>
      <c r="Y27" s="749" t="s">
        <v>399</v>
      </c>
      <c r="Z27" s="749" t="s">
        <v>399</v>
      </c>
      <c r="AA27" s="750" t="s">
        <v>626</v>
      </c>
      <c r="AB27" s="635"/>
    </row>
    <row r="28" spans="1:28" ht="409.5" customHeight="1" hidden="1">
      <c r="A28" s="635"/>
      <c r="B28" s="751"/>
      <c r="C28" s="634"/>
      <c r="D28" s="738"/>
      <c r="E28" s="744" t="s">
        <v>433</v>
      </c>
      <c r="F28" s="745"/>
      <c r="G28" s="746" t="s">
        <v>661</v>
      </c>
      <c r="H28" s="747"/>
      <c r="I28" s="745"/>
      <c r="J28" s="748" t="s">
        <v>959</v>
      </c>
      <c r="K28" s="745"/>
      <c r="L28" s="749" t="s">
        <v>399</v>
      </c>
      <c r="M28" s="749" t="s">
        <v>399</v>
      </c>
      <c r="N28" s="748" t="s">
        <v>626</v>
      </c>
      <c r="O28" s="745"/>
      <c r="P28" s="748" t="s">
        <v>626</v>
      </c>
      <c r="Q28" s="745"/>
      <c r="R28" s="748" t="s">
        <v>399</v>
      </c>
      <c r="S28" s="747"/>
      <c r="T28" s="745"/>
      <c r="U28" s="749" t="s">
        <v>399</v>
      </c>
      <c r="V28" s="749" t="s">
        <v>399</v>
      </c>
      <c r="W28" s="749" t="s">
        <v>399</v>
      </c>
      <c r="X28" s="749" t="s">
        <v>399</v>
      </c>
      <c r="Y28" s="749" t="s">
        <v>399</v>
      </c>
      <c r="Z28" s="749" t="s">
        <v>399</v>
      </c>
      <c r="AA28" s="750" t="s">
        <v>959</v>
      </c>
      <c r="AB28" s="635"/>
    </row>
    <row r="29" spans="1:28" ht="14.25" customHeight="1">
      <c r="A29" s="635"/>
      <c r="B29" s="751"/>
      <c r="C29" s="634"/>
      <c r="D29" s="738"/>
      <c r="E29" s="744" t="s">
        <v>468</v>
      </c>
      <c r="F29" s="745"/>
      <c r="G29" s="746" t="s">
        <v>704</v>
      </c>
      <c r="H29" s="747"/>
      <c r="I29" s="745"/>
      <c r="J29" s="748" t="s">
        <v>399</v>
      </c>
      <c r="K29" s="745"/>
      <c r="L29" s="749" t="s">
        <v>399</v>
      </c>
      <c r="M29" s="749" t="s">
        <v>626</v>
      </c>
      <c r="N29" s="748" t="s">
        <v>399</v>
      </c>
      <c r="O29" s="745"/>
      <c r="P29" s="748" t="s">
        <v>399</v>
      </c>
      <c r="Q29" s="745"/>
      <c r="R29" s="748" t="s">
        <v>399</v>
      </c>
      <c r="S29" s="747"/>
      <c r="T29" s="745"/>
      <c r="U29" s="749" t="s">
        <v>399</v>
      </c>
      <c r="V29" s="749" t="s">
        <v>399</v>
      </c>
      <c r="W29" s="749" t="s">
        <v>399</v>
      </c>
      <c r="X29" s="749" t="s">
        <v>399</v>
      </c>
      <c r="Y29" s="749" t="s">
        <v>399</v>
      </c>
      <c r="Z29" s="749" t="s">
        <v>399</v>
      </c>
      <c r="AA29" s="750" t="s">
        <v>626</v>
      </c>
      <c r="AB29" s="635"/>
    </row>
    <row r="30" spans="1:28" ht="14.25" customHeight="1">
      <c r="A30" s="635"/>
      <c r="B30" s="751"/>
      <c r="C30" s="634"/>
      <c r="D30" s="738"/>
      <c r="E30" s="744" t="s">
        <v>425</v>
      </c>
      <c r="F30" s="745"/>
      <c r="G30" s="746" t="s">
        <v>666</v>
      </c>
      <c r="H30" s="747"/>
      <c r="I30" s="745"/>
      <c r="J30" s="748" t="s">
        <v>399</v>
      </c>
      <c r="K30" s="745"/>
      <c r="L30" s="749" t="s">
        <v>399</v>
      </c>
      <c r="M30" s="749" t="s">
        <v>399</v>
      </c>
      <c r="N30" s="748" t="s">
        <v>626</v>
      </c>
      <c r="O30" s="745"/>
      <c r="P30" s="748" t="s">
        <v>399</v>
      </c>
      <c r="Q30" s="745"/>
      <c r="R30" s="748" t="s">
        <v>399</v>
      </c>
      <c r="S30" s="747"/>
      <c r="T30" s="745"/>
      <c r="U30" s="749" t="s">
        <v>399</v>
      </c>
      <c r="V30" s="749" t="s">
        <v>399</v>
      </c>
      <c r="W30" s="749" t="s">
        <v>399</v>
      </c>
      <c r="X30" s="749" t="s">
        <v>399</v>
      </c>
      <c r="Y30" s="749" t="s">
        <v>399</v>
      </c>
      <c r="Z30" s="749" t="s">
        <v>399</v>
      </c>
      <c r="AA30" s="750" t="s">
        <v>626</v>
      </c>
      <c r="AB30" s="635"/>
    </row>
    <row r="31" spans="1:28" ht="14.25" customHeight="1">
      <c r="A31" s="635"/>
      <c r="B31" s="752"/>
      <c r="C31" s="734"/>
      <c r="D31" s="733"/>
      <c r="E31" s="753" t="s">
        <v>726</v>
      </c>
      <c r="F31" s="747"/>
      <c r="G31" s="747"/>
      <c r="H31" s="747"/>
      <c r="I31" s="745"/>
      <c r="J31" s="754" t="s">
        <v>959</v>
      </c>
      <c r="K31" s="745"/>
      <c r="L31" s="750" t="s">
        <v>399</v>
      </c>
      <c r="M31" s="750" t="s">
        <v>626</v>
      </c>
      <c r="N31" s="754" t="s">
        <v>626</v>
      </c>
      <c r="O31" s="745"/>
      <c r="P31" s="754" t="s">
        <v>626</v>
      </c>
      <c r="Q31" s="745"/>
      <c r="R31" s="754" t="s">
        <v>399</v>
      </c>
      <c r="S31" s="747"/>
      <c r="T31" s="745"/>
      <c r="U31" s="750" t="s">
        <v>399</v>
      </c>
      <c r="V31" s="750" t="s">
        <v>399</v>
      </c>
      <c r="W31" s="750" t="s">
        <v>399</v>
      </c>
      <c r="X31" s="750" t="s">
        <v>399</v>
      </c>
      <c r="Y31" s="750" t="s">
        <v>399</v>
      </c>
      <c r="Z31" s="750" t="s">
        <v>399</v>
      </c>
      <c r="AA31" s="750" t="s">
        <v>959</v>
      </c>
      <c r="AB31" s="635"/>
    </row>
    <row r="32" spans="1:28" ht="14.25" customHeight="1">
      <c r="A32" s="635"/>
      <c r="B32" s="742" t="s">
        <v>14</v>
      </c>
      <c r="C32" s="743" t="s">
        <v>660</v>
      </c>
      <c r="D32" s="728"/>
      <c r="E32" s="744" t="s">
        <v>435</v>
      </c>
      <c r="F32" s="745"/>
      <c r="G32" s="746" t="s">
        <v>659</v>
      </c>
      <c r="H32" s="747"/>
      <c r="I32" s="745"/>
      <c r="J32" s="748" t="s">
        <v>399</v>
      </c>
      <c r="K32" s="745"/>
      <c r="L32" s="749" t="s">
        <v>399</v>
      </c>
      <c r="M32" s="749" t="s">
        <v>399</v>
      </c>
      <c r="N32" s="748" t="s">
        <v>399</v>
      </c>
      <c r="O32" s="745"/>
      <c r="P32" s="748" t="s">
        <v>626</v>
      </c>
      <c r="Q32" s="745"/>
      <c r="R32" s="748" t="s">
        <v>399</v>
      </c>
      <c r="S32" s="747"/>
      <c r="T32" s="745"/>
      <c r="U32" s="749" t="s">
        <v>399</v>
      </c>
      <c r="V32" s="749" t="s">
        <v>399</v>
      </c>
      <c r="W32" s="749" t="s">
        <v>399</v>
      </c>
      <c r="X32" s="749" t="s">
        <v>399</v>
      </c>
      <c r="Y32" s="749" t="s">
        <v>399</v>
      </c>
      <c r="Z32" s="749" t="s">
        <v>399</v>
      </c>
      <c r="AA32" s="750" t="s">
        <v>626</v>
      </c>
      <c r="AB32" s="635"/>
    </row>
    <row r="33" spans="1:28" ht="14.25" customHeight="1">
      <c r="A33" s="635"/>
      <c r="B33" s="752"/>
      <c r="C33" s="734"/>
      <c r="D33" s="733"/>
      <c r="E33" s="753" t="s">
        <v>758</v>
      </c>
      <c r="F33" s="747"/>
      <c r="G33" s="747"/>
      <c r="H33" s="747"/>
      <c r="I33" s="745"/>
      <c r="J33" s="754" t="s">
        <v>399</v>
      </c>
      <c r="K33" s="745"/>
      <c r="L33" s="750" t="s">
        <v>399</v>
      </c>
      <c r="M33" s="750" t="s">
        <v>399</v>
      </c>
      <c r="N33" s="754" t="s">
        <v>399</v>
      </c>
      <c r="O33" s="745"/>
      <c r="P33" s="754" t="s">
        <v>626</v>
      </c>
      <c r="Q33" s="745"/>
      <c r="R33" s="754" t="s">
        <v>399</v>
      </c>
      <c r="S33" s="747"/>
      <c r="T33" s="745"/>
      <c r="U33" s="750" t="s">
        <v>399</v>
      </c>
      <c r="V33" s="750" t="s">
        <v>399</v>
      </c>
      <c r="W33" s="750" t="s">
        <v>399</v>
      </c>
      <c r="X33" s="750" t="s">
        <v>399</v>
      </c>
      <c r="Y33" s="750" t="s">
        <v>399</v>
      </c>
      <c r="Z33" s="750" t="s">
        <v>399</v>
      </c>
      <c r="AA33" s="750" t="s">
        <v>626</v>
      </c>
      <c r="AB33" s="635"/>
    </row>
    <row r="34" spans="1:28" ht="14.25" customHeight="1">
      <c r="A34" s="635"/>
      <c r="B34" s="742" t="s">
        <v>40</v>
      </c>
      <c r="C34" s="743" t="s">
        <v>655</v>
      </c>
      <c r="D34" s="728"/>
      <c r="E34" s="744" t="s">
        <v>711</v>
      </c>
      <c r="F34" s="745"/>
      <c r="G34" s="746" t="s">
        <v>712</v>
      </c>
      <c r="H34" s="747"/>
      <c r="I34" s="745"/>
      <c r="J34" s="748" t="s">
        <v>626</v>
      </c>
      <c r="K34" s="745"/>
      <c r="L34" s="749" t="s">
        <v>399</v>
      </c>
      <c r="M34" s="749" t="s">
        <v>399</v>
      </c>
      <c r="N34" s="748" t="s">
        <v>399</v>
      </c>
      <c r="O34" s="745"/>
      <c r="P34" s="748" t="s">
        <v>399</v>
      </c>
      <c r="Q34" s="745"/>
      <c r="R34" s="748" t="s">
        <v>399</v>
      </c>
      <c r="S34" s="747"/>
      <c r="T34" s="745"/>
      <c r="U34" s="749" t="s">
        <v>399</v>
      </c>
      <c r="V34" s="749" t="s">
        <v>399</v>
      </c>
      <c r="W34" s="749" t="s">
        <v>399</v>
      </c>
      <c r="X34" s="749" t="s">
        <v>399</v>
      </c>
      <c r="Y34" s="749" t="s">
        <v>399</v>
      </c>
      <c r="Z34" s="749" t="s">
        <v>399</v>
      </c>
      <c r="AA34" s="750" t="s">
        <v>626</v>
      </c>
      <c r="AB34" s="635"/>
    </row>
    <row r="35" spans="1:28" ht="14.25" customHeight="1">
      <c r="A35" s="635"/>
      <c r="B35" s="751"/>
      <c r="C35" s="634"/>
      <c r="D35" s="738"/>
      <c r="E35" s="744" t="s">
        <v>653</v>
      </c>
      <c r="F35" s="745"/>
      <c r="G35" s="746" t="s">
        <v>652</v>
      </c>
      <c r="H35" s="747"/>
      <c r="I35" s="745"/>
      <c r="J35" s="748" t="s">
        <v>399</v>
      </c>
      <c r="K35" s="745"/>
      <c r="L35" s="749" t="s">
        <v>399</v>
      </c>
      <c r="M35" s="749" t="s">
        <v>626</v>
      </c>
      <c r="N35" s="748" t="s">
        <v>399</v>
      </c>
      <c r="O35" s="745"/>
      <c r="P35" s="748" t="s">
        <v>399</v>
      </c>
      <c r="Q35" s="745"/>
      <c r="R35" s="748" t="s">
        <v>399</v>
      </c>
      <c r="S35" s="747"/>
      <c r="T35" s="745"/>
      <c r="U35" s="749" t="s">
        <v>399</v>
      </c>
      <c r="V35" s="749" t="s">
        <v>399</v>
      </c>
      <c r="W35" s="749" t="s">
        <v>399</v>
      </c>
      <c r="X35" s="749" t="s">
        <v>399</v>
      </c>
      <c r="Y35" s="749" t="s">
        <v>399</v>
      </c>
      <c r="Z35" s="749" t="s">
        <v>399</v>
      </c>
      <c r="AA35" s="750" t="s">
        <v>626</v>
      </c>
      <c r="AB35" s="635"/>
    </row>
    <row r="36" spans="1:28" ht="14.25" customHeight="1">
      <c r="A36" s="635"/>
      <c r="B36" s="752"/>
      <c r="C36" s="734"/>
      <c r="D36" s="733"/>
      <c r="E36" s="753" t="s">
        <v>729</v>
      </c>
      <c r="F36" s="747"/>
      <c r="G36" s="747"/>
      <c r="H36" s="747"/>
      <c r="I36" s="745"/>
      <c r="J36" s="754" t="s">
        <v>626</v>
      </c>
      <c r="K36" s="745"/>
      <c r="L36" s="750" t="s">
        <v>399</v>
      </c>
      <c r="M36" s="750" t="s">
        <v>626</v>
      </c>
      <c r="N36" s="754" t="s">
        <v>399</v>
      </c>
      <c r="O36" s="745"/>
      <c r="P36" s="754" t="s">
        <v>399</v>
      </c>
      <c r="Q36" s="745"/>
      <c r="R36" s="754" t="s">
        <v>399</v>
      </c>
      <c r="S36" s="747"/>
      <c r="T36" s="745"/>
      <c r="U36" s="750" t="s">
        <v>399</v>
      </c>
      <c r="V36" s="750" t="s">
        <v>399</v>
      </c>
      <c r="W36" s="750" t="s">
        <v>399</v>
      </c>
      <c r="X36" s="750" t="s">
        <v>399</v>
      </c>
      <c r="Y36" s="750" t="s">
        <v>399</v>
      </c>
      <c r="Z36" s="750" t="s">
        <v>399</v>
      </c>
      <c r="AA36" s="750" t="s">
        <v>626</v>
      </c>
      <c r="AB36" s="635"/>
    </row>
    <row r="37" spans="1:28" ht="14.25" customHeight="1">
      <c r="A37" s="635"/>
      <c r="B37" s="742" t="s">
        <v>16</v>
      </c>
      <c r="C37" s="743" t="s">
        <v>716</v>
      </c>
      <c r="D37" s="728"/>
      <c r="E37" s="744" t="s">
        <v>439</v>
      </c>
      <c r="F37" s="745"/>
      <c r="G37" s="746" t="s">
        <v>717</v>
      </c>
      <c r="H37" s="747"/>
      <c r="I37" s="745"/>
      <c r="J37" s="748" t="s">
        <v>399</v>
      </c>
      <c r="K37" s="745"/>
      <c r="L37" s="749" t="s">
        <v>399</v>
      </c>
      <c r="M37" s="749" t="s">
        <v>399</v>
      </c>
      <c r="N37" s="748" t="s">
        <v>399</v>
      </c>
      <c r="O37" s="745"/>
      <c r="P37" s="748" t="s">
        <v>399</v>
      </c>
      <c r="Q37" s="745"/>
      <c r="R37" s="748" t="s">
        <v>399</v>
      </c>
      <c r="S37" s="747"/>
      <c r="T37" s="745"/>
      <c r="U37" s="749" t="s">
        <v>399</v>
      </c>
      <c r="V37" s="749" t="s">
        <v>399</v>
      </c>
      <c r="W37" s="749" t="s">
        <v>399</v>
      </c>
      <c r="X37" s="749" t="s">
        <v>399</v>
      </c>
      <c r="Y37" s="749" t="s">
        <v>626</v>
      </c>
      <c r="Z37" s="749" t="s">
        <v>399</v>
      </c>
      <c r="AA37" s="750" t="s">
        <v>626</v>
      </c>
      <c r="AB37" s="635"/>
    </row>
    <row r="38" spans="1:28" ht="14.25" customHeight="1">
      <c r="A38" s="635"/>
      <c r="B38" s="751"/>
      <c r="C38" s="634"/>
      <c r="D38" s="738"/>
      <c r="E38" s="744" t="s">
        <v>881</v>
      </c>
      <c r="F38" s="745"/>
      <c r="G38" s="746" t="s">
        <v>882</v>
      </c>
      <c r="H38" s="747"/>
      <c r="I38" s="745"/>
      <c r="J38" s="748" t="s">
        <v>399</v>
      </c>
      <c r="K38" s="745"/>
      <c r="L38" s="749" t="s">
        <v>399</v>
      </c>
      <c r="M38" s="749" t="s">
        <v>399</v>
      </c>
      <c r="N38" s="748" t="s">
        <v>399</v>
      </c>
      <c r="O38" s="745"/>
      <c r="P38" s="748" t="s">
        <v>626</v>
      </c>
      <c r="Q38" s="745"/>
      <c r="R38" s="748" t="s">
        <v>399</v>
      </c>
      <c r="S38" s="747"/>
      <c r="T38" s="745"/>
      <c r="U38" s="749" t="s">
        <v>399</v>
      </c>
      <c r="V38" s="749" t="s">
        <v>399</v>
      </c>
      <c r="W38" s="749" t="s">
        <v>399</v>
      </c>
      <c r="X38" s="749" t="s">
        <v>399</v>
      </c>
      <c r="Y38" s="749" t="s">
        <v>399</v>
      </c>
      <c r="Z38" s="749" t="s">
        <v>399</v>
      </c>
      <c r="AA38" s="750" t="s">
        <v>626</v>
      </c>
      <c r="AB38" s="635"/>
    </row>
    <row r="39" spans="1:28" ht="14.25">
      <c r="A39" s="635"/>
      <c r="B39" s="751"/>
      <c r="C39" s="634"/>
      <c r="D39" s="738"/>
      <c r="E39" s="744" t="s">
        <v>757</v>
      </c>
      <c r="F39" s="745"/>
      <c r="G39" s="746" t="s">
        <v>756</v>
      </c>
      <c r="H39" s="747"/>
      <c r="I39" s="745"/>
      <c r="J39" s="748" t="s">
        <v>399</v>
      </c>
      <c r="K39" s="745"/>
      <c r="L39" s="749" t="s">
        <v>399</v>
      </c>
      <c r="M39" s="749" t="s">
        <v>399</v>
      </c>
      <c r="N39" s="748" t="s">
        <v>399</v>
      </c>
      <c r="O39" s="745"/>
      <c r="P39" s="748" t="s">
        <v>626</v>
      </c>
      <c r="Q39" s="745"/>
      <c r="R39" s="748" t="s">
        <v>399</v>
      </c>
      <c r="S39" s="747"/>
      <c r="T39" s="745"/>
      <c r="U39" s="749" t="s">
        <v>399</v>
      </c>
      <c r="V39" s="749" t="s">
        <v>399</v>
      </c>
      <c r="W39" s="749" t="s">
        <v>399</v>
      </c>
      <c r="X39" s="749" t="s">
        <v>399</v>
      </c>
      <c r="Y39" s="749" t="s">
        <v>399</v>
      </c>
      <c r="Z39" s="749" t="s">
        <v>399</v>
      </c>
      <c r="AA39" s="750" t="s">
        <v>626</v>
      </c>
      <c r="AB39" s="635"/>
    </row>
    <row r="40" spans="1:28" ht="14.25">
      <c r="A40" s="635"/>
      <c r="B40" s="752"/>
      <c r="C40" s="734"/>
      <c r="D40" s="733"/>
      <c r="E40" s="753" t="s">
        <v>732</v>
      </c>
      <c r="F40" s="747"/>
      <c r="G40" s="747"/>
      <c r="H40" s="747"/>
      <c r="I40" s="745"/>
      <c r="J40" s="754" t="s">
        <v>399</v>
      </c>
      <c r="K40" s="745"/>
      <c r="L40" s="750" t="s">
        <v>399</v>
      </c>
      <c r="M40" s="750" t="s">
        <v>399</v>
      </c>
      <c r="N40" s="754" t="s">
        <v>399</v>
      </c>
      <c r="O40" s="745"/>
      <c r="P40" s="754" t="s">
        <v>626</v>
      </c>
      <c r="Q40" s="745"/>
      <c r="R40" s="754" t="s">
        <v>399</v>
      </c>
      <c r="S40" s="747"/>
      <c r="T40" s="745"/>
      <c r="U40" s="750" t="s">
        <v>399</v>
      </c>
      <c r="V40" s="750" t="s">
        <v>399</v>
      </c>
      <c r="W40" s="750" t="s">
        <v>399</v>
      </c>
      <c r="X40" s="750" t="s">
        <v>399</v>
      </c>
      <c r="Y40" s="750" t="s">
        <v>626</v>
      </c>
      <c r="Z40" s="750" t="s">
        <v>399</v>
      </c>
      <c r="AA40" s="750" t="s">
        <v>626</v>
      </c>
      <c r="AB40" s="635"/>
    </row>
    <row r="41" spans="1:28" ht="14.25">
      <c r="A41" s="635"/>
      <c r="B41" s="635"/>
      <c r="C41" s="635"/>
      <c r="D41" s="635"/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635"/>
      <c r="Y41" s="635"/>
      <c r="Z41" s="635"/>
      <c r="AA41" s="635"/>
      <c r="AB41" s="635"/>
    </row>
    <row r="42" spans="1:28" ht="14.25">
      <c r="A42" s="635"/>
      <c r="B42" s="635"/>
      <c r="C42" s="635"/>
      <c r="D42" s="635"/>
      <c r="E42" s="635"/>
      <c r="F42" s="635"/>
      <c r="G42" s="635"/>
      <c r="H42" s="635"/>
      <c r="I42" s="635"/>
      <c r="J42" s="635"/>
      <c r="K42" s="635"/>
      <c r="L42" s="635"/>
      <c r="M42" s="635"/>
      <c r="N42" s="635"/>
      <c r="O42" s="635"/>
      <c r="P42" s="635"/>
      <c r="Q42" s="635"/>
      <c r="R42" s="635"/>
      <c r="S42" s="635"/>
      <c r="T42" s="635"/>
      <c r="U42" s="635"/>
      <c r="V42" s="635"/>
      <c r="W42" s="635"/>
      <c r="X42" s="635"/>
      <c r="Y42" s="635"/>
      <c r="Z42" s="635"/>
      <c r="AA42" s="635"/>
      <c r="AB42" s="635"/>
    </row>
  </sheetData>
  <sheetProtection/>
  <mergeCells count="213">
    <mergeCell ref="G39:I39"/>
    <mergeCell ref="J39:K39"/>
    <mergeCell ref="N39:O39"/>
    <mergeCell ref="P39:Q39"/>
    <mergeCell ref="R39:T39"/>
    <mergeCell ref="E40:I40"/>
    <mergeCell ref="J40:K40"/>
    <mergeCell ref="N40:O40"/>
    <mergeCell ref="P40:Q40"/>
    <mergeCell ref="R40:T40"/>
    <mergeCell ref="B32:B33"/>
    <mergeCell ref="C32:D33"/>
    <mergeCell ref="E33:I33"/>
    <mergeCell ref="B34:B36"/>
    <mergeCell ref="C34:D36"/>
    <mergeCell ref="E34:F34"/>
    <mergeCell ref="G34:I34"/>
    <mergeCell ref="E36:I36"/>
    <mergeCell ref="B22:B26"/>
    <mergeCell ref="C22:D26"/>
    <mergeCell ref="E24:F24"/>
    <mergeCell ref="G24:I24"/>
    <mergeCell ref="E26:I26"/>
    <mergeCell ref="B27:B31"/>
    <mergeCell ref="C27:D31"/>
    <mergeCell ref="E29:F29"/>
    <mergeCell ref="G29:I29"/>
    <mergeCell ref="B18:B21"/>
    <mergeCell ref="C18:D21"/>
    <mergeCell ref="E20:F20"/>
    <mergeCell ref="G20:I20"/>
    <mergeCell ref="E21:I21"/>
    <mergeCell ref="J37:K37"/>
    <mergeCell ref="N37:O37"/>
    <mergeCell ref="P37:Q37"/>
    <mergeCell ref="R37:T37"/>
    <mergeCell ref="J38:K38"/>
    <mergeCell ref="N38:O38"/>
    <mergeCell ref="P38:Q38"/>
    <mergeCell ref="R38:T38"/>
    <mergeCell ref="E38:F38"/>
    <mergeCell ref="E37:F37"/>
    <mergeCell ref="G37:I37"/>
    <mergeCell ref="B37:B40"/>
    <mergeCell ref="C37:D40"/>
    <mergeCell ref="G38:I38"/>
    <mergeCell ref="E39:F39"/>
    <mergeCell ref="E30:F30"/>
    <mergeCell ref="G30:I30"/>
    <mergeCell ref="E31:I31"/>
    <mergeCell ref="E23:F23"/>
    <mergeCell ref="G23:I23"/>
    <mergeCell ref="E28:F28"/>
    <mergeCell ref="G28:I28"/>
    <mergeCell ref="B16:B17"/>
    <mergeCell ref="C16:D17"/>
    <mergeCell ref="E16:F16"/>
    <mergeCell ref="G16:I16"/>
    <mergeCell ref="E17:I17"/>
    <mergeCell ref="E19:F19"/>
    <mergeCell ref="G19:I19"/>
    <mergeCell ref="W9:W11"/>
    <mergeCell ref="X9:X11"/>
    <mergeCell ref="Y9:Y11"/>
    <mergeCell ref="Z9:Z11"/>
    <mergeCell ref="B12:B15"/>
    <mergeCell ref="C12:D15"/>
    <mergeCell ref="E14:F14"/>
    <mergeCell ref="G14:I14"/>
    <mergeCell ref="E15:I15"/>
    <mergeCell ref="P15:Q15"/>
    <mergeCell ref="AA7:AA11"/>
    <mergeCell ref="B8:C10"/>
    <mergeCell ref="J9:K11"/>
    <mergeCell ref="L9:L11"/>
    <mergeCell ref="M9:M11"/>
    <mergeCell ref="N9:O11"/>
    <mergeCell ref="P9:Q11"/>
    <mergeCell ref="R9:T11"/>
    <mergeCell ref="U9:U11"/>
    <mergeCell ref="V9:V11"/>
    <mergeCell ref="U7:U8"/>
    <mergeCell ref="V7:V8"/>
    <mergeCell ref="W7:W8"/>
    <mergeCell ref="X7:X8"/>
    <mergeCell ref="Y7:Y8"/>
    <mergeCell ref="Z7:Z8"/>
    <mergeCell ref="Y1:Z1"/>
    <mergeCell ref="H7:H9"/>
    <mergeCell ref="J7:K8"/>
    <mergeCell ref="L7:M8"/>
    <mergeCell ref="N7:Q8"/>
    <mergeCell ref="R7:T8"/>
    <mergeCell ref="A2:AA2"/>
    <mergeCell ref="A3:AA3"/>
    <mergeCell ref="A4:AA4"/>
    <mergeCell ref="A5:AA5"/>
    <mergeCell ref="J36:K36"/>
    <mergeCell ref="N36:O36"/>
    <mergeCell ref="P36:Q36"/>
    <mergeCell ref="R36:T36"/>
    <mergeCell ref="E35:F35"/>
    <mergeCell ref="G35:I35"/>
    <mergeCell ref="J35:K35"/>
    <mergeCell ref="N35:O35"/>
    <mergeCell ref="P35:Q35"/>
    <mergeCell ref="R35:T35"/>
    <mergeCell ref="P33:Q33"/>
    <mergeCell ref="R33:T33"/>
    <mergeCell ref="J34:K34"/>
    <mergeCell ref="N34:O34"/>
    <mergeCell ref="P34:Q34"/>
    <mergeCell ref="R34:T34"/>
    <mergeCell ref="J33:K33"/>
    <mergeCell ref="N33:O33"/>
    <mergeCell ref="P31:Q31"/>
    <mergeCell ref="R31:T31"/>
    <mergeCell ref="E32:F32"/>
    <mergeCell ref="G32:I32"/>
    <mergeCell ref="J32:K32"/>
    <mergeCell ref="N32:O32"/>
    <mergeCell ref="P32:Q32"/>
    <mergeCell ref="R32:T32"/>
    <mergeCell ref="J31:K31"/>
    <mergeCell ref="N31:O31"/>
    <mergeCell ref="N29:O29"/>
    <mergeCell ref="P29:Q29"/>
    <mergeCell ref="R29:T29"/>
    <mergeCell ref="J30:K30"/>
    <mergeCell ref="N30:O30"/>
    <mergeCell ref="P30:Q30"/>
    <mergeCell ref="R30:T30"/>
    <mergeCell ref="J28:K28"/>
    <mergeCell ref="N28:O28"/>
    <mergeCell ref="P28:Q28"/>
    <mergeCell ref="R28:T28"/>
    <mergeCell ref="J29:K29"/>
    <mergeCell ref="E27:F27"/>
    <mergeCell ref="G27:I27"/>
    <mergeCell ref="J27:K27"/>
    <mergeCell ref="N27:O27"/>
    <mergeCell ref="P27:Q27"/>
    <mergeCell ref="R27:T27"/>
    <mergeCell ref="P25:Q25"/>
    <mergeCell ref="R25:T25"/>
    <mergeCell ref="J26:K26"/>
    <mergeCell ref="N26:O26"/>
    <mergeCell ref="P26:Q26"/>
    <mergeCell ref="R26:T26"/>
    <mergeCell ref="J24:K24"/>
    <mergeCell ref="N24:O24"/>
    <mergeCell ref="E25:F25"/>
    <mergeCell ref="G25:I25"/>
    <mergeCell ref="J25:K25"/>
    <mergeCell ref="N25:O25"/>
    <mergeCell ref="N22:O22"/>
    <mergeCell ref="P22:Q22"/>
    <mergeCell ref="R22:T22"/>
    <mergeCell ref="J23:K23"/>
    <mergeCell ref="N23:O23"/>
    <mergeCell ref="P23:Q23"/>
    <mergeCell ref="R23:T23"/>
    <mergeCell ref="P18:Q18"/>
    <mergeCell ref="R18:T18"/>
    <mergeCell ref="R20:T20"/>
    <mergeCell ref="J21:K21"/>
    <mergeCell ref="N21:O21"/>
    <mergeCell ref="P21:Q21"/>
    <mergeCell ref="R21:T21"/>
    <mergeCell ref="J17:K17"/>
    <mergeCell ref="N17:O17"/>
    <mergeCell ref="J19:K19"/>
    <mergeCell ref="N19:O19"/>
    <mergeCell ref="E18:F18"/>
    <mergeCell ref="N15:O15"/>
    <mergeCell ref="G18:I18"/>
    <mergeCell ref="J18:K18"/>
    <mergeCell ref="N18:O18"/>
    <mergeCell ref="J16:K16"/>
    <mergeCell ref="N16:O16"/>
    <mergeCell ref="P16:Q16"/>
    <mergeCell ref="R16:T16"/>
    <mergeCell ref="J14:K14"/>
    <mergeCell ref="N14:O14"/>
    <mergeCell ref="P14:Q14"/>
    <mergeCell ref="R14:T14"/>
    <mergeCell ref="J15:K15"/>
    <mergeCell ref="G13:I13"/>
    <mergeCell ref="J13:K13"/>
    <mergeCell ref="N13:O13"/>
    <mergeCell ref="P13:Q13"/>
    <mergeCell ref="R13:T13"/>
    <mergeCell ref="R15:T15"/>
    <mergeCell ref="E12:F12"/>
    <mergeCell ref="P24:Q24"/>
    <mergeCell ref="R24:T24"/>
    <mergeCell ref="E22:F22"/>
    <mergeCell ref="G22:I22"/>
    <mergeCell ref="J22:K22"/>
    <mergeCell ref="J20:K20"/>
    <mergeCell ref="N20:O20"/>
    <mergeCell ref="P20:Q20"/>
    <mergeCell ref="E13:F13"/>
    <mergeCell ref="A1:F1"/>
    <mergeCell ref="G12:I12"/>
    <mergeCell ref="J12:K12"/>
    <mergeCell ref="N12:O12"/>
    <mergeCell ref="P19:Q19"/>
    <mergeCell ref="R19:T19"/>
    <mergeCell ref="P12:Q12"/>
    <mergeCell ref="R12:T12"/>
    <mergeCell ref="P17:Q17"/>
    <mergeCell ref="R17:T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4"/>
  <sheetViews>
    <sheetView view="pageBreakPreview" zoomScaleNormal="75" zoomScaleSheetLayoutView="100" zoomScalePageLayoutView="0" workbookViewId="0" topLeftCell="A46">
      <selection activeCell="E82" sqref="E82"/>
    </sheetView>
  </sheetViews>
  <sheetFormatPr defaultColWidth="9.140625" defaultRowHeight="12.75"/>
  <cols>
    <col min="1" max="1" width="1.28515625" style="35" customWidth="1"/>
    <col min="2" max="2" width="16.57421875" style="35" customWidth="1"/>
    <col min="3" max="3" width="16.140625" style="35" customWidth="1"/>
    <col min="4" max="4" width="15.7109375" style="35" bestFit="1" customWidth="1"/>
    <col min="5" max="5" width="16.00390625" style="35" customWidth="1"/>
    <col min="6" max="6" width="9.140625" style="35" customWidth="1"/>
    <col min="7" max="7" width="33.7109375" style="35" customWidth="1"/>
    <col min="8" max="8" width="10.8515625" style="35" customWidth="1"/>
    <col min="9" max="9" width="15.28125" style="35" customWidth="1"/>
    <col min="10" max="10" width="1.8515625" style="35" customWidth="1"/>
    <col min="11" max="11" width="34.140625" style="57" customWidth="1"/>
    <col min="12" max="12" width="9.8515625" style="35" bestFit="1" customWidth="1"/>
    <col min="13" max="13" width="15.28125" style="35" customWidth="1"/>
    <col min="14" max="14" width="20.57421875" style="35" customWidth="1"/>
    <col min="15" max="16384" width="9.140625" style="35" customWidth="1"/>
  </cols>
  <sheetData>
    <row r="2" spans="2:9" ht="27.75">
      <c r="B2" s="584" t="s">
        <v>106</v>
      </c>
      <c r="C2" s="584"/>
      <c r="D2" s="584"/>
      <c r="E2" s="584"/>
      <c r="F2" s="584"/>
      <c r="G2" s="584"/>
      <c r="H2" s="584"/>
      <c r="I2" s="584"/>
    </row>
    <row r="3" spans="2:9" ht="27.75">
      <c r="B3" s="584" t="s">
        <v>45</v>
      </c>
      <c r="C3" s="584"/>
      <c r="D3" s="584"/>
      <c r="E3" s="584"/>
      <c r="F3" s="584"/>
      <c r="G3" s="584"/>
      <c r="H3" s="584"/>
      <c r="I3" s="584"/>
    </row>
    <row r="4" spans="2:9" ht="20.25" customHeight="1">
      <c r="B4" s="189"/>
      <c r="C4" s="189"/>
      <c r="D4" s="189"/>
      <c r="E4" s="189"/>
      <c r="F4" s="189"/>
      <c r="G4" s="189"/>
      <c r="H4" s="189"/>
      <c r="I4" s="189"/>
    </row>
    <row r="5" spans="2:9" ht="24">
      <c r="B5" s="585" t="s">
        <v>168</v>
      </c>
      <c r="C5" s="585"/>
      <c r="D5" s="585"/>
      <c r="E5" s="585"/>
      <c r="F5" s="585"/>
      <c r="G5" s="585"/>
      <c r="H5" s="585"/>
      <c r="I5" s="585"/>
    </row>
    <row r="6" spans="2:12" ht="24">
      <c r="B6" s="585" t="s">
        <v>927</v>
      </c>
      <c r="C6" s="585"/>
      <c r="D6" s="585"/>
      <c r="E6" s="585"/>
      <c r="F6" s="585"/>
      <c r="G6" s="585"/>
      <c r="H6" s="585"/>
      <c r="I6" s="585"/>
      <c r="K6" s="43"/>
      <c r="L6" s="185"/>
    </row>
    <row r="7" spans="2:12" ht="24.75" thickBot="1">
      <c r="B7" s="49"/>
      <c r="C7" s="49"/>
      <c r="D7" s="49"/>
      <c r="E7" s="49"/>
      <c r="F7" s="49"/>
      <c r="G7" s="48"/>
      <c r="H7" s="50"/>
      <c r="I7" s="49"/>
      <c r="K7" s="569"/>
      <c r="L7" s="569"/>
    </row>
    <row r="8" spans="2:14" ht="21.75" customHeight="1" thickTop="1">
      <c r="B8" s="579" t="s">
        <v>23</v>
      </c>
      <c r="C8" s="580"/>
      <c r="D8" s="580"/>
      <c r="E8" s="580"/>
      <c r="F8" s="570"/>
      <c r="G8" s="571"/>
      <c r="H8" s="51"/>
      <c r="I8" s="577" t="s">
        <v>171</v>
      </c>
      <c r="N8" s="100">
        <v>5167063.02</v>
      </c>
    </row>
    <row r="9" spans="2:14" ht="21" customHeight="1">
      <c r="B9" s="586" t="s">
        <v>24</v>
      </c>
      <c r="C9" s="582" t="s">
        <v>169</v>
      </c>
      <c r="D9" s="574" t="s">
        <v>22</v>
      </c>
      <c r="E9" s="574" t="s">
        <v>25</v>
      </c>
      <c r="F9" s="576" t="s">
        <v>26</v>
      </c>
      <c r="G9" s="569"/>
      <c r="H9" s="53" t="s">
        <v>27</v>
      </c>
      <c r="I9" s="578"/>
      <c r="K9" s="57">
        <v>55</v>
      </c>
      <c r="L9" s="35">
        <v>45</v>
      </c>
      <c r="N9" s="100">
        <v>3343520.69</v>
      </c>
    </row>
    <row r="10" spans="2:14" ht="24">
      <c r="B10" s="587"/>
      <c r="C10" s="583"/>
      <c r="D10" s="575"/>
      <c r="E10" s="575"/>
      <c r="F10" s="187"/>
      <c r="G10" s="52"/>
      <c r="H10" s="53" t="s">
        <v>28</v>
      </c>
      <c r="I10" s="578"/>
      <c r="N10" s="100">
        <v>1897.12</v>
      </c>
    </row>
    <row r="11" spans="2:14" ht="24.75" thickBot="1">
      <c r="B11" s="251" t="s">
        <v>170</v>
      </c>
      <c r="C11" s="251" t="s">
        <v>170</v>
      </c>
      <c r="D11" s="251" t="s">
        <v>170</v>
      </c>
      <c r="E11" s="251" t="s">
        <v>170</v>
      </c>
      <c r="F11" s="572"/>
      <c r="G11" s="573"/>
      <c r="H11" s="54"/>
      <c r="I11" s="252" t="s">
        <v>170</v>
      </c>
      <c r="K11" s="262">
        <f>231857.55+15608.5-169-973.75</f>
        <v>246323.3</v>
      </c>
      <c r="N11" s="100">
        <v>4.07</v>
      </c>
    </row>
    <row r="12" spans="2:14" ht="24.75" thickTop="1">
      <c r="B12" s="253"/>
      <c r="C12" s="254"/>
      <c r="D12" s="254"/>
      <c r="E12" s="255">
        <v>25037537.72</v>
      </c>
      <c r="F12" s="191" t="s">
        <v>29</v>
      </c>
      <c r="G12" s="192"/>
      <c r="H12" s="193"/>
      <c r="I12" s="331">
        <v>29458750.9</v>
      </c>
      <c r="J12" s="99"/>
      <c r="K12" s="31">
        <f>I93</f>
        <v>31807524.16</v>
      </c>
      <c r="N12" s="100">
        <v>1156702.3</v>
      </c>
    </row>
    <row r="13" spans="2:14" ht="24">
      <c r="B13" s="256"/>
      <c r="C13" s="257"/>
      <c r="D13" s="257"/>
      <c r="E13" s="258"/>
      <c r="F13" s="206" t="s">
        <v>167</v>
      </c>
      <c r="G13" s="207"/>
      <c r="H13" s="197" t="s">
        <v>552</v>
      </c>
      <c r="I13" s="259"/>
      <c r="J13" s="99"/>
      <c r="N13" s="100">
        <v>11191620</v>
      </c>
    </row>
    <row r="14" spans="2:14" ht="24">
      <c r="B14" s="345">
        <v>230000</v>
      </c>
      <c r="C14" s="345">
        <v>0</v>
      </c>
      <c r="D14" s="344">
        <f aca="true" t="shared" si="0" ref="D14:D21">B14+C14</f>
        <v>230000</v>
      </c>
      <c r="E14" s="263">
        <v>193801.4</v>
      </c>
      <c r="F14" s="195" t="s">
        <v>30</v>
      </c>
      <c r="G14" s="196"/>
      <c r="H14" s="197" t="s">
        <v>553</v>
      </c>
      <c r="I14" s="263">
        <v>3391.85</v>
      </c>
      <c r="J14" s="99"/>
      <c r="K14" s="31">
        <f>I14+E14</f>
        <v>197193.25</v>
      </c>
      <c r="M14" s="164">
        <f>'[1]รายรับจริง ประกอบงบทดลอง'!E13</f>
        <v>103742.15</v>
      </c>
      <c r="N14" s="100">
        <v>442269.55</v>
      </c>
    </row>
    <row r="15" spans="2:14" ht="24">
      <c r="B15" s="345">
        <v>14700</v>
      </c>
      <c r="C15" s="345">
        <v>0</v>
      </c>
      <c r="D15" s="344">
        <f t="shared" si="0"/>
        <v>14700</v>
      </c>
      <c r="E15" s="263">
        <v>11354.6</v>
      </c>
      <c r="F15" s="195" t="s">
        <v>31</v>
      </c>
      <c r="G15" s="196"/>
      <c r="H15" s="197" t="s">
        <v>557</v>
      </c>
      <c r="I15" s="263">
        <v>706.4</v>
      </c>
      <c r="J15" s="99"/>
      <c r="K15" s="31">
        <f aca="true" t="shared" si="1" ref="K15:K39">I15+E15</f>
        <v>12061</v>
      </c>
      <c r="M15" s="164">
        <f>'[1]รายรับจริง ประกอบงบทดลอง'!E25</f>
        <v>3939</v>
      </c>
      <c r="N15" s="100"/>
    </row>
    <row r="16" spans="2:14" ht="24">
      <c r="B16" s="345">
        <v>297300</v>
      </c>
      <c r="C16" s="345">
        <v>0</v>
      </c>
      <c r="D16" s="344">
        <f t="shared" si="0"/>
        <v>297300</v>
      </c>
      <c r="E16" s="263">
        <v>65481.03</v>
      </c>
      <c r="F16" s="195" t="s">
        <v>32</v>
      </c>
      <c r="G16" s="196"/>
      <c r="H16" s="197" t="s">
        <v>567</v>
      </c>
      <c r="I16" s="263">
        <v>25095.23</v>
      </c>
      <c r="J16" s="99"/>
      <c r="K16" s="31">
        <f t="shared" si="1"/>
        <v>90576.26</v>
      </c>
      <c r="M16" s="164">
        <f>'[1]รายรับจริง ประกอบงบทดลอง'!E30</f>
        <v>20176.36</v>
      </c>
      <c r="N16" s="100"/>
    </row>
    <row r="17" spans="2:14" ht="24">
      <c r="B17" s="345">
        <v>0</v>
      </c>
      <c r="C17" s="345">
        <v>0</v>
      </c>
      <c r="D17" s="344">
        <f t="shared" si="0"/>
        <v>0</v>
      </c>
      <c r="E17" s="263">
        <v>0</v>
      </c>
      <c r="F17" s="195" t="s">
        <v>107</v>
      </c>
      <c r="G17" s="196"/>
      <c r="H17" s="197" t="s">
        <v>570</v>
      </c>
      <c r="I17" s="263">
        <v>0</v>
      </c>
      <c r="J17" s="99"/>
      <c r="K17" s="31">
        <f t="shared" si="1"/>
        <v>0</v>
      </c>
      <c r="L17" s="296"/>
      <c r="M17" s="164">
        <f>K17-I17-I17</f>
        <v>0</v>
      </c>
      <c r="N17" s="100"/>
    </row>
    <row r="18" spans="2:14" ht="24">
      <c r="B18" s="345">
        <v>11000</v>
      </c>
      <c r="C18" s="345">
        <v>0</v>
      </c>
      <c r="D18" s="344">
        <f t="shared" si="0"/>
        <v>11000</v>
      </c>
      <c r="E18" s="263">
        <v>0</v>
      </c>
      <c r="F18" s="195" t="s">
        <v>33</v>
      </c>
      <c r="G18" s="196"/>
      <c r="H18" s="197" t="s">
        <v>571</v>
      </c>
      <c r="I18" s="263">
        <v>0</v>
      </c>
      <c r="J18" s="99"/>
      <c r="K18" s="31">
        <f t="shared" si="1"/>
        <v>0</v>
      </c>
      <c r="M18" s="164">
        <f>'[1]รายรับจริง ประกอบงบทดลอง'!E38</f>
        <v>0</v>
      </c>
      <c r="N18" s="100"/>
    </row>
    <row r="19" spans="2:14" ht="24">
      <c r="B19" s="345">
        <v>0</v>
      </c>
      <c r="C19" s="345">
        <v>0</v>
      </c>
      <c r="D19" s="344">
        <f t="shared" si="0"/>
        <v>0</v>
      </c>
      <c r="E19" s="263">
        <v>0</v>
      </c>
      <c r="F19" s="195" t="s">
        <v>34</v>
      </c>
      <c r="G19" s="196"/>
      <c r="H19" s="197" t="s">
        <v>574</v>
      </c>
      <c r="I19" s="263">
        <v>0</v>
      </c>
      <c r="J19" s="99"/>
      <c r="K19" s="31">
        <f t="shared" si="1"/>
        <v>0</v>
      </c>
      <c r="L19" s="35">
        <v>16622484.53</v>
      </c>
      <c r="M19" s="164">
        <f>K19-I19-I19</f>
        <v>0</v>
      </c>
      <c r="N19" s="100">
        <f>9947288+4685740</f>
        <v>14633028</v>
      </c>
    </row>
    <row r="20" spans="2:13" ht="24">
      <c r="B20" s="345">
        <v>15720000</v>
      </c>
      <c r="C20" s="345">
        <v>0</v>
      </c>
      <c r="D20" s="344">
        <f t="shared" si="0"/>
        <v>15720000</v>
      </c>
      <c r="E20" s="263">
        <v>13540360.39</v>
      </c>
      <c r="F20" s="195" t="s">
        <v>35</v>
      </c>
      <c r="G20" s="196"/>
      <c r="H20" s="197" t="s">
        <v>576</v>
      </c>
      <c r="I20" s="263">
        <v>853127.05</v>
      </c>
      <c r="J20" s="99"/>
      <c r="K20" s="31">
        <f t="shared" si="1"/>
        <v>14393487.440000001</v>
      </c>
      <c r="L20" s="35">
        <v>30820.48</v>
      </c>
      <c r="M20" s="164">
        <f>'[1]รายรับจริง ประกอบงบทดลอง'!E67</f>
        <v>1297636.3800000001</v>
      </c>
    </row>
    <row r="21" spans="2:14" ht="24">
      <c r="B21" s="345">
        <v>14000000</v>
      </c>
      <c r="C21" s="346">
        <v>0</v>
      </c>
      <c r="D21" s="347">
        <f t="shared" si="0"/>
        <v>14000000</v>
      </c>
      <c r="E21" s="263">
        <v>9753227</v>
      </c>
      <c r="F21" s="198" t="s">
        <v>36</v>
      </c>
      <c r="G21" s="208"/>
      <c r="H21" s="200" t="s">
        <v>587</v>
      </c>
      <c r="I21" s="263">
        <v>1157524</v>
      </c>
      <c r="J21" s="99"/>
      <c r="K21" s="31">
        <f t="shared" si="1"/>
        <v>10910751</v>
      </c>
      <c r="L21" s="35">
        <f>SUM(L19:L20)</f>
        <v>16653305.01</v>
      </c>
      <c r="M21" s="164">
        <f>'[1]รายรับจริง ประกอบงบทดลอง'!E70</f>
        <v>4079388</v>
      </c>
      <c r="N21" s="296">
        <f>SUM(D14:D21)</f>
        <v>30273000</v>
      </c>
    </row>
    <row r="22" spans="2:14" ht="24">
      <c r="B22" s="315">
        <v>17727000</v>
      </c>
      <c r="C22" s="346">
        <v>0</v>
      </c>
      <c r="D22" s="315">
        <f>B22+C22</f>
        <v>17727000</v>
      </c>
      <c r="E22" s="263">
        <v>14099344</v>
      </c>
      <c r="F22" s="198" t="s">
        <v>614</v>
      </c>
      <c r="G22" s="199"/>
      <c r="H22" s="200" t="s">
        <v>587</v>
      </c>
      <c r="I22" s="263">
        <v>3257694</v>
      </c>
      <c r="J22" s="99"/>
      <c r="K22" s="31">
        <f t="shared" si="1"/>
        <v>17357038</v>
      </c>
      <c r="L22" s="296"/>
      <c r="M22" s="164">
        <f>'[1]รายรับจริง ประกอบงบทดลอง'!E80</f>
        <v>2967740</v>
      </c>
      <c r="N22" s="296">
        <f>SUM(I14:I21)</f>
        <v>2039844.53</v>
      </c>
    </row>
    <row r="23" spans="2:13" ht="24">
      <c r="B23" s="266"/>
      <c r="C23" s="265"/>
      <c r="D23" s="267"/>
      <c r="E23" s="263">
        <v>112451.82</v>
      </c>
      <c r="F23" s="201" t="s">
        <v>600</v>
      </c>
      <c r="G23" s="201"/>
      <c r="H23" s="197" t="s">
        <v>602</v>
      </c>
      <c r="I23" s="263">
        <v>9843.75</v>
      </c>
      <c r="J23" s="99"/>
      <c r="K23" s="31">
        <f t="shared" si="1"/>
        <v>122295.57</v>
      </c>
      <c r="M23" s="164">
        <f>K23-I23-I23</f>
        <v>102608.07</v>
      </c>
    </row>
    <row r="24" spans="2:13" ht="24">
      <c r="B24" s="257"/>
      <c r="C24" s="257"/>
      <c r="D24" s="257"/>
      <c r="E24" s="263">
        <v>8784.6</v>
      </c>
      <c r="F24" s="195" t="s">
        <v>37</v>
      </c>
      <c r="G24" s="196"/>
      <c r="H24" s="197" t="s">
        <v>603</v>
      </c>
      <c r="I24" s="263">
        <v>237.9</v>
      </c>
      <c r="J24" s="99"/>
      <c r="K24" s="31">
        <f t="shared" si="1"/>
        <v>9022.5</v>
      </c>
      <c r="M24" s="164">
        <f>K24-I24-I24</f>
        <v>8546.7</v>
      </c>
    </row>
    <row r="25" spans="2:13" ht="24">
      <c r="B25" s="257"/>
      <c r="C25" s="257"/>
      <c r="D25" s="257"/>
      <c r="E25" s="263">
        <v>125485</v>
      </c>
      <c r="F25" s="195" t="s">
        <v>616</v>
      </c>
      <c r="G25" s="201"/>
      <c r="H25" s="197" t="s">
        <v>615</v>
      </c>
      <c r="I25" s="263">
        <v>24840</v>
      </c>
      <c r="J25" s="99"/>
      <c r="K25" s="31">
        <f t="shared" si="1"/>
        <v>150325</v>
      </c>
      <c r="M25" s="164"/>
    </row>
    <row r="26" spans="2:13" ht="24">
      <c r="B26" s="257"/>
      <c r="C26" s="257"/>
      <c r="D26" s="257"/>
      <c r="E26" s="263">
        <v>26450</v>
      </c>
      <c r="F26" s="195" t="s">
        <v>619</v>
      </c>
      <c r="G26" s="201"/>
      <c r="H26" s="197" t="s">
        <v>618</v>
      </c>
      <c r="I26" s="263">
        <v>0</v>
      </c>
      <c r="J26" s="99"/>
      <c r="K26" s="31">
        <f t="shared" si="1"/>
        <v>26450</v>
      </c>
      <c r="M26" s="164"/>
    </row>
    <row r="27" spans="2:13" ht="24">
      <c r="B27" s="257"/>
      <c r="C27" s="257"/>
      <c r="D27" s="257"/>
      <c r="E27" s="263">
        <v>15416</v>
      </c>
      <c r="F27" s="195" t="s">
        <v>513</v>
      </c>
      <c r="G27" s="201"/>
      <c r="H27" s="197" t="s">
        <v>601</v>
      </c>
      <c r="I27" s="263">
        <v>0</v>
      </c>
      <c r="J27" s="99"/>
      <c r="K27" s="31">
        <f t="shared" si="1"/>
        <v>15416</v>
      </c>
      <c r="M27" s="164"/>
    </row>
    <row r="28" spans="2:13" ht="24">
      <c r="B28" s="257"/>
      <c r="C28" s="257"/>
      <c r="D28" s="257"/>
      <c r="E28" s="263">
        <v>1856.72</v>
      </c>
      <c r="F28" s="195" t="s">
        <v>744</v>
      </c>
      <c r="G28" s="201"/>
      <c r="H28" s="197" t="s">
        <v>745</v>
      </c>
      <c r="I28" s="263">
        <v>0</v>
      </c>
      <c r="J28" s="99"/>
      <c r="K28" s="31">
        <f t="shared" si="1"/>
        <v>1856.72</v>
      </c>
      <c r="M28" s="164"/>
    </row>
    <row r="29" spans="2:13" ht="24">
      <c r="B29" s="257"/>
      <c r="C29" s="257"/>
      <c r="D29" s="257"/>
      <c r="E29" s="263">
        <v>31927.44</v>
      </c>
      <c r="F29" s="195" t="s">
        <v>646</v>
      </c>
      <c r="G29" s="201"/>
      <c r="H29" s="197" t="s">
        <v>747</v>
      </c>
      <c r="I29" s="263">
        <v>0</v>
      </c>
      <c r="J29" s="99"/>
      <c r="K29" s="31">
        <f t="shared" si="1"/>
        <v>31927.44</v>
      </c>
      <c r="M29" s="164"/>
    </row>
    <row r="30" spans="2:13" ht="24">
      <c r="B30" s="257"/>
      <c r="C30" s="257"/>
      <c r="D30" s="257"/>
      <c r="E30" s="263">
        <v>19109.25</v>
      </c>
      <c r="F30" s="195" t="s">
        <v>647</v>
      </c>
      <c r="G30" s="201"/>
      <c r="H30" s="197" t="s">
        <v>747</v>
      </c>
      <c r="I30" s="263">
        <v>0</v>
      </c>
      <c r="J30" s="99"/>
      <c r="K30" s="31">
        <f t="shared" si="1"/>
        <v>19109.25</v>
      </c>
      <c r="M30" s="164"/>
    </row>
    <row r="31" spans="2:13" ht="24">
      <c r="B31" s="257"/>
      <c r="C31" s="257"/>
      <c r="D31" s="257"/>
      <c r="E31" s="263">
        <v>5.61</v>
      </c>
      <c r="F31" s="195" t="s">
        <v>746</v>
      </c>
      <c r="G31" s="201"/>
      <c r="H31" s="197" t="s">
        <v>747</v>
      </c>
      <c r="I31" s="263">
        <v>0</v>
      </c>
      <c r="J31" s="99"/>
      <c r="K31" s="31">
        <f t="shared" si="1"/>
        <v>5.61</v>
      </c>
      <c r="M31" s="164"/>
    </row>
    <row r="32" spans="2:13" ht="24">
      <c r="B32" s="257"/>
      <c r="C32" s="257"/>
      <c r="D32" s="257"/>
      <c r="E32" s="263">
        <v>500</v>
      </c>
      <c r="F32" s="195" t="s">
        <v>748</v>
      </c>
      <c r="G32" s="201"/>
      <c r="H32" s="197" t="s">
        <v>747</v>
      </c>
      <c r="I32" s="263">
        <v>0</v>
      </c>
      <c r="J32" s="99"/>
      <c r="K32" s="31">
        <f t="shared" si="1"/>
        <v>500</v>
      </c>
      <c r="M32" s="164"/>
    </row>
    <row r="33" spans="2:13" ht="24">
      <c r="B33" s="257"/>
      <c r="C33" s="257"/>
      <c r="D33" s="257"/>
      <c r="E33" s="263">
        <v>40000</v>
      </c>
      <c r="F33" s="195" t="s">
        <v>914</v>
      </c>
      <c r="G33" s="201"/>
      <c r="H33" s="197" t="s">
        <v>747</v>
      </c>
      <c r="I33" s="263">
        <v>0</v>
      </c>
      <c r="J33" s="99"/>
      <c r="K33" s="31">
        <f t="shared" si="1"/>
        <v>40000</v>
      </c>
      <c r="M33" s="164"/>
    </row>
    <row r="34" spans="2:13" ht="24">
      <c r="B34" s="257"/>
      <c r="C34" s="257"/>
      <c r="D34" s="257"/>
      <c r="E34" s="263">
        <v>123700</v>
      </c>
      <c r="F34" s="195" t="s">
        <v>743</v>
      </c>
      <c r="G34" s="201"/>
      <c r="H34" s="197" t="s">
        <v>635</v>
      </c>
      <c r="I34" s="263">
        <v>0</v>
      </c>
      <c r="J34" s="99"/>
      <c r="K34" s="31">
        <f t="shared" si="1"/>
        <v>123700</v>
      </c>
      <c r="M34" s="164"/>
    </row>
    <row r="35" spans="2:13" ht="24">
      <c r="B35" s="257"/>
      <c r="C35" s="257"/>
      <c r="D35" s="257"/>
      <c r="E35" s="263">
        <v>122804</v>
      </c>
      <c r="F35" s="195" t="s">
        <v>871</v>
      </c>
      <c r="G35" s="201"/>
      <c r="H35" s="197" t="s">
        <v>873</v>
      </c>
      <c r="I35" s="263">
        <f>5210+7420.5</f>
        <v>12630.5</v>
      </c>
      <c r="J35" s="99"/>
      <c r="K35" s="31">
        <f t="shared" si="1"/>
        <v>135434.5</v>
      </c>
      <c r="M35" s="164"/>
    </row>
    <row r="36" spans="2:13" ht="24">
      <c r="B36" s="257"/>
      <c r="C36" s="257"/>
      <c r="D36" s="257"/>
      <c r="E36" s="263">
        <v>2690160</v>
      </c>
      <c r="F36" s="195" t="s">
        <v>252</v>
      </c>
      <c r="G36" s="201"/>
      <c r="H36" s="197" t="s">
        <v>604</v>
      </c>
      <c r="I36" s="263">
        <f>3690+7200+1148800</f>
        <v>1159690</v>
      </c>
      <c r="J36" s="99"/>
      <c r="K36" s="31">
        <f t="shared" si="1"/>
        <v>3849850</v>
      </c>
      <c r="M36" s="164">
        <f>K36-I36-I36</f>
        <v>1530470</v>
      </c>
    </row>
    <row r="37" spans="2:13" ht="24">
      <c r="B37" s="257"/>
      <c r="C37" s="257"/>
      <c r="D37" s="257"/>
      <c r="E37" s="263">
        <v>10317</v>
      </c>
      <c r="F37" s="195" t="s">
        <v>617</v>
      </c>
      <c r="G37" s="201"/>
      <c r="H37" s="197" t="s">
        <v>605</v>
      </c>
      <c r="I37" s="263">
        <v>1686.25</v>
      </c>
      <c r="J37" s="99"/>
      <c r="K37" s="31">
        <f t="shared" si="1"/>
        <v>12003.25</v>
      </c>
      <c r="M37" s="164">
        <f>K37-I37-I37</f>
        <v>8630.75</v>
      </c>
    </row>
    <row r="38" spans="2:11" ht="24">
      <c r="B38" s="257"/>
      <c r="C38" s="257"/>
      <c r="D38" s="257"/>
      <c r="E38" s="263">
        <v>6093429.48</v>
      </c>
      <c r="F38" s="201" t="s">
        <v>258</v>
      </c>
      <c r="G38" s="201"/>
      <c r="H38" s="197" t="s">
        <v>606</v>
      </c>
      <c r="I38" s="263">
        <v>0</v>
      </c>
      <c r="J38" s="99"/>
      <c r="K38" s="31">
        <f t="shared" si="1"/>
        <v>6093429.48</v>
      </c>
    </row>
    <row r="39" spans="2:11" ht="24">
      <c r="B39" s="257"/>
      <c r="C39" s="257"/>
      <c r="D39" s="257"/>
      <c r="E39" s="263">
        <v>702147.16</v>
      </c>
      <c r="F39" s="201" t="s">
        <v>19</v>
      </c>
      <c r="G39" s="201"/>
      <c r="H39" s="197" t="s">
        <v>869</v>
      </c>
      <c r="I39" s="263">
        <v>0</v>
      </c>
      <c r="J39" s="99"/>
      <c r="K39" s="31">
        <f t="shared" si="1"/>
        <v>702147.16</v>
      </c>
    </row>
    <row r="40" spans="2:11" ht="24">
      <c r="B40" s="257"/>
      <c r="C40" s="257"/>
      <c r="D40" s="257"/>
      <c r="E40" s="263"/>
      <c r="F40" s="201"/>
      <c r="G40" s="201"/>
      <c r="H40" s="197"/>
      <c r="I40" s="263"/>
      <c r="J40" s="99"/>
      <c r="K40" s="31">
        <f>SUM(K38:K38)</f>
        <v>6093429.48</v>
      </c>
    </row>
    <row r="41" spans="2:11" ht="24">
      <c r="B41" s="257"/>
      <c r="C41" s="257"/>
      <c r="D41" s="257"/>
      <c r="E41" s="263"/>
      <c r="F41" s="201"/>
      <c r="G41" s="201"/>
      <c r="H41" s="197"/>
      <c r="I41" s="263"/>
      <c r="J41" s="99"/>
      <c r="K41" s="31"/>
    </row>
    <row r="42" spans="2:11" ht="24">
      <c r="B42" s="257"/>
      <c r="C42" s="257"/>
      <c r="D42" s="257"/>
      <c r="E42" s="263"/>
      <c r="F42" s="201"/>
      <c r="G42" s="201"/>
      <c r="H42" s="197"/>
      <c r="I42" s="263"/>
      <c r="J42" s="99"/>
      <c r="K42" s="31"/>
    </row>
    <row r="43" spans="2:11" ht="24">
      <c r="B43" s="257"/>
      <c r="C43" s="257"/>
      <c r="D43" s="257"/>
      <c r="E43" s="263"/>
      <c r="F43" s="201"/>
      <c r="G43" s="201"/>
      <c r="H43" s="197"/>
      <c r="I43" s="263"/>
      <c r="J43" s="99"/>
      <c r="K43" s="31"/>
    </row>
    <row r="44" spans="2:9" ht="24">
      <c r="B44" s="257"/>
      <c r="C44" s="257"/>
      <c r="D44" s="257"/>
      <c r="E44" s="266"/>
      <c r="F44" s="176"/>
      <c r="G44" s="176"/>
      <c r="H44" s="175"/>
      <c r="I44" s="297"/>
    </row>
    <row r="45" spans="2:9" ht="24">
      <c r="B45" s="268"/>
      <c r="C45" s="268"/>
      <c r="D45" s="268"/>
      <c r="E45" s="269"/>
      <c r="F45" s="270"/>
      <c r="G45" s="270"/>
      <c r="H45" s="271"/>
      <c r="I45" s="272"/>
    </row>
    <row r="46" spans="2:9" ht="23.25">
      <c r="B46" s="273">
        <f>SUM(B14:B22)</f>
        <v>48000000</v>
      </c>
      <c r="C46" s="313">
        <f>SUM(C14:C22)</f>
        <v>0</v>
      </c>
      <c r="D46" s="274">
        <f>SUM(D14:D22)</f>
        <v>48000000</v>
      </c>
      <c r="E46" s="275">
        <f>SUM(E14:E45)</f>
        <v>47788112.5</v>
      </c>
      <c r="F46" s="581" t="s">
        <v>38</v>
      </c>
      <c r="G46" s="581"/>
      <c r="H46" s="276"/>
      <c r="I46" s="277">
        <f>SUM(I14:I45)</f>
        <v>6506466.930000001</v>
      </c>
    </row>
    <row r="47" spans="2:9" ht="24">
      <c r="B47" s="56"/>
      <c r="C47" s="56"/>
      <c r="D47" s="56"/>
      <c r="E47" s="222"/>
      <c r="F47" s="213"/>
      <c r="G47" s="213"/>
      <c r="H47" s="223"/>
      <c r="I47" s="222"/>
    </row>
    <row r="48" spans="2:9" ht="18.75" customHeight="1">
      <c r="B48" s="56"/>
      <c r="C48" s="56"/>
      <c r="D48" s="56"/>
      <c r="E48" s="52"/>
      <c r="F48" s="52" t="s">
        <v>98</v>
      </c>
      <c r="G48" s="52"/>
      <c r="H48" s="92"/>
      <c r="I48" s="59"/>
    </row>
    <row r="49" spans="2:9" ht="24">
      <c r="B49" s="585" t="s">
        <v>168</v>
      </c>
      <c r="C49" s="585"/>
      <c r="D49" s="585"/>
      <c r="E49" s="585"/>
      <c r="F49" s="585"/>
      <c r="G49" s="585"/>
      <c r="H49" s="585"/>
      <c r="I49" s="585"/>
    </row>
    <row r="50" spans="2:9" ht="24">
      <c r="B50" s="585" t="s">
        <v>927</v>
      </c>
      <c r="C50" s="585"/>
      <c r="D50" s="585"/>
      <c r="E50" s="585"/>
      <c r="F50" s="585"/>
      <c r="G50" s="585"/>
      <c r="H50" s="585"/>
      <c r="I50" s="585"/>
    </row>
    <row r="51" spans="2:11" ht="24.75" thickBot="1">
      <c r="B51" s="34"/>
      <c r="C51" s="34"/>
      <c r="D51" s="34"/>
      <c r="E51" s="34"/>
      <c r="F51" s="34"/>
      <c r="G51" s="34"/>
      <c r="H51" s="34"/>
      <c r="I51" s="34"/>
      <c r="K51" s="31"/>
    </row>
    <row r="52" spans="2:9" ht="18.75" customHeight="1" thickTop="1">
      <c r="B52" s="579" t="s">
        <v>23</v>
      </c>
      <c r="C52" s="580"/>
      <c r="D52" s="580"/>
      <c r="E52" s="592"/>
      <c r="F52" s="570"/>
      <c r="G52" s="571"/>
      <c r="H52" s="51"/>
      <c r="I52" s="577" t="s">
        <v>171</v>
      </c>
    </row>
    <row r="53" spans="2:12" ht="18" customHeight="1">
      <c r="B53" s="586" t="s">
        <v>24</v>
      </c>
      <c r="C53" s="582" t="s">
        <v>169</v>
      </c>
      <c r="D53" s="574" t="s">
        <v>22</v>
      </c>
      <c r="E53" s="574" t="s">
        <v>25</v>
      </c>
      <c r="F53" s="576" t="s">
        <v>26</v>
      </c>
      <c r="G53" s="569"/>
      <c r="H53" s="53" t="s">
        <v>27</v>
      </c>
      <c r="I53" s="578"/>
      <c r="K53" s="57">
        <v>55</v>
      </c>
      <c r="L53" s="35">
        <v>45</v>
      </c>
    </row>
    <row r="54" spans="2:9" ht="15" customHeight="1">
      <c r="B54" s="587"/>
      <c r="C54" s="583"/>
      <c r="D54" s="575"/>
      <c r="E54" s="575"/>
      <c r="F54" s="187"/>
      <c r="G54" s="52"/>
      <c r="H54" s="53" t="s">
        <v>28</v>
      </c>
      <c r="I54" s="578"/>
    </row>
    <row r="55" spans="2:13" ht="16.5" customHeight="1" thickBot="1">
      <c r="B55" s="251" t="s">
        <v>170</v>
      </c>
      <c r="C55" s="251" t="s">
        <v>170</v>
      </c>
      <c r="D55" s="251" t="s">
        <v>170</v>
      </c>
      <c r="E55" s="251" t="s">
        <v>170</v>
      </c>
      <c r="F55" s="572"/>
      <c r="G55" s="573"/>
      <c r="H55" s="54"/>
      <c r="I55" s="252" t="s">
        <v>170</v>
      </c>
      <c r="K55" s="57">
        <f>SUM(I62:I65)</f>
        <v>392016.82000000007</v>
      </c>
      <c r="M55" s="281"/>
    </row>
    <row r="56" spans="2:9" ht="21.75" customHeight="1" thickTop="1">
      <c r="B56" s="278"/>
      <c r="C56" s="278"/>
      <c r="D56" s="278"/>
      <c r="E56" s="278"/>
      <c r="F56" s="279" t="s">
        <v>39</v>
      </c>
      <c r="G56" s="192"/>
      <c r="H56" s="202"/>
      <c r="I56" s="280"/>
    </row>
    <row r="57" spans="2:11" ht="18" customHeight="1">
      <c r="B57" s="419">
        <v>15175952</v>
      </c>
      <c r="C57" s="420">
        <v>0</v>
      </c>
      <c r="D57" s="421">
        <f>B57+C57</f>
        <v>15175952</v>
      </c>
      <c r="E57" s="263">
        <v>11744252</v>
      </c>
      <c r="F57" s="201" t="s">
        <v>17</v>
      </c>
      <c r="G57" s="196"/>
      <c r="H57" s="197" t="s">
        <v>589</v>
      </c>
      <c r="I57" s="263">
        <f>1144900+11254</f>
        <v>1156154</v>
      </c>
      <c r="K57" s="31">
        <f>I57+E57</f>
        <v>12900406</v>
      </c>
    </row>
    <row r="58" spans="2:11" ht="19.5" customHeight="1">
      <c r="B58" s="260">
        <v>2624640</v>
      </c>
      <c r="C58" s="348">
        <v>0</v>
      </c>
      <c r="D58" s="421">
        <f aca="true" t="shared" si="2" ref="D58:D69">B58+C58</f>
        <v>2624640</v>
      </c>
      <c r="E58" s="263">
        <v>2183336</v>
      </c>
      <c r="F58" s="201" t="s">
        <v>105</v>
      </c>
      <c r="G58" s="196"/>
      <c r="H58" s="197" t="s">
        <v>590</v>
      </c>
      <c r="I58" s="263">
        <v>219640</v>
      </c>
      <c r="K58" s="31">
        <f aca="true" t="shared" si="3" ref="K58:K88">I58+E58</f>
        <v>2402976</v>
      </c>
    </row>
    <row r="59" spans="2:11" ht="19.5" customHeight="1">
      <c r="B59" s="419">
        <v>7308880</v>
      </c>
      <c r="C59" s="420">
        <v>0</v>
      </c>
      <c r="D59" s="421">
        <f t="shared" si="2"/>
        <v>7308880</v>
      </c>
      <c r="E59" s="263">
        <v>4762319</v>
      </c>
      <c r="F59" s="201" t="s">
        <v>104</v>
      </c>
      <c r="G59" s="196"/>
      <c r="H59" s="197" t="s">
        <v>591</v>
      </c>
      <c r="I59" s="263">
        <v>489190</v>
      </c>
      <c r="K59" s="31">
        <f t="shared" si="3"/>
        <v>5251509</v>
      </c>
    </row>
    <row r="60" spans="2:13" ht="20.25" customHeight="1">
      <c r="B60" s="260">
        <v>159720</v>
      </c>
      <c r="C60" s="348">
        <v>0</v>
      </c>
      <c r="D60" s="421">
        <f t="shared" si="2"/>
        <v>159720</v>
      </c>
      <c r="E60" s="263">
        <v>134900</v>
      </c>
      <c r="F60" s="201" t="s">
        <v>9</v>
      </c>
      <c r="G60" s="196"/>
      <c r="H60" s="197" t="s">
        <v>591</v>
      </c>
      <c r="I60" s="263">
        <v>13760</v>
      </c>
      <c r="K60" s="31">
        <f t="shared" si="3"/>
        <v>148660</v>
      </c>
      <c r="M60" s="296"/>
    </row>
    <row r="61" spans="2:14" ht="21" customHeight="1">
      <c r="B61" s="419">
        <v>3013280</v>
      </c>
      <c r="C61" s="420">
        <v>0</v>
      </c>
      <c r="D61" s="421">
        <f t="shared" si="2"/>
        <v>3013280</v>
      </c>
      <c r="E61" s="263">
        <v>2377855</v>
      </c>
      <c r="F61" s="201" t="s">
        <v>10</v>
      </c>
      <c r="G61" s="196"/>
      <c r="H61" s="197" t="s">
        <v>591</v>
      </c>
      <c r="I61" s="263">
        <v>235450</v>
      </c>
      <c r="K61" s="31">
        <f t="shared" si="3"/>
        <v>2613305</v>
      </c>
      <c r="N61" s="100">
        <v>4012900</v>
      </c>
    </row>
    <row r="62" spans="2:14" ht="18.75" customHeight="1">
      <c r="B62" s="260">
        <v>1180540</v>
      </c>
      <c r="C62" s="348">
        <v>0</v>
      </c>
      <c r="D62" s="421">
        <f t="shared" si="2"/>
        <v>1180540</v>
      </c>
      <c r="E62" s="263">
        <v>363545</v>
      </c>
      <c r="F62" s="201" t="s">
        <v>11</v>
      </c>
      <c r="G62" s="196"/>
      <c r="H62" s="197" t="s">
        <v>592</v>
      </c>
      <c r="I62" s="263">
        <v>42670</v>
      </c>
      <c r="K62" s="31">
        <f t="shared" si="3"/>
        <v>406215</v>
      </c>
      <c r="M62" s="281"/>
      <c r="N62" s="100">
        <v>3209600</v>
      </c>
    </row>
    <row r="63" spans="2:14" ht="18.75" customHeight="1">
      <c r="B63" s="260">
        <v>5234200</v>
      </c>
      <c r="C63" s="348">
        <v>0</v>
      </c>
      <c r="D63" s="421">
        <f t="shared" si="2"/>
        <v>5234200</v>
      </c>
      <c r="E63" s="263">
        <v>2166700.2</v>
      </c>
      <c r="F63" s="201" t="s">
        <v>12</v>
      </c>
      <c r="G63" s="196"/>
      <c r="H63" s="197" t="s">
        <v>593</v>
      </c>
      <c r="I63" s="263">
        <f>3690+7200+3900+104499.4</f>
        <v>119289.4</v>
      </c>
      <c r="K63" s="31">
        <f t="shared" si="3"/>
        <v>2285989.6</v>
      </c>
      <c r="M63" s="281"/>
      <c r="N63" s="100">
        <v>571664</v>
      </c>
    </row>
    <row r="64" spans="2:14" ht="19.5" customHeight="1">
      <c r="B64" s="260">
        <v>3303078</v>
      </c>
      <c r="C64" s="348">
        <v>0</v>
      </c>
      <c r="D64" s="421">
        <f t="shared" si="2"/>
        <v>3303078</v>
      </c>
      <c r="E64" s="263">
        <v>1665081.44</v>
      </c>
      <c r="F64" s="201" t="s">
        <v>13</v>
      </c>
      <c r="G64" s="196"/>
      <c r="H64" s="197" t="s">
        <v>594</v>
      </c>
      <c r="I64" s="263">
        <v>196069.64</v>
      </c>
      <c r="K64" s="31">
        <f t="shared" si="3"/>
        <v>1861151.08</v>
      </c>
      <c r="M64" s="281">
        <f>2460206.65+88104+37960</f>
        <v>2586270.65</v>
      </c>
      <c r="N64" s="100">
        <v>176600</v>
      </c>
    </row>
    <row r="65" spans="2:14" ht="20.25" customHeight="1">
      <c r="B65" s="260">
        <v>371000</v>
      </c>
      <c r="C65" s="348">
        <v>0</v>
      </c>
      <c r="D65" s="421">
        <f t="shared" si="2"/>
        <v>371000</v>
      </c>
      <c r="E65" s="263">
        <v>157893.5</v>
      </c>
      <c r="F65" s="201" t="s">
        <v>14</v>
      </c>
      <c r="G65" s="196"/>
      <c r="H65" s="197" t="s">
        <v>595</v>
      </c>
      <c r="I65" s="263">
        <v>33987.78</v>
      </c>
      <c r="K65" s="31">
        <f t="shared" si="3"/>
        <v>191881.28</v>
      </c>
      <c r="M65" s="281"/>
      <c r="N65" s="100">
        <v>21000</v>
      </c>
    </row>
    <row r="66" spans="2:14" ht="21" customHeight="1">
      <c r="B66" s="260">
        <v>1542810</v>
      </c>
      <c r="C66" s="348">
        <v>0</v>
      </c>
      <c r="D66" s="421">
        <f t="shared" si="2"/>
        <v>1542810</v>
      </c>
      <c r="E66" s="263">
        <v>616110</v>
      </c>
      <c r="F66" s="201" t="s">
        <v>40</v>
      </c>
      <c r="G66" s="196"/>
      <c r="H66" s="197" t="s">
        <v>597</v>
      </c>
      <c r="I66" s="263">
        <v>10000</v>
      </c>
      <c r="K66" s="31">
        <f t="shared" si="3"/>
        <v>626110</v>
      </c>
      <c r="M66" s="282"/>
      <c r="N66" s="100">
        <v>140250</v>
      </c>
    </row>
    <row r="67" spans="2:14" ht="21" customHeight="1">
      <c r="B67" s="260">
        <v>5237900</v>
      </c>
      <c r="C67" s="348">
        <v>0</v>
      </c>
      <c r="D67" s="421">
        <f t="shared" si="2"/>
        <v>5237900</v>
      </c>
      <c r="E67" s="263">
        <v>962000</v>
      </c>
      <c r="F67" s="201" t="s">
        <v>16</v>
      </c>
      <c r="G67" s="196"/>
      <c r="H67" s="197" t="s">
        <v>598</v>
      </c>
      <c r="I67" s="263">
        <v>472000</v>
      </c>
      <c r="K67" s="31">
        <f>I67+E67</f>
        <v>1434000</v>
      </c>
      <c r="M67" s="281"/>
      <c r="N67" s="100">
        <f>SUM(N61:N66)</f>
        <v>8132014</v>
      </c>
    </row>
    <row r="68" spans="2:13" ht="20.25" customHeight="1">
      <c r="B68" s="283">
        <v>75000</v>
      </c>
      <c r="C68" s="348">
        <v>0</v>
      </c>
      <c r="D68" s="421">
        <f t="shared" si="2"/>
        <v>75000</v>
      </c>
      <c r="E68" s="263">
        <v>0</v>
      </c>
      <c r="F68" s="93" t="s">
        <v>18</v>
      </c>
      <c r="G68" s="285"/>
      <c r="H68" s="194" t="s">
        <v>599</v>
      </c>
      <c r="I68" s="263">
        <v>0</v>
      </c>
      <c r="K68" s="31">
        <f t="shared" si="3"/>
        <v>0</v>
      </c>
      <c r="M68" s="284">
        <f>183040+25000</f>
        <v>208040</v>
      </c>
    </row>
    <row r="69" spans="2:14" ht="19.5" customHeight="1">
      <c r="B69" s="260">
        <v>2773000</v>
      </c>
      <c r="C69" s="348">
        <v>0</v>
      </c>
      <c r="D69" s="421">
        <f t="shared" si="2"/>
        <v>2773000</v>
      </c>
      <c r="E69" s="263">
        <v>1867480</v>
      </c>
      <c r="F69" s="201" t="s">
        <v>15</v>
      </c>
      <c r="G69" s="196"/>
      <c r="H69" s="197" t="s">
        <v>596</v>
      </c>
      <c r="I69" s="263">
        <v>0</v>
      </c>
      <c r="K69" s="31">
        <f>I69+E69</f>
        <v>1867480</v>
      </c>
      <c r="M69" s="284"/>
      <c r="N69" s="100">
        <v>9880</v>
      </c>
    </row>
    <row r="70" spans="2:13" ht="20.25" customHeight="1">
      <c r="B70" s="344"/>
      <c r="C70" s="348">
        <v>0</v>
      </c>
      <c r="D70" s="315">
        <f>B70+C70</f>
        <v>0</v>
      </c>
      <c r="E70" s="263">
        <v>6973322</v>
      </c>
      <c r="F70" s="201" t="s">
        <v>309</v>
      </c>
      <c r="G70" s="201"/>
      <c r="H70" s="200" t="s">
        <v>607</v>
      </c>
      <c r="I70" s="263">
        <v>0</v>
      </c>
      <c r="K70" s="31">
        <f t="shared" si="3"/>
        <v>6973322</v>
      </c>
      <c r="M70" s="100"/>
    </row>
    <row r="71" spans="2:13" ht="20.25" customHeight="1">
      <c r="B71" s="344"/>
      <c r="C71" s="348">
        <v>0</v>
      </c>
      <c r="D71" s="315">
        <f>B71+C71</f>
        <v>0</v>
      </c>
      <c r="E71" s="263">
        <v>12000</v>
      </c>
      <c r="F71" s="201" t="s">
        <v>251</v>
      </c>
      <c r="G71" s="201"/>
      <c r="H71" s="197" t="s">
        <v>608</v>
      </c>
      <c r="I71" s="263">
        <v>0</v>
      </c>
      <c r="K71" s="31">
        <f t="shared" si="3"/>
        <v>12000</v>
      </c>
      <c r="M71" s="100">
        <v>3447800</v>
      </c>
    </row>
    <row r="72" spans="2:14" ht="20.25" customHeight="1">
      <c r="B72" s="344">
        <v>0</v>
      </c>
      <c r="C72" s="348">
        <v>0</v>
      </c>
      <c r="D72" s="315">
        <f>B72+C72</f>
        <v>0</v>
      </c>
      <c r="E72" s="263">
        <v>37730</v>
      </c>
      <c r="F72" s="201" t="s">
        <v>482</v>
      </c>
      <c r="G72" s="201"/>
      <c r="H72" s="197" t="s">
        <v>609</v>
      </c>
      <c r="I72" s="263">
        <v>0</v>
      </c>
      <c r="K72" s="31">
        <f t="shared" si="3"/>
        <v>37730</v>
      </c>
      <c r="M72" s="100"/>
      <c r="N72" s="221"/>
    </row>
    <row r="73" spans="2:13" ht="20.25" customHeight="1">
      <c r="B73" s="344"/>
      <c r="C73" s="348">
        <v>0</v>
      </c>
      <c r="D73" s="315">
        <f>B73+C73</f>
        <v>0</v>
      </c>
      <c r="E73" s="263">
        <v>115114.32</v>
      </c>
      <c r="F73" s="201" t="s">
        <v>600</v>
      </c>
      <c r="G73" s="196"/>
      <c r="H73" s="197" t="s">
        <v>602</v>
      </c>
      <c r="I73" s="263">
        <v>10882.85</v>
      </c>
      <c r="K73" s="31">
        <f t="shared" si="3"/>
        <v>125997.17000000001</v>
      </c>
      <c r="L73" s="296"/>
      <c r="M73" s="100">
        <v>4620</v>
      </c>
    </row>
    <row r="74" spans="2:13" ht="20.25" customHeight="1">
      <c r="B74" s="344"/>
      <c r="C74" s="348"/>
      <c r="D74" s="315"/>
      <c r="E74" s="263">
        <v>295920</v>
      </c>
      <c r="F74" s="201" t="s">
        <v>628</v>
      </c>
      <c r="G74" s="201"/>
      <c r="H74" s="197" t="s">
        <v>615</v>
      </c>
      <c r="I74" s="263">
        <v>0</v>
      </c>
      <c r="K74" s="31">
        <f t="shared" si="3"/>
        <v>295920</v>
      </c>
      <c r="L74" s="296"/>
      <c r="M74" s="100"/>
    </row>
    <row r="75" spans="2:13" ht="20.25" customHeight="1">
      <c r="B75" s="344"/>
      <c r="C75" s="348"/>
      <c r="D75" s="315"/>
      <c r="E75" s="263">
        <v>900000</v>
      </c>
      <c r="F75" s="201" t="s">
        <v>915</v>
      </c>
      <c r="G75" s="201"/>
      <c r="H75" s="197" t="s">
        <v>745</v>
      </c>
      <c r="I75" s="263">
        <v>0</v>
      </c>
      <c r="K75" s="31">
        <f t="shared" si="3"/>
        <v>900000</v>
      </c>
      <c r="L75" s="296"/>
      <c r="M75" s="100"/>
    </row>
    <row r="76" spans="2:13" ht="20.25" customHeight="1">
      <c r="B76" s="344"/>
      <c r="C76" s="348"/>
      <c r="D76" s="315"/>
      <c r="E76" s="263">
        <v>26450</v>
      </c>
      <c r="F76" s="201" t="s">
        <v>619</v>
      </c>
      <c r="G76" s="201"/>
      <c r="H76" s="197" t="s">
        <v>618</v>
      </c>
      <c r="I76" s="263">
        <v>0</v>
      </c>
      <c r="K76" s="31">
        <f t="shared" si="3"/>
        <v>26450</v>
      </c>
      <c r="L76" s="296"/>
      <c r="M76" s="100"/>
    </row>
    <row r="77" spans="2:13" ht="20.25" customHeight="1">
      <c r="B77" s="344"/>
      <c r="C77" s="348"/>
      <c r="D77" s="315"/>
      <c r="E77" s="263">
        <v>31924</v>
      </c>
      <c r="F77" s="201" t="s">
        <v>646</v>
      </c>
      <c r="G77" s="201"/>
      <c r="H77" s="197" t="s">
        <v>747</v>
      </c>
      <c r="I77" s="263">
        <v>0</v>
      </c>
      <c r="K77" s="31">
        <f t="shared" si="3"/>
        <v>31924</v>
      </c>
      <c r="L77" s="296"/>
      <c r="M77" s="100"/>
    </row>
    <row r="78" spans="2:13" ht="20.25" customHeight="1">
      <c r="B78" s="344"/>
      <c r="C78" s="348"/>
      <c r="D78" s="315"/>
      <c r="E78" s="263">
        <v>19109.25</v>
      </c>
      <c r="F78" s="201" t="s">
        <v>647</v>
      </c>
      <c r="G78" s="201"/>
      <c r="H78" s="197" t="s">
        <v>747</v>
      </c>
      <c r="I78" s="263">
        <v>0</v>
      </c>
      <c r="K78" s="31">
        <f t="shared" si="3"/>
        <v>19109.25</v>
      </c>
      <c r="L78" s="296"/>
      <c r="M78" s="100"/>
    </row>
    <row r="79" spans="2:13" ht="20.25" customHeight="1">
      <c r="B79" s="344"/>
      <c r="C79" s="348"/>
      <c r="D79" s="315"/>
      <c r="E79" s="263">
        <v>500</v>
      </c>
      <c r="F79" s="201" t="s">
        <v>872</v>
      </c>
      <c r="G79" s="201"/>
      <c r="H79" s="197" t="s">
        <v>747</v>
      </c>
      <c r="I79" s="263">
        <v>0</v>
      </c>
      <c r="K79" s="31">
        <f t="shared" si="3"/>
        <v>500</v>
      </c>
      <c r="L79" s="296"/>
      <c r="M79" s="100"/>
    </row>
    <row r="80" spans="2:13" ht="20.25" customHeight="1">
      <c r="B80" s="344"/>
      <c r="C80" s="348"/>
      <c r="D80" s="315"/>
      <c r="E80" s="263">
        <v>1921.32</v>
      </c>
      <c r="F80" s="201" t="s">
        <v>746</v>
      </c>
      <c r="G80" s="201"/>
      <c r="H80" s="197" t="s">
        <v>747</v>
      </c>
      <c r="I80" s="263">
        <v>0</v>
      </c>
      <c r="K80" s="31">
        <f t="shared" si="3"/>
        <v>1921.32</v>
      </c>
      <c r="L80" s="296"/>
      <c r="M80" s="100"/>
    </row>
    <row r="81" spans="2:13" ht="20.25" customHeight="1">
      <c r="B81" s="344"/>
      <c r="C81" s="348"/>
      <c r="D81" s="315"/>
      <c r="E81" s="263">
        <v>2662230</v>
      </c>
      <c r="F81" s="195" t="s">
        <v>252</v>
      </c>
      <c r="G81" s="201"/>
      <c r="H81" s="197" t="s">
        <v>604</v>
      </c>
      <c r="I81" s="263">
        <v>1158600</v>
      </c>
      <c r="K81" s="31">
        <f t="shared" si="3"/>
        <v>3820830</v>
      </c>
      <c r="L81" s="296"/>
      <c r="M81" s="100"/>
    </row>
    <row r="82" spans="2:13" ht="20.25" customHeight="1">
      <c r="B82" s="344"/>
      <c r="C82" s="348"/>
      <c r="D82" s="315"/>
      <c r="E82" s="263">
        <v>586228</v>
      </c>
      <c r="F82" s="195" t="s">
        <v>871</v>
      </c>
      <c r="G82" s="201"/>
      <c r="H82" s="197" t="s">
        <v>870</v>
      </c>
      <c r="I82" s="263">
        <v>0</v>
      </c>
      <c r="K82" s="31">
        <f t="shared" si="3"/>
        <v>586228</v>
      </c>
      <c r="L82" s="296"/>
      <c r="M82" s="100"/>
    </row>
    <row r="83" spans="2:13" ht="20.25" customHeight="1">
      <c r="B83" s="261"/>
      <c r="C83" s="264"/>
      <c r="D83" s="286"/>
      <c r="E83" s="263">
        <v>354205.03</v>
      </c>
      <c r="F83" s="195" t="s">
        <v>630</v>
      </c>
      <c r="G83" s="201"/>
      <c r="H83" s="197" t="s">
        <v>629</v>
      </c>
      <c r="I83" s="263">
        <v>0</v>
      </c>
      <c r="K83" s="31">
        <f t="shared" si="3"/>
        <v>354205.03</v>
      </c>
      <c r="M83" s="100"/>
    </row>
    <row r="84" spans="2:14" ht="24">
      <c r="B84" s="282"/>
      <c r="C84" s="264"/>
      <c r="D84" s="286"/>
      <c r="E84" s="263"/>
      <c r="F84" s="201"/>
      <c r="G84" s="201"/>
      <c r="H84" s="197"/>
      <c r="I84" s="263"/>
      <c r="K84" s="31">
        <f>I84+E84</f>
        <v>0</v>
      </c>
      <c r="M84" s="33" t="s">
        <v>3</v>
      </c>
      <c r="N84" s="33" t="s">
        <v>4</v>
      </c>
    </row>
    <row r="85" spans="2:15" ht="24">
      <c r="B85" s="282"/>
      <c r="C85" s="264"/>
      <c r="D85" s="286"/>
      <c r="E85" s="261"/>
      <c r="F85" s="195"/>
      <c r="G85" s="201"/>
      <c r="H85" s="197"/>
      <c r="I85" s="263"/>
      <c r="K85" s="31">
        <f t="shared" si="3"/>
        <v>0</v>
      </c>
      <c r="L85" s="33" t="s">
        <v>158</v>
      </c>
      <c r="M85" s="184">
        <f>E46</f>
        <v>47788112.5</v>
      </c>
      <c r="N85" s="184">
        <f>I46</f>
        <v>6506466.930000001</v>
      </c>
      <c r="O85" s="240"/>
    </row>
    <row r="86" spans="2:15" ht="24">
      <c r="B86" s="282"/>
      <c r="C86" s="264"/>
      <c r="D86" s="286"/>
      <c r="E86" s="263"/>
      <c r="F86" s="201"/>
      <c r="G86" s="201"/>
      <c r="H86" s="197"/>
      <c r="I86" s="263"/>
      <c r="K86" s="31">
        <f t="shared" si="3"/>
        <v>0</v>
      </c>
      <c r="L86" s="33" t="s">
        <v>175</v>
      </c>
      <c r="M86" s="100">
        <f>E89</f>
        <v>41018126.06</v>
      </c>
      <c r="N86" s="184">
        <f>I89</f>
        <v>4157693.67</v>
      </c>
      <c r="O86" s="240"/>
    </row>
    <row r="87" spans="2:14" ht="24">
      <c r="B87" s="282"/>
      <c r="C87" s="264"/>
      <c r="D87" s="286"/>
      <c r="E87" s="263"/>
      <c r="F87" s="195"/>
      <c r="G87" s="201"/>
      <c r="H87" s="197"/>
      <c r="I87" s="263"/>
      <c r="K87" s="31">
        <f t="shared" si="3"/>
        <v>0</v>
      </c>
      <c r="M87" s="31">
        <f>M85-M86</f>
        <v>6769986.439999998</v>
      </c>
      <c r="N87" s="31">
        <f>N85-N86</f>
        <v>2348773.2600000007</v>
      </c>
    </row>
    <row r="88" spans="2:14" ht="24">
      <c r="B88" s="284"/>
      <c r="C88" s="326"/>
      <c r="D88" s="327"/>
      <c r="E88" s="263"/>
      <c r="F88" s="195"/>
      <c r="G88" s="201"/>
      <c r="H88" s="197"/>
      <c r="I88" s="263"/>
      <c r="K88" s="31">
        <f t="shared" si="3"/>
        <v>0</v>
      </c>
      <c r="L88" s="33" t="s">
        <v>130</v>
      </c>
      <c r="M88" s="100">
        <f>E12</f>
        <v>25037537.72</v>
      </c>
      <c r="N88" s="100">
        <f>I12</f>
        <v>29458750.9</v>
      </c>
    </row>
    <row r="89" spans="2:14" ht="19.5" customHeight="1">
      <c r="B89" s="314">
        <f>SUM(B57:B81)</f>
        <v>48000000</v>
      </c>
      <c r="C89" s="274">
        <f>SUM(C57:C88)</f>
        <v>0</v>
      </c>
      <c r="D89" s="325">
        <f>SUM(D57:D81)</f>
        <v>48000000</v>
      </c>
      <c r="E89" s="274">
        <f>SUM(E57:E88)</f>
        <v>41018126.06</v>
      </c>
      <c r="F89" s="287"/>
      <c r="G89" s="418" t="s">
        <v>91</v>
      </c>
      <c r="H89" s="288"/>
      <c r="I89" s="289">
        <f>SUM(I57:I88)</f>
        <v>4157693.67</v>
      </c>
      <c r="J89" s="1"/>
      <c r="M89" s="186">
        <f>SUM(M87:M88)</f>
        <v>31807524.159999996</v>
      </c>
      <c r="N89" s="186">
        <f>SUM(N87:N88)</f>
        <v>31807524.16</v>
      </c>
    </row>
    <row r="90" spans="2:15" ht="24">
      <c r="B90" s="190"/>
      <c r="C90" s="56"/>
      <c r="D90" s="56"/>
      <c r="E90" s="343">
        <f>E46-E89</f>
        <v>6769986.439999998</v>
      </c>
      <c r="F90" s="588" t="s">
        <v>41</v>
      </c>
      <c r="G90" s="589"/>
      <c r="H90" s="203"/>
      <c r="I90" s="441"/>
      <c r="J90" s="1"/>
      <c r="M90" s="185"/>
      <c r="N90" s="224">
        <f>N89-M89</f>
        <v>0</v>
      </c>
      <c r="O90" s="240" t="s">
        <v>253</v>
      </c>
    </row>
    <row r="91" spans="2:14" ht="17.25" customHeight="1">
      <c r="B91" s="190"/>
      <c r="C91" s="126"/>
      <c r="D91" s="56"/>
      <c r="E91" s="342"/>
      <c r="F91" s="590" t="s">
        <v>42</v>
      </c>
      <c r="G91" s="591"/>
      <c r="H91" s="203"/>
      <c r="I91" s="315"/>
      <c r="J91" s="1"/>
      <c r="K91" s="100">
        <f>งบทดลอง!Q8</f>
        <v>31807524.16</v>
      </c>
      <c r="L91" s="33" t="s">
        <v>87</v>
      </c>
      <c r="M91" s="59"/>
      <c r="N91" s="91"/>
    </row>
    <row r="92" spans="2:13" ht="18" customHeight="1">
      <c r="B92" s="190"/>
      <c r="C92" s="56"/>
      <c r="D92" s="56"/>
      <c r="E92" s="324"/>
      <c r="F92" s="588" t="s">
        <v>43</v>
      </c>
      <c r="G92" s="589"/>
      <c r="H92" s="204"/>
      <c r="I92" s="441">
        <f>I46-I89</f>
        <v>2348773.2600000007</v>
      </c>
      <c r="K92" s="100">
        <f>I93</f>
        <v>31807524.16</v>
      </c>
      <c r="L92" s="33" t="s">
        <v>89</v>
      </c>
      <c r="M92" s="33"/>
    </row>
    <row r="93" spans="1:12" ht="24.75" thickBot="1">
      <c r="A93" s="1"/>
      <c r="B93" s="190"/>
      <c r="C93" s="56"/>
      <c r="D93" s="56"/>
      <c r="E93" s="290">
        <f>E12+E90</f>
        <v>31807524.159999996</v>
      </c>
      <c r="F93" s="588" t="s">
        <v>44</v>
      </c>
      <c r="G93" s="589"/>
      <c r="H93" s="205"/>
      <c r="I93" s="291">
        <f>I12+I92</f>
        <v>31807524.16</v>
      </c>
      <c r="K93" s="100">
        <f>K91-K92</f>
        <v>0</v>
      </c>
      <c r="L93" s="33"/>
    </row>
    <row r="94" spans="1:12" ht="18.75" customHeight="1" thickTop="1">
      <c r="A94" s="1"/>
      <c r="B94" s="190"/>
      <c r="C94" s="56"/>
      <c r="D94" s="56"/>
      <c r="E94" s="424"/>
      <c r="F94" s="213"/>
      <c r="G94" s="213"/>
      <c r="H94" s="205"/>
      <c r="I94" s="425"/>
      <c r="K94" s="100"/>
      <c r="L94" s="33"/>
    </row>
    <row r="95" spans="1:12" ht="18.75" customHeight="1">
      <c r="A95" s="1"/>
      <c r="B95" s="190"/>
      <c r="C95" s="56"/>
      <c r="D95" s="56"/>
      <c r="E95" s="424"/>
      <c r="F95" s="213"/>
      <c r="G95" s="213"/>
      <c r="H95" s="205"/>
      <c r="I95" s="425"/>
      <c r="K95" s="100"/>
      <c r="L95" s="33"/>
    </row>
    <row r="96" spans="1:12" ht="18.75" customHeight="1">
      <c r="A96" s="1"/>
      <c r="B96" s="190"/>
      <c r="C96" s="56"/>
      <c r="D96" s="56"/>
      <c r="E96" s="424"/>
      <c r="F96" s="213"/>
      <c r="G96" s="213"/>
      <c r="H96" s="205"/>
      <c r="I96" s="425"/>
      <c r="K96" s="100"/>
      <c r="L96" s="33"/>
    </row>
    <row r="97" spans="1:9" ht="18.75" customHeight="1">
      <c r="A97" s="1"/>
      <c r="B97" s="190"/>
      <c r="C97" s="56"/>
      <c r="D97" s="56"/>
      <c r="E97" s="59"/>
      <c r="F97" s="52"/>
      <c r="G97" s="52"/>
      <c r="H97" s="58"/>
      <c r="I97" s="292"/>
    </row>
    <row r="98" spans="2:12" s="1" customFormat="1" ht="24">
      <c r="B98" s="190"/>
      <c r="C98" s="56"/>
      <c r="D98" s="56"/>
      <c r="E98" s="59"/>
      <c r="F98" s="52"/>
      <c r="G98" s="52"/>
      <c r="H98" s="58"/>
      <c r="I98" s="292"/>
      <c r="J98" s="35"/>
      <c r="K98" s="100">
        <f>E93</f>
        <v>31807524.159999996</v>
      </c>
      <c r="L98" s="1" t="s">
        <v>88</v>
      </c>
    </row>
    <row r="99" spans="2:12" s="1" customFormat="1" ht="24">
      <c r="B99" s="190"/>
      <c r="C99" s="56"/>
      <c r="D99" s="56"/>
      <c r="E99" s="59"/>
      <c r="F99" s="52"/>
      <c r="G99" s="52"/>
      <c r="H99" s="58"/>
      <c r="I99" s="292"/>
      <c r="J99" s="35"/>
      <c r="K99" s="100">
        <f>K92</f>
        <v>31807524.16</v>
      </c>
      <c r="L99" s="1" t="s">
        <v>89</v>
      </c>
    </row>
    <row r="100" spans="2:11" s="1" customFormat="1" ht="19.5" customHeight="1">
      <c r="B100" s="190"/>
      <c r="C100" s="56"/>
      <c r="D100" s="56"/>
      <c r="E100" s="59"/>
      <c r="F100" s="52"/>
      <c r="G100" s="52"/>
      <c r="H100" s="58"/>
      <c r="I100" s="292"/>
      <c r="J100" s="35"/>
      <c r="K100" s="31">
        <f>K98-K99</f>
        <v>0</v>
      </c>
    </row>
    <row r="101" spans="1:9" ht="24">
      <c r="A101" s="1"/>
      <c r="B101" s="190"/>
      <c r="C101" s="56"/>
      <c r="D101" s="56"/>
      <c r="E101" s="59"/>
      <c r="F101" s="52"/>
      <c r="G101" s="52"/>
      <c r="H101" s="58"/>
      <c r="I101" s="292"/>
    </row>
    <row r="102" spans="1:13" ht="24">
      <c r="A102" s="1"/>
      <c r="B102" s="190"/>
      <c r="C102" s="56"/>
      <c r="D102" s="56"/>
      <c r="E102" s="59"/>
      <c r="F102" s="52"/>
      <c r="G102" s="52"/>
      <c r="H102" s="58"/>
      <c r="I102" s="292"/>
      <c r="M102" s="100">
        <v>4012900</v>
      </c>
    </row>
    <row r="103" spans="1:13" ht="24">
      <c r="A103" s="1"/>
      <c r="B103" s="190"/>
      <c r="C103" s="56"/>
      <c r="D103" s="56"/>
      <c r="E103" s="59"/>
      <c r="F103" s="52"/>
      <c r="G103" s="52"/>
      <c r="H103" s="58"/>
      <c r="I103" s="292"/>
      <c r="K103" s="35"/>
      <c r="M103" s="100"/>
    </row>
    <row r="104" spans="1:9" ht="24">
      <c r="A104" s="1"/>
      <c r="B104" s="190"/>
      <c r="C104" s="56"/>
      <c r="D104" s="56"/>
      <c r="E104" s="59"/>
      <c r="F104" s="52"/>
      <c r="G104" s="52"/>
      <c r="H104" s="58"/>
      <c r="I104" s="292"/>
    </row>
    <row r="105" spans="2:9" ht="24">
      <c r="B105" s="225" t="s">
        <v>514</v>
      </c>
      <c r="C105" s="46"/>
      <c r="D105" s="60"/>
      <c r="E105" s="60" t="s">
        <v>880</v>
      </c>
      <c r="F105" s="1"/>
      <c r="G105" s="60"/>
      <c r="H105" s="1"/>
      <c r="I105" s="60"/>
    </row>
    <row r="106" spans="2:9" ht="24">
      <c r="B106" s="225" t="s">
        <v>874</v>
      </c>
      <c r="C106" s="60" t="s">
        <v>876</v>
      </c>
      <c r="D106" s="60"/>
      <c r="E106" s="41" t="s">
        <v>878</v>
      </c>
      <c r="F106" s="1"/>
      <c r="G106" s="60"/>
      <c r="H106" s="41"/>
      <c r="I106" s="60"/>
    </row>
    <row r="107" spans="2:9" ht="24">
      <c r="B107" s="225" t="s">
        <v>875</v>
      </c>
      <c r="C107" s="60" t="s">
        <v>877</v>
      </c>
      <c r="E107" s="60" t="s">
        <v>879</v>
      </c>
      <c r="F107" s="1"/>
      <c r="G107" s="60"/>
      <c r="H107" s="41"/>
      <c r="I107" s="60"/>
    </row>
    <row r="108" spans="3:5" ht="24">
      <c r="C108" s="60"/>
      <c r="E108" s="1"/>
    </row>
    <row r="113" spans="3:5" ht="24">
      <c r="C113" s="60"/>
      <c r="E113" s="1"/>
    </row>
    <row r="114" spans="3:5" ht="24">
      <c r="C114" s="60"/>
      <c r="E114" s="1"/>
    </row>
  </sheetData>
  <sheetProtection/>
  <mergeCells count="30">
    <mergeCell ref="B49:I49"/>
    <mergeCell ref="F55:G55"/>
    <mergeCell ref="F93:G93"/>
    <mergeCell ref="F90:G90"/>
    <mergeCell ref="F91:G91"/>
    <mergeCell ref="F92:G92"/>
    <mergeCell ref="B50:I50"/>
    <mergeCell ref="B52:E52"/>
    <mergeCell ref="I52:I54"/>
    <mergeCell ref="B53:B54"/>
    <mergeCell ref="C53:C54"/>
    <mergeCell ref="D53:D54"/>
    <mergeCell ref="E53:E54"/>
    <mergeCell ref="F53:G53"/>
    <mergeCell ref="B2:I2"/>
    <mergeCell ref="B3:I3"/>
    <mergeCell ref="B5:I5"/>
    <mergeCell ref="B6:I6"/>
    <mergeCell ref="B9:B10"/>
    <mergeCell ref="C9:C10"/>
    <mergeCell ref="K7:L7"/>
    <mergeCell ref="F52:G52"/>
    <mergeCell ref="F11:G11"/>
    <mergeCell ref="D9:D10"/>
    <mergeCell ref="E9:E10"/>
    <mergeCell ref="F9:G9"/>
    <mergeCell ref="F8:G8"/>
    <mergeCell ref="I8:I10"/>
    <mergeCell ref="B8:E8"/>
    <mergeCell ref="F46:G46"/>
  </mergeCells>
  <printOptions/>
  <pageMargins left="0.15748031496062992" right="0.07874015748031496" top="0.1968503937007874" bottom="0.07874015748031496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2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9.57421875" style="1" customWidth="1"/>
    <col min="2" max="2" width="10.00390625" style="1" customWidth="1"/>
    <col min="3" max="5" width="9.140625" style="1" customWidth="1"/>
    <col min="6" max="6" width="11.00390625" style="1" customWidth="1"/>
    <col min="7" max="7" width="15.140625" style="1" customWidth="1"/>
    <col min="8" max="8" width="21.00390625" style="1" customWidth="1"/>
    <col min="9" max="9" width="3.57421875" style="1" customWidth="1"/>
    <col min="10" max="10" width="2.7109375" style="1" customWidth="1"/>
    <col min="11" max="11" width="12.28125" style="1" customWidth="1"/>
    <col min="12" max="12" width="13.00390625" style="1" customWidth="1"/>
    <col min="13" max="13" width="14.7109375" style="1" customWidth="1"/>
    <col min="14" max="14" width="10.57421875" style="1" customWidth="1"/>
    <col min="15" max="15" width="18.00390625" style="1" customWidth="1"/>
    <col min="16" max="16" width="12.57421875" style="1" customWidth="1"/>
    <col min="17" max="17" width="10.140625" style="1" bestFit="1" customWidth="1"/>
    <col min="18" max="18" width="2.7109375" style="1" customWidth="1"/>
    <col min="19" max="19" width="1.421875" style="1" customWidth="1"/>
    <col min="20" max="20" width="5.57421875" style="1" customWidth="1"/>
    <col min="21" max="21" width="30.421875" style="1" customWidth="1"/>
    <col min="22" max="22" width="11.00390625" style="1" customWidth="1"/>
    <col min="23" max="23" width="9.7109375" style="1" customWidth="1"/>
    <col min="24" max="25" width="10.8515625" style="1" customWidth="1"/>
    <col min="26" max="26" width="14.8515625" style="1" customWidth="1"/>
    <col min="27" max="27" width="4.28125" style="1" customWidth="1"/>
    <col min="28" max="16384" width="9.140625" style="1" customWidth="1"/>
  </cols>
  <sheetData>
    <row r="1" spans="1:26" ht="24">
      <c r="A1" s="585" t="s">
        <v>102</v>
      </c>
      <c r="B1" s="585"/>
      <c r="C1" s="585"/>
      <c r="D1" s="585"/>
      <c r="E1" s="585"/>
      <c r="F1" s="585"/>
      <c r="G1" s="585"/>
      <c r="H1" s="585"/>
      <c r="I1" s="34"/>
      <c r="N1" s="34" t="s">
        <v>839</v>
      </c>
      <c r="U1" s="585" t="s">
        <v>492</v>
      </c>
      <c r="V1" s="585"/>
      <c r="W1" s="585"/>
      <c r="X1" s="585"/>
      <c r="Y1" s="585"/>
      <c r="Z1" s="585"/>
    </row>
    <row r="2" spans="1:28" ht="24">
      <c r="A2" s="585" t="s">
        <v>536</v>
      </c>
      <c r="B2" s="585"/>
      <c r="C2" s="585"/>
      <c r="D2" s="585"/>
      <c r="E2" s="585"/>
      <c r="F2" s="585"/>
      <c r="G2" s="585"/>
      <c r="H2" s="585"/>
      <c r="I2" s="34"/>
      <c r="K2" s="585" t="s">
        <v>102</v>
      </c>
      <c r="L2" s="585"/>
      <c r="M2" s="585"/>
      <c r="N2" s="585"/>
      <c r="O2" s="585"/>
      <c r="P2" s="585"/>
      <c r="Q2" s="585"/>
      <c r="R2" s="585"/>
      <c r="U2" s="585" t="s">
        <v>102</v>
      </c>
      <c r="V2" s="585"/>
      <c r="W2" s="585"/>
      <c r="X2" s="585"/>
      <c r="Y2" s="585"/>
      <c r="Z2" s="585"/>
      <c r="AA2" s="585"/>
      <c r="AB2" s="585"/>
    </row>
    <row r="3" spans="1:28" ht="24">
      <c r="A3" s="585" t="s">
        <v>919</v>
      </c>
      <c r="B3" s="585"/>
      <c r="C3" s="585"/>
      <c r="D3" s="585"/>
      <c r="E3" s="585"/>
      <c r="F3" s="585"/>
      <c r="G3" s="585"/>
      <c r="H3" s="585"/>
      <c r="I3" s="34"/>
      <c r="K3" s="585" t="s">
        <v>536</v>
      </c>
      <c r="L3" s="585"/>
      <c r="M3" s="585"/>
      <c r="N3" s="585"/>
      <c r="O3" s="585"/>
      <c r="P3" s="585"/>
      <c r="Q3" s="585"/>
      <c r="R3" s="585"/>
      <c r="U3" s="585" t="s">
        <v>536</v>
      </c>
      <c r="V3" s="585"/>
      <c r="W3" s="585"/>
      <c r="X3" s="585"/>
      <c r="Y3" s="585"/>
      <c r="Z3" s="585"/>
      <c r="AA3" s="585"/>
      <c r="AB3" s="585"/>
    </row>
    <row r="4" spans="1:28" ht="21.75" customHeight="1">
      <c r="A4" s="44" t="s">
        <v>281</v>
      </c>
      <c r="B4" s="45"/>
      <c r="C4" s="45"/>
      <c r="D4" s="45"/>
      <c r="E4" s="45"/>
      <c r="F4" s="45"/>
      <c r="G4" s="127" t="s">
        <v>73</v>
      </c>
      <c r="H4" s="128" t="s">
        <v>48</v>
      </c>
      <c r="I4" s="42"/>
      <c r="K4" s="585" t="s">
        <v>919</v>
      </c>
      <c r="L4" s="585"/>
      <c r="M4" s="585"/>
      <c r="N4" s="585"/>
      <c r="O4" s="585"/>
      <c r="P4" s="585"/>
      <c r="Q4" s="585"/>
      <c r="R4" s="585"/>
      <c r="U4" s="585" t="s">
        <v>918</v>
      </c>
      <c r="V4" s="585"/>
      <c r="W4" s="585"/>
      <c r="X4" s="585"/>
      <c r="Y4" s="585"/>
      <c r="Z4" s="585"/>
      <c r="AA4" s="585"/>
      <c r="AB4" s="585"/>
    </row>
    <row r="5" spans="1:28" ht="21.75" customHeight="1">
      <c r="A5" s="519" t="s">
        <v>848</v>
      </c>
      <c r="B5" s="369"/>
      <c r="C5" s="369"/>
      <c r="D5" s="369"/>
      <c r="E5" s="369"/>
      <c r="F5" s="369"/>
      <c r="G5" s="148">
        <v>230102</v>
      </c>
      <c r="H5" s="370">
        <v>9843.75</v>
      </c>
      <c r="I5" s="336">
        <v>0</v>
      </c>
      <c r="K5" s="298" t="s">
        <v>856</v>
      </c>
      <c r="L5" s="299"/>
      <c r="M5" s="299"/>
      <c r="N5" s="299"/>
      <c r="O5" s="299"/>
      <c r="P5" s="299"/>
      <c r="Q5" s="299"/>
      <c r="R5" s="299"/>
      <c r="U5" s="298" t="s">
        <v>500</v>
      </c>
      <c r="V5" s="299"/>
      <c r="W5" s="299"/>
      <c r="X5" s="299"/>
      <c r="Y5" s="299"/>
      <c r="Z5" s="299"/>
      <c r="AA5" s="299"/>
      <c r="AB5" s="299"/>
    </row>
    <row r="6" spans="1:18" ht="21.75" customHeight="1">
      <c r="A6" s="520" t="s">
        <v>840</v>
      </c>
      <c r="B6" s="37"/>
      <c r="C6" s="37"/>
      <c r="D6" s="37"/>
      <c r="E6" s="37"/>
      <c r="F6" s="37"/>
      <c r="G6" s="150">
        <v>230105</v>
      </c>
      <c r="H6" s="372">
        <v>41269.23</v>
      </c>
      <c r="I6" s="43">
        <v>0</v>
      </c>
      <c r="K6" s="298"/>
      <c r="L6" s="299"/>
      <c r="M6" s="299"/>
      <c r="N6" s="299"/>
      <c r="O6" s="299"/>
      <c r="P6" s="299"/>
      <c r="Q6" s="299"/>
      <c r="R6" s="299"/>
    </row>
    <row r="7" spans="1:26" ht="21.75" customHeight="1">
      <c r="A7" s="520" t="s">
        <v>841</v>
      </c>
      <c r="B7" s="37"/>
      <c r="C7" s="37"/>
      <c r="D7" s="37"/>
      <c r="E7" s="37"/>
      <c r="F7" s="37"/>
      <c r="G7" s="150">
        <v>230109</v>
      </c>
      <c r="H7" s="372">
        <v>682121</v>
      </c>
      <c r="I7" s="43">
        <v>0</v>
      </c>
      <c r="K7" s="300" t="s">
        <v>268</v>
      </c>
      <c r="L7" s="300" t="s">
        <v>259</v>
      </c>
      <c r="M7" s="300" t="s">
        <v>269</v>
      </c>
      <c r="N7" s="300" t="s">
        <v>260</v>
      </c>
      <c r="O7" s="300" t="s">
        <v>261</v>
      </c>
      <c r="P7" s="300" t="s">
        <v>270</v>
      </c>
      <c r="Q7" s="595" t="s">
        <v>48</v>
      </c>
      <c r="R7" s="595"/>
      <c r="U7" s="365" t="s">
        <v>501</v>
      </c>
      <c r="V7" s="365" t="s">
        <v>259</v>
      </c>
      <c r="W7" s="365" t="s">
        <v>502</v>
      </c>
      <c r="X7" s="365" t="s">
        <v>260</v>
      </c>
      <c r="Y7" s="365" t="s">
        <v>261</v>
      </c>
      <c r="Z7" s="365" t="s">
        <v>48</v>
      </c>
    </row>
    <row r="8" spans="1:26" ht="21.75" customHeight="1">
      <c r="A8" s="520" t="s">
        <v>842</v>
      </c>
      <c r="B8" s="37"/>
      <c r="C8" s="37"/>
      <c r="D8" s="37"/>
      <c r="E8" s="37"/>
      <c r="F8" s="37"/>
      <c r="G8" s="150">
        <v>230199</v>
      </c>
      <c r="H8" s="372">
        <v>1090</v>
      </c>
      <c r="I8" s="43">
        <v>0</v>
      </c>
      <c r="K8" s="359" t="s">
        <v>271</v>
      </c>
      <c r="L8" s="359" t="s">
        <v>262</v>
      </c>
      <c r="M8" s="359" t="s">
        <v>263</v>
      </c>
      <c r="N8" s="359" t="s">
        <v>11</v>
      </c>
      <c r="O8" s="359" t="s">
        <v>275</v>
      </c>
      <c r="P8" s="360" t="s">
        <v>8</v>
      </c>
      <c r="Q8" s="361">
        <v>58779</v>
      </c>
      <c r="R8" s="360" t="s">
        <v>8</v>
      </c>
      <c r="U8" s="366"/>
      <c r="V8" s="366"/>
      <c r="W8" s="366"/>
      <c r="X8" s="366"/>
      <c r="Y8" s="366"/>
      <c r="Z8" s="366"/>
    </row>
    <row r="9" spans="1:26" ht="21" customHeight="1">
      <c r="A9" s="520" t="s">
        <v>843</v>
      </c>
      <c r="B9" s="37"/>
      <c r="C9" s="37"/>
      <c r="D9" s="37"/>
      <c r="E9" s="37"/>
      <c r="F9" s="37"/>
      <c r="G9" s="150">
        <v>230116</v>
      </c>
      <c r="H9" s="372">
        <v>2928168</v>
      </c>
      <c r="I9" s="43">
        <v>0</v>
      </c>
      <c r="K9" s="359"/>
      <c r="L9" s="359"/>
      <c r="M9" s="359"/>
      <c r="N9" s="359"/>
      <c r="O9" s="359" t="s">
        <v>276</v>
      </c>
      <c r="P9" s="359"/>
      <c r="Q9" s="361"/>
      <c r="R9" s="359"/>
      <c r="U9" s="129"/>
      <c r="V9" s="129"/>
      <c r="W9" s="129"/>
      <c r="X9" s="129"/>
      <c r="Y9" s="129"/>
      <c r="Z9" s="337"/>
    </row>
    <row r="10" spans="1:26" ht="21.75" customHeight="1">
      <c r="A10" s="520" t="s">
        <v>844</v>
      </c>
      <c r="B10" s="37"/>
      <c r="C10" s="37"/>
      <c r="D10" s="37"/>
      <c r="E10" s="37"/>
      <c r="F10" s="37"/>
      <c r="G10" s="150">
        <v>230118</v>
      </c>
      <c r="H10" s="372">
        <v>810680.6</v>
      </c>
      <c r="I10" s="43">
        <v>0</v>
      </c>
      <c r="K10" s="359"/>
      <c r="L10" s="359"/>
      <c r="M10" s="359"/>
      <c r="N10" s="359"/>
      <c r="O10" s="359" t="s">
        <v>277</v>
      </c>
      <c r="P10" s="359"/>
      <c r="Q10" s="361"/>
      <c r="R10" s="360"/>
      <c r="U10" s="367"/>
      <c r="V10" s="367"/>
      <c r="W10" s="367"/>
      <c r="X10" s="367"/>
      <c r="Y10" s="367"/>
      <c r="Z10" s="367"/>
    </row>
    <row r="11" spans="1:26" ht="20.25" customHeight="1">
      <c r="A11" s="520" t="s">
        <v>845</v>
      </c>
      <c r="B11" s="37"/>
      <c r="C11" s="37"/>
      <c r="D11" s="37"/>
      <c r="E11" s="37"/>
      <c r="F11" s="37"/>
      <c r="G11" s="150">
        <v>230199</v>
      </c>
      <c r="H11" s="372">
        <v>1900</v>
      </c>
      <c r="I11" s="43">
        <v>0</v>
      </c>
      <c r="K11" s="359" t="s">
        <v>271</v>
      </c>
      <c r="L11" s="359" t="s">
        <v>262</v>
      </c>
      <c r="M11" s="359" t="s">
        <v>264</v>
      </c>
      <c r="N11" s="359" t="s">
        <v>11</v>
      </c>
      <c r="O11" s="359" t="s">
        <v>275</v>
      </c>
      <c r="P11" s="360" t="s">
        <v>8</v>
      </c>
      <c r="Q11" s="361">
        <v>43742</v>
      </c>
      <c r="R11" s="360" t="s">
        <v>8</v>
      </c>
      <c r="U11" s="593" t="s">
        <v>22</v>
      </c>
      <c r="V11" s="594"/>
      <c r="W11" s="594"/>
      <c r="X11" s="594"/>
      <c r="Y11" s="594"/>
      <c r="Z11" s="368">
        <f>SUM(Z9:Z10)</f>
        <v>0</v>
      </c>
    </row>
    <row r="12" spans="1:18" ht="21" customHeight="1">
      <c r="A12" s="520" t="s">
        <v>846</v>
      </c>
      <c r="B12" s="37"/>
      <c r="C12" s="37"/>
      <c r="D12" s="37"/>
      <c r="E12" s="37"/>
      <c r="F12" s="37"/>
      <c r="G12" s="150">
        <v>230199</v>
      </c>
      <c r="H12" s="372">
        <v>108200</v>
      </c>
      <c r="I12" s="43">
        <v>0</v>
      </c>
      <c r="K12" s="359"/>
      <c r="L12" s="359"/>
      <c r="M12" s="359"/>
      <c r="N12" s="359"/>
      <c r="O12" s="359" t="s">
        <v>276</v>
      </c>
      <c r="P12" s="359"/>
      <c r="Q12" s="361"/>
      <c r="R12" s="360"/>
    </row>
    <row r="13" spans="1:18" ht="21.75" customHeight="1">
      <c r="A13" s="520" t="s">
        <v>847</v>
      </c>
      <c r="B13" s="37"/>
      <c r="C13" s="37"/>
      <c r="D13" s="37"/>
      <c r="E13" s="37"/>
      <c r="F13" s="37"/>
      <c r="G13" s="150">
        <v>230199</v>
      </c>
      <c r="H13" s="372">
        <v>77.84</v>
      </c>
      <c r="I13" s="43">
        <v>0</v>
      </c>
      <c r="K13" s="359"/>
      <c r="L13" s="359"/>
      <c r="M13" s="359"/>
      <c r="N13" s="359"/>
      <c r="O13" s="359" t="s">
        <v>277</v>
      </c>
      <c r="P13" s="359"/>
      <c r="Q13" s="361"/>
      <c r="R13" s="360"/>
    </row>
    <row r="14" spans="1:18" ht="21.75" customHeight="1">
      <c r="A14" s="520" t="s">
        <v>895</v>
      </c>
      <c r="B14" s="37"/>
      <c r="C14" s="37"/>
      <c r="D14" s="37"/>
      <c r="E14" s="37"/>
      <c r="F14" s="37"/>
      <c r="G14" s="150">
        <v>230199</v>
      </c>
      <c r="H14" s="372">
        <v>40000</v>
      </c>
      <c r="I14" s="43">
        <v>0</v>
      </c>
      <c r="K14" s="359" t="s">
        <v>271</v>
      </c>
      <c r="L14" s="359" t="s">
        <v>266</v>
      </c>
      <c r="M14" s="359" t="s">
        <v>273</v>
      </c>
      <c r="N14" s="359" t="s">
        <v>11</v>
      </c>
      <c r="O14" s="359" t="s">
        <v>275</v>
      </c>
      <c r="P14" s="360" t="s">
        <v>8</v>
      </c>
      <c r="Q14" s="361">
        <v>26178</v>
      </c>
      <c r="R14" s="360" t="s">
        <v>8</v>
      </c>
    </row>
    <row r="15" spans="1:18" ht="20.25" customHeight="1">
      <c r="A15" s="521"/>
      <c r="B15" s="374"/>
      <c r="C15" s="374"/>
      <c r="D15" s="374"/>
      <c r="E15" s="374"/>
      <c r="F15" s="374"/>
      <c r="G15" s="375"/>
      <c r="H15" s="376"/>
      <c r="I15" s="43"/>
      <c r="K15" s="359"/>
      <c r="L15" s="359"/>
      <c r="M15" s="359" t="s">
        <v>274</v>
      </c>
      <c r="N15" s="359"/>
      <c r="O15" s="359" t="s">
        <v>277</v>
      </c>
      <c r="P15" s="359"/>
      <c r="Q15" s="361"/>
      <c r="R15" s="360"/>
    </row>
    <row r="16" spans="1:27" ht="21.75" customHeight="1" thickBot="1">
      <c r="A16" s="41"/>
      <c r="G16" s="378" t="s">
        <v>22</v>
      </c>
      <c r="H16" s="403">
        <f>SUM(H5:H15)</f>
        <v>4623350.42</v>
      </c>
      <c r="I16" s="126"/>
      <c r="K16" s="359" t="s">
        <v>271</v>
      </c>
      <c r="L16" s="359" t="s">
        <v>265</v>
      </c>
      <c r="M16" s="359" t="s">
        <v>273</v>
      </c>
      <c r="N16" s="359" t="s">
        <v>11</v>
      </c>
      <c r="O16" s="359" t="s">
        <v>275</v>
      </c>
      <c r="P16" s="360" t="s">
        <v>8</v>
      </c>
      <c r="Q16" s="361">
        <v>3053</v>
      </c>
      <c r="R16" s="362" t="s">
        <v>8</v>
      </c>
      <c r="U16" s="60" t="s">
        <v>503</v>
      </c>
      <c r="V16" s="60" t="s">
        <v>508</v>
      </c>
      <c r="X16" s="60"/>
      <c r="Y16" s="60" t="s">
        <v>507</v>
      </c>
      <c r="AA16" s="60"/>
    </row>
    <row r="17" spans="1:27" ht="14.25" customHeight="1" thickTop="1">
      <c r="A17" s="41"/>
      <c r="E17" s="46"/>
      <c r="H17" s="126"/>
      <c r="I17" s="126"/>
      <c r="K17" s="359"/>
      <c r="L17" s="359"/>
      <c r="M17" s="359" t="s">
        <v>279</v>
      </c>
      <c r="N17" s="359"/>
      <c r="O17" s="359" t="s">
        <v>276</v>
      </c>
      <c r="P17" s="359"/>
      <c r="Q17" s="359"/>
      <c r="R17" s="359"/>
      <c r="U17" s="60" t="s">
        <v>504</v>
      </c>
      <c r="V17" s="41" t="s">
        <v>509</v>
      </c>
      <c r="X17" s="60"/>
      <c r="Y17" s="60" t="s">
        <v>506</v>
      </c>
      <c r="AA17" s="60"/>
    </row>
    <row r="18" spans="1:27" ht="24">
      <c r="A18" s="44" t="s">
        <v>800</v>
      </c>
      <c r="B18" s="45"/>
      <c r="C18" s="45"/>
      <c r="D18" s="45"/>
      <c r="E18" s="45"/>
      <c r="F18" s="45"/>
      <c r="G18" s="127" t="s">
        <v>73</v>
      </c>
      <c r="H18" s="128" t="s">
        <v>48</v>
      </c>
      <c r="I18" s="42"/>
      <c r="K18" s="359"/>
      <c r="L18" s="359"/>
      <c r="M18" s="359"/>
      <c r="N18" s="359"/>
      <c r="O18" s="359" t="s">
        <v>277</v>
      </c>
      <c r="P18" s="359"/>
      <c r="Q18" s="359"/>
      <c r="R18" s="360"/>
      <c r="U18" s="60" t="s">
        <v>505</v>
      </c>
      <c r="V18" s="60" t="s">
        <v>510</v>
      </c>
      <c r="X18" s="41"/>
      <c r="Y18" s="60" t="s">
        <v>515</v>
      </c>
      <c r="Z18" s="41"/>
      <c r="AA18" s="60"/>
    </row>
    <row r="19" spans="1:27" ht="18.75" customHeight="1">
      <c r="A19" s="379" t="s">
        <v>148</v>
      </c>
      <c r="B19" s="380"/>
      <c r="C19" s="380"/>
      <c r="D19" s="380"/>
      <c r="E19" s="380"/>
      <c r="F19" s="380"/>
      <c r="G19" s="148">
        <v>215014</v>
      </c>
      <c r="H19" s="381">
        <v>193000</v>
      </c>
      <c r="I19" s="70"/>
      <c r="K19" s="359" t="s">
        <v>496</v>
      </c>
      <c r="L19" s="359" t="s">
        <v>265</v>
      </c>
      <c r="M19" s="359" t="s">
        <v>498</v>
      </c>
      <c r="N19" s="359" t="s">
        <v>11</v>
      </c>
      <c r="O19" s="359" t="s">
        <v>420</v>
      </c>
      <c r="P19" s="360" t="s">
        <v>8</v>
      </c>
      <c r="Q19" s="361">
        <v>37465</v>
      </c>
      <c r="R19" s="359" t="s">
        <v>8</v>
      </c>
      <c r="U19" s="60"/>
      <c r="V19" s="60"/>
      <c r="X19" s="60"/>
      <c r="Y19" s="60"/>
      <c r="Z19" s="41"/>
      <c r="AA19" s="60"/>
    </row>
    <row r="20" spans="1:18" ht="19.5" customHeight="1">
      <c r="A20" s="371" t="s">
        <v>149</v>
      </c>
      <c r="B20" s="37"/>
      <c r="C20" s="37"/>
      <c r="D20" s="37"/>
      <c r="E20" s="37"/>
      <c r="F20" s="37"/>
      <c r="G20" s="150">
        <v>215014</v>
      </c>
      <c r="H20" s="382">
        <v>1600600</v>
      </c>
      <c r="I20" s="70"/>
      <c r="K20" s="359" t="s">
        <v>497</v>
      </c>
      <c r="L20" s="359"/>
      <c r="M20" s="359" t="s">
        <v>499</v>
      </c>
      <c r="N20" s="359"/>
      <c r="O20" s="359"/>
      <c r="P20" s="360"/>
      <c r="Q20" s="361"/>
      <c r="R20" s="360"/>
    </row>
    <row r="21" spans="1:18" ht="18" customHeight="1">
      <c r="A21" s="371" t="s">
        <v>150</v>
      </c>
      <c r="B21" s="37"/>
      <c r="C21" s="37"/>
      <c r="D21" s="37"/>
      <c r="E21" s="37"/>
      <c r="F21" s="37"/>
      <c r="G21" s="150">
        <v>215014</v>
      </c>
      <c r="H21" s="382">
        <v>13500</v>
      </c>
      <c r="I21" s="70"/>
      <c r="K21" s="359"/>
      <c r="L21" s="359"/>
      <c r="M21" s="359"/>
      <c r="N21" s="359"/>
      <c r="O21" s="359"/>
      <c r="P21" s="359"/>
      <c r="Q21" s="361"/>
      <c r="R21" s="360"/>
    </row>
    <row r="22" spans="1:20" ht="19.5" customHeight="1">
      <c r="A22" s="371" t="s">
        <v>151</v>
      </c>
      <c r="B22" s="37"/>
      <c r="C22" s="37"/>
      <c r="D22" s="37"/>
      <c r="E22" s="37"/>
      <c r="F22" s="37"/>
      <c r="G22" s="150">
        <v>215014</v>
      </c>
      <c r="H22" s="382">
        <v>127500</v>
      </c>
      <c r="I22" s="70"/>
      <c r="K22" s="338"/>
      <c r="L22" s="339"/>
      <c r="M22" s="339"/>
      <c r="N22" s="340" t="s">
        <v>22</v>
      </c>
      <c r="O22" s="339"/>
      <c r="P22" s="341"/>
      <c r="Q22" s="329">
        <f>SUM(Q8:Q21)</f>
        <v>169217</v>
      </c>
      <c r="R22" s="364" t="s">
        <v>8</v>
      </c>
      <c r="T22" s="1">
        <v>0</v>
      </c>
    </row>
    <row r="23" spans="1:25" ht="18" customHeight="1">
      <c r="A23" s="371" t="s">
        <v>152</v>
      </c>
      <c r="B23" s="37"/>
      <c r="C23" s="37"/>
      <c r="D23" s="37"/>
      <c r="E23" s="37"/>
      <c r="F23" s="37"/>
      <c r="G23" s="150">
        <v>215014</v>
      </c>
      <c r="H23" s="382">
        <v>83000</v>
      </c>
      <c r="I23" s="70"/>
      <c r="K23" s="414"/>
      <c r="L23" s="414"/>
      <c r="M23" s="414"/>
      <c r="N23" s="415"/>
      <c r="O23" s="414"/>
      <c r="P23" s="414"/>
      <c r="Q23" s="416"/>
      <c r="R23" s="417"/>
      <c r="V23" s="60"/>
      <c r="X23" s="60"/>
      <c r="Y23" s="60"/>
    </row>
    <row r="24" spans="1:25" ht="18.75" customHeight="1">
      <c r="A24" s="371" t="s">
        <v>155</v>
      </c>
      <c r="B24" s="37"/>
      <c r="C24" s="37"/>
      <c r="D24" s="37"/>
      <c r="E24" s="37"/>
      <c r="F24" s="37"/>
      <c r="G24" s="150">
        <v>215014</v>
      </c>
      <c r="H24" s="382">
        <v>360</v>
      </c>
      <c r="I24" s="70"/>
      <c r="P24" s="60"/>
      <c r="R24" s="417"/>
      <c r="V24" s="60"/>
      <c r="X24" s="60"/>
      <c r="Y24" s="60"/>
    </row>
    <row r="25" spans="1:26" ht="18" customHeight="1">
      <c r="A25" s="371" t="s">
        <v>153</v>
      </c>
      <c r="B25" s="37"/>
      <c r="C25" s="37"/>
      <c r="D25" s="37"/>
      <c r="E25" s="37"/>
      <c r="F25" s="37"/>
      <c r="G25" s="150">
        <v>215014</v>
      </c>
      <c r="H25" s="382">
        <v>358000</v>
      </c>
      <c r="I25" s="70"/>
      <c r="P25" s="60"/>
      <c r="R25" s="417"/>
      <c r="V25" s="41"/>
      <c r="X25" s="41"/>
      <c r="Y25" s="60"/>
      <c r="Z25" s="41"/>
    </row>
    <row r="26" spans="1:26" ht="20.25" customHeight="1">
      <c r="A26" s="371" t="s">
        <v>154</v>
      </c>
      <c r="B26" s="37"/>
      <c r="C26" s="37"/>
      <c r="D26" s="37"/>
      <c r="E26" s="37"/>
      <c r="F26" s="37"/>
      <c r="G26" s="150">
        <v>215014</v>
      </c>
      <c r="H26" s="382">
        <v>216500</v>
      </c>
      <c r="I26" s="70"/>
      <c r="P26" s="60"/>
      <c r="R26" s="417"/>
      <c r="V26" s="60"/>
      <c r="X26" s="60"/>
      <c r="Y26" s="60"/>
      <c r="Z26" s="41"/>
    </row>
    <row r="27" spans="1:21" ht="24">
      <c r="A27" s="371" t="s">
        <v>156</v>
      </c>
      <c r="B27" s="37"/>
      <c r="C27" s="37"/>
      <c r="D27" s="37"/>
      <c r="E27" s="37"/>
      <c r="F27" s="37"/>
      <c r="G27" s="150">
        <v>215014</v>
      </c>
      <c r="H27" s="382">
        <v>6367</v>
      </c>
      <c r="I27" s="70"/>
      <c r="P27" s="60"/>
      <c r="R27" s="417"/>
      <c r="U27" s="363"/>
    </row>
    <row r="28" spans="1:18" ht="24">
      <c r="A28" s="371" t="s">
        <v>157</v>
      </c>
      <c r="B28" s="37"/>
      <c r="C28" s="37"/>
      <c r="D28" s="37"/>
      <c r="E28" s="37"/>
      <c r="F28" s="37"/>
      <c r="G28" s="150">
        <v>215014</v>
      </c>
      <c r="H28" s="382">
        <v>1250</v>
      </c>
      <c r="I28" s="70"/>
      <c r="P28" s="60"/>
      <c r="R28" s="417"/>
    </row>
    <row r="29" spans="1:18" ht="18" customHeight="1">
      <c r="A29" s="371" t="s">
        <v>306</v>
      </c>
      <c r="B29" s="37"/>
      <c r="C29" s="37"/>
      <c r="D29" s="37"/>
      <c r="E29" s="37"/>
      <c r="F29" s="37"/>
      <c r="G29" s="150">
        <v>215014</v>
      </c>
      <c r="H29" s="382">
        <v>103200</v>
      </c>
      <c r="I29" s="70"/>
      <c r="P29" s="60"/>
      <c r="R29" s="417"/>
    </row>
    <row r="30" spans="1:18" ht="18.75" customHeight="1">
      <c r="A30" s="371" t="s">
        <v>307</v>
      </c>
      <c r="B30" s="37"/>
      <c r="C30" s="37"/>
      <c r="D30" s="37"/>
      <c r="E30" s="37"/>
      <c r="F30" s="37"/>
      <c r="G30" s="150">
        <v>215014</v>
      </c>
      <c r="H30" s="382">
        <v>46452</v>
      </c>
      <c r="I30" s="70"/>
      <c r="P30" s="60"/>
      <c r="R30" s="417"/>
    </row>
    <row r="31" spans="1:18" ht="18.75" customHeight="1">
      <c r="A31" s="371" t="s">
        <v>308</v>
      </c>
      <c r="B31" s="37"/>
      <c r="C31" s="37"/>
      <c r="D31" s="37"/>
      <c r="E31" s="37"/>
      <c r="F31" s="37"/>
      <c r="G31" s="150">
        <v>215014</v>
      </c>
      <c r="H31" s="382">
        <v>2323</v>
      </c>
      <c r="I31" s="70"/>
      <c r="P31" s="60"/>
      <c r="R31" s="417"/>
    </row>
    <row r="32" spans="1:18" ht="20.25" customHeight="1">
      <c r="A32" s="371" t="s">
        <v>494</v>
      </c>
      <c r="B32" s="37"/>
      <c r="C32" s="37"/>
      <c r="D32" s="37"/>
      <c r="E32" s="37"/>
      <c r="F32" s="37"/>
      <c r="G32" s="150">
        <v>215014</v>
      </c>
      <c r="H32" s="382">
        <v>119100</v>
      </c>
      <c r="I32" s="70"/>
      <c r="P32" s="60"/>
      <c r="R32" s="417"/>
    </row>
    <row r="33" spans="1:18" ht="20.25" customHeight="1">
      <c r="A33" s="371" t="s">
        <v>495</v>
      </c>
      <c r="B33" s="37"/>
      <c r="C33" s="37"/>
      <c r="D33" s="37"/>
      <c r="E33" s="37"/>
      <c r="F33" s="37"/>
      <c r="G33" s="150">
        <v>215014</v>
      </c>
      <c r="H33" s="382">
        <v>41600</v>
      </c>
      <c r="I33" s="126"/>
      <c r="P33" s="60"/>
      <c r="R33" s="417"/>
    </row>
    <row r="34" spans="1:18" ht="19.5" customHeight="1">
      <c r="A34" s="373" t="s">
        <v>537</v>
      </c>
      <c r="B34" s="374"/>
      <c r="C34" s="374"/>
      <c r="D34" s="374"/>
      <c r="E34" s="374"/>
      <c r="F34" s="374"/>
      <c r="G34" s="375">
        <v>230199</v>
      </c>
      <c r="H34" s="382">
        <v>15416</v>
      </c>
      <c r="I34" s="126"/>
      <c r="P34" s="60"/>
      <c r="R34" s="417"/>
    </row>
    <row r="35" spans="1:18" ht="19.5" customHeight="1" thickBot="1">
      <c r="A35" s="37"/>
      <c r="B35" s="33"/>
      <c r="C35" s="33"/>
      <c r="D35" s="33"/>
      <c r="F35" s="33"/>
      <c r="G35" s="378" t="s">
        <v>22</v>
      </c>
      <c r="H35" s="377">
        <f>SUM(H19:H34)</f>
        <v>2928168</v>
      </c>
      <c r="I35" s="126">
        <v>0</v>
      </c>
      <c r="P35" s="60"/>
      <c r="R35" s="417"/>
    </row>
    <row r="36" spans="1:18" ht="11.25" customHeight="1" thickTop="1">
      <c r="A36" s="41"/>
      <c r="E36" s="46"/>
      <c r="H36" s="126"/>
      <c r="I36" s="126"/>
      <c r="P36" s="60"/>
      <c r="R36" s="417"/>
    </row>
    <row r="37" spans="1:18" ht="19.5" customHeight="1">
      <c r="A37" s="44" t="s">
        <v>854</v>
      </c>
      <c r="B37" s="45"/>
      <c r="C37" s="45"/>
      <c r="D37" s="45"/>
      <c r="E37" s="45"/>
      <c r="F37" s="45"/>
      <c r="G37" s="42"/>
      <c r="H37" s="42"/>
      <c r="I37" s="126"/>
      <c r="P37" s="60"/>
      <c r="R37" s="417"/>
    </row>
    <row r="38" spans="1:18" ht="22.5" customHeight="1">
      <c r="A38" s="473" t="s">
        <v>763</v>
      </c>
      <c r="B38" s="471"/>
      <c r="C38" s="471"/>
      <c r="D38" s="471"/>
      <c r="E38" s="471"/>
      <c r="F38" s="471"/>
      <c r="G38" s="471"/>
      <c r="H38" s="472">
        <v>32800</v>
      </c>
      <c r="I38" s="126"/>
      <c r="P38" s="60"/>
      <c r="R38" s="417"/>
    </row>
    <row r="39" spans="1:18" ht="22.5" customHeight="1">
      <c r="A39" s="473" t="s">
        <v>764</v>
      </c>
      <c r="B39" s="471"/>
      <c r="C39" s="471"/>
      <c r="D39" s="471"/>
      <c r="E39" s="471"/>
      <c r="F39" s="471"/>
      <c r="G39" s="471"/>
      <c r="H39" s="472">
        <v>1640</v>
      </c>
      <c r="I39" s="34"/>
      <c r="P39" s="60"/>
      <c r="R39" s="417"/>
    </row>
    <row r="40" spans="1:18" ht="22.5" customHeight="1" thickBot="1">
      <c r="A40" s="37"/>
      <c r="B40" s="37"/>
      <c r="C40" s="37"/>
      <c r="D40" s="37"/>
      <c r="F40" s="41"/>
      <c r="G40" s="56" t="s">
        <v>22</v>
      </c>
      <c r="H40" s="474">
        <f>SUM(H38:H39)</f>
        <v>34440</v>
      </c>
      <c r="I40" s="34"/>
      <c r="P40" s="60"/>
      <c r="R40" s="417"/>
    </row>
    <row r="41" spans="1:18" ht="19.5" customHeight="1" thickTop="1">
      <c r="A41" s="37"/>
      <c r="B41" s="33"/>
      <c r="C41" s="33"/>
      <c r="D41" s="33"/>
      <c r="E41" s="378"/>
      <c r="F41" s="378" t="s">
        <v>98</v>
      </c>
      <c r="G41" s="33"/>
      <c r="H41" s="386"/>
      <c r="I41" s="34"/>
      <c r="P41" s="60"/>
      <c r="R41" s="417"/>
    </row>
    <row r="42" spans="1:18" ht="21.75" customHeight="1">
      <c r="A42" s="585" t="s">
        <v>102</v>
      </c>
      <c r="B42" s="585"/>
      <c r="C42" s="585"/>
      <c r="D42" s="585"/>
      <c r="E42" s="585"/>
      <c r="F42" s="585"/>
      <c r="G42" s="585"/>
      <c r="H42" s="585"/>
      <c r="I42" s="126"/>
      <c r="P42" s="60"/>
      <c r="R42" s="417"/>
    </row>
    <row r="43" spans="1:18" ht="21.75" customHeight="1">
      <c r="A43" s="585" t="s">
        <v>536</v>
      </c>
      <c r="B43" s="585"/>
      <c r="C43" s="585"/>
      <c r="D43" s="585"/>
      <c r="E43" s="585"/>
      <c r="F43" s="585"/>
      <c r="G43" s="585"/>
      <c r="H43" s="585"/>
      <c r="I43" s="126"/>
      <c r="P43" s="60"/>
      <c r="R43" s="417"/>
    </row>
    <row r="44" spans="1:18" ht="21.75" customHeight="1">
      <c r="A44" s="585" t="s">
        <v>919</v>
      </c>
      <c r="B44" s="585"/>
      <c r="C44" s="585"/>
      <c r="D44" s="585"/>
      <c r="E44" s="585"/>
      <c r="F44" s="585"/>
      <c r="G44" s="585"/>
      <c r="H44" s="585"/>
      <c r="I44" s="126"/>
      <c r="K44" s="60" t="s">
        <v>637</v>
      </c>
      <c r="L44" s="60"/>
      <c r="M44" s="60" t="s">
        <v>859</v>
      </c>
      <c r="O44" s="60"/>
      <c r="P44" s="60"/>
      <c r="R44" s="417"/>
    </row>
    <row r="45" spans="1:18" ht="8.25" customHeight="1">
      <c r="A45" s="41"/>
      <c r="E45" s="46"/>
      <c r="H45" s="126"/>
      <c r="I45" s="43"/>
      <c r="K45" s="60" t="s">
        <v>857</v>
      </c>
      <c r="L45" s="60"/>
      <c r="M45" s="41" t="s">
        <v>860</v>
      </c>
      <c r="O45" s="41"/>
      <c r="P45" s="60"/>
      <c r="Q45" s="41"/>
      <c r="R45" s="417"/>
    </row>
    <row r="46" spans="1:19" ht="24">
      <c r="A46" s="47" t="s">
        <v>849</v>
      </c>
      <c r="G46" s="475"/>
      <c r="H46" s="475"/>
      <c r="I46" s="43"/>
      <c r="K46" s="60" t="s">
        <v>858</v>
      </c>
      <c r="L46" s="60"/>
      <c r="M46" s="60" t="s">
        <v>861</v>
      </c>
      <c r="O46" s="60"/>
      <c r="P46" s="60"/>
      <c r="Q46" s="41"/>
      <c r="S46" s="301"/>
    </row>
    <row r="47" spans="1:19" ht="21" customHeight="1">
      <c r="A47" s="476"/>
      <c r="B47" s="600" t="s">
        <v>765</v>
      </c>
      <c r="C47" s="600"/>
      <c r="D47" s="600"/>
      <c r="E47" s="600"/>
      <c r="F47" s="601" t="s">
        <v>766</v>
      </c>
      <c r="G47" s="602"/>
      <c r="H47" s="249" t="s">
        <v>767</v>
      </c>
      <c r="I47" s="43"/>
      <c r="R47" s="60"/>
      <c r="S47" s="301"/>
    </row>
    <row r="48" spans="1:19" ht="21.75" customHeight="1">
      <c r="A48" s="477"/>
      <c r="B48" s="478"/>
      <c r="C48" s="479">
        <v>2549</v>
      </c>
      <c r="D48" s="479"/>
      <c r="E48" s="480"/>
      <c r="F48" s="603">
        <v>3</v>
      </c>
      <c r="G48" s="604"/>
      <c r="H48" s="481">
        <v>375.25</v>
      </c>
      <c r="I48" s="43"/>
      <c r="S48" s="301"/>
    </row>
    <row r="49" spans="1:19" ht="21.75" customHeight="1">
      <c r="A49" s="477"/>
      <c r="B49" s="478"/>
      <c r="C49" s="479">
        <v>2550</v>
      </c>
      <c r="D49" s="479"/>
      <c r="E49" s="480"/>
      <c r="F49" s="603">
        <v>4</v>
      </c>
      <c r="G49" s="604"/>
      <c r="H49" s="481">
        <v>456</v>
      </c>
      <c r="I49" s="43"/>
      <c r="S49" s="301">
        <v>3500</v>
      </c>
    </row>
    <row r="50" spans="1:19" ht="21.75" customHeight="1">
      <c r="A50" s="477"/>
      <c r="B50" s="478"/>
      <c r="C50" s="479">
        <v>2551</v>
      </c>
      <c r="D50" s="479"/>
      <c r="E50" s="480"/>
      <c r="F50" s="603">
        <v>31</v>
      </c>
      <c r="G50" s="604"/>
      <c r="H50" s="481">
        <v>3353.5</v>
      </c>
      <c r="I50" s="43"/>
      <c r="R50" s="60"/>
      <c r="S50" s="301"/>
    </row>
    <row r="51" spans="1:19" ht="21.75" customHeight="1">
      <c r="A51" s="477"/>
      <c r="B51" s="478"/>
      <c r="C51" s="479">
        <v>2552</v>
      </c>
      <c r="D51" s="479"/>
      <c r="E51" s="480"/>
      <c r="F51" s="603">
        <v>20</v>
      </c>
      <c r="G51" s="604"/>
      <c r="H51" s="481">
        <v>1605.5</v>
      </c>
      <c r="I51" s="43"/>
      <c r="R51" s="60"/>
      <c r="S51" s="301"/>
    </row>
    <row r="52" spans="1:19" ht="21.75" customHeight="1">
      <c r="A52" s="477"/>
      <c r="B52" s="478"/>
      <c r="C52" s="479">
        <v>2553</v>
      </c>
      <c r="D52" s="479"/>
      <c r="E52" s="480"/>
      <c r="F52" s="603">
        <v>18</v>
      </c>
      <c r="G52" s="604"/>
      <c r="H52" s="481">
        <v>1491.5</v>
      </c>
      <c r="I52" s="43"/>
      <c r="K52" s="60"/>
      <c r="L52" s="60"/>
      <c r="M52" s="60"/>
      <c r="O52" s="60"/>
      <c r="P52" s="60"/>
      <c r="R52" s="60"/>
      <c r="S52" s="301"/>
    </row>
    <row r="53" spans="1:19" ht="21.75" customHeight="1">
      <c r="A53" s="477"/>
      <c r="B53" s="478"/>
      <c r="C53" s="479">
        <v>2554</v>
      </c>
      <c r="D53" s="479"/>
      <c r="E53" s="480"/>
      <c r="F53" s="603">
        <v>19</v>
      </c>
      <c r="G53" s="604"/>
      <c r="H53" s="481">
        <v>2037.75</v>
      </c>
      <c r="I53" s="43"/>
      <c r="K53" s="60"/>
      <c r="L53" s="60"/>
      <c r="M53" s="41"/>
      <c r="O53" s="41"/>
      <c r="P53" s="60"/>
      <c r="Q53" s="41"/>
      <c r="S53" s="301"/>
    </row>
    <row r="54" spans="1:19" ht="21.75" customHeight="1">
      <c r="A54" s="477"/>
      <c r="B54" s="478"/>
      <c r="C54" s="479">
        <v>2555</v>
      </c>
      <c r="D54" s="479"/>
      <c r="E54" s="480"/>
      <c r="F54" s="603">
        <v>16</v>
      </c>
      <c r="G54" s="604"/>
      <c r="H54" s="481">
        <v>2432</v>
      </c>
      <c r="I54" s="43"/>
      <c r="K54" s="60"/>
      <c r="L54" s="60"/>
      <c r="M54" s="60"/>
      <c r="O54" s="60"/>
      <c r="P54" s="60"/>
      <c r="Q54" s="41"/>
      <c r="S54" s="301"/>
    </row>
    <row r="55" spans="1:19" ht="21.75" customHeight="1">
      <c r="A55" s="477"/>
      <c r="B55" s="478"/>
      <c r="C55" s="479">
        <v>2556</v>
      </c>
      <c r="D55" s="479"/>
      <c r="E55" s="480"/>
      <c r="F55" s="603">
        <v>20</v>
      </c>
      <c r="G55" s="604"/>
      <c r="H55" s="481">
        <v>2284.75</v>
      </c>
      <c r="I55" s="43"/>
      <c r="L55" s="140"/>
      <c r="M55" s="140"/>
      <c r="N55" s="140"/>
      <c r="O55" s="140"/>
      <c r="P55" s="140"/>
      <c r="Q55" s="140"/>
      <c r="S55" s="301"/>
    </row>
    <row r="56" spans="1:19" ht="21.75" customHeight="1">
      <c r="A56" s="477"/>
      <c r="B56" s="478"/>
      <c r="C56" s="479">
        <v>2557</v>
      </c>
      <c r="D56" s="479"/>
      <c r="E56" s="480"/>
      <c r="F56" s="603">
        <v>36</v>
      </c>
      <c r="G56" s="604"/>
      <c r="H56" s="481">
        <v>2964</v>
      </c>
      <c r="I56" s="43"/>
      <c r="L56" s="41"/>
      <c r="M56" s="140"/>
      <c r="N56" s="140"/>
      <c r="O56" s="140"/>
      <c r="P56" s="140"/>
      <c r="Q56" s="140"/>
      <c r="S56" s="301"/>
    </row>
    <row r="57" spans="1:19" ht="21.75" customHeight="1">
      <c r="A57" s="477"/>
      <c r="B57" s="478"/>
      <c r="C57" s="479">
        <v>2558</v>
      </c>
      <c r="D57" s="479"/>
      <c r="E57" s="480"/>
      <c r="F57" s="603">
        <v>73</v>
      </c>
      <c r="G57" s="604"/>
      <c r="H57" s="481">
        <v>7965.75</v>
      </c>
      <c r="I57" s="34"/>
      <c r="L57" s="41"/>
      <c r="M57" s="140"/>
      <c r="N57" s="140"/>
      <c r="O57" s="140"/>
      <c r="P57" s="140"/>
      <c r="Q57" s="140"/>
      <c r="S57" s="301"/>
    </row>
    <row r="58" spans="1:19" ht="21.75" customHeight="1">
      <c r="A58" s="477"/>
      <c r="B58" s="374"/>
      <c r="C58" s="482">
        <v>2559</v>
      </c>
      <c r="D58" s="374"/>
      <c r="E58" s="383"/>
      <c r="F58" s="605">
        <v>186</v>
      </c>
      <c r="G58" s="606"/>
      <c r="H58" s="372">
        <v>16900.5</v>
      </c>
      <c r="I58" s="42"/>
      <c r="L58" s="41"/>
      <c r="M58" s="140"/>
      <c r="N58" s="140"/>
      <c r="O58" s="140"/>
      <c r="P58" s="140"/>
      <c r="Q58" s="140"/>
      <c r="S58" s="301"/>
    </row>
    <row r="59" spans="1:19" ht="19.5" customHeight="1" thickBot="1">
      <c r="A59" s="33"/>
      <c r="B59" s="33"/>
      <c r="C59" s="33"/>
      <c r="D59" s="33"/>
      <c r="E59" s="378" t="s">
        <v>22</v>
      </c>
      <c r="F59" s="607">
        <f>SUM(F48:G58)</f>
        <v>426</v>
      </c>
      <c r="G59" s="608"/>
      <c r="H59" s="377">
        <f>SUM(H48:H58)</f>
        <v>41866.5</v>
      </c>
      <c r="I59" s="301"/>
      <c r="L59" s="41"/>
      <c r="M59" s="140"/>
      <c r="N59" s="140"/>
      <c r="O59" s="140"/>
      <c r="P59" s="140"/>
      <c r="Q59" s="140"/>
      <c r="S59" s="301"/>
    </row>
    <row r="60" spans="1:19" ht="9" customHeight="1" thickTop="1">
      <c r="A60" s="34"/>
      <c r="B60" s="34"/>
      <c r="C60" s="34"/>
      <c r="D60" s="34"/>
      <c r="E60" s="34"/>
      <c r="F60" s="34"/>
      <c r="G60" s="34"/>
      <c r="H60" s="34"/>
      <c r="I60" s="301"/>
      <c r="L60" s="41"/>
      <c r="M60" s="140"/>
      <c r="N60" s="140"/>
      <c r="O60" s="140"/>
      <c r="P60" s="140"/>
      <c r="Q60" s="140"/>
      <c r="S60" s="301"/>
    </row>
    <row r="61" spans="1:19" ht="21" customHeight="1">
      <c r="A61" s="500" t="s">
        <v>850</v>
      </c>
      <c r="B61" s="37"/>
      <c r="C61" s="37"/>
      <c r="D61" s="37"/>
      <c r="E61" s="33"/>
      <c r="F61" s="37"/>
      <c r="G61" s="384"/>
      <c r="H61" s="386"/>
      <c r="I61" s="126"/>
      <c r="L61" s="41"/>
      <c r="M61" s="140"/>
      <c r="N61" s="140"/>
      <c r="O61" s="140"/>
      <c r="P61" s="140"/>
      <c r="Q61" s="140"/>
      <c r="S61" s="301"/>
    </row>
    <row r="62" spans="1:19" ht="20.25" customHeight="1">
      <c r="A62" s="596" t="s">
        <v>759</v>
      </c>
      <c r="B62" s="597"/>
      <c r="C62" s="596" t="s">
        <v>268</v>
      </c>
      <c r="D62" s="597"/>
      <c r="E62" s="464" t="s">
        <v>26</v>
      </c>
      <c r="F62" s="465"/>
      <c r="G62" s="465"/>
      <c r="H62" s="466" t="s">
        <v>48</v>
      </c>
      <c r="L62" s="41"/>
      <c r="M62" s="140"/>
      <c r="N62" s="140"/>
      <c r="O62" s="140"/>
      <c r="P62" s="140"/>
      <c r="Q62" s="140"/>
      <c r="R62" s="301">
        <v>2000</v>
      </c>
      <c r="S62" s="301"/>
    </row>
    <row r="63" spans="1:19" ht="24">
      <c r="A63" s="598" t="s">
        <v>760</v>
      </c>
      <c r="B63" s="599"/>
      <c r="C63" s="452" t="s">
        <v>271</v>
      </c>
      <c r="D63" s="467"/>
      <c r="E63" s="453" t="s">
        <v>761</v>
      </c>
      <c r="F63" s="453"/>
      <c r="G63" s="453"/>
      <c r="H63" s="468">
        <v>135000</v>
      </c>
      <c r="L63" s="41"/>
      <c r="M63" s="140"/>
      <c r="N63" s="140"/>
      <c r="O63" s="140"/>
      <c r="P63" s="140"/>
      <c r="Q63" s="140"/>
      <c r="R63" s="140"/>
      <c r="S63" s="301"/>
    </row>
    <row r="64" spans="1:19" ht="20.25" customHeight="1">
      <c r="A64" s="454"/>
      <c r="B64" s="460"/>
      <c r="C64" s="454"/>
      <c r="D64" s="469"/>
      <c r="E64" s="455" t="s">
        <v>762</v>
      </c>
      <c r="F64" s="455"/>
      <c r="G64" s="455"/>
      <c r="H64" s="456"/>
      <c r="L64" s="41"/>
      <c r="M64" s="140"/>
      <c r="N64" s="140"/>
      <c r="O64" s="140"/>
      <c r="P64" s="140"/>
      <c r="Q64" s="140"/>
      <c r="R64" s="140"/>
      <c r="S64" s="301"/>
    </row>
    <row r="65" spans="1:19" ht="9" customHeight="1">
      <c r="A65" s="457"/>
      <c r="B65" s="461"/>
      <c r="C65" s="457"/>
      <c r="D65" s="461"/>
      <c r="E65" s="458"/>
      <c r="F65" s="458"/>
      <c r="G65" s="458"/>
      <c r="H65" s="459"/>
      <c r="L65" s="41"/>
      <c r="M65" s="140"/>
      <c r="N65" s="140"/>
      <c r="O65" s="140"/>
      <c r="P65" s="140"/>
      <c r="Q65" s="140"/>
      <c r="R65" s="140"/>
      <c r="S65" s="301"/>
    </row>
    <row r="66" spans="1:19" ht="20.25" customHeight="1">
      <c r="A66" s="515"/>
      <c r="B66" s="515"/>
      <c r="C66" s="515"/>
      <c r="D66" s="515"/>
      <c r="E66" s="515"/>
      <c r="F66" s="515"/>
      <c r="G66" s="516"/>
      <c r="H66" s="470">
        <f>SUM(H63:H65)</f>
        <v>135000</v>
      </c>
      <c r="I66" s="1">
        <v>0</v>
      </c>
      <c r="L66" s="41"/>
      <c r="M66" s="140"/>
      <c r="N66" s="140"/>
      <c r="O66" s="140"/>
      <c r="P66" s="140"/>
      <c r="Q66" s="140"/>
      <c r="R66" s="140"/>
      <c r="S66" s="301"/>
    </row>
    <row r="67" spans="1:19" ht="9.75" customHeight="1">
      <c r="A67" s="41"/>
      <c r="E67" s="46"/>
      <c r="H67" s="43"/>
      <c r="I67" s="126"/>
      <c r="L67" s="41"/>
      <c r="M67" s="140"/>
      <c r="N67" s="140"/>
      <c r="O67" s="140"/>
      <c r="P67" s="140"/>
      <c r="Q67" s="140"/>
      <c r="R67" s="140"/>
      <c r="S67" s="301"/>
    </row>
    <row r="68" spans="1:19" ht="20.25" customHeight="1">
      <c r="A68" s="44" t="s">
        <v>851</v>
      </c>
      <c r="B68" s="41"/>
      <c r="C68" s="41"/>
      <c r="D68" s="41"/>
      <c r="E68" s="41"/>
      <c r="F68" s="41"/>
      <c r="G68" s="41"/>
      <c r="H68" s="41"/>
      <c r="L68" s="41"/>
      <c r="M68" s="140"/>
      <c r="N68" s="140"/>
      <c r="O68" s="140"/>
      <c r="P68" s="140"/>
      <c r="Q68" s="140"/>
      <c r="R68" s="140"/>
      <c r="S68" s="301"/>
    </row>
    <row r="69" spans="1:19" ht="20.25" customHeight="1">
      <c r="A69" s="596" t="s">
        <v>759</v>
      </c>
      <c r="B69" s="597"/>
      <c r="C69" s="596" t="s">
        <v>268</v>
      </c>
      <c r="D69" s="597"/>
      <c r="E69" s="464" t="s">
        <v>26</v>
      </c>
      <c r="F69" s="465"/>
      <c r="G69" s="465"/>
      <c r="H69" s="466" t="s">
        <v>48</v>
      </c>
      <c r="L69" s="41"/>
      <c r="M69" s="140"/>
      <c r="N69" s="140"/>
      <c r="O69" s="140"/>
      <c r="P69" s="140"/>
      <c r="Q69" s="140"/>
      <c r="R69" s="140"/>
      <c r="S69" s="301"/>
    </row>
    <row r="70" spans="1:19" ht="24">
      <c r="A70" s="598" t="s">
        <v>760</v>
      </c>
      <c r="B70" s="599"/>
      <c r="C70" s="452" t="s">
        <v>271</v>
      </c>
      <c r="D70" s="467"/>
      <c r="E70" s="453" t="s">
        <v>761</v>
      </c>
      <c r="F70" s="453"/>
      <c r="G70" s="453"/>
      <c r="H70" s="468">
        <v>135000</v>
      </c>
      <c r="L70" s="41"/>
      <c r="M70" s="140"/>
      <c r="N70" s="140"/>
      <c r="O70" s="140"/>
      <c r="P70" s="140"/>
      <c r="Q70" s="140"/>
      <c r="R70" s="140"/>
      <c r="S70" s="301"/>
    </row>
    <row r="71" spans="1:19" ht="20.25" customHeight="1">
      <c r="A71" s="536"/>
      <c r="B71" s="537"/>
      <c r="C71" s="536"/>
      <c r="D71" s="538"/>
      <c r="E71" s="539" t="s">
        <v>762</v>
      </c>
      <c r="F71" s="539"/>
      <c r="G71" s="539"/>
      <c r="H71" s="540"/>
      <c r="L71" s="41"/>
      <c r="M71" s="140"/>
      <c r="N71" s="140"/>
      <c r="O71" s="140"/>
      <c r="P71" s="140"/>
      <c r="Q71" s="140"/>
      <c r="R71" s="140"/>
      <c r="S71" s="301"/>
    </row>
    <row r="72" spans="1:19" ht="20.25" customHeight="1">
      <c r="A72" s="454" t="s">
        <v>920</v>
      </c>
      <c r="B72" s="460"/>
      <c r="C72" s="454" t="s">
        <v>271</v>
      </c>
      <c r="D72" s="469"/>
      <c r="E72" s="455" t="s">
        <v>922</v>
      </c>
      <c r="F72" s="455"/>
      <c r="G72" s="455"/>
      <c r="H72" s="542">
        <v>7800</v>
      </c>
      <c r="L72" s="41"/>
      <c r="M72" s="140"/>
      <c r="N72" s="140"/>
      <c r="O72" s="140"/>
      <c r="P72" s="140"/>
      <c r="Q72" s="140"/>
      <c r="R72" s="140"/>
      <c r="S72" s="301"/>
    </row>
    <row r="73" spans="1:19" ht="20.25" customHeight="1">
      <c r="A73" s="543" t="s">
        <v>921</v>
      </c>
      <c r="B73" s="533"/>
      <c r="C73" s="532"/>
      <c r="D73" s="533"/>
      <c r="E73" s="534" t="s">
        <v>923</v>
      </c>
      <c r="F73" s="534"/>
      <c r="G73" s="534"/>
      <c r="H73" s="535"/>
      <c r="L73" s="41"/>
      <c r="M73" s="140"/>
      <c r="N73" s="140"/>
      <c r="O73" s="140"/>
      <c r="P73" s="140"/>
      <c r="Q73" s="140"/>
      <c r="R73" s="140"/>
      <c r="S73" s="301"/>
    </row>
    <row r="74" spans="1:19" ht="20.25" customHeight="1">
      <c r="A74" s="454" t="s">
        <v>925</v>
      </c>
      <c r="B74" s="460"/>
      <c r="C74" s="454" t="s">
        <v>271</v>
      </c>
      <c r="D74" s="469"/>
      <c r="E74" s="455" t="s">
        <v>922</v>
      </c>
      <c r="F74" s="455"/>
      <c r="G74" s="455"/>
      <c r="H74" s="542">
        <v>2000</v>
      </c>
      <c r="L74" s="41"/>
      <c r="M74" s="140"/>
      <c r="N74" s="140"/>
      <c r="O74" s="140"/>
      <c r="P74" s="140"/>
      <c r="Q74" s="140"/>
      <c r="R74" s="140"/>
      <c r="S74" s="301"/>
    </row>
    <row r="75" spans="1:19" ht="24">
      <c r="A75" s="457"/>
      <c r="B75" s="461"/>
      <c r="C75" s="457"/>
      <c r="D75" s="461"/>
      <c r="E75" s="541" t="s">
        <v>924</v>
      </c>
      <c r="F75" s="458"/>
      <c r="G75" s="458"/>
      <c r="H75" s="459"/>
      <c r="L75" s="41"/>
      <c r="M75" s="140"/>
      <c r="N75" s="140"/>
      <c r="O75" s="140"/>
      <c r="P75" s="140"/>
      <c r="Q75" s="140"/>
      <c r="R75" s="140"/>
      <c r="S75" s="301"/>
    </row>
    <row r="76" spans="1:19" ht="20.25" customHeight="1">
      <c r="A76" s="515"/>
      <c r="B76" s="515"/>
      <c r="C76" s="515"/>
      <c r="D76" s="515"/>
      <c r="E76" s="515"/>
      <c r="F76" s="515"/>
      <c r="G76" s="516"/>
      <c r="H76" s="470">
        <f>SUM(H70:H75)</f>
        <v>144800</v>
      </c>
      <c r="L76" s="224">
        <f>H76-145890</f>
        <v>-1090</v>
      </c>
      <c r="M76" s="140"/>
      <c r="N76" s="140"/>
      <c r="O76" s="140"/>
      <c r="P76" s="140"/>
      <c r="Q76" s="140"/>
      <c r="R76" s="140"/>
      <c r="S76" s="301"/>
    </row>
    <row r="77" spans="1:19" ht="20.25" customHeight="1">
      <c r="A77" s="44" t="s">
        <v>852</v>
      </c>
      <c r="E77" s="46"/>
      <c r="H77" s="126"/>
      <c r="L77" s="41"/>
      <c r="M77" s="140"/>
      <c r="N77" s="140"/>
      <c r="O77" s="140"/>
      <c r="P77" s="140"/>
      <c r="Q77" s="140"/>
      <c r="R77" s="140"/>
      <c r="S77" s="301"/>
    </row>
    <row r="78" spans="1:19" ht="24">
      <c r="A78" s="611" t="s">
        <v>768</v>
      </c>
      <c r="B78" s="612"/>
      <c r="C78" s="612"/>
      <c r="D78" s="611" t="s">
        <v>26</v>
      </c>
      <c r="E78" s="612"/>
      <c r="F78" s="612"/>
      <c r="G78" s="613"/>
      <c r="H78" s="490" t="s">
        <v>48</v>
      </c>
      <c r="L78" s="41"/>
      <c r="M78" s="140"/>
      <c r="N78" s="140"/>
      <c r="O78" s="140"/>
      <c r="P78" s="140"/>
      <c r="Q78" s="140"/>
      <c r="R78" s="140"/>
      <c r="S78" s="301"/>
    </row>
    <row r="79" spans="1:19" ht="24">
      <c r="A79" s="614" t="s">
        <v>798</v>
      </c>
      <c r="B79" s="615"/>
      <c r="C79" s="615"/>
      <c r="D79" s="493" t="s">
        <v>799</v>
      </c>
      <c r="E79" s="462"/>
      <c r="F79" s="462"/>
      <c r="G79" s="463"/>
      <c r="H79" s="544">
        <v>370100</v>
      </c>
      <c r="L79" s="41"/>
      <c r="M79" s="140"/>
      <c r="N79" s="140"/>
      <c r="O79" s="140"/>
      <c r="P79" s="140"/>
      <c r="Q79" s="140"/>
      <c r="R79" s="140"/>
      <c r="S79" s="301"/>
    </row>
    <row r="80" spans="1:19" ht="9" customHeight="1">
      <c r="A80" s="491"/>
      <c r="B80" s="75"/>
      <c r="C80" s="75"/>
      <c r="D80" s="492"/>
      <c r="E80" s="75"/>
      <c r="F80" s="75"/>
      <c r="G80" s="77"/>
      <c r="H80" s="545"/>
      <c r="K80" s="1">
        <v>43552.75</v>
      </c>
      <c r="L80" s="41"/>
      <c r="M80" s="140"/>
      <c r="N80" s="140"/>
      <c r="O80" s="140"/>
      <c r="P80" s="140"/>
      <c r="Q80" s="140"/>
      <c r="R80" s="140"/>
      <c r="S80" s="301"/>
    </row>
    <row r="81" spans="3:19" ht="18.75" customHeight="1">
      <c r="C81" s="41"/>
      <c r="D81" s="41"/>
      <c r="E81" s="41"/>
      <c r="F81" s="610"/>
      <c r="G81" s="610"/>
      <c r="H81" s="546">
        <f>SUM(H79:H80)</f>
        <v>370100</v>
      </c>
      <c r="L81" s="41"/>
      <c r="M81" s="140"/>
      <c r="N81" s="140"/>
      <c r="O81" s="140"/>
      <c r="P81" s="140"/>
      <c r="Q81" s="140"/>
      <c r="R81" s="140"/>
      <c r="S81" s="301"/>
    </row>
    <row r="82" spans="1:19" ht="8.25" customHeight="1">
      <c r="A82" s="41"/>
      <c r="E82" s="46"/>
      <c r="H82" s="126"/>
      <c r="L82" s="41"/>
      <c r="M82" s="140"/>
      <c r="N82" s="140"/>
      <c r="O82" s="140"/>
      <c r="P82" s="140"/>
      <c r="Q82" s="140"/>
      <c r="R82" s="140"/>
      <c r="S82" s="301"/>
    </row>
    <row r="83" spans="1:18" ht="19.5" customHeight="1">
      <c r="A83" s="37"/>
      <c r="B83" s="33"/>
      <c r="C83" s="33"/>
      <c r="D83" s="33"/>
      <c r="E83" s="378"/>
      <c r="F83" s="378" t="s">
        <v>108</v>
      </c>
      <c r="G83" s="33"/>
      <c r="H83" s="386"/>
      <c r="I83" s="34"/>
      <c r="L83" s="41"/>
      <c r="M83" s="140"/>
      <c r="N83" s="140"/>
      <c r="O83" s="140"/>
      <c r="P83" s="140"/>
      <c r="Q83" s="140"/>
      <c r="R83" s="140"/>
    </row>
    <row r="84" spans="1:18" ht="10.5" customHeight="1">
      <c r="A84" s="37"/>
      <c r="B84" s="33"/>
      <c r="C84" s="33"/>
      <c r="D84" s="33"/>
      <c r="E84" s="378"/>
      <c r="F84" s="378"/>
      <c r="G84" s="33"/>
      <c r="H84" s="386"/>
      <c r="I84" s="34"/>
      <c r="L84" s="41"/>
      <c r="M84" s="140"/>
      <c r="N84" s="140"/>
      <c r="O84" s="140"/>
      <c r="P84" s="140"/>
      <c r="Q84" s="140"/>
      <c r="R84" s="140"/>
    </row>
    <row r="85" spans="1:18" ht="24">
      <c r="A85" s="585" t="s">
        <v>102</v>
      </c>
      <c r="B85" s="585"/>
      <c r="C85" s="585"/>
      <c r="D85" s="585"/>
      <c r="E85" s="585"/>
      <c r="F85" s="585"/>
      <c r="G85" s="585"/>
      <c r="H85" s="585"/>
      <c r="I85" s="126"/>
      <c r="L85" s="41"/>
      <c r="M85" s="140"/>
      <c r="N85" s="140"/>
      <c r="O85" s="140"/>
      <c r="P85" s="140"/>
      <c r="Q85" s="140"/>
      <c r="R85" s="140"/>
    </row>
    <row r="86" spans="1:18" ht="24">
      <c r="A86" s="585" t="s">
        <v>536</v>
      </c>
      <c r="B86" s="585"/>
      <c r="C86" s="585"/>
      <c r="D86" s="585"/>
      <c r="E86" s="585"/>
      <c r="F86" s="585"/>
      <c r="G86" s="585"/>
      <c r="H86" s="585"/>
      <c r="I86" s="126"/>
      <c r="L86" s="41"/>
      <c r="M86" s="140"/>
      <c r="N86" s="140"/>
      <c r="O86" s="140"/>
      <c r="P86" s="140"/>
      <c r="Q86" s="140"/>
      <c r="R86" s="140"/>
    </row>
    <row r="87" spans="1:18" ht="24">
      <c r="A87" s="585" t="s">
        <v>919</v>
      </c>
      <c r="B87" s="585"/>
      <c r="C87" s="585"/>
      <c r="D87" s="585"/>
      <c r="E87" s="585"/>
      <c r="F87" s="585"/>
      <c r="G87" s="585"/>
      <c r="H87" s="585"/>
      <c r="I87" s="126"/>
      <c r="L87" s="41"/>
      <c r="M87" s="140"/>
      <c r="N87" s="140"/>
      <c r="O87" s="140"/>
      <c r="P87" s="140"/>
      <c r="Q87" s="140"/>
      <c r="R87" s="140"/>
    </row>
    <row r="88" spans="18:19" ht="16.5" customHeight="1">
      <c r="R88" s="140"/>
      <c r="S88" s="301"/>
    </row>
    <row r="89" spans="1:19" ht="24">
      <c r="A89" s="483" t="s">
        <v>853</v>
      </c>
      <c r="B89" s="484"/>
      <c r="C89"/>
      <c r="R89" s="140"/>
      <c r="S89" s="301"/>
    </row>
    <row r="90" spans="1:19" ht="9.75" customHeight="1">
      <c r="A90" s="483"/>
      <c r="B90" s="484"/>
      <c r="C90"/>
      <c r="R90" s="140"/>
      <c r="S90" s="301"/>
    </row>
    <row r="91" spans="1:19" ht="24">
      <c r="A91" s="611" t="s">
        <v>768</v>
      </c>
      <c r="B91" s="613"/>
      <c r="C91" s="611" t="s">
        <v>769</v>
      </c>
      <c r="D91" s="612"/>
      <c r="E91" s="612"/>
      <c r="F91" s="612"/>
      <c r="G91" s="613"/>
      <c r="H91" s="485" t="s">
        <v>48</v>
      </c>
      <c r="R91" s="140"/>
      <c r="S91" s="301"/>
    </row>
    <row r="92" spans="1:19" ht="24">
      <c r="A92" s="495" t="s">
        <v>770</v>
      </c>
      <c r="B92" s="41"/>
      <c r="C92" s="496" t="s">
        <v>771</v>
      </c>
      <c r="D92" s="41"/>
      <c r="E92" s="41"/>
      <c r="F92" s="41"/>
      <c r="G92" s="41"/>
      <c r="H92" s="497">
        <v>40000</v>
      </c>
      <c r="L92" s="41"/>
      <c r="M92" s="140"/>
      <c r="N92" s="140"/>
      <c r="O92" s="140"/>
      <c r="P92" s="140"/>
      <c r="Q92" s="140"/>
      <c r="R92" s="140"/>
      <c r="S92" s="301"/>
    </row>
    <row r="93" spans="1:19" ht="24">
      <c r="A93" s="450" t="s">
        <v>772</v>
      </c>
      <c r="B93" s="176"/>
      <c r="C93" s="486" t="s">
        <v>773</v>
      </c>
      <c r="D93" s="176"/>
      <c r="E93" s="176"/>
      <c r="F93" s="176"/>
      <c r="G93" s="176"/>
      <c r="H93" s="487">
        <v>70000</v>
      </c>
      <c r="L93" s="41"/>
      <c r="M93" s="140"/>
      <c r="N93" s="140"/>
      <c r="O93" s="140"/>
      <c r="P93" s="140"/>
      <c r="Q93" s="140"/>
      <c r="R93" s="140"/>
      <c r="S93" s="301"/>
    </row>
    <row r="94" spans="1:19" ht="24">
      <c r="A94" s="450" t="s">
        <v>774</v>
      </c>
      <c r="B94" s="176"/>
      <c r="C94" s="486" t="s">
        <v>775</v>
      </c>
      <c r="D94" s="176"/>
      <c r="E94" s="176"/>
      <c r="F94" s="176"/>
      <c r="G94" s="176"/>
      <c r="H94" s="487">
        <v>90000</v>
      </c>
      <c r="R94" s="140"/>
      <c r="S94" s="301"/>
    </row>
    <row r="95" spans="1:19" ht="24">
      <c r="A95" s="450" t="s">
        <v>776</v>
      </c>
      <c r="B95" s="176"/>
      <c r="C95" s="486" t="s">
        <v>777</v>
      </c>
      <c r="D95" s="176"/>
      <c r="E95" s="176"/>
      <c r="F95" s="176"/>
      <c r="G95" s="176"/>
      <c r="H95" s="487">
        <v>6440</v>
      </c>
      <c r="R95" s="140"/>
      <c r="S95" s="301"/>
    </row>
    <row r="96" spans="1:19" ht="24">
      <c r="A96" s="450" t="s">
        <v>778</v>
      </c>
      <c r="B96" s="176"/>
      <c r="C96" s="486" t="s">
        <v>779</v>
      </c>
      <c r="D96" s="176"/>
      <c r="E96" s="176"/>
      <c r="F96" s="176"/>
      <c r="G96" s="176"/>
      <c r="H96" s="487">
        <v>20000</v>
      </c>
      <c r="R96" s="140"/>
      <c r="S96" s="301"/>
    </row>
    <row r="97" spans="1:19" ht="24">
      <c r="A97" s="450" t="s">
        <v>780</v>
      </c>
      <c r="B97" s="176"/>
      <c r="C97" s="486" t="s">
        <v>781</v>
      </c>
      <c r="D97" s="176"/>
      <c r="E97" s="176"/>
      <c r="F97" s="176"/>
      <c r="G97" s="176"/>
      <c r="H97" s="488">
        <v>20000</v>
      </c>
      <c r="R97" s="140"/>
      <c r="S97" s="301"/>
    </row>
    <row r="98" spans="1:19" ht="24">
      <c r="A98" s="450" t="s">
        <v>782</v>
      </c>
      <c r="B98" s="176"/>
      <c r="C98" s="486" t="s">
        <v>783</v>
      </c>
      <c r="D98" s="176"/>
      <c r="E98" s="176"/>
      <c r="F98" s="176"/>
      <c r="G98" s="176"/>
      <c r="H98" s="487">
        <v>40000</v>
      </c>
      <c r="R98" s="140"/>
      <c r="S98" s="301"/>
    </row>
    <row r="99" spans="1:19" ht="24">
      <c r="A99" s="450" t="s">
        <v>784</v>
      </c>
      <c r="B99" s="176"/>
      <c r="C99" s="486" t="s">
        <v>785</v>
      </c>
      <c r="D99" s="176"/>
      <c r="E99" s="176"/>
      <c r="F99" s="176"/>
      <c r="G99" s="176"/>
      <c r="H99" s="487">
        <v>60000</v>
      </c>
      <c r="L99" s="41"/>
      <c r="M99" s="140"/>
      <c r="N99" s="140"/>
      <c r="O99" s="140"/>
      <c r="P99" s="140"/>
      <c r="Q99" s="140"/>
      <c r="R99" s="140"/>
      <c r="S99" s="301"/>
    </row>
    <row r="100" spans="1:19" ht="24">
      <c r="A100" s="450" t="s">
        <v>786</v>
      </c>
      <c r="B100" s="176"/>
      <c r="C100" s="486" t="s">
        <v>787</v>
      </c>
      <c r="D100" s="176"/>
      <c r="E100" s="176"/>
      <c r="F100" s="176"/>
      <c r="G100" s="176"/>
      <c r="H100" s="487">
        <v>20000</v>
      </c>
      <c r="L100" s="41"/>
      <c r="M100" s="140"/>
      <c r="N100" s="140"/>
      <c r="O100" s="140"/>
      <c r="P100" s="140"/>
      <c r="Q100" s="140"/>
      <c r="R100" s="140"/>
      <c r="S100" s="301"/>
    </row>
    <row r="101" spans="1:19" ht="24">
      <c r="A101" s="450" t="s">
        <v>788</v>
      </c>
      <c r="B101" s="176"/>
      <c r="C101" s="486" t="s">
        <v>789</v>
      </c>
      <c r="D101" s="176"/>
      <c r="E101" s="176"/>
      <c r="F101" s="176"/>
      <c r="G101" s="176"/>
      <c r="H101" s="488">
        <v>80000</v>
      </c>
      <c r="L101" s="41"/>
      <c r="M101" s="140"/>
      <c r="N101" s="140"/>
      <c r="O101" s="140"/>
      <c r="P101" s="140"/>
      <c r="Q101" s="140"/>
      <c r="S101" s="301"/>
    </row>
    <row r="102" spans="1:19" ht="24">
      <c r="A102" s="489" t="s">
        <v>790</v>
      </c>
      <c r="B102" s="176"/>
      <c r="C102" s="486" t="s">
        <v>791</v>
      </c>
      <c r="D102" s="176"/>
      <c r="E102" s="176"/>
      <c r="F102" s="176"/>
      <c r="G102" s="176"/>
      <c r="H102" s="488">
        <v>80000</v>
      </c>
      <c r="L102" s="41"/>
      <c r="M102" s="140"/>
      <c r="N102" s="140"/>
      <c r="O102" s="140"/>
      <c r="P102" s="140"/>
      <c r="Q102" s="140"/>
      <c r="S102" s="301"/>
    </row>
    <row r="103" spans="1:19" ht="24">
      <c r="A103" s="450" t="s">
        <v>792</v>
      </c>
      <c r="B103" s="176"/>
      <c r="C103" s="486" t="s">
        <v>793</v>
      </c>
      <c r="D103" s="176"/>
      <c r="E103" s="176"/>
      <c r="F103" s="176"/>
      <c r="G103" s="176"/>
      <c r="H103" s="487">
        <v>40000</v>
      </c>
      <c r="L103" s="41"/>
      <c r="M103" s="140"/>
      <c r="N103" s="140"/>
      <c r="O103" s="140"/>
      <c r="P103" s="140"/>
      <c r="Q103" s="140"/>
      <c r="S103" s="301"/>
    </row>
    <row r="104" spans="1:19" ht="24">
      <c r="A104" s="450" t="s">
        <v>794</v>
      </c>
      <c r="B104" s="176"/>
      <c r="C104" s="486" t="s">
        <v>795</v>
      </c>
      <c r="D104" s="176"/>
      <c r="E104" s="176"/>
      <c r="F104" s="176"/>
      <c r="G104" s="176"/>
      <c r="H104" s="487">
        <v>36400</v>
      </c>
      <c r="L104" s="41"/>
      <c r="M104" s="140"/>
      <c r="N104" s="140"/>
      <c r="O104" s="140"/>
      <c r="P104" s="140"/>
      <c r="Q104" s="140"/>
      <c r="S104" s="301"/>
    </row>
    <row r="105" spans="1:19" ht="24">
      <c r="A105" s="451" t="s">
        <v>796</v>
      </c>
      <c r="B105" s="75"/>
      <c r="C105" s="498" t="s">
        <v>797</v>
      </c>
      <c r="D105" s="75"/>
      <c r="E105" s="75"/>
      <c r="F105" s="75"/>
      <c r="G105" s="75"/>
      <c r="H105" s="499">
        <v>67500</v>
      </c>
      <c r="L105" s="41"/>
      <c r="M105" s="140"/>
      <c r="N105" s="140"/>
      <c r="O105" s="140"/>
      <c r="P105" s="140"/>
      <c r="Q105" s="140"/>
      <c r="S105" s="301"/>
    </row>
    <row r="106" spans="1:19" ht="24.75" thickBot="1">
      <c r="A106" s="609"/>
      <c r="B106" s="609"/>
      <c r="F106" s="609" t="s">
        <v>22</v>
      </c>
      <c r="G106" s="609"/>
      <c r="H106" s="494">
        <f>SUM(H92:H105)</f>
        <v>670340</v>
      </c>
      <c r="L106" s="41"/>
      <c r="M106" s="140"/>
      <c r="N106" s="140"/>
      <c r="O106" s="140"/>
      <c r="P106" s="140"/>
      <c r="Q106" s="140"/>
      <c r="R106" s="140"/>
      <c r="S106" s="301"/>
    </row>
    <row r="107" spans="1:19" ht="24.75" thickTop="1">
      <c r="A107" s="471"/>
      <c r="B107" s="484"/>
      <c r="C107" s="471"/>
      <c r="L107" s="41"/>
      <c r="M107" s="140"/>
      <c r="N107" s="140"/>
      <c r="O107" s="140"/>
      <c r="P107" s="140"/>
      <c r="Q107" s="140"/>
      <c r="R107" s="140"/>
      <c r="S107" s="301"/>
    </row>
    <row r="108" spans="3:19" ht="24">
      <c r="C108"/>
      <c r="L108" s="41"/>
      <c r="M108" s="140"/>
      <c r="N108" s="140"/>
      <c r="O108" s="140"/>
      <c r="P108" s="140"/>
      <c r="Q108" s="140"/>
      <c r="R108" s="140"/>
      <c r="S108" s="301"/>
    </row>
    <row r="109" spans="1:19" ht="15" customHeight="1">
      <c r="A109" s="483"/>
      <c r="B109" s="484"/>
      <c r="C109"/>
      <c r="L109" s="41"/>
      <c r="M109" s="140"/>
      <c r="N109" s="140"/>
      <c r="O109" s="140"/>
      <c r="P109" s="140"/>
      <c r="Q109" s="140"/>
      <c r="R109" s="140"/>
      <c r="S109" s="301"/>
    </row>
    <row r="110" spans="12:18" ht="24">
      <c r="L110" s="41"/>
      <c r="M110" s="140"/>
      <c r="N110" s="140"/>
      <c r="O110" s="140"/>
      <c r="P110" s="140"/>
      <c r="Q110" s="140"/>
      <c r="R110" s="140"/>
    </row>
    <row r="111" spans="12:18" ht="24">
      <c r="L111" s="41"/>
      <c r="M111" s="140"/>
      <c r="N111" s="140"/>
      <c r="O111" s="140"/>
      <c r="P111" s="140"/>
      <c r="Q111" s="140"/>
      <c r="R111" s="140"/>
    </row>
    <row r="112" spans="12:18" ht="24">
      <c r="L112" s="41"/>
      <c r="M112" s="140"/>
      <c r="N112" s="140"/>
      <c r="O112" s="140"/>
      <c r="P112" s="140"/>
      <c r="Q112" s="140"/>
      <c r="R112" s="140"/>
    </row>
    <row r="113" spans="12:18" ht="24">
      <c r="L113" s="41"/>
      <c r="M113" s="140"/>
      <c r="N113" s="140"/>
      <c r="O113" s="140"/>
      <c r="P113" s="140"/>
      <c r="Q113" s="140"/>
      <c r="R113" s="140"/>
    </row>
    <row r="114" spans="12:19" ht="24">
      <c r="L114" s="41"/>
      <c r="M114" s="140"/>
      <c r="N114" s="140"/>
      <c r="O114" s="140"/>
      <c r="P114" s="140"/>
      <c r="Q114" s="140"/>
      <c r="R114" s="140"/>
      <c r="S114" s="301"/>
    </row>
    <row r="115" spans="12:19" ht="24">
      <c r="L115" s="41"/>
      <c r="M115" s="140"/>
      <c r="N115" s="140"/>
      <c r="O115" s="140"/>
      <c r="P115" s="140"/>
      <c r="Q115" s="140"/>
      <c r="R115" s="140"/>
      <c r="S115" s="301"/>
    </row>
    <row r="116" spans="17:19" ht="24">
      <c r="Q116" s="140"/>
      <c r="R116" s="140"/>
      <c r="S116" s="301"/>
    </row>
    <row r="117" spans="17:19" ht="24">
      <c r="Q117" s="140"/>
      <c r="R117" s="140"/>
      <c r="S117" s="301"/>
    </row>
    <row r="118" spans="18:19" ht="24">
      <c r="R118" s="140"/>
      <c r="S118" s="301"/>
    </row>
    <row r="119" spans="1:18" ht="19.5" customHeight="1">
      <c r="A119" s="37"/>
      <c r="B119" s="33"/>
      <c r="C119" s="33"/>
      <c r="D119" s="33"/>
      <c r="E119" s="378"/>
      <c r="F119" s="378" t="s">
        <v>492</v>
      </c>
      <c r="G119" s="33"/>
      <c r="H119" s="386"/>
      <c r="I119" s="34"/>
      <c r="R119" s="140"/>
    </row>
    <row r="120" spans="1:18" ht="19.5" customHeight="1">
      <c r="A120" s="37"/>
      <c r="B120" s="33"/>
      <c r="C120" s="33"/>
      <c r="D120" s="33"/>
      <c r="E120" s="378"/>
      <c r="F120" s="378"/>
      <c r="G120" s="33"/>
      <c r="H120" s="386"/>
      <c r="I120" s="34"/>
      <c r="R120" s="140"/>
    </row>
    <row r="121" spans="1:18" ht="24">
      <c r="A121" s="585" t="s">
        <v>102</v>
      </c>
      <c r="B121" s="585"/>
      <c r="C121" s="585"/>
      <c r="D121" s="585"/>
      <c r="E121" s="585"/>
      <c r="F121" s="585"/>
      <c r="G121" s="585"/>
      <c r="H121" s="585"/>
      <c r="I121" s="126"/>
      <c r="R121" s="140"/>
    </row>
    <row r="122" spans="1:18" ht="24">
      <c r="A122" s="585" t="s">
        <v>536</v>
      </c>
      <c r="B122" s="585"/>
      <c r="C122" s="585"/>
      <c r="D122" s="585"/>
      <c r="E122" s="585"/>
      <c r="F122" s="585"/>
      <c r="G122" s="585"/>
      <c r="H122" s="585"/>
      <c r="I122" s="126"/>
      <c r="R122" s="140"/>
    </row>
    <row r="123" spans="1:18" ht="24">
      <c r="A123" s="585" t="s">
        <v>919</v>
      </c>
      <c r="B123" s="585"/>
      <c r="C123" s="585"/>
      <c r="D123" s="585"/>
      <c r="E123" s="585"/>
      <c r="F123" s="585"/>
      <c r="G123" s="585"/>
      <c r="H123" s="585"/>
      <c r="I123" s="126"/>
      <c r="R123" s="140"/>
    </row>
    <row r="124" spans="1:18" ht="24">
      <c r="A124" s="483" t="s">
        <v>855</v>
      </c>
      <c r="B124" s="484"/>
      <c r="C124" s="34"/>
      <c r="D124" s="34"/>
      <c r="E124" s="34"/>
      <c r="F124" s="34"/>
      <c r="G124" s="34"/>
      <c r="H124" s="34"/>
      <c r="I124" s="126"/>
      <c r="R124" s="140"/>
    </row>
    <row r="125" spans="2:19" ht="24">
      <c r="B125" s="616" t="s">
        <v>836</v>
      </c>
      <c r="C125" s="617"/>
      <c r="D125" s="617"/>
      <c r="E125" s="618"/>
      <c r="F125" s="616" t="s">
        <v>801</v>
      </c>
      <c r="G125" s="618"/>
      <c r="H125" s="2" t="s">
        <v>48</v>
      </c>
      <c r="R125" s="140"/>
      <c r="S125" s="301"/>
    </row>
    <row r="126" spans="2:19" ht="24">
      <c r="B126" s="501" t="s">
        <v>802</v>
      </c>
      <c r="F126" s="514" t="s">
        <v>803</v>
      </c>
      <c r="H126" s="382">
        <v>59974</v>
      </c>
      <c r="R126" s="140"/>
      <c r="S126" s="301"/>
    </row>
    <row r="127" spans="2:19" ht="24">
      <c r="B127" s="502" t="s">
        <v>804</v>
      </c>
      <c r="C127" s="176"/>
      <c r="D127" s="176"/>
      <c r="E127" s="176"/>
      <c r="F127" s="513" t="s">
        <v>803</v>
      </c>
      <c r="G127" s="176"/>
      <c r="H127" s="503">
        <v>13802</v>
      </c>
      <c r="R127" s="140"/>
      <c r="S127" s="301"/>
    </row>
    <row r="128" spans="2:19" ht="24">
      <c r="B128" s="502" t="s">
        <v>805</v>
      </c>
      <c r="C128" s="176"/>
      <c r="D128" s="176"/>
      <c r="E128" s="176"/>
      <c r="F128" s="512" t="s">
        <v>806</v>
      </c>
      <c r="G128" s="511"/>
      <c r="H128" s="503">
        <v>29003</v>
      </c>
      <c r="S128" s="301"/>
    </row>
    <row r="129" spans="2:19" ht="24">
      <c r="B129" s="502" t="s">
        <v>807</v>
      </c>
      <c r="C129" s="176"/>
      <c r="D129" s="176"/>
      <c r="E129" s="176"/>
      <c r="F129" s="512" t="s">
        <v>808</v>
      </c>
      <c r="G129" s="511"/>
      <c r="H129" s="504">
        <v>24227</v>
      </c>
      <c r="S129" s="301"/>
    </row>
    <row r="130" spans="2:19" ht="24">
      <c r="B130" s="502" t="s">
        <v>809</v>
      </c>
      <c r="C130" s="176"/>
      <c r="D130" s="176"/>
      <c r="E130" s="176"/>
      <c r="F130" s="512" t="s">
        <v>810</v>
      </c>
      <c r="G130" s="511"/>
      <c r="H130" s="504">
        <v>9804.5</v>
      </c>
      <c r="S130" s="301"/>
    </row>
    <row r="131" spans="2:19" ht="24">
      <c r="B131" s="502" t="s">
        <v>811</v>
      </c>
      <c r="C131" s="176"/>
      <c r="D131" s="176"/>
      <c r="E131" s="176"/>
      <c r="F131" s="513" t="s">
        <v>812</v>
      </c>
      <c r="G131" s="176"/>
      <c r="H131" s="504">
        <v>17388</v>
      </c>
      <c r="S131" s="301"/>
    </row>
    <row r="132" spans="2:19" ht="24">
      <c r="B132" s="502" t="s">
        <v>813</v>
      </c>
      <c r="C132" s="176"/>
      <c r="D132" s="176"/>
      <c r="E132" s="176"/>
      <c r="F132" s="513" t="s">
        <v>812</v>
      </c>
      <c r="G132" s="176"/>
      <c r="H132" s="504">
        <v>13041</v>
      </c>
      <c r="R132" s="140"/>
      <c r="S132" s="301"/>
    </row>
    <row r="133" spans="2:19" ht="24">
      <c r="B133" s="502" t="s">
        <v>814</v>
      </c>
      <c r="C133" s="176"/>
      <c r="D133" s="176"/>
      <c r="E133" s="176"/>
      <c r="F133" s="513" t="s">
        <v>812</v>
      </c>
      <c r="G133" s="176"/>
      <c r="H133" s="504">
        <v>17388</v>
      </c>
      <c r="R133" s="140"/>
      <c r="S133" s="301"/>
    </row>
    <row r="134" spans="2:19" ht="24">
      <c r="B134" s="502" t="s">
        <v>815</v>
      </c>
      <c r="C134" s="176"/>
      <c r="D134" s="176"/>
      <c r="E134" s="176"/>
      <c r="F134" s="513" t="s">
        <v>812</v>
      </c>
      <c r="G134" s="176"/>
      <c r="H134" s="504">
        <v>13565.5</v>
      </c>
      <c r="R134" s="140"/>
      <c r="S134" s="301"/>
    </row>
    <row r="135" spans="2:19" ht="24">
      <c r="B135" s="502" t="s">
        <v>816</v>
      </c>
      <c r="C135" s="176"/>
      <c r="D135" s="176"/>
      <c r="E135" s="176"/>
      <c r="F135" s="513" t="s">
        <v>817</v>
      </c>
      <c r="G135" s="176"/>
      <c r="H135" s="504">
        <v>19080</v>
      </c>
      <c r="R135" s="140"/>
      <c r="S135" s="301"/>
    </row>
    <row r="136" spans="2:19" ht="24">
      <c r="B136" s="502" t="s">
        <v>818</v>
      </c>
      <c r="C136" s="176"/>
      <c r="D136" s="176"/>
      <c r="E136" s="176"/>
      <c r="F136" s="513" t="s">
        <v>819</v>
      </c>
      <c r="G136" s="176"/>
      <c r="H136" s="504">
        <v>13041</v>
      </c>
      <c r="R136" s="140"/>
      <c r="S136" s="301"/>
    </row>
    <row r="137" spans="2:19" ht="24">
      <c r="B137" s="502" t="s">
        <v>820</v>
      </c>
      <c r="C137" s="176"/>
      <c r="D137" s="176"/>
      <c r="E137" s="176"/>
      <c r="F137" s="513" t="s">
        <v>821</v>
      </c>
      <c r="G137" s="176"/>
      <c r="H137" s="504">
        <v>9716</v>
      </c>
      <c r="S137" s="301"/>
    </row>
    <row r="138" spans="2:19" ht="24">
      <c r="B138" s="502" t="s">
        <v>822</v>
      </c>
      <c r="C138" s="176"/>
      <c r="D138" s="176"/>
      <c r="E138" s="176"/>
      <c r="F138" s="513" t="s">
        <v>823</v>
      </c>
      <c r="G138" s="176"/>
      <c r="H138" s="504">
        <v>13553</v>
      </c>
      <c r="S138" s="301"/>
    </row>
    <row r="139" spans="2:19" ht="24">
      <c r="B139" s="502" t="s">
        <v>824</v>
      </c>
      <c r="C139" s="176"/>
      <c r="D139" s="176"/>
      <c r="E139" s="176"/>
      <c r="F139" s="513" t="s">
        <v>823</v>
      </c>
      <c r="G139" s="176"/>
      <c r="H139" s="504">
        <v>13916</v>
      </c>
      <c r="S139" s="301"/>
    </row>
    <row r="140" spans="2:19" ht="24">
      <c r="B140" s="502" t="s">
        <v>825</v>
      </c>
      <c r="C140" s="176"/>
      <c r="D140" s="176"/>
      <c r="E140" s="176"/>
      <c r="F140" s="513" t="s">
        <v>826</v>
      </c>
      <c r="G140" s="176"/>
      <c r="H140" s="504">
        <v>18788</v>
      </c>
      <c r="S140" s="301"/>
    </row>
    <row r="141" spans="2:19" ht="24">
      <c r="B141" s="165" t="s">
        <v>827</v>
      </c>
      <c r="C141" s="176"/>
      <c r="D141" s="176"/>
      <c r="E141" s="176"/>
      <c r="F141" s="513" t="s">
        <v>828</v>
      </c>
      <c r="G141" s="176"/>
      <c r="H141" s="504">
        <v>37465</v>
      </c>
      <c r="S141" s="301"/>
    </row>
    <row r="142" spans="2:19" ht="24">
      <c r="B142" s="165" t="s">
        <v>829</v>
      </c>
      <c r="C142" s="176"/>
      <c r="D142" s="176"/>
      <c r="E142" s="176"/>
      <c r="F142" s="513" t="s">
        <v>830</v>
      </c>
      <c r="G142" s="176"/>
      <c r="H142" s="504">
        <v>28345</v>
      </c>
      <c r="S142" s="301"/>
    </row>
    <row r="143" spans="2:19" ht="24">
      <c r="B143" s="505" t="s">
        <v>831</v>
      </c>
      <c r="C143" s="176"/>
      <c r="D143" s="176"/>
      <c r="E143" s="176"/>
      <c r="F143" s="513" t="s">
        <v>832</v>
      </c>
      <c r="G143" s="176"/>
      <c r="H143" s="506">
        <v>39455</v>
      </c>
      <c r="R143" s="140"/>
      <c r="S143" s="301"/>
    </row>
    <row r="144" spans="2:19" ht="24">
      <c r="B144" s="507" t="s">
        <v>833</v>
      </c>
      <c r="C144" s="176"/>
      <c r="D144" s="176"/>
      <c r="E144" s="176"/>
      <c r="F144" s="513" t="s">
        <v>837</v>
      </c>
      <c r="G144" s="176"/>
      <c r="H144" s="506">
        <v>31201</v>
      </c>
      <c r="R144" s="140"/>
      <c r="S144" s="301"/>
    </row>
    <row r="145" spans="2:19" ht="24">
      <c r="B145" s="507" t="s">
        <v>834</v>
      </c>
      <c r="C145" s="176"/>
      <c r="D145" s="176"/>
      <c r="E145" s="176"/>
      <c r="F145" s="517" t="s">
        <v>837</v>
      </c>
      <c r="G145" s="176"/>
      <c r="H145" s="506">
        <v>17388</v>
      </c>
      <c r="R145" s="140"/>
      <c r="S145" s="301"/>
    </row>
    <row r="146" spans="2:19" ht="24">
      <c r="B146" s="508" t="s">
        <v>835</v>
      </c>
      <c r="C146" s="509"/>
      <c r="D146" s="509"/>
      <c r="E146" s="509"/>
      <c r="F146" s="518" t="s">
        <v>838</v>
      </c>
      <c r="G146" s="509"/>
      <c r="H146" s="510">
        <v>23283</v>
      </c>
      <c r="R146" s="140"/>
      <c r="S146" s="301"/>
    </row>
    <row r="147" spans="8:19" ht="24.75" thickBot="1">
      <c r="H147" s="403">
        <f>SUM(H126:H146)</f>
        <v>463424</v>
      </c>
      <c r="R147" s="140"/>
      <c r="S147" s="301"/>
    </row>
    <row r="148" spans="18:19" ht="24.75" thickTop="1">
      <c r="R148" s="140"/>
      <c r="S148" s="301"/>
    </row>
    <row r="149" spans="18:19" ht="24">
      <c r="R149" s="140"/>
      <c r="S149" s="301"/>
    </row>
    <row r="150" spans="18:19" ht="24">
      <c r="R150" s="140"/>
      <c r="S150" s="301"/>
    </row>
    <row r="151" spans="18:19" ht="24">
      <c r="R151" s="140"/>
      <c r="S151" s="301"/>
    </row>
    <row r="152" spans="18:19" ht="24">
      <c r="R152" s="140"/>
      <c r="S152" s="301"/>
    </row>
    <row r="153" spans="18:19" ht="24">
      <c r="R153" s="140"/>
      <c r="S153" s="301"/>
    </row>
    <row r="154" spans="18:19" ht="24">
      <c r="R154" s="140"/>
      <c r="S154" s="301"/>
    </row>
    <row r="155" spans="18:19" ht="24">
      <c r="R155" s="140"/>
      <c r="S155" s="301"/>
    </row>
    <row r="156" spans="1:19" ht="20.25" customHeight="1">
      <c r="A156" s="41"/>
      <c r="E156" s="46"/>
      <c r="H156" s="126"/>
      <c r="R156" s="140"/>
      <c r="S156" s="301"/>
    </row>
    <row r="157" spans="1:19" ht="20.25" customHeight="1">
      <c r="A157" s="60" t="s">
        <v>65</v>
      </c>
      <c r="B157" s="60"/>
      <c r="C157" s="60"/>
      <c r="D157" s="60" t="s">
        <v>135</v>
      </c>
      <c r="E157" s="60"/>
      <c r="F157" s="60"/>
      <c r="H157" s="60"/>
      <c r="R157" s="140"/>
      <c r="S157" s="301"/>
    </row>
    <row r="158" spans="1:19" ht="20.25" customHeight="1">
      <c r="A158" s="60" t="s">
        <v>99</v>
      </c>
      <c r="B158" s="60"/>
      <c r="C158" s="60"/>
      <c r="D158" s="41" t="s">
        <v>310</v>
      </c>
      <c r="E158" s="41"/>
      <c r="F158" s="60"/>
      <c r="G158" s="41"/>
      <c r="H158" s="60"/>
      <c r="R158" s="140"/>
      <c r="S158" s="301"/>
    </row>
    <row r="159" spans="1:19" ht="20.25" customHeight="1">
      <c r="A159" s="60" t="s">
        <v>141</v>
      </c>
      <c r="B159" s="60"/>
      <c r="C159" s="60"/>
      <c r="D159" s="60" t="s">
        <v>311</v>
      </c>
      <c r="E159" s="60"/>
      <c r="F159" s="60"/>
      <c r="G159" s="41"/>
      <c r="H159" s="60"/>
      <c r="R159" s="140"/>
      <c r="S159" s="301"/>
    </row>
    <row r="160" spans="18:19" ht="20.25" customHeight="1">
      <c r="R160" s="140"/>
      <c r="S160" s="301"/>
    </row>
    <row r="161" spans="18:19" ht="20.25" customHeight="1">
      <c r="R161" s="140"/>
      <c r="S161" s="301"/>
    </row>
    <row r="162" spans="18:19" ht="20.25" customHeight="1">
      <c r="R162" s="140"/>
      <c r="S162" s="301"/>
    </row>
    <row r="163" spans="18:19" ht="20.25" customHeight="1">
      <c r="R163" s="140"/>
      <c r="S163" s="301"/>
    </row>
    <row r="164" spans="18:19" ht="20.25" customHeight="1">
      <c r="R164" s="140"/>
      <c r="S164" s="301"/>
    </row>
    <row r="165" ht="24">
      <c r="R165" s="140"/>
    </row>
    <row r="166" ht="24">
      <c r="R166" s="140"/>
    </row>
    <row r="167" spans="12:18" ht="24">
      <c r="L167" s="41"/>
      <c r="M167" s="140"/>
      <c r="N167" s="140"/>
      <c r="O167" s="140"/>
      <c r="P167" s="140"/>
      <c r="Q167" s="140"/>
      <c r="R167" s="140"/>
    </row>
    <row r="168" spans="12:18" ht="24">
      <c r="L168" s="41"/>
      <c r="M168" s="140"/>
      <c r="N168" s="140"/>
      <c r="O168" s="140"/>
      <c r="P168" s="140"/>
      <c r="Q168" s="140"/>
      <c r="R168" s="140"/>
    </row>
    <row r="169" spans="12:18" ht="24">
      <c r="L169" s="41"/>
      <c r="M169" s="140"/>
      <c r="N169" s="140"/>
      <c r="O169" s="140"/>
      <c r="P169" s="140"/>
      <c r="Q169" s="140"/>
      <c r="R169" s="140"/>
    </row>
    <row r="170" spans="12:18" ht="24">
      <c r="L170" s="41"/>
      <c r="M170" s="140"/>
      <c r="N170" s="140"/>
      <c r="O170" s="140"/>
      <c r="P170" s="140"/>
      <c r="Q170" s="140"/>
      <c r="R170" s="140"/>
    </row>
    <row r="171" spans="12:18" ht="24">
      <c r="L171" s="41"/>
      <c r="M171" s="140"/>
      <c r="N171" s="140"/>
      <c r="O171" s="140"/>
      <c r="P171" s="140"/>
      <c r="Q171" s="140"/>
      <c r="R171" s="140"/>
    </row>
    <row r="172" spans="12:18" ht="24">
      <c r="L172" s="41"/>
      <c r="M172" s="140"/>
      <c r="N172" s="140"/>
      <c r="O172" s="140"/>
      <c r="P172" s="140"/>
      <c r="Q172" s="140"/>
      <c r="R172" s="140"/>
    </row>
    <row r="173" spans="12:18" ht="24">
      <c r="L173" s="41"/>
      <c r="M173" s="140"/>
      <c r="N173" s="140"/>
      <c r="O173" s="140"/>
      <c r="P173" s="140"/>
      <c r="Q173" s="140"/>
      <c r="R173" s="140"/>
    </row>
    <row r="174" spans="12:18" ht="24">
      <c r="L174" s="41"/>
      <c r="M174" s="140"/>
      <c r="N174" s="140"/>
      <c r="O174" s="140"/>
      <c r="P174" s="140"/>
      <c r="Q174" s="140"/>
      <c r="R174" s="140"/>
    </row>
    <row r="175" spans="12:18" ht="24">
      <c r="L175" s="41"/>
      <c r="M175" s="140"/>
      <c r="N175" s="140"/>
      <c r="O175" s="140"/>
      <c r="P175" s="140"/>
      <c r="Q175" s="140"/>
      <c r="R175" s="140"/>
    </row>
    <row r="176" ht="24">
      <c r="R176" s="140"/>
    </row>
    <row r="177" ht="24">
      <c r="R177" s="140"/>
    </row>
    <row r="178" ht="24">
      <c r="R178" s="140"/>
    </row>
    <row r="179" ht="24">
      <c r="R179" s="140"/>
    </row>
    <row r="180" ht="24">
      <c r="R180" s="140"/>
    </row>
    <row r="181" ht="24">
      <c r="R181" s="140"/>
    </row>
    <row r="182" ht="24">
      <c r="R182" s="140"/>
    </row>
  </sheetData>
  <sheetProtection/>
  <mergeCells count="51">
    <mergeCell ref="B125:E125"/>
    <mergeCell ref="F125:G125"/>
    <mergeCell ref="A122:H122"/>
    <mergeCell ref="A123:H123"/>
    <mergeCell ref="C62:D62"/>
    <mergeCell ref="A63:B63"/>
    <mergeCell ref="A85:H85"/>
    <mergeCell ref="A86:H86"/>
    <mergeCell ref="A87:H87"/>
    <mergeCell ref="A121:H121"/>
    <mergeCell ref="F59:G59"/>
    <mergeCell ref="A106:B106"/>
    <mergeCell ref="F81:G81"/>
    <mergeCell ref="D78:G78"/>
    <mergeCell ref="A78:C78"/>
    <mergeCell ref="A79:C79"/>
    <mergeCell ref="A91:B91"/>
    <mergeCell ref="C91:G91"/>
    <mergeCell ref="F106:G106"/>
    <mergeCell ref="A62:B62"/>
    <mergeCell ref="F53:G53"/>
    <mergeCell ref="F58:G58"/>
    <mergeCell ref="F57:G57"/>
    <mergeCell ref="F56:G56"/>
    <mergeCell ref="F55:G55"/>
    <mergeCell ref="F54:G54"/>
    <mergeCell ref="A69:B69"/>
    <mergeCell ref="A70:B70"/>
    <mergeCell ref="C69:D69"/>
    <mergeCell ref="B47:E47"/>
    <mergeCell ref="F47:G47"/>
    <mergeCell ref="F48:G48"/>
    <mergeCell ref="F49:G49"/>
    <mergeCell ref="F50:G50"/>
    <mergeCell ref="F51:G51"/>
    <mergeCell ref="F52:G52"/>
    <mergeCell ref="U4:AB4"/>
    <mergeCell ref="A42:H42"/>
    <mergeCell ref="A44:H44"/>
    <mergeCell ref="A43:H43"/>
    <mergeCell ref="U11:Y11"/>
    <mergeCell ref="K4:R4"/>
    <mergeCell ref="Q7:R7"/>
    <mergeCell ref="A1:H1"/>
    <mergeCell ref="A2:H2"/>
    <mergeCell ref="A3:H3"/>
    <mergeCell ref="U1:Z1"/>
    <mergeCell ref="K2:R2"/>
    <mergeCell ref="K3:R3"/>
    <mergeCell ref="U2:AB2"/>
    <mergeCell ref="U3:AB3"/>
  </mergeCells>
  <printOptions/>
  <pageMargins left="0.35433070866141736" right="0.35433070866141736" top="0.3937007874015748" bottom="0.1968503937007874" header="0.7086614173228347" footer="0.70866141732283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4"/>
  <sheetViews>
    <sheetView view="pageBreakPreview" zoomScaleSheetLayoutView="100" zoomScalePageLayoutView="0" workbookViewId="0" topLeftCell="A142">
      <selection activeCell="D150" sqref="D150"/>
    </sheetView>
  </sheetViews>
  <sheetFormatPr defaultColWidth="9.140625" defaultRowHeight="12.75"/>
  <cols>
    <col min="1" max="1" width="5.7109375" style="1" customWidth="1"/>
    <col min="2" max="2" width="23.140625" style="1" customWidth="1"/>
    <col min="3" max="3" width="41.00390625" style="1" customWidth="1"/>
    <col min="4" max="4" width="14.28125" style="1" customWidth="1"/>
    <col min="5" max="5" width="15.421875" style="1" customWidth="1"/>
    <col min="6" max="6" width="11.7109375" style="1" customWidth="1"/>
    <col min="7" max="7" width="13.28125" style="1" customWidth="1"/>
    <col min="8" max="8" width="12.28125" style="1" customWidth="1"/>
    <col min="9" max="9" width="8.8515625" style="1" customWidth="1"/>
    <col min="10" max="16384" width="9.140625" style="1" customWidth="1"/>
  </cols>
  <sheetData>
    <row r="1" spans="1:9" ht="24">
      <c r="A1" s="585" t="s">
        <v>110</v>
      </c>
      <c r="B1" s="585"/>
      <c r="C1" s="585"/>
      <c r="D1" s="585"/>
      <c r="E1" s="585"/>
      <c r="F1" s="585"/>
      <c r="G1" s="45"/>
      <c r="H1" s="45"/>
      <c r="I1" s="45"/>
    </row>
    <row r="2" spans="1:9" ht="24">
      <c r="A2" s="585" t="s">
        <v>103</v>
      </c>
      <c r="B2" s="585"/>
      <c r="C2" s="585"/>
      <c r="D2" s="585"/>
      <c r="E2" s="585"/>
      <c r="F2" s="585"/>
      <c r="G2" s="45"/>
      <c r="H2" s="45"/>
      <c r="I2" s="45"/>
    </row>
    <row r="3" spans="1:9" ht="24">
      <c r="A3" s="585" t="s">
        <v>934</v>
      </c>
      <c r="B3" s="585"/>
      <c r="C3" s="585"/>
      <c r="D3" s="585"/>
      <c r="E3" s="585"/>
      <c r="F3" s="585"/>
      <c r="G3" s="45"/>
      <c r="H3" s="45"/>
      <c r="I3" s="45"/>
    </row>
    <row r="4" spans="1:9" ht="6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9" ht="22.5" customHeight="1">
      <c r="A5" s="141" t="s">
        <v>755</v>
      </c>
      <c r="B5" s="34"/>
      <c r="C5" s="34"/>
      <c r="D5" s="34"/>
      <c r="E5" s="161">
        <v>657281</v>
      </c>
      <c r="F5" s="34" t="s">
        <v>5</v>
      </c>
      <c r="G5" s="34"/>
      <c r="H5" s="34"/>
      <c r="I5" s="34"/>
    </row>
    <row r="6" spans="1:9" ht="23.25" customHeight="1">
      <c r="A6" s="141" t="s">
        <v>754</v>
      </c>
      <c r="B6" s="34"/>
      <c r="C6" s="34"/>
      <c r="D6" s="34"/>
      <c r="E6" s="161">
        <f>D152</f>
        <v>682121</v>
      </c>
      <c r="F6" s="34" t="s">
        <v>5</v>
      </c>
      <c r="G6" s="34"/>
      <c r="H6" s="168">
        <f>E5-E6</f>
        <v>-24840</v>
      </c>
      <c r="I6" s="34"/>
    </row>
    <row r="7" spans="1:9" ht="24">
      <c r="A7" s="142" t="s">
        <v>133</v>
      </c>
      <c r="B7" s="143"/>
      <c r="C7" s="34"/>
      <c r="D7" s="34"/>
      <c r="E7" s="34"/>
      <c r="F7" s="34"/>
      <c r="G7" s="34"/>
      <c r="H7" s="34"/>
      <c r="I7" s="34"/>
    </row>
    <row r="8" spans="1:9" ht="24">
      <c r="A8" s="144" t="s">
        <v>139</v>
      </c>
      <c r="B8" s="143"/>
      <c r="C8" s="34"/>
      <c r="D8" s="34"/>
      <c r="E8" s="34"/>
      <c r="F8" s="34"/>
      <c r="G8" s="34"/>
      <c r="H8" s="34"/>
      <c r="I8" s="34"/>
    </row>
    <row r="9" spans="1:9" ht="9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48">
      <c r="A10" s="145" t="s">
        <v>111</v>
      </c>
      <c r="B10" s="145" t="s">
        <v>112</v>
      </c>
      <c r="C10" s="145" t="s">
        <v>113</v>
      </c>
      <c r="D10" s="145" t="s">
        <v>114</v>
      </c>
      <c r="E10" s="146" t="s">
        <v>115</v>
      </c>
      <c r="F10" s="145" t="s">
        <v>116</v>
      </c>
      <c r="G10" s="147"/>
      <c r="H10" s="147">
        <f>4930+4930+4930+4930+4930+4930+4893+4950+4965+4950+4930+4970+1735+1500+4970+4970+1240+4970+3045</f>
        <v>81668</v>
      </c>
      <c r="I10" s="147"/>
    </row>
    <row r="11" spans="1:9" s="33" customFormat="1" ht="21.75">
      <c r="A11" s="148">
        <v>1</v>
      </c>
      <c r="B11" s="149" t="s">
        <v>117</v>
      </c>
      <c r="C11" s="38" t="s">
        <v>118</v>
      </c>
      <c r="D11" s="97">
        <v>745</v>
      </c>
      <c r="E11" s="159" t="s">
        <v>119</v>
      </c>
      <c r="F11" s="150"/>
      <c r="G11" s="96"/>
      <c r="H11" s="96">
        <f>4930+4930+4930+4930+4930+4930+4893+4950+4965+4950+4930+4970+1735+1500+4970+4970+1240+4970+3045</f>
        <v>81668</v>
      </c>
      <c r="I11" s="96"/>
    </row>
    <row r="12" spans="1:9" s="33" customFormat="1" ht="21.75">
      <c r="A12" s="151"/>
      <c r="B12" s="152"/>
      <c r="C12" s="153" t="s">
        <v>120</v>
      </c>
      <c r="D12" s="153"/>
      <c r="E12" s="151"/>
      <c r="F12" s="151"/>
      <c r="G12" s="96"/>
      <c r="H12" s="96">
        <f>81690-H11</f>
        <v>22</v>
      </c>
      <c r="I12" s="96"/>
    </row>
    <row r="13" spans="1:9" s="33" customFormat="1" ht="21.75">
      <c r="A13" s="151">
        <v>2</v>
      </c>
      <c r="B13" s="152" t="s">
        <v>117</v>
      </c>
      <c r="C13" s="153" t="s">
        <v>118</v>
      </c>
      <c r="D13" s="11">
        <v>500</v>
      </c>
      <c r="E13" s="160" t="s">
        <v>121</v>
      </c>
      <c r="F13" s="151"/>
      <c r="G13" s="96"/>
      <c r="H13" s="96">
        <f>4930+4930+4930+4930</f>
        <v>19720</v>
      </c>
      <c r="I13" s="96"/>
    </row>
    <row r="14" spans="1:9" s="33" customFormat="1" ht="21.75">
      <c r="A14" s="151"/>
      <c r="B14" s="152"/>
      <c r="C14" s="153" t="s">
        <v>122</v>
      </c>
      <c r="D14" s="153"/>
      <c r="E14" s="151"/>
      <c r="F14" s="151"/>
      <c r="G14" s="96"/>
      <c r="H14" s="96">
        <f>4930+4930+4950+4930</f>
        <v>19740</v>
      </c>
      <c r="I14" s="96"/>
    </row>
    <row r="15" spans="1:9" s="33" customFormat="1" ht="21.75">
      <c r="A15" s="151">
        <v>3</v>
      </c>
      <c r="B15" s="152" t="s">
        <v>123</v>
      </c>
      <c r="C15" s="153" t="s">
        <v>124</v>
      </c>
      <c r="D15" s="11">
        <v>32821</v>
      </c>
      <c r="E15" s="160" t="s">
        <v>125</v>
      </c>
      <c r="F15" s="151"/>
      <c r="G15" s="96"/>
      <c r="H15" s="96">
        <f>4893+4950</f>
        <v>9843</v>
      </c>
      <c r="I15" s="96"/>
    </row>
    <row r="16" spans="1:9" s="33" customFormat="1" ht="21.75">
      <c r="A16" s="151">
        <v>4</v>
      </c>
      <c r="B16" s="152" t="s">
        <v>126</v>
      </c>
      <c r="C16" s="153" t="s">
        <v>127</v>
      </c>
      <c r="D16" s="11">
        <v>1780</v>
      </c>
      <c r="E16" s="160" t="s">
        <v>128</v>
      </c>
      <c r="F16" s="151"/>
      <c r="G16" s="96"/>
      <c r="H16" s="96">
        <v>4965</v>
      </c>
      <c r="I16" s="96"/>
    </row>
    <row r="17" spans="1:9" s="33" customFormat="1" ht="21.75">
      <c r="A17" s="151">
        <v>5</v>
      </c>
      <c r="B17" s="153" t="s">
        <v>132</v>
      </c>
      <c r="C17" s="153" t="s">
        <v>136</v>
      </c>
      <c r="D17" s="11">
        <v>2185</v>
      </c>
      <c r="E17" s="151" t="s">
        <v>138</v>
      </c>
      <c r="F17" s="151"/>
      <c r="G17" s="96"/>
      <c r="H17" s="96"/>
      <c r="I17" s="96"/>
    </row>
    <row r="18" spans="1:9" s="33" customFormat="1" ht="21.75">
      <c r="A18" s="151"/>
      <c r="B18" s="153"/>
      <c r="C18" s="153" t="s">
        <v>137</v>
      </c>
      <c r="D18" s="153"/>
      <c r="E18" s="153"/>
      <c r="F18" s="151"/>
      <c r="G18" s="96"/>
      <c r="H18" s="96"/>
      <c r="I18" s="96"/>
    </row>
    <row r="19" spans="1:9" s="33" customFormat="1" ht="21.75">
      <c r="A19" s="151">
        <v>6</v>
      </c>
      <c r="B19" s="153" t="s">
        <v>134</v>
      </c>
      <c r="C19" s="153" t="s">
        <v>142</v>
      </c>
      <c r="D19" s="11">
        <v>4970</v>
      </c>
      <c r="E19" s="151" t="s">
        <v>144</v>
      </c>
      <c r="F19" s="151"/>
      <c r="G19" s="96"/>
      <c r="H19" s="96"/>
      <c r="I19" s="96"/>
    </row>
    <row r="20" spans="1:9" s="33" customFormat="1" ht="21.75">
      <c r="A20" s="151"/>
      <c r="B20" s="153"/>
      <c r="C20" s="153" t="s">
        <v>143</v>
      </c>
      <c r="D20" s="11"/>
      <c r="E20" s="151"/>
      <c r="F20" s="151"/>
      <c r="G20" s="96"/>
      <c r="H20" s="96"/>
      <c r="I20" s="96"/>
    </row>
    <row r="21" spans="1:9" s="33" customFormat="1" ht="21.75">
      <c r="A21" s="151">
        <v>7</v>
      </c>
      <c r="B21" s="153" t="s">
        <v>145</v>
      </c>
      <c r="C21" s="153" t="s">
        <v>146</v>
      </c>
      <c r="D21" s="11">
        <v>2500</v>
      </c>
      <c r="E21" s="151" t="s">
        <v>144</v>
      </c>
      <c r="F21" s="151"/>
      <c r="G21" s="96"/>
      <c r="H21" s="96"/>
      <c r="I21" s="96"/>
    </row>
    <row r="22" spans="1:9" s="33" customFormat="1" ht="21.75">
      <c r="A22" s="151"/>
      <c r="B22" s="153"/>
      <c r="C22" s="153" t="s">
        <v>147</v>
      </c>
      <c r="D22" s="153"/>
      <c r="E22" s="151"/>
      <c r="F22" s="151"/>
      <c r="G22" s="96"/>
      <c r="H22" s="96">
        <v>4970</v>
      </c>
      <c r="I22" s="96"/>
    </row>
    <row r="23" spans="1:9" s="33" customFormat="1" ht="21.75">
      <c r="A23" s="151">
        <v>8</v>
      </c>
      <c r="B23" s="153" t="s">
        <v>131</v>
      </c>
      <c r="C23" s="153" t="s">
        <v>159</v>
      </c>
      <c r="D23" s="11">
        <v>4955</v>
      </c>
      <c r="E23" s="151" t="s">
        <v>161</v>
      </c>
      <c r="F23" s="151"/>
      <c r="G23" s="96"/>
      <c r="H23" s="96"/>
      <c r="I23" s="96"/>
    </row>
    <row r="24" spans="1:9" s="33" customFormat="1" ht="21.75">
      <c r="A24" s="151"/>
      <c r="B24" s="153"/>
      <c r="C24" s="153" t="s">
        <v>160</v>
      </c>
      <c r="D24" s="11"/>
      <c r="E24" s="151"/>
      <c r="F24" s="151"/>
      <c r="G24" s="96"/>
      <c r="H24" s="96"/>
      <c r="I24" s="96"/>
    </row>
    <row r="25" spans="1:9" s="33" customFormat="1" ht="21.75">
      <c r="A25" s="151">
        <v>9</v>
      </c>
      <c r="B25" s="153" t="s">
        <v>162</v>
      </c>
      <c r="C25" s="153" t="s">
        <v>163</v>
      </c>
      <c r="D25" s="11">
        <v>4955</v>
      </c>
      <c r="E25" s="151" t="s">
        <v>164</v>
      </c>
      <c r="F25" s="151"/>
      <c r="G25" s="96"/>
      <c r="H25" s="96"/>
      <c r="I25" s="96"/>
    </row>
    <row r="26" spans="1:9" s="33" customFormat="1" ht="21.75">
      <c r="A26" s="151"/>
      <c r="B26" s="153"/>
      <c r="C26" s="153" t="s">
        <v>160</v>
      </c>
      <c r="D26" s="11"/>
      <c r="E26" s="151"/>
      <c r="F26" s="151"/>
      <c r="G26" s="96"/>
      <c r="H26" s="96"/>
      <c r="I26" s="96"/>
    </row>
    <row r="27" spans="1:9" s="33" customFormat="1" ht="21.75">
      <c r="A27" s="151">
        <v>10</v>
      </c>
      <c r="B27" s="153" t="s">
        <v>131</v>
      </c>
      <c r="C27" s="153" t="s">
        <v>165</v>
      </c>
      <c r="D27" s="11">
        <v>4955</v>
      </c>
      <c r="E27" s="151" t="s">
        <v>166</v>
      </c>
      <c r="F27" s="151"/>
      <c r="G27" s="96"/>
      <c r="H27" s="96"/>
      <c r="I27" s="96"/>
    </row>
    <row r="28" spans="1:9" s="33" customFormat="1" ht="21.75">
      <c r="A28" s="151"/>
      <c r="B28" s="153"/>
      <c r="C28" s="153" t="s">
        <v>160</v>
      </c>
      <c r="D28" s="11"/>
      <c r="E28" s="151"/>
      <c r="F28" s="151"/>
      <c r="G28" s="96"/>
      <c r="H28" s="96"/>
      <c r="I28" s="96"/>
    </row>
    <row r="29" spans="1:9" s="33" customFormat="1" ht="21.75">
      <c r="A29" s="151">
        <v>11</v>
      </c>
      <c r="B29" s="153" t="s">
        <v>131</v>
      </c>
      <c r="C29" s="153" t="s">
        <v>176</v>
      </c>
      <c r="D29" s="11">
        <v>19495</v>
      </c>
      <c r="E29" s="151" t="s">
        <v>177</v>
      </c>
      <c r="F29" s="151"/>
      <c r="G29" s="96"/>
      <c r="H29" s="96"/>
      <c r="I29" s="96"/>
    </row>
    <row r="30" spans="1:9" s="33" customFormat="1" ht="21.75">
      <c r="A30" s="151"/>
      <c r="B30" s="153"/>
      <c r="C30" s="153" t="s">
        <v>178</v>
      </c>
      <c r="D30" s="11"/>
      <c r="E30" s="151"/>
      <c r="F30" s="153"/>
      <c r="G30" s="96"/>
      <c r="H30" s="96"/>
      <c r="I30" s="96"/>
    </row>
    <row r="31" spans="1:9" s="33" customFormat="1" ht="21.75">
      <c r="A31" s="150">
        <v>12</v>
      </c>
      <c r="B31" s="153" t="s">
        <v>131</v>
      </c>
      <c r="C31" s="153" t="s">
        <v>179</v>
      </c>
      <c r="D31" s="11">
        <v>4955</v>
      </c>
      <c r="E31" s="151" t="s">
        <v>180</v>
      </c>
      <c r="F31" s="24"/>
      <c r="G31" s="96"/>
      <c r="H31" s="96"/>
      <c r="I31" s="96"/>
    </row>
    <row r="32" spans="1:9" s="33" customFormat="1" ht="21.75">
      <c r="A32" s="150"/>
      <c r="B32" s="153"/>
      <c r="C32" s="153" t="s">
        <v>181</v>
      </c>
      <c r="D32" s="11"/>
      <c r="E32" s="151"/>
      <c r="F32" s="24"/>
      <c r="G32" s="96"/>
      <c r="H32" s="96"/>
      <c r="I32" s="96"/>
    </row>
    <row r="33" spans="1:9" s="33" customFormat="1" ht="21.75">
      <c r="A33" s="151">
        <v>13</v>
      </c>
      <c r="B33" s="153" t="s">
        <v>131</v>
      </c>
      <c r="C33" s="153" t="s">
        <v>182</v>
      </c>
      <c r="D33" s="11">
        <v>4885</v>
      </c>
      <c r="E33" s="151" t="s">
        <v>183</v>
      </c>
      <c r="F33" s="153"/>
      <c r="G33" s="96"/>
      <c r="H33" s="96"/>
      <c r="I33" s="96"/>
    </row>
    <row r="34" spans="1:9" s="33" customFormat="1" ht="21.75">
      <c r="A34" s="151"/>
      <c r="B34" s="153"/>
      <c r="C34" s="153" t="s">
        <v>184</v>
      </c>
      <c r="D34" s="11"/>
      <c r="E34" s="151"/>
      <c r="F34" s="153"/>
      <c r="G34" s="96"/>
      <c r="H34" s="96"/>
      <c r="I34" s="96"/>
    </row>
    <row r="35" spans="1:9" s="33" customFormat="1" ht="21.75">
      <c r="A35" s="151">
        <v>14</v>
      </c>
      <c r="B35" s="153" t="s">
        <v>185</v>
      </c>
      <c r="C35" s="153" t="s">
        <v>186</v>
      </c>
      <c r="D35" s="11">
        <v>4930</v>
      </c>
      <c r="E35" s="151" t="s">
        <v>187</v>
      </c>
      <c r="F35" s="153"/>
      <c r="G35" s="96"/>
      <c r="H35" s="96"/>
      <c r="I35" s="96"/>
    </row>
    <row r="36" spans="1:9" s="33" customFormat="1" ht="21.75">
      <c r="A36" s="151"/>
      <c r="B36" s="153"/>
      <c r="C36" s="153" t="s">
        <v>188</v>
      </c>
      <c r="D36" s="11"/>
      <c r="E36" s="151"/>
      <c r="F36" s="153"/>
      <c r="G36" s="96"/>
      <c r="H36" s="96"/>
      <c r="I36" s="96"/>
    </row>
    <row r="37" spans="1:9" s="33" customFormat="1" ht="21.75">
      <c r="A37" s="151"/>
      <c r="B37" s="153"/>
      <c r="C37" s="153" t="s">
        <v>189</v>
      </c>
      <c r="D37" s="11"/>
      <c r="E37" s="151"/>
      <c r="F37" s="151"/>
      <c r="G37" s="96"/>
      <c r="H37" s="96"/>
      <c r="I37" s="96"/>
    </row>
    <row r="38" spans="1:9" s="33" customFormat="1" ht="21.75">
      <c r="A38" s="151">
        <v>15</v>
      </c>
      <c r="B38" s="153" t="s">
        <v>131</v>
      </c>
      <c r="C38" s="153" t="s">
        <v>190</v>
      </c>
      <c r="D38" s="11">
        <v>4955</v>
      </c>
      <c r="E38" s="151" t="s">
        <v>191</v>
      </c>
      <c r="F38" s="151"/>
      <c r="G38" s="96"/>
      <c r="H38" s="96"/>
      <c r="I38" s="96"/>
    </row>
    <row r="39" spans="1:9" s="33" customFormat="1" ht="21.75">
      <c r="A39" s="151"/>
      <c r="B39" s="153"/>
      <c r="C39" s="153" t="s">
        <v>192</v>
      </c>
      <c r="D39" s="11"/>
      <c r="E39" s="151"/>
      <c r="F39" s="151"/>
      <c r="G39" s="96"/>
      <c r="H39" s="96"/>
      <c r="I39" s="96"/>
    </row>
    <row r="40" spans="1:9" s="33" customFormat="1" ht="21.75">
      <c r="A40" s="151">
        <v>16</v>
      </c>
      <c r="B40" s="153" t="s">
        <v>131</v>
      </c>
      <c r="C40" s="153" t="s">
        <v>193</v>
      </c>
      <c r="D40" s="11">
        <v>4955</v>
      </c>
      <c r="E40" s="151" t="s">
        <v>194</v>
      </c>
      <c r="F40" s="151"/>
      <c r="G40" s="96"/>
      <c r="H40" s="96"/>
      <c r="I40" s="96"/>
    </row>
    <row r="41" spans="1:9" s="33" customFormat="1" ht="21.75">
      <c r="A41" s="151"/>
      <c r="B41" s="153"/>
      <c r="C41" s="153" t="s">
        <v>195</v>
      </c>
      <c r="D41" s="11"/>
      <c r="E41" s="151"/>
      <c r="F41" s="151"/>
      <c r="G41" s="96"/>
      <c r="H41" s="96"/>
      <c r="I41" s="96"/>
    </row>
    <row r="42" spans="1:9" s="33" customFormat="1" ht="21.75">
      <c r="A42" s="151">
        <v>17</v>
      </c>
      <c r="B42" s="153" t="s">
        <v>131</v>
      </c>
      <c r="C42" s="153" t="s">
        <v>196</v>
      </c>
      <c r="D42" s="11">
        <v>4955</v>
      </c>
      <c r="E42" s="151" t="s">
        <v>197</v>
      </c>
      <c r="F42" s="151"/>
      <c r="G42" s="96"/>
      <c r="H42" s="96"/>
      <c r="I42" s="96"/>
    </row>
    <row r="43" spans="1:9" s="33" customFormat="1" ht="21.75">
      <c r="A43" s="151"/>
      <c r="B43" s="153"/>
      <c r="C43" s="153" t="s">
        <v>198</v>
      </c>
      <c r="D43" s="11"/>
      <c r="E43" s="151"/>
      <c r="F43" s="151"/>
      <c r="G43" s="96"/>
      <c r="H43" s="96"/>
      <c r="I43" s="96"/>
    </row>
    <row r="44" spans="1:9" s="33" customFormat="1" ht="19.5" customHeight="1">
      <c r="A44" s="154"/>
      <c r="B44" s="155"/>
      <c r="C44" s="156" t="s">
        <v>129</v>
      </c>
      <c r="D44" s="162">
        <f>SUM(D11:D43)</f>
        <v>109496</v>
      </c>
      <c r="E44" s="155"/>
      <c r="F44" s="155"/>
      <c r="G44" s="157"/>
      <c r="H44" s="37"/>
      <c r="I44" s="157"/>
    </row>
    <row r="45" spans="1:9" s="33" customFormat="1" ht="15.75" customHeight="1">
      <c r="A45" s="158"/>
      <c r="B45" s="37"/>
      <c r="C45" s="36" t="s">
        <v>98</v>
      </c>
      <c r="D45" s="157"/>
      <c r="E45" s="37"/>
      <c r="F45" s="37"/>
      <c r="G45" s="157"/>
      <c r="H45" s="37"/>
      <c r="I45" s="157"/>
    </row>
    <row r="46" spans="1:9" ht="24">
      <c r="A46" s="585" t="s">
        <v>110</v>
      </c>
      <c r="B46" s="585"/>
      <c r="C46" s="585"/>
      <c r="D46" s="585"/>
      <c r="E46" s="585"/>
      <c r="F46" s="585"/>
      <c r="G46" s="45"/>
      <c r="H46" s="45"/>
      <c r="I46" s="45"/>
    </row>
    <row r="47" spans="1:9" ht="24">
      <c r="A47" s="585" t="s">
        <v>103</v>
      </c>
      <c r="B47" s="585"/>
      <c r="C47" s="585"/>
      <c r="D47" s="585"/>
      <c r="E47" s="585"/>
      <c r="F47" s="585"/>
      <c r="G47" s="45"/>
      <c r="H47" s="45"/>
      <c r="I47" s="45"/>
    </row>
    <row r="48" spans="1:9" ht="24">
      <c r="A48" s="585" t="s">
        <v>934</v>
      </c>
      <c r="B48" s="585"/>
      <c r="C48" s="585"/>
      <c r="D48" s="585"/>
      <c r="E48" s="585"/>
      <c r="F48" s="585"/>
      <c r="G48" s="45"/>
      <c r="H48" s="45"/>
      <c r="I48" s="45"/>
    </row>
    <row r="49" spans="1:9" ht="48">
      <c r="A49" s="145" t="s">
        <v>111</v>
      </c>
      <c r="B49" s="145" t="s">
        <v>112</v>
      </c>
      <c r="C49" s="145" t="s">
        <v>113</v>
      </c>
      <c r="D49" s="145" t="s">
        <v>114</v>
      </c>
      <c r="E49" s="146" t="s">
        <v>115</v>
      </c>
      <c r="F49" s="145" t="s">
        <v>116</v>
      </c>
      <c r="G49" s="147"/>
      <c r="H49" s="147"/>
      <c r="I49" s="147"/>
    </row>
    <row r="50" spans="1:9" s="33" customFormat="1" ht="21.75">
      <c r="A50" s="148"/>
      <c r="B50" s="149"/>
      <c r="C50" s="5" t="s">
        <v>130</v>
      </c>
      <c r="D50" s="163">
        <f>D44</f>
        <v>109496</v>
      </c>
      <c r="E50" s="159"/>
      <c r="F50" s="150"/>
      <c r="G50" s="96"/>
      <c r="H50" s="96"/>
      <c r="I50" s="96"/>
    </row>
    <row r="51" spans="1:6" ht="24">
      <c r="A51" s="151">
        <v>18</v>
      </c>
      <c r="B51" s="153" t="s">
        <v>131</v>
      </c>
      <c r="C51" s="153" t="s">
        <v>199</v>
      </c>
      <c r="D51" s="11">
        <v>4955</v>
      </c>
      <c r="E51" s="151" t="s">
        <v>197</v>
      </c>
      <c r="F51" s="151"/>
    </row>
    <row r="52" spans="1:6" ht="24">
      <c r="A52" s="151"/>
      <c r="B52" s="153"/>
      <c r="C52" s="153" t="s">
        <v>200</v>
      </c>
      <c r="D52" s="11"/>
      <c r="E52" s="151"/>
      <c r="F52" s="151"/>
    </row>
    <row r="53" spans="1:6" ht="24">
      <c r="A53" s="151">
        <v>19</v>
      </c>
      <c r="B53" s="153" t="s">
        <v>131</v>
      </c>
      <c r="C53" s="153" t="s">
        <v>201</v>
      </c>
      <c r="D53" s="11">
        <v>4985</v>
      </c>
      <c r="E53" s="151" t="s">
        <v>202</v>
      </c>
      <c r="F53" s="151"/>
    </row>
    <row r="54" spans="1:6" ht="24">
      <c r="A54" s="151"/>
      <c r="B54" s="153"/>
      <c r="C54" s="153" t="s">
        <v>203</v>
      </c>
      <c r="D54" s="11"/>
      <c r="E54" s="151"/>
      <c r="F54" s="151"/>
    </row>
    <row r="55" spans="1:6" ht="24">
      <c r="A55" s="151">
        <v>20</v>
      </c>
      <c r="B55" s="153" t="s">
        <v>131</v>
      </c>
      <c r="C55" s="153" t="s">
        <v>204</v>
      </c>
      <c r="D55" s="11">
        <v>3870</v>
      </c>
      <c r="E55" s="151" t="s">
        <v>205</v>
      </c>
      <c r="F55" s="151"/>
    </row>
    <row r="56" spans="1:6" ht="24">
      <c r="A56" s="151"/>
      <c r="B56" s="153"/>
      <c r="C56" s="153" t="s">
        <v>206</v>
      </c>
      <c r="D56" s="11"/>
      <c r="E56" s="151"/>
      <c r="F56" s="151"/>
    </row>
    <row r="57" spans="1:6" ht="24">
      <c r="A57" s="151">
        <v>21</v>
      </c>
      <c r="B57" s="153" t="s">
        <v>131</v>
      </c>
      <c r="C57" s="153" t="s">
        <v>207</v>
      </c>
      <c r="D57" s="11">
        <v>4985</v>
      </c>
      <c r="E57" s="151" t="s">
        <v>205</v>
      </c>
      <c r="F57" s="151"/>
    </row>
    <row r="58" spans="1:6" ht="24">
      <c r="A58" s="151"/>
      <c r="B58" s="153"/>
      <c r="C58" s="153" t="s">
        <v>208</v>
      </c>
      <c r="D58" s="11"/>
      <c r="E58" s="151"/>
      <c r="F58" s="151"/>
    </row>
    <row r="59" spans="1:6" ht="24">
      <c r="A59" s="151">
        <v>22</v>
      </c>
      <c r="B59" s="153" t="s">
        <v>131</v>
      </c>
      <c r="C59" s="153" t="s">
        <v>209</v>
      </c>
      <c r="D59" s="11">
        <v>4955</v>
      </c>
      <c r="E59" s="151" t="s">
        <v>210</v>
      </c>
      <c r="F59" s="151"/>
    </row>
    <row r="60" spans="1:9" s="33" customFormat="1" ht="21.75">
      <c r="A60" s="151"/>
      <c r="B60" s="153"/>
      <c r="C60" s="153" t="s">
        <v>211</v>
      </c>
      <c r="D60" s="11"/>
      <c r="E60" s="151"/>
      <c r="F60" s="151"/>
      <c r="G60" s="96"/>
      <c r="H60" s="96"/>
      <c r="I60" s="96"/>
    </row>
    <row r="61" spans="1:9" s="33" customFormat="1" ht="21.75">
      <c r="A61" s="151">
        <v>23</v>
      </c>
      <c r="B61" s="153" t="s">
        <v>245</v>
      </c>
      <c r="C61" s="153" t="s">
        <v>246</v>
      </c>
      <c r="D61" s="11">
        <v>4465</v>
      </c>
      <c r="E61" s="151" t="s">
        <v>248</v>
      </c>
      <c r="F61" s="151"/>
      <c r="G61" s="96"/>
      <c r="H61" s="96"/>
      <c r="I61" s="96"/>
    </row>
    <row r="62" spans="1:9" s="33" customFormat="1" ht="21.75">
      <c r="A62" s="151"/>
      <c r="B62" s="153"/>
      <c r="C62" s="153" t="s">
        <v>247</v>
      </c>
      <c r="D62" s="11"/>
      <c r="E62" s="151"/>
      <c r="F62" s="151"/>
      <c r="G62" s="96"/>
      <c r="H62" s="96"/>
      <c r="I62" s="96"/>
    </row>
    <row r="63" spans="1:9" s="33" customFormat="1" ht="21.75">
      <c r="A63" s="151">
        <v>24</v>
      </c>
      <c r="B63" s="153" t="s">
        <v>131</v>
      </c>
      <c r="C63" s="153" t="s">
        <v>255</v>
      </c>
      <c r="D63" s="11">
        <v>52700</v>
      </c>
      <c r="E63" s="151" t="s">
        <v>257</v>
      </c>
      <c r="F63" s="151"/>
      <c r="G63" s="96"/>
      <c r="H63" s="96"/>
      <c r="I63" s="96"/>
    </row>
    <row r="64" spans="1:9" s="33" customFormat="1" ht="21.75">
      <c r="A64" s="151"/>
      <c r="B64" s="153"/>
      <c r="C64" s="153" t="s">
        <v>256</v>
      </c>
      <c r="D64" s="11"/>
      <c r="E64" s="151"/>
      <c r="F64" s="151"/>
      <c r="G64" s="96"/>
      <c r="H64" s="96"/>
      <c r="I64" s="96"/>
    </row>
    <row r="65" spans="1:9" s="33" customFormat="1" ht="21.75">
      <c r="A65" s="151">
        <v>25</v>
      </c>
      <c r="B65" s="153" t="s">
        <v>313</v>
      </c>
      <c r="C65" s="153" t="s">
        <v>314</v>
      </c>
      <c r="D65" s="11">
        <v>113850</v>
      </c>
      <c r="E65" s="151" t="s">
        <v>316</v>
      </c>
      <c r="F65" s="151"/>
      <c r="G65" s="96"/>
      <c r="H65" s="96"/>
      <c r="I65" s="96"/>
    </row>
    <row r="66" spans="1:9" s="33" customFormat="1" ht="21.75">
      <c r="A66" s="151"/>
      <c r="B66" s="153"/>
      <c r="C66" s="153" t="s">
        <v>315</v>
      </c>
      <c r="D66" s="11"/>
      <c r="E66" s="151"/>
      <c r="F66" s="151"/>
      <c r="G66" s="96"/>
      <c r="H66" s="96"/>
      <c r="I66" s="96"/>
    </row>
    <row r="67" spans="1:9" s="33" customFormat="1" ht="21.75">
      <c r="A67" s="151">
        <v>26</v>
      </c>
      <c r="B67" s="153" t="s">
        <v>313</v>
      </c>
      <c r="C67" s="153" t="s">
        <v>314</v>
      </c>
      <c r="D67" s="11">
        <v>96300</v>
      </c>
      <c r="E67" s="151" t="s">
        <v>316</v>
      </c>
      <c r="F67" s="151"/>
      <c r="G67" s="96"/>
      <c r="H67" s="96"/>
      <c r="I67" s="96"/>
    </row>
    <row r="68" spans="1:9" s="33" customFormat="1" ht="21.75">
      <c r="A68" s="151"/>
      <c r="B68" s="153"/>
      <c r="C68" s="153" t="s">
        <v>317</v>
      </c>
      <c r="D68" s="11"/>
      <c r="E68" s="151"/>
      <c r="F68" s="151"/>
      <c r="G68" s="96"/>
      <c r="H68" s="96"/>
      <c r="I68" s="96"/>
    </row>
    <row r="69" spans="1:9" s="33" customFormat="1" ht="21.75">
      <c r="A69" s="151">
        <v>27</v>
      </c>
      <c r="B69" s="153" t="s">
        <v>313</v>
      </c>
      <c r="C69" s="153" t="s">
        <v>321</v>
      </c>
      <c r="D69" s="11">
        <v>13100</v>
      </c>
      <c r="E69" s="151" t="s">
        <v>323</v>
      </c>
      <c r="F69" s="151"/>
      <c r="G69" s="96"/>
      <c r="H69" s="96"/>
      <c r="I69" s="96"/>
    </row>
    <row r="70" spans="1:9" s="33" customFormat="1" ht="21.75">
      <c r="A70" s="151"/>
      <c r="B70" s="153"/>
      <c r="C70" s="153" t="s">
        <v>322</v>
      </c>
      <c r="D70" s="11"/>
      <c r="E70" s="151"/>
      <c r="F70" s="151"/>
      <c r="G70" s="96"/>
      <c r="H70" s="96"/>
      <c r="I70" s="96"/>
    </row>
    <row r="71" spans="1:9" s="33" customFormat="1" ht="21.75">
      <c r="A71" s="151">
        <v>28</v>
      </c>
      <c r="B71" s="153" t="s">
        <v>313</v>
      </c>
      <c r="C71" s="153" t="s">
        <v>324</v>
      </c>
      <c r="D71" s="11">
        <v>6400</v>
      </c>
      <c r="E71" s="151" t="s">
        <v>323</v>
      </c>
      <c r="F71" s="151"/>
      <c r="G71" s="96"/>
      <c r="H71" s="96"/>
      <c r="I71" s="96"/>
    </row>
    <row r="72" spans="1:9" s="33" customFormat="1" ht="21.75">
      <c r="A72" s="151"/>
      <c r="B72" s="153"/>
      <c r="C72" s="153" t="s">
        <v>325</v>
      </c>
      <c r="D72" s="11"/>
      <c r="E72" s="151"/>
      <c r="F72" s="151"/>
      <c r="G72" s="96"/>
      <c r="H72" s="96"/>
      <c r="I72" s="96"/>
    </row>
    <row r="73" spans="1:9" s="33" customFormat="1" ht="21.75">
      <c r="A73" s="151">
        <v>29</v>
      </c>
      <c r="B73" s="153" t="s">
        <v>313</v>
      </c>
      <c r="C73" s="153" t="s">
        <v>329</v>
      </c>
      <c r="D73" s="11">
        <v>9950</v>
      </c>
      <c r="E73" s="151" t="s">
        <v>330</v>
      </c>
      <c r="F73" s="151"/>
      <c r="G73" s="170"/>
      <c r="H73" s="96"/>
      <c r="I73" s="96"/>
    </row>
    <row r="74" spans="1:9" s="33" customFormat="1" ht="21.75">
      <c r="A74" s="151"/>
      <c r="B74" s="153"/>
      <c r="C74" s="153" t="s">
        <v>328</v>
      </c>
      <c r="D74" s="11"/>
      <c r="E74" s="151"/>
      <c r="F74" s="151"/>
      <c r="G74" s="170"/>
      <c r="H74" s="96"/>
      <c r="I74" s="96"/>
    </row>
    <row r="75" spans="1:9" s="33" customFormat="1" ht="21.75">
      <c r="A75" s="151">
        <v>30</v>
      </c>
      <c r="B75" s="153" t="s">
        <v>313</v>
      </c>
      <c r="C75" s="153" t="s">
        <v>327</v>
      </c>
      <c r="D75" s="11">
        <v>7000</v>
      </c>
      <c r="E75" s="151" t="s">
        <v>330</v>
      </c>
      <c r="F75" s="151"/>
      <c r="G75" s="170"/>
      <c r="H75" s="96"/>
      <c r="I75" s="96"/>
    </row>
    <row r="76" spans="1:9" s="33" customFormat="1" ht="21.75">
      <c r="A76" s="151"/>
      <c r="B76" s="153"/>
      <c r="C76" s="153" t="s">
        <v>331</v>
      </c>
      <c r="D76" s="11"/>
      <c r="E76" s="151"/>
      <c r="F76" s="151"/>
      <c r="G76" s="170"/>
      <c r="H76" s="96"/>
      <c r="I76" s="96"/>
    </row>
    <row r="77" spans="1:9" s="33" customFormat="1" ht="21.75">
      <c r="A77" s="151"/>
      <c r="B77" s="153"/>
      <c r="C77" s="153"/>
      <c r="D77" s="11"/>
      <c r="E77" s="151"/>
      <c r="F77" s="151"/>
      <c r="G77" s="170"/>
      <c r="H77" s="96"/>
      <c r="I77" s="96"/>
    </row>
    <row r="78" spans="1:9" s="33" customFormat="1" ht="21.75">
      <c r="A78" s="151">
        <v>31</v>
      </c>
      <c r="B78" s="153" t="s">
        <v>313</v>
      </c>
      <c r="C78" s="153" t="s">
        <v>332</v>
      </c>
      <c r="D78" s="11">
        <v>6700</v>
      </c>
      <c r="E78" s="151" t="s">
        <v>334</v>
      </c>
      <c r="F78" s="151"/>
      <c r="G78" s="96"/>
      <c r="H78" s="96"/>
      <c r="I78" s="96"/>
    </row>
    <row r="79" spans="1:9" s="33" customFormat="1" ht="21.75">
      <c r="A79" s="151"/>
      <c r="B79" s="153"/>
      <c r="C79" s="153" t="s">
        <v>333</v>
      </c>
      <c r="D79" s="11"/>
      <c r="E79" s="151"/>
      <c r="F79" s="151"/>
      <c r="G79" s="96"/>
      <c r="H79" s="96"/>
      <c r="I79" s="96"/>
    </row>
    <row r="80" spans="1:9" s="33" customFormat="1" ht="21.75">
      <c r="A80" s="151">
        <v>32</v>
      </c>
      <c r="B80" s="153" t="s">
        <v>313</v>
      </c>
      <c r="C80" s="153" t="s">
        <v>336</v>
      </c>
      <c r="D80" s="11">
        <v>13450</v>
      </c>
      <c r="E80" s="151" t="s">
        <v>335</v>
      </c>
      <c r="F80" s="151"/>
      <c r="G80" s="96"/>
      <c r="H80" s="96"/>
      <c r="I80" s="96"/>
    </row>
    <row r="81" spans="1:9" s="33" customFormat="1" ht="21.75">
      <c r="A81" s="151"/>
      <c r="B81" s="153"/>
      <c r="C81" s="153" t="s">
        <v>337</v>
      </c>
      <c r="D81" s="11"/>
      <c r="E81" s="151"/>
      <c r="F81" s="151"/>
      <c r="G81" s="96"/>
      <c r="H81" s="96"/>
      <c r="I81" s="96"/>
    </row>
    <row r="82" spans="1:9" s="33" customFormat="1" ht="21.75">
      <c r="A82" s="151">
        <v>33</v>
      </c>
      <c r="B82" s="153" t="s">
        <v>313</v>
      </c>
      <c r="C82" s="153" t="s">
        <v>338</v>
      </c>
      <c r="D82" s="11">
        <v>8000</v>
      </c>
      <c r="E82" s="151" t="s">
        <v>335</v>
      </c>
      <c r="F82" s="151"/>
      <c r="G82" s="96"/>
      <c r="H82" s="96"/>
      <c r="I82" s="96"/>
    </row>
    <row r="83" spans="1:9" s="33" customFormat="1" ht="21.75">
      <c r="A83" s="151"/>
      <c r="B83" s="153"/>
      <c r="C83" s="153" t="s">
        <v>339</v>
      </c>
      <c r="D83" s="11"/>
      <c r="E83" s="151"/>
      <c r="F83" s="151"/>
      <c r="G83" s="96"/>
      <c r="H83" s="96"/>
      <c r="I83" s="96"/>
    </row>
    <row r="84" spans="1:9" s="33" customFormat="1" ht="21.75">
      <c r="A84" s="151">
        <v>34</v>
      </c>
      <c r="B84" s="153" t="s">
        <v>313</v>
      </c>
      <c r="C84" s="153" t="s">
        <v>344</v>
      </c>
      <c r="D84" s="11">
        <v>5900</v>
      </c>
      <c r="E84" s="151" t="s">
        <v>346</v>
      </c>
      <c r="F84" s="151"/>
      <c r="G84" s="96"/>
      <c r="H84" s="96"/>
      <c r="I84" s="96"/>
    </row>
    <row r="85" spans="1:9" s="33" customFormat="1" ht="21.75">
      <c r="A85" s="151"/>
      <c r="B85" s="153"/>
      <c r="C85" s="153" t="s">
        <v>345</v>
      </c>
      <c r="D85" s="11"/>
      <c r="E85" s="151"/>
      <c r="F85" s="151"/>
      <c r="G85" s="96"/>
      <c r="H85" s="96"/>
      <c r="I85" s="96"/>
    </row>
    <row r="86" spans="1:6" ht="24">
      <c r="A86" s="154"/>
      <c r="B86" s="155"/>
      <c r="C86" s="156" t="s">
        <v>129</v>
      </c>
      <c r="D86" s="162">
        <f>SUM(D50:D85)</f>
        <v>471061</v>
      </c>
      <c r="E86" s="155"/>
      <c r="F86" s="155"/>
    </row>
    <row r="87" spans="1:9" s="33" customFormat="1" ht="15" customHeight="1">
      <c r="A87" s="158"/>
      <c r="B87" s="37"/>
      <c r="C87" s="36" t="s">
        <v>108</v>
      </c>
      <c r="D87" s="157"/>
      <c r="E87" s="37"/>
      <c r="F87" s="37"/>
      <c r="G87" s="157"/>
      <c r="H87" s="37"/>
      <c r="I87" s="157"/>
    </row>
    <row r="88" spans="1:9" s="33" customFormat="1" ht="21.75" customHeight="1">
      <c r="A88" s="585" t="s">
        <v>110</v>
      </c>
      <c r="B88" s="585"/>
      <c r="C88" s="585"/>
      <c r="D88" s="585"/>
      <c r="E88" s="585"/>
      <c r="F88" s="585"/>
      <c r="G88" s="157"/>
      <c r="H88" s="37"/>
      <c r="I88" s="157"/>
    </row>
    <row r="89" spans="1:9" ht="21" customHeight="1">
      <c r="A89" s="585" t="s">
        <v>103</v>
      </c>
      <c r="B89" s="585"/>
      <c r="C89" s="585"/>
      <c r="D89" s="585"/>
      <c r="E89" s="585"/>
      <c r="F89" s="585"/>
      <c r="G89" s="45"/>
      <c r="H89" s="45"/>
      <c r="I89" s="45"/>
    </row>
    <row r="90" spans="1:9" ht="21.75" customHeight="1">
      <c r="A90" s="585" t="s">
        <v>934</v>
      </c>
      <c r="B90" s="585"/>
      <c r="C90" s="585"/>
      <c r="D90" s="585"/>
      <c r="E90" s="585"/>
      <c r="F90" s="585"/>
      <c r="G90" s="45"/>
      <c r="H90" s="45"/>
      <c r="I90" s="45"/>
    </row>
    <row r="91" spans="1:9" ht="48">
      <c r="A91" s="145" t="s">
        <v>111</v>
      </c>
      <c r="B91" s="145" t="s">
        <v>112</v>
      </c>
      <c r="C91" s="145" t="s">
        <v>113</v>
      </c>
      <c r="D91" s="145" t="s">
        <v>114</v>
      </c>
      <c r="E91" s="146" t="s">
        <v>115</v>
      </c>
      <c r="F91" s="145" t="s">
        <v>116</v>
      </c>
      <c r="G91" s="45"/>
      <c r="H91" s="45"/>
      <c r="I91" s="45"/>
    </row>
    <row r="92" spans="1:9" ht="24">
      <c r="A92" s="148"/>
      <c r="B92" s="149"/>
      <c r="C92" s="5" t="s">
        <v>130</v>
      </c>
      <c r="D92" s="163">
        <f>D86</f>
        <v>471061</v>
      </c>
      <c r="E92" s="159"/>
      <c r="F92" s="150"/>
      <c r="G92" s="147"/>
      <c r="H92" s="147"/>
      <c r="I92" s="147"/>
    </row>
    <row r="93" spans="1:6" ht="24">
      <c r="A93" s="151">
        <v>35</v>
      </c>
      <c r="B93" s="153" t="s">
        <v>313</v>
      </c>
      <c r="C93" s="153" t="s">
        <v>347</v>
      </c>
      <c r="D93" s="11">
        <v>13475</v>
      </c>
      <c r="E93" s="151" t="s">
        <v>346</v>
      </c>
      <c r="F93" s="151"/>
    </row>
    <row r="94" spans="1:6" ht="24">
      <c r="A94" s="151"/>
      <c r="B94" s="153"/>
      <c r="C94" s="153" t="s">
        <v>348</v>
      </c>
      <c r="D94" s="11"/>
      <c r="E94" s="151"/>
      <c r="F94" s="151"/>
    </row>
    <row r="95" spans="1:6" ht="24">
      <c r="A95" s="151">
        <v>36</v>
      </c>
      <c r="B95" s="153" t="s">
        <v>131</v>
      </c>
      <c r="C95" s="153" t="s">
        <v>349</v>
      </c>
      <c r="D95" s="11">
        <v>5830</v>
      </c>
      <c r="E95" s="151" t="s">
        <v>351</v>
      </c>
      <c r="F95" s="151"/>
    </row>
    <row r="96" spans="1:6" ht="24">
      <c r="A96" s="151"/>
      <c r="B96" s="153"/>
      <c r="C96" s="153" t="s">
        <v>350</v>
      </c>
      <c r="D96" s="11"/>
      <c r="E96" s="151"/>
      <c r="F96" s="151"/>
    </row>
    <row r="97" spans="1:6" ht="24">
      <c r="A97" s="151">
        <v>37</v>
      </c>
      <c r="B97" s="153" t="s">
        <v>313</v>
      </c>
      <c r="C97" s="153" t="s">
        <v>352</v>
      </c>
      <c r="D97" s="11">
        <v>4570</v>
      </c>
      <c r="E97" s="151" t="s">
        <v>351</v>
      </c>
      <c r="F97" s="151"/>
    </row>
    <row r="98" spans="1:6" ht="24">
      <c r="A98" s="151"/>
      <c r="B98" s="153"/>
      <c r="C98" s="153" t="s">
        <v>353</v>
      </c>
      <c r="D98" s="11"/>
      <c r="E98" s="151"/>
      <c r="F98" s="151"/>
    </row>
    <row r="99" spans="1:6" ht="24">
      <c r="A99" s="151">
        <v>38</v>
      </c>
      <c r="B99" s="153" t="s">
        <v>313</v>
      </c>
      <c r="C99" s="153" t="s">
        <v>473</v>
      </c>
      <c r="D99" s="11">
        <v>4650</v>
      </c>
      <c r="E99" s="151" t="s">
        <v>478</v>
      </c>
      <c r="F99" s="151"/>
    </row>
    <row r="100" spans="1:6" ht="24">
      <c r="A100" s="151"/>
      <c r="B100" s="153"/>
      <c r="C100" s="153" t="s">
        <v>474</v>
      </c>
      <c r="D100" s="11"/>
      <c r="E100" s="151"/>
      <c r="F100" s="151"/>
    </row>
    <row r="101" spans="1:9" s="33" customFormat="1" ht="21.75">
      <c r="A101" s="151">
        <v>39</v>
      </c>
      <c r="B101" s="153" t="s">
        <v>313</v>
      </c>
      <c r="C101" s="153" t="s">
        <v>476</v>
      </c>
      <c r="D101" s="11">
        <v>11500</v>
      </c>
      <c r="E101" s="151" t="s">
        <v>479</v>
      </c>
      <c r="F101" s="151"/>
      <c r="G101" s="96"/>
      <c r="H101" s="96"/>
      <c r="I101" s="96"/>
    </row>
    <row r="102" spans="1:9" s="33" customFormat="1" ht="21.75">
      <c r="A102" s="151"/>
      <c r="B102" s="153"/>
      <c r="C102" s="153" t="s">
        <v>477</v>
      </c>
      <c r="D102" s="11"/>
      <c r="E102" s="151"/>
      <c r="F102" s="151"/>
      <c r="G102" s="96"/>
      <c r="H102" s="96"/>
      <c r="I102" s="96"/>
    </row>
    <row r="103" spans="1:9" s="33" customFormat="1" ht="21.75">
      <c r="A103" s="151"/>
      <c r="B103" s="153"/>
      <c r="C103" s="153" t="s">
        <v>475</v>
      </c>
      <c r="D103" s="11"/>
      <c r="E103" s="151"/>
      <c r="F103" s="151"/>
      <c r="G103" s="96"/>
      <c r="H103" s="96"/>
      <c r="I103" s="96"/>
    </row>
    <row r="104" spans="1:9" s="33" customFormat="1" ht="21.75">
      <c r="A104" s="151">
        <v>40</v>
      </c>
      <c r="B104" s="153" t="s">
        <v>254</v>
      </c>
      <c r="C104" s="153" t="s">
        <v>488</v>
      </c>
      <c r="D104" s="11">
        <v>1550</v>
      </c>
      <c r="E104" s="151" t="s">
        <v>489</v>
      </c>
      <c r="F104" s="151"/>
      <c r="G104" s="96"/>
      <c r="H104" s="96"/>
      <c r="I104" s="96"/>
    </row>
    <row r="105" spans="1:9" s="33" customFormat="1" ht="21.75">
      <c r="A105" s="151"/>
      <c r="B105" s="153"/>
      <c r="C105" s="153" t="s">
        <v>530</v>
      </c>
      <c r="D105" s="11"/>
      <c r="E105" s="151"/>
      <c r="F105" s="151"/>
      <c r="G105" s="96"/>
      <c r="H105" s="96"/>
      <c r="I105" s="96"/>
    </row>
    <row r="106" spans="1:9" s="33" customFormat="1" ht="21.75">
      <c r="A106" s="151">
        <v>41</v>
      </c>
      <c r="B106" s="153" t="s">
        <v>254</v>
      </c>
      <c r="C106" s="153" t="s">
        <v>490</v>
      </c>
      <c r="D106" s="11">
        <v>4400</v>
      </c>
      <c r="E106" s="151" t="s">
        <v>489</v>
      </c>
      <c r="F106" s="151"/>
      <c r="G106" s="96"/>
      <c r="H106" s="96"/>
      <c r="I106" s="96"/>
    </row>
    <row r="107" spans="1:9" s="33" customFormat="1" ht="21.75">
      <c r="A107" s="151"/>
      <c r="B107" s="153"/>
      <c r="C107" s="153" t="s">
        <v>531</v>
      </c>
      <c r="D107" s="11"/>
      <c r="E107" s="151"/>
      <c r="F107" s="151"/>
      <c r="G107" s="96"/>
      <c r="H107" s="96"/>
      <c r="I107" s="96"/>
    </row>
    <row r="108" spans="1:9" s="33" customFormat="1" ht="21.75">
      <c r="A108" s="151">
        <v>42</v>
      </c>
      <c r="B108" s="153" t="s">
        <v>254</v>
      </c>
      <c r="C108" s="153" t="s">
        <v>491</v>
      </c>
      <c r="D108" s="11">
        <v>2050</v>
      </c>
      <c r="E108" s="151" t="s">
        <v>489</v>
      </c>
      <c r="F108" s="151"/>
      <c r="G108" s="96"/>
      <c r="H108" s="96"/>
      <c r="I108" s="96"/>
    </row>
    <row r="109" spans="1:9" s="33" customFormat="1" ht="21.75">
      <c r="A109" s="151"/>
      <c r="B109" s="153"/>
      <c r="C109" s="153" t="s">
        <v>532</v>
      </c>
      <c r="D109" s="11"/>
      <c r="E109" s="153"/>
      <c r="F109" s="151"/>
      <c r="G109" s="96"/>
      <c r="H109" s="96"/>
      <c r="I109" s="96"/>
    </row>
    <row r="110" spans="1:9" s="33" customFormat="1" ht="21.75">
      <c r="A110" s="151">
        <v>43</v>
      </c>
      <c r="B110" s="153" t="s">
        <v>254</v>
      </c>
      <c r="C110" s="153" t="s">
        <v>493</v>
      </c>
      <c r="D110" s="11">
        <v>6650</v>
      </c>
      <c r="E110" s="151" t="s">
        <v>489</v>
      </c>
      <c r="F110" s="151"/>
      <c r="G110" s="96"/>
      <c r="H110" s="96"/>
      <c r="I110" s="96"/>
    </row>
    <row r="111" spans="1:9" s="33" customFormat="1" ht="21.75">
      <c r="A111" s="151"/>
      <c r="B111" s="153"/>
      <c r="C111" s="153" t="s">
        <v>533</v>
      </c>
      <c r="D111" s="11"/>
      <c r="E111" s="151"/>
      <c r="F111" s="151"/>
      <c r="G111" s="96"/>
      <c r="H111" s="96"/>
      <c r="I111" s="96"/>
    </row>
    <row r="112" spans="1:9" s="33" customFormat="1" ht="21.75">
      <c r="A112" s="151">
        <v>44</v>
      </c>
      <c r="B112" s="153" t="s">
        <v>254</v>
      </c>
      <c r="C112" s="153" t="s">
        <v>516</v>
      </c>
      <c r="D112" s="11">
        <v>6150</v>
      </c>
      <c r="E112" s="151" t="s">
        <v>518</v>
      </c>
      <c r="F112" s="150"/>
      <c r="G112" s="96"/>
      <c r="H112" s="96"/>
      <c r="I112" s="96"/>
    </row>
    <row r="113" spans="1:9" s="33" customFormat="1" ht="21.75">
      <c r="A113" s="151"/>
      <c r="B113" s="153"/>
      <c r="C113" s="153" t="s">
        <v>517</v>
      </c>
      <c r="D113" s="11"/>
      <c r="E113" s="151"/>
      <c r="F113" s="150"/>
      <c r="G113" s="96"/>
      <c r="H113" s="96"/>
      <c r="I113" s="96"/>
    </row>
    <row r="114" spans="1:9" s="33" customFormat="1" ht="21.75">
      <c r="A114" s="151">
        <v>45</v>
      </c>
      <c r="B114" s="153" t="s">
        <v>254</v>
      </c>
      <c r="C114" s="153" t="s">
        <v>519</v>
      </c>
      <c r="D114" s="11">
        <v>3000</v>
      </c>
      <c r="E114" s="151" t="s">
        <v>518</v>
      </c>
      <c r="F114" s="151"/>
      <c r="G114" s="96"/>
      <c r="H114" s="96"/>
      <c r="I114" s="96"/>
    </row>
    <row r="115" spans="1:9" s="33" customFormat="1" ht="21.75">
      <c r="A115" s="151"/>
      <c r="B115" s="153"/>
      <c r="C115" s="153" t="s">
        <v>520</v>
      </c>
      <c r="D115" s="11"/>
      <c r="E115" s="151"/>
      <c r="F115" s="151"/>
      <c r="G115" s="96"/>
      <c r="H115" s="96"/>
      <c r="I115" s="96"/>
    </row>
    <row r="116" spans="1:9" s="33" customFormat="1" ht="21.75">
      <c r="A116" s="151">
        <v>46</v>
      </c>
      <c r="B116" s="153" t="s">
        <v>521</v>
      </c>
      <c r="C116" s="153" t="s">
        <v>524</v>
      </c>
      <c r="D116" s="11">
        <v>1475</v>
      </c>
      <c r="E116" s="151" t="s">
        <v>523</v>
      </c>
      <c r="F116" s="151"/>
      <c r="G116" s="96"/>
      <c r="H116" s="96"/>
      <c r="I116" s="96"/>
    </row>
    <row r="117" spans="1:9" s="33" customFormat="1" ht="21.75">
      <c r="A117" s="151"/>
      <c r="B117" s="153"/>
      <c r="C117" s="153" t="s">
        <v>522</v>
      </c>
      <c r="D117" s="11"/>
      <c r="E117" s="151"/>
      <c r="F117" s="151"/>
      <c r="G117" s="96"/>
      <c r="H117" s="96"/>
      <c r="I117" s="96"/>
    </row>
    <row r="118" spans="1:9" s="33" customFormat="1" ht="21.75">
      <c r="A118" s="151">
        <v>47</v>
      </c>
      <c r="B118" s="153" t="s">
        <v>521</v>
      </c>
      <c r="C118" s="153" t="s">
        <v>525</v>
      </c>
      <c r="D118" s="11">
        <v>2375</v>
      </c>
      <c r="E118" s="151" t="s">
        <v>523</v>
      </c>
      <c r="F118" s="151"/>
      <c r="G118" s="96"/>
      <c r="H118" s="96"/>
      <c r="I118" s="96"/>
    </row>
    <row r="119" spans="1:9" s="33" customFormat="1" ht="21.75">
      <c r="A119" s="151"/>
      <c r="B119" s="153"/>
      <c r="C119" s="153" t="s">
        <v>526</v>
      </c>
      <c r="D119" s="11"/>
      <c r="E119" s="151"/>
      <c r="F119" s="151"/>
      <c r="G119" s="96"/>
      <c r="H119" s="96">
        <f>24905+2900</f>
        <v>27805</v>
      </c>
      <c r="I119" s="96"/>
    </row>
    <row r="120" spans="1:9" s="33" customFormat="1" ht="21.75">
      <c r="A120" s="151">
        <v>48</v>
      </c>
      <c r="B120" s="153" t="s">
        <v>254</v>
      </c>
      <c r="C120" s="153" t="s">
        <v>527</v>
      </c>
      <c r="D120" s="11">
        <v>17900</v>
      </c>
      <c r="E120" s="151" t="s">
        <v>529</v>
      </c>
      <c r="F120" s="151"/>
      <c r="G120" s="96"/>
      <c r="H120" s="96"/>
      <c r="I120" s="96"/>
    </row>
    <row r="121" spans="1:9" s="33" customFormat="1" ht="21.75">
      <c r="A121" s="151"/>
      <c r="B121" s="153"/>
      <c r="C121" s="153" t="s">
        <v>528</v>
      </c>
      <c r="D121" s="11"/>
      <c r="E121" s="151"/>
      <c r="F121" s="151"/>
      <c r="G121" s="96"/>
      <c r="H121" s="96"/>
      <c r="I121" s="96"/>
    </row>
    <row r="122" spans="1:9" s="33" customFormat="1" ht="21.75">
      <c r="A122" s="151">
        <v>49</v>
      </c>
      <c r="B122" s="153" t="s">
        <v>521</v>
      </c>
      <c r="C122" s="153" t="s">
        <v>620</v>
      </c>
      <c r="D122" s="11">
        <v>1595</v>
      </c>
      <c r="E122" s="151" t="s">
        <v>622</v>
      </c>
      <c r="F122" s="151"/>
      <c r="G122" s="96"/>
      <c r="H122" s="96"/>
      <c r="I122" s="96"/>
    </row>
    <row r="123" spans="1:9" s="33" customFormat="1" ht="20.25" customHeight="1">
      <c r="A123" s="151"/>
      <c r="B123" s="153"/>
      <c r="C123" s="153" t="s">
        <v>621</v>
      </c>
      <c r="D123" s="11"/>
      <c r="E123" s="151"/>
      <c r="F123" s="151"/>
      <c r="G123" s="96"/>
      <c r="H123" s="96"/>
      <c r="I123" s="96"/>
    </row>
    <row r="124" spans="1:9" s="33" customFormat="1" ht="21.75">
      <c r="A124" s="151">
        <v>50</v>
      </c>
      <c r="B124" s="153" t="s">
        <v>643</v>
      </c>
      <c r="C124" s="153" t="s">
        <v>644</v>
      </c>
      <c r="D124" s="11">
        <v>15500</v>
      </c>
      <c r="E124" s="151" t="s">
        <v>645</v>
      </c>
      <c r="F124" s="151"/>
      <c r="G124" s="96"/>
      <c r="H124" s="96"/>
      <c r="I124" s="96"/>
    </row>
    <row r="125" spans="1:9" s="33" customFormat="1" ht="20.25" customHeight="1">
      <c r="A125" s="151"/>
      <c r="B125" s="153"/>
      <c r="C125" s="153" t="s">
        <v>740</v>
      </c>
      <c r="D125" s="11"/>
      <c r="E125" s="151"/>
      <c r="F125" s="151"/>
      <c r="G125" s="96"/>
      <c r="H125" s="96"/>
      <c r="I125" s="96"/>
    </row>
    <row r="126" spans="1:9" s="33" customFormat="1" ht="21.75">
      <c r="A126" s="151">
        <v>51</v>
      </c>
      <c r="B126" s="153" t="s">
        <v>738</v>
      </c>
      <c r="C126" s="153" t="s">
        <v>739</v>
      </c>
      <c r="D126" s="11">
        <v>9900</v>
      </c>
      <c r="E126" s="151" t="s">
        <v>741</v>
      </c>
      <c r="F126" s="151"/>
      <c r="G126" s="96"/>
      <c r="H126" s="96"/>
      <c r="I126" s="96"/>
    </row>
    <row r="127" spans="1:9" s="33" customFormat="1" ht="21.75">
      <c r="A127" s="151">
        <v>52</v>
      </c>
      <c r="B127" s="153" t="s">
        <v>254</v>
      </c>
      <c r="C127" s="153" t="s">
        <v>749</v>
      </c>
      <c r="D127" s="11">
        <v>11500</v>
      </c>
      <c r="E127" s="151" t="s">
        <v>751</v>
      </c>
      <c r="F127" s="151"/>
      <c r="G127" s="96"/>
      <c r="H127" s="96"/>
      <c r="I127" s="96"/>
    </row>
    <row r="128" spans="1:9" s="33" customFormat="1" ht="21.75">
      <c r="A128" s="151"/>
      <c r="B128" s="153"/>
      <c r="C128" s="153" t="s">
        <v>750</v>
      </c>
      <c r="D128" s="11"/>
      <c r="E128" s="151"/>
      <c r="F128" s="151"/>
      <c r="G128" s="96"/>
      <c r="H128" s="170"/>
      <c r="I128" s="96"/>
    </row>
    <row r="129" spans="1:9" s="33" customFormat="1" ht="19.5" customHeight="1">
      <c r="A129" s="154"/>
      <c r="B129" s="155"/>
      <c r="C129" s="156" t="s">
        <v>22</v>
      </c>
      <c r="D129" s="162">
        <f>SUM(D92:D128)</f>
        <v>595131</v>
      </c>
      <c r="E129" s="155"/>
      <c r="F129" s="155"/>
      <c r="G129" s="157"/>
      <c r="H129" s="37"/>
      <c r="I129" s="157"/>
    </row>
    <row r="130" spans="1:9" s="33" customFormat="1" ht="12.75" customHeight="1">
      <c r="A130" s="158"/>
      <c r="B130" s="37"/>
      <c r="C130" s="217"/>
      <c r="D130" s="227"/>
      <c r="E130" s="37"/>
      <c r="F130" s="37"/>
      <c r="G130" s="157"/>
      <c r="H130" s="37"/>
      <c r="I130" s="157"/>
    </row>
    <row r="131" spans="1:9" s="33" customFormat="1" ht="15" customHeight="1">
      <c r="A131" s="158"/>
      <c r="B131" s="37"/>
      <c r="C131" s="36" t="s">
        <v>492</v>
      </c>
      <c r="D131" s="157"/>
      <c r="E131" s="37"/>
      <c r="F131" s="37"/>
      <c r="G131" s="157"/>
      <c r="H131" s="37"/>
      <c r="I131" s="157"/>
    </row>
    <row r="132" spans="1:9" s="33" customFormat="1" ht="24">
      <c r="A132" s="585" t="s">
        <v>110</v>
      </c>
      <c r="B132" s="585"/>
      <c r="C132" s="585"/>
      <c r="D132" s="585"/>
      <c r="E132" s="585"/>
      <c r="F132" s="585"/>
      <c r="G132" s="157"/>
      <c r="H132" s="37"/>
      <c r="I132" s="157"/>
    </row>
    <row r="133" spans="1:9" ht="24">
      <c r="A133" s="585" t="s">
        <v>103</v>
      </c>
      <c r="B133" s="585"/>
      <c r="C133" s="585"/>
      <c r="D133" s="585"/>
      <c r="E133" s="585"/>
      <c r="F133" s="585"/>
      <c r="G133" s="45"/>
      <c r="H133" s="45"/>
      <c r="I133" s="45"/>
    </row>
    <row r="134" spans="1:9" ht="24">
      <c r="A134" s="585" t="s">
        <v>934</v>
      </c>
      <c r="B134" s="585"/>
      <c r="C134" s="585"/>
      <c r="D134" s="585"/>
      <c r="E134" s="585"/>
      <c r="F134" s="585"/>
      <c r="G134" s="45"/>
      <c r="H134" s="45"/>
      <c r="I134" s="45"/>
    </row>
    <row r="135" spans="1:9" ht="48">
      <c r="A135" s="145" t="s">
        <v>111</v>
      </c>
      <c r="B135" s="145" t="s">
        <v>112</v>
      </c>
      <c r="C135" s="145" t="s">
        <v>113</v>
      </c>
      <c r="D135" s="145" t="s">
        <v>114</v>
      </c>
      <c r="E135" s="146" t="s">
        <v>115</v>
      </c>
      <c r="F135" s="145" t="s">
        <v>116</v>
      </c>
      <c r="G135" s="45"/>
      <c r="H135" s="45"/>
      <c r="I135" s="45"/>
    </row>
    <row r="136" spans="1:9" ht="24">
      <c r="A136" s="148"/>
      <c r="B136" s="149"/>
      <c r="C136" s="5" t="s">
        <v>130</v>
      </c>
      <c r="D136" s="163">
        <f>D129</f>
        <v>595131</v>
      </c>
      <c r="E136" s="159"/>
      <c r="F136" s="150"/>
      <c r="G136" s="147"/>
      <c r="H136" s="147"/>
      <c r="I136" s="147"/>
    </row>
    <row r="137" spans="1:9" s="33" customFormat="1" ht="21.75">
      <c r="A137" s="151">
        <v>53</v>
      </c>
      <c r="B137" s="153" t="s">
        <v>254</v>
      </c>
      <c r="C137" s="153" t="s">
        <v>752</v>
      </c>
      <c r="D137" s="11">
        <v>13000</v>
      </c>
      <c r="E137" s="151" t="s">
        <v>751</v>
      </c>
      <c r="F137" s="151"/>
      <c r="G137" s="96"/>
      <c r="H137" s="96"/>
      <c r="I137" s="96"/>
    </row>
    <row r="138" spans="1:9" s="33" customFormat="1" ht="21.75">
      <c r="A138" s="151"/>
      <c r="B138" s="153"/>
      <c r="C138" s="153" t="s">
        <v>753</v>
      </c>
      <c r="D138" s="11"/>
      <c r="E138" s="151"/>
      <c r="F138" s="151"/>
      <c r="G138" s="96"/>
      <c r="H138" s="96"/>
      <c r="I138" s="96"/>
    </row>
    <row r="139" spans="1:9" s="33" customFormat="1" ht="21.75">
      <c r="A139" s="151">
        <v>54</v>
      </c>
      <c r="B139" s="153" t="s">
        <v>313</v>
      </c>
      <c r="C139" s="153" t="s">
        <v>896</v>
      </c>
      <c r="D139" s="11">
        <v>12300</v>
      </c>
      <c r="E139" s="151" t="s">
        <v>898</v>
      </c>
      <c r="F139" s="151"/>
      <c r="G139" s="96"/>
      <c r="H139" s="96"/>
      <c r="I139" s="96"/>
    </row>
    <row r="140" spans="1:9" s="33" customFormat="1" ht="21.75">
      <c r="A140" s="151"/>
      <c r="B140" s="153"/>
      <c r="C140" s="153" t="s">
        <v>897</v>
      </c>
      <c r="D140" s="11"/>
      <c r="E140" s="151"/>
      <c r="F140" s="151"/>
      <c r="G140" s="96"/>
      <c r="H140" s="96"/>
      <c r="I140" s="96"/>
    </row>
    <row r="141" spans="1:9" s="33" customFormat="1" ht="21.75">
      <c r="A141" s="151">
        <v>55</v>
      </c>
      <c r="B141" s="153" t="s">
        <v>313</v>
      </c>
      <c r="C141" s="153" t="s">
        <v>899</v>
      </c>
      <c r="D141" s="11">
        <v>11600</v>
      </c>
      <c r="E141" s="151" t="s">
        <v>898</v>
      </c>
      <c r="F141" s="151"/>
      <c r="G141" s="96"/>
      <c r="H141" s="96"/>
      <c r="I141" s="96"/>
    </row>
    <row r="142" spans="1:9" s="33" customFormat="1" ht="21.75">
      <c r="A142" s="151"/>
      <c r="B142" s="153"/>
      <c r="C142" s="153" t="s">
        <v>900</v>
      </c>
      <c r="D142" s="11"/>
      <c r="E142" s="151"/>
      <c r="F142" s="151"/>
      <c r="G142" s="96"/>
      <c r="H142" s="96"/>
      <c r="I142" s="96"/>
    </row>
    <row r="143" spans="1:9" s="33" customFormat="1" ht="21.75">
      <c r="A143" s="151">
        <v>56</v>
      </c>
      <c r="B143" s="153" t="s">
        <v>901</v>
      </c>
      <c r="C143" s="153" t="s">
        <v>902</v>
      </c>
      <c r="D143" s="11">
        <v>23600</v>
      </c>
      <c r="E143" s="151" t="s">
        <v>904</v>
      </c>
      <c r="F143" s="151"/>
      <c r="G143" s="96"/>
      <c r="H143" s="96"/>
      <c r="I143" s="96"/>
    </row>
    <row r="144" spans="1:9" s="33" customFormat="1" ht="21.75">
      <c r="A144" s="151"/>
      <c r="B144" s="153"/>
      <c r="C144" s="153" t="s">
        <v>903</v>
      </c>
      <c r="D144" s="11"/>
      <c r="E144" s="151"/>
      <c r="F144" s="151"/>
      <c r="G144" s="96"/>
      <c r="H144" s="96"/>
      <c r="I144" s="96"/>
    </row>
    <row r="145" spans="1:9" s="33" customFormat="1" ht="21.75">
      <c r="A145" s="151">
        <v>57</v>
      </c>
      <c r="B145" s="153" t="s">
        <v>905</v>
      </c>
      <c r="C145" s="153" t="s">
        <v>906</v>
      </c>
      <c r="D145" s="11">
        <v>1650</v>
      </c>
      <c r="E145" s="151" t="s">
        <v>908</v>
      </c>
      <c r="F145" s="151"/>
      <c r="G145" s="96"/>
      <c r="H145" s="96"/>
      <c r="I145" s="96"/>
    </row>
    <row r="146" spans="1:9" s="33" customFormat="1" ht="21.75">
      <c r="A146" s="151"/>
      <c r="B146" s="153"/>
      <c r="C146" s="153" t="s">
        <v>907</v>
      </c>
      <c r="D146" s="11"/>
      <c r="E146" s="151"/>
      <c r="F146" s="151"/>
      <c r="G146" s="96"/>
      <c r="H146" s="96"/>
      <c r="I146" s="96"/>
    </row>
    <row r="147" spans="1:9" s="33" customFormat="1" ht="21.75">
      <c r="A147" s="151">
        <v>58</v>
      </c>
      <c r="B147" s="153" t="s">
        <v>935</v>
      </c>
      <c r="C147" s="153" t="s">
        <v>936</v>
      </c>
      <c r="D147" s="11">
        <v>13240</v>
      </c>
      <c r="E147" s="151" t="s">
        <v>938</v>
      </c>
      <c r="F147" s="151"/>
      <c r="G147" s="96"/>
      <c r="H147" s="96"/>
      <c r="I147" s="96"/>
    </row>
    <row r="148" spans="1:9" s="33" customFormat="1" ht="21.75">
      <c r="A148" s="151"/>
      <c r="B148" s="153"/>
      <c r="C148" s="153" t="s">
        <v>937</v>
      </c>
      <c r="D148" s="11"/>
      <c r="E148" s="151"/>
      <c r="F148" s="151"/>
      <c r="G148" s="96"/>
      <c r="H148" s="96"/>
      <c r="I148" s="96"/>
    </row>
    <row r="149" spans="1:9" s="33" customFormat="1" ht="21.75">
      <c r="A149" s="151">
        <v>59</v>
      </c>
      <c r="B149" s="153" t="s">
        <v>935</v>
      </c>
      <c r="C149" s="153" t="s">
        <v>939</v>
      </c>
      <c r="D149" s="11">
        <v>11600</v>
      </c>
      <c r="E149" s="151" t="s">
        <v>938</v>
      </c>
      <c r="F149" s="151"/>
      <c r="G149" s="96"/>
      <c r="H149" s="96"/>
      <c r="I149" s="96"/>
    </row>
    <row r="150" spans="1:9" s="33" customFormat="1" ht="21.75">
      <c r="A150" s="151"/>
      <c r="B150" s="153"/>
      <c r="C150" s="153" t="s">
        <v>940</v>
      </c>
      <c r="D150" s="11"/>
      <c r="E150" s="151"/>
      <c r="F150" s="151"/>
      <c r="G150" s="96"/>
      <c r="H150" s="96"/>
      <c r="I150" s="96"/>
    </row>
    <row r="151" spans="1:9" s="33" customFormat="1" ht="21.75">
      <c r="A151" s="151"/>
      <c r="B151" s="153"/>
      <c r="C151" s="153"/>
      <c r="D151" s="11"/>
      <c r="E151" s="153"/>
      <c r="F151" s="151"/>
      <c r="G151" s="96"/>
      <c r="H151" s="96"/>
      <c r="I151" s="96"/>
    </row>
    <row r="152" spans="1:9" s="33" customFormat="1" ht="21.75">
      <c r="A152" s="357"/>
      <c r="B152" s="358"/>
      <c r="C152" s="156" t="s">
        <v>22</v>
      </c>
      <c r="D152" s="162">
        <f>SUM(D136:D151)</f>
        <v>682121</v>
      </c>
      <c r="E152" s="358"/>
      <c r="F152" s="357"/>
      <c r="G152" s="96"/>
      <c r="H152" s="96">
        <f>640826-615401</f>
        <v>25425</v>
      </c>
      <c r="I152" s="96"/>
    </row>
    <row r="153" spans="1:9" s="33" customFormat="1" ht="21.75" customHeight="1">
      <c r="A153" s="158"/>
      <c r="B153" s="37"/>
      <c r="C153" s="217"/>
      <c r="D153" s="227"/>
      <c r="E153" s="37"/>
      <c r="F153" s="37"/>
      <c r="G153" s="157"/>
      <c r="H153" s="37"/>
      <c r="I153" s="157"/>
    </row>
    <row r="154" spans="1:9" s="33" customFormat="1" ht="21.75" customHeight="1">
      <c r="A154" s="158"/>
      <c r="B154" s="37"/>
      <c r="C154" s="217"/>
      <c r="D154" s="227"/>
      <c r="E154" s="37"/>
      <c r="F154" s="37"/>
      <c r="G154" s="157"/>
      <c r="H154" s="37"/>
      <c r="I154" s="157"/>
    </row>
    <row r="155" spans="2:7" ht="24">
      <c r="B155" s="98"/>
      <c r="C155" s="60"/>
      <c r="E155" s="60"/>
      <c r="G155" s="60"/>
    </row>
    <row r="156" spans="2:7" ht="24">
      <c r="B156" s="436"/>
      <c r="C156" s="41"/>
      <c r="D156" s="436" t="s">
        <v>21</v>
      </c>
      <c r="E156" s="60"/>
      <c r="F156" s="437" t="s">
        <v>639</v>
      </c>
      <c r="G156" s="60"/>
    </row>
    <row r="157" spans="2:7" ht="24">
      <c r="B157" s="98"/>
      <c r="C157" s="147"/>
      <c r="E157" s="147" t="s">
        <v>638</v>
      </c>
      <c r="F157" s="41"/>
      <c r="G157" s="60"/>
    </row>
    <row r="158" spans="3:7" ht="24">
      <c r="C158" s="147"/>
      <c r="D158" s="35"/>
      <c r="E158" s="147" t="s">
        <v>636</v>
      </c>
      <c r="F158" s="35"/>
      <c r="G158" s="35"/>
    </row>
    <row r="174" ht="24">
      <c r="C174" s="31"/>
    </row>
  </sheetData>
  <sheetProtection/>
  <mergeCells count="12">
    <mergeCell ref="A47:F47"/>
    <mergeCell ref="A48:F48"/>
    <mergeCell ref="A1:F1"/>
    <mergeCell ref="A2:F2"/>
    <mergeCell ref="A3:F3"/>
    <mergeCell ref="A46:F46"/>
    <mergeCell ref="A132:F132"/>
    <mergeCell ref="A133:F133"/>
    <mergeCell ref="A134:F134"/>
    <mergeCell ref="A90:F90"/>
    <mergeCell ref="A88:F88"/>
    <mergeCell ref="A89:F89"/>
  </mergeCells>
  <printOptions/>
  <pageMargins left="0.5511811023622047" right="0.15748031496062992" top="0.4724409448818898" bottom="0.2755905511811024" header="0.31496062992125984" footer="0.31496062992125984"/>
  <pageSetup horizontalDpi="600" verticalDpi="600" orientation="portrait" paperSize="9" scale="84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92"/>
  <sheetViews>
    <sheetView view="pageBreakPreview" zoomScaleSheetLayoutView="100" zoomScalePageLayoutView="0" workbookViewId="0" topLeftCell="A40">
      <selection activeCell="F66" sqref="F66"/>
    </sheetView>
  </sheetViews>
  <sheetFormatPr defaultColWidth="9.140625" defaultRowHeight="12.75"/>
  <cols>
    <col min="1" max="1" width="3.57421875" style="1" customWidth="1"/>
    <col min="2" max="2" width="51.140625" style="1" customWidth="1"/>
    <col min="3" max="3" width="10.28125" style="1" customWidth="1"/>
    <col min="4" max="4" width="12.7109375" style="1" customWidth="1"/>
    <col min="5" max="5" width="11.8515625" style="1" customWidth="1"/>
    <col min="6" max="6" width="12.7109375" style="1" customWidth="1"/>
    <col min="7" max="7" width="13.8515625" style="1" customWidth="1"/>
    <col min="8" max="8" width="2.57421875" style="1" customWidth="1"/>
    <col min="9" max="9" width="17.421875" style="1" customWidth="1"/>
    <col min="10" max="10" width="9.140625" style="1" customWidth="1"/>
    <col min="11" max="11" width="16.140625" style="1" bestFit="1" customWidth="1"/>
    <col min="12" max="12" width="16.140625" style="1" customWidth="1"/>
    <col min="13" max="14" width="16.140625" style="1" bestFit="1" customWidth="1"/>
    <col min="15" max="16384" width="9.140625" style="1" customWidth="1"/>
  </cols>
  <sheetData>
    <row r="1" spans="2:7" ht="27.75">
      <c r="B1" s="584" t="s">
        <v>103</v>
      </c>
      <c r="C1" s="584"/>
      <c r="D1" s="584"/>
      <c r="E1" s="584"/>
      <c r="F1" s="584"/>
      <c r="G1" s="584"/>
    </row>
    <row r="2" spans="2:7" ht="24">
      <c r="B2" s="585" t="s">
        <v>538</v>
      </c>
      <c r="C2" s="585"/>
      <c r="D2" s="585"/>
      <c r="E2" s="585"/>
      <c r="F2" s="585"/>
      <c r="G2" s="585"/>
    </row>
    <row r="3" spans="2:7" ht="24">
      <c r="B3" s="585" t="s">
        <v>312</v>
      </c>
      <c r="C3" s="585"/>
      <c r="D3" s="585"/>
      <c r="E3" s="585"/>
      <c r="F3" s="585"/>
      <c r="G3" s="585"/>
    </row>
    <row r="4" spans="2:7" ht="24">
      <c r="B4" s="569" t="s">
        <v>926</v>
      </c>
      <c r="C4" s="569"/>
      <c r="D4" s="569"/>
      <c r="E4" s="569"/>
      <c r="F4" s="569"/>
      <c r="G4" s="569"/>
    </row>
    <row r="5" spans="2:7" ht="8.25" customHeight="1">
      <c r="B5" s="52"/>
      <c r="C5" s="52"/>
      <c r="D5" s="52"/>
      <c r="E5" s="52"/>
      <c r="F5" s="52"/>
      <c r="G5" s="52"/>
    </row>
    <row r="6" spans="2:7" ht="22.5" customHeight="1">
      <c r="B6" s="125"/>
      <c r="C6" s="2" t="s">
        <v>73</v>
      </c>
      <c r="D6" s="3" t="s">
        <v>24</v>
      </c>
      <c r="E6" s="4" t="s">
        <v>83</v>
      </c>
      <c r="F6" s="3" t="s">
        <v>74</v>
      </c>
      <c r="G6" s="2" t="s">
        <v>84</v>
      </c>
    </row>
    <row r="7" spans="2:7" ht="24">
      <c r="B7" s="5" t="s">
        <v>75</v>
      </c>
      <c r="C7" s="6"/>
      <c r="D7" s="7"/>
      <c r="E7" s="7"/>
      <c r="F7" s="8"/>
      <c r="G7" s="24"/>
    </row>
    <row r="8" spans="2:11" ht="24">
      <c r="B8" s="85" t="s">
        <v>67</v>
      </c>
      <c r="C8" s="302" t="s">
        <v>553</v>
      </c>
      <c r="D8" s="13"/>
      <c r="E8" s="13"/>
      <c r="F8" s="13"/>
      <c r="G8" s="353"/>
      <c r="K8" s="1">
        <f>131663.35-1397.45</f>
        <v>130265.90000000001</v>
      </c>
    </row>
    <row r="9" spans="2:9" s="33" customFormat="1" ht="21.75">
      <c r="B9" s="103" t="s">
        <v>54</v>
      </c>
      <c r="C9" s="86" t="s">
        <v>554</v>
      </c>
      <c r="D9" s="13">
        <v>24000</v>
      </c>
      <c r="E9" s="138">
        <v>558</v>
      </c>
      <c r="F9" s="138">
        <v>35411</v>
      </c>
      <c r="G9" s="13">
        <f>F9-D9</f>
        <v>11411</v>
      </c>
      <c r="I9" s="164">
        <f aca="true" t="shared" si="0" ref="I9:I30">F9+E9</f>
        <v>35969</v>
      </c>
    </row>
    <row r="10" spans="2:9" s="33" customFormat="1" ht="21.75">
      <c r="B10" s="103" t="s">
        <v>53</v>
      </c>
      <c r="C10" s="86" t="s">
        <v>555</v>
      </c>
      <c r="D10" s="13">
        <v>205000</v>
      </c>
      <c r="E10" s="138">
        <v>2833.85</v>
      </c>
      <c r="F10" s="138">
        <v>156590.4</v>
      </c>
      <c r="G10" s="13">
        <f>F10-D10</f>
        <v>-48409.600000000006</v>
      </c>
      <c r="I10" s="164">
        <f t="shared" si="0"/>
        <v>159424.25</v>
      </c>
    </row>
    <row r="11" spans="2:9" s="33" customFormat="1" ht="21.75">
      <c r="B11" s="103" t="s">
        <v>55</v>
      </c>
      <c r="C11" s="86" t="s">
        <v>556</v>
      </c>
      <c r="D11" s="131">
        <v>1000</v>
      </c>
      <c r="E11" s="138">
        <v>0</v>
      </c>
      <c r="F11" s="138">
        <v>1800</v>
      </c>
      <c r="G11" s="13">
        <f>F11-D11</f>
        <v>800</v>
      </c>
      <c r="I11" s="164">
        <f t="shared" si="0"/>
        <v>1800</v>
      </c>
    </row>
    <row r="12" spans="2:9" s="33" customFormat="1" ht="21.75">
      <c r="B12" s="103"/>
      <c r="C12" s="86"/>
      <c r="D12" s="61"/>
      <c r="E12" s="139"/>
      <c r="F12" s="139"/>
      <c r="G12" s="61"/>
      <c r="I12" s="164">
        <f t="shared" si="0"/>
        <v>0</v>
      </c>
    </row>
    <row r="13" spans="2:9" ht="24">
      <c r="B13" s="88" t="s">
        <v>22</v>
      </c>
      <c r="C13" s="29"/>
      <c r="D13" s="349">
        <f>SUM(D9:D12)</f>
        <v>230000</v>
      </c>
      <c r="E13" s="352">
        <f>SUM(E9:E12)</f>
        <v>3391.85</v>
      </c>
      <c r="F13" s="349">
        <f>SUM(F9:F12)</f>
        <v>193801.4</v>
      </c>
      <c r="G13" s="349">
        <f>F13-D13</f>
        <v>-36198.600000000006</v>
      </c>
      <c r="I13" s="164">
        <f t="shared" si="0"/>
        <v>197193.25</v>
      </c>
    </row>
    <row r="14" spans="2:9" ht="24">
      <c r="B14" s="85" t="s">
        <v>76</v>
      </c>
      <c r="C14" s="302" t="s">
        <v>557</v>
      </c>
      <c r="D14" s="8"/>
      <c r="E14" s="8"/>
      <c r="F14" s="8"/>
      <c r="G14" s="19"/>
      <c r="I14" s="164">
        <f t="shared" si="0"/>
        <v>0</v>
      </c>
    </row>
    <row r="15" spans="2:9" ht="24">
      <c r="B15" s="79" t="s">
        <v>319</v>
      </c>
      <c r="C15" s="9" t="s">
        <v>558</v>
      </c>
      <c r="D15" s="138">
        <v>200</v>
      </c>
      <c r="E15" s="138">
        <v>19.4</v>
      </c>
      <c r="F15" s="138">
        <v>853.6</v>
      </c>
      <c r="G15" s="13">
        <f>F15-D15</f>
        <v>653.6</v>
      </c>
      <c r="H15" s="33"/>
      <c r="I15" s="164">
        <f>F15+E15</f>
        <v>873</v>
      </c>
    </row>
    <row r="16" spans="2:9" s="33" customFormat="1" ht="21.75">
      <c r="B16" s="103" t="s">
        <v>62</v>
      </c>
      <c r="C16" s="9" t="s">
        <v>559</v>
      </c>
      <c r="D16" s="138">
        <v>500</v>
      </c>
      <c r="E16" s="138">
        <v>60</v>
      </c>
      <c r="F16" s="138">
        <v>280</v>
      </c>
      <c r="G16" s="13">
        <f>F16-D16</f>
        <v>-220</v>
      </c>
      <c r="I16" s="164">
        <f t="shared" si="0"/>
        <v>340</v>
      </c>
    </row>
    <row r="17" spans="2:9" s="33" customFormat="1" ht="21.75">
      <c r="B17" s="103" t="s">
        <v>539</v>
      </c>
      <c r="C17" s="9" t="s">
        <v>560</v>
      </c>
      <c r="D17" s="138">
        <v>5000</v>
      </c>
      <c r="E17" s="138">
        <v>0</v>
      </c>
      <c r="F17" s="138">
        <v>0</v>
      </c>
      <c r="G17" s="13">
        <f>F17-D17</f>
        <v>-5000</v>
      </c>
      <c r="I17" s="164"/>
    </row>
    <row r="18" spans="2:9" s="33" customFormat="1" ht="21.75">
      <c r="B18" s="79" t="s">
        <v>77</v>
      </c>
      <c r="C18" s="86" t="s">
        <v>561</v>
      </c>
      <c r="D18" s="138">
        <v>6000</v>
      </c>
      <c r="E18" s="138">
        <v>100</v>
      </c>
      <c r="F18" s="138">
        <v>5600</v>
      </c>
      <c r="G18" s="13">
        <f>F18-D18</f>
        <v>-400</v>
      </c>
      <c r="I18" s="164">
        <f t="shared" si="0"/>
        <v>5700</v>
      </c>
    </row>
    <row r="19" spans="2:9" s="33" customFormat="1" ht="21.75">
      <c r="B19" s="105" t="s">
        <v>86</v>
      </c>
      <c r="C19" s="9"/>
      <c r="D19" s="138"/>
      <c r="E19" s="138"/>
      <c r="F19" s="138"/>
      <c r="G19" s="30"/>
      <c r="I19" s="164">
        <f t="shared" si="0"/>
        <v>0</v>
      </c>
    </row>
    <row r="20" spans="2:9" s="33" customFormat="1" ht="21.75">
      <c r="B20" s="105" t="s">
        <v>85</v>
      </c>
      <c r="C20" s="9"/>
      <c r="D20" s="138"/>
      <c r="E20" s="138"/>
      <c r="F20" s="138"/>
      <c r="G20" s="30"/>
      <c r="I20" s="164">
        <f t="shared" si="0"/>
        <v>0</v>
      </c>
    </row>
    <row r="21" spans="2:9" s="33" customFormat="1" ht="21.75">
      <c r="B21" s="103" t="s">
        <v>284</v>
      </c>
      <c r="C21" s="9" t="s">
        <v>562</v>
      </c>
      <c r="D21" s="138">
        <v>0</v>
      </c>
      <c r="E21" s="138">
        <v>160</v>
      </c>
      <c r="F21" s="138">
        <v>760</v>
      </c>
      <c r="G21" s="13">
        <f>F21-D21</f>
        <v>760</v>
      </c>
      <c r="I21" s="164">
        <f t="shared" si="0"/>
        <v>920</v>
      </c>
    </row>
    <row r="22" spans="2:9" s="33" customFormat="1" ht="21.75">
      <c r="B22" s="103" t="s">
        <v>342</v>
      </c>
      <c r="C22" s="9" t="s">
        <v>563</v>
      </c>
      <c r="D22" s="138">
        <v>200</v>
      </c>
      <c r="E22" s="138">
        <v>0</v>
      </c>
      <c r="F22" s="138">
        <v>200</v>
      </c>
      <c r="G22" s="13">
        <f>F22-D22</f>
        <v>0</v>
      </c>
      <c r="I22" s="164">
        <f t="shared" si="0"/>
        <v>200</v>
      </c>
    </row>
    <row r="23" spans="2:9" s="33" customFormat="1" ht="21.75">
      <c r="B23" s="103" t="s">
        <v>326</v>
      </c>
      <c r="C23" s="9" t="s">
        <v>564</v>
      </c>
      <c r="D23" s="138">
        <v>1000</v>
      </c>
      <c r="E23" s="138">
        <v>0</v>
      </c>
      <c r="F23" s="138">
        <v>2685</v>
      </c>
      <c r="G23" s="13">
        <f>F23-D23</f>
        <v>1685</v>
      </c>
      <c r="I23" s="164">
        <f t="shared" si="0"/>
        <v>2685</v>
      </c>
    </row>
    <row r="24" spans="2:9" s="33" customFormat="1" ht="21.75">
      <c r="B24" s="103" t="s">
        <v>66</v>
      </c>
      <c r="C24" s="86" t="s">
        <v>565</v>
      </c>
      <c r="D24" s="138">
        <v>800</v>
      </c>
      <c r="E24" s="138">
        <v>367</v>
      </c>
      <c r="F24" s="138">
        <v>976</v>
      </c>
      <c r="G24" s="13">
        <f>F24-D24</f>
        <v>176</v>
      </c>
      <c r="I24" s="164">
        <f t="shared" si="0"/>
        <v>1343</v>
      </c>
    </row>
    <row r="25" spans="2:9" s="33" customFormat="1" ht="21.75">
      <c r="B25" s="104" t="s">
        <v>78</v>
      </c>
      <c r="C25" s="106" t="s">
        <v>566</v>
      </c>
      <c r="D25" s="138">
        <v>1000</v>
      </c>
      <c r="E25" s="138">
        <v>0</v>
      </c>
      <c r="F25" s="138">
        <v>0</v>
      </c>
      <c r="G25" s="13">
        <f>F25-D25</f>
        <v>-1000</v>
      </c>
      <c r="I25" s="164">
        <f t="shared" si="0"/>
        <v>0</v>
      </c>
    </row>
    <row r="26" spans="2:9" s="33" customFormat="1" ht="21.75">
      <c r="B26" s="104"/>
      <c r="C26" s="106"/>
      <c r="D26" s="138"/>
      <c r="E26" s="138"/>
      <c r="F26" s="138"/>
      <c r="G26" s="21"/>
      <c r="I26" s="164">
        <f t="shared" si="0"/>
        <v>0</v>
      </c>
    </row>
    <row r="27" spans="2:9" ht="24">
      <c r="B27" s="88" t="s">
        <v>22</v>
      </c>
      <c r="C27" s="29"/>
      <c r="D27" s="349">
        <f>SUM(D15:D26)</f>
        <v>14700</v>
      </c>
      <c r="E27" s="352">
        <f>SUM(E15:E26)</f>
        <v>706.4</v>
      </c>
      <c r="F27" s="352">
        <f>SUM(F15:F26)</f>
        <v>11354.6</v>
      </c>
      <c r="G27" s="349">
        <f>F27-D27</f>
        <v>-3345.3999999999996</v>
      </c>
      <c r="H27" s="385"/>
      <c r="I27" s="164">
        <f t="shared" si="0"/>
        <v>12061</v>
      </c>
    </row>
    <row r="28" spans="2:9" ht="24">
      <c r="B28" s="85" t="s">
        <v>68</v>
      </c>
      <c r="C28" s="303" t="s">
        <v>567</v>
      </c>
      <c r="D28" s="8"/>
      <c r="E28" s="8"/>
      <c r="F28" s="8"/>
      <c r="G28" s="95"/>
      <c r="I28" s="164">
        <f t="shared" si="0"/>
        <v>0</v>
      </c>
    </row>
    <row r="29" spans="2:9" s="33" customFormat="1" ht="21.75">
      <c r="B29" s="103" t="s">
        <v>285</v>
      </c>
      <c r="C29" s="86" t="s">
        <v>568</v>
      </c>
      <c r="D29" s="13">
        <v>1500</v>
      </c>
      <c r="E29" s="138">
        <v>0</v>
      </c>
      <c r="F29" s="138">
        <v>0</v>
      </c>
      <c r="G29" s="13">
        <f>F29-D29</f>
        <v>-1500</v>
      </c>
      <c r="I29" s="164">
        <f t="shared" si="0"/>
        <v>0</v>
      </c>
    </row>
    <row r="30" spans="2:9" s="33" customFormat="1" ht="21.75">
      <c r="B30" s="103" t="s">
        <v>286</v>
      </c>
      <c r="C30" s="86" t="s">
        <v>569</v>
      </c>
      <c r="D30" s="15">
        <v>295800</v>
      </c>
      <c r="E30" s="138">
        <v>25095.23</v>
      </c>
      <c r="F30" s="138">
        <v>65481.03</v>
      </c>
      <c r="G30" s="13">
        <f>F30-D30</f>
        <v>-230318.97</v>
      </c>
      <c r="I30" s="164">
        <f t="shared" si="0"/>
        <v>90576.26</v>
      </c>
    </row>
    <row r="31" spans="2:9" s="33" customFormat="1" ht="21.75">
      <c r="B31" s="103"/>
      <c r="C31" s="86"/>
      <c r="D31" s="61"/>
      <c r="E31" s="138"/>
      <c r="F31" s="138"/>
      <c r="G31" s="304"/>
      <c r="I31" s="164">
        <f aca="true" t="shared" si="1" ref="I31:I40">F31+E31</f>
        <v>0</v>
      </c>
    </row>
    <row r="32" spans="2:9" ht="24">
      <c r="B32" s="88" t="s">
        <v>22</v>
      </c>
      <c r="C32" s="29"/>
      <c r="D32" s="349">
        <f>SUM(D29:D31)</f>
        <v>297300</v>
      </c>
      <c r="E32" s="352">
        <f>SUM(E29:E31)</f>
        <v>25095.23</v>
      </c>
      <c r="F32" s="352">
        <f>SUM(F29:F31)</f>
        <v>65481.03</v>
      </c>
      <c r="G32" s="349">
        <f>F32-D32</f>
        <v>-231818.97</v>
      </c>
      <c r="I32" s="164">
        <f t="shared" si="1"/>
        <v>90576.26</v>
      </c>
    </row>
    <row r="33" spans="2:9" ht="24">
      <c r="B33" s="88"/>
      <c r="C33" s="29"/>
      <c r="D33" s="23"/>
      <c r="E33" s="23"/>
      <c r="F33" s="23"/>
      <c r="G33" s="19"/>
      <c r="I33" s="164">
        <f t="shared" si="1"/>
        <v>0</v>
      </c>
    </row>
    <row r="34" spans="2:9" ht="24">
      <c r="B34" s="85" t="s">
        <v>79</v>
      </c>
      <c r="C34" s="302" t="s">
        <v>570</v>
      </c>
      <c r="D34" s="134">
        <v>0</v>
      </c>
      <c r="E34" s="134">
        <v>0</v>
      </c>
      <c r="F34" s="138">
        <v>0</v>
      </c>
      <c r="G34" s="11"/>
      <c r="I34" s="164">
        <f t="shared" si="1"/>
        <v>0</v>
      </c>
    </row>
    <row r="35" spans="2:9" ht="24">
      <c r="B35" s="24"/>
      <c r="C35" s="86"/>
      <c r="D35" s="10"/>
      <c r="E35" s="10"/>
      <c r="F35" s="10"/>
      <c r="G35" s="25"/>
      <c r="I35" s="164">
        <f t="shared" si="1"/>
        <v>0</v>
      </c>
    </row>
    <row r="36" spans="2:9" ht="24">
      <c r="B36" s="88" t="s">
        <v>22</v>
      </c>
      <c r="C36" s="18"/>
      <c r="D36" s="26">
        <f>SUM(D34:D35)</f>
        <v>0</v>
      </c>
      <c r="E36" s="26">
        <f>SUM(E34:E35)</f>
        <v>0</v>
      </c>
      <c r="F36" s="26">
        <f>SUM(F34:F35)</f>
        <v>0</v>
      </c>
      <c r="G36" s="26">
        <v>0</v>
      </c>
      <c r="I36" s="164">
        <f t="shared" si="1"/>
        <v>0</v>
      </c>
    </row>
    <row r="37" spans="2:9" ht="24">
      <c r="B37" s="85" t="s">
        <v>69</v>
      </c>
      <c r="C37" s="302" t="s">
        <v>571</v>
      </c>
      <c r="D37" s="15"/>
      <c r="E37" s="15"/>
      <c r="F37" s="15"/>
      <c r="G37" s="351"/>
      <c r="I37" s="164">
        <f t="shared" si="1"/>
        <v>0</v>
      </c>
    </row>
    <row r="38" spans="2:9" s="22" customFormat="1" ht="21.75">
      <c r="B38" s="87" t="s">
        <v>63</v>
      </c>
      <c r="C38" s="12" t="s">
        <v>572</v>
      </c>
      <c r="D38" s="422">
        <v>10000</v>
      </c>
      <c r="E38" s="138">
        <v>0</v>
      </c>
      <c r="F38" s="138">
        <v>0</v>
      </c>
      <c r="G38" s="13">
        <f>F38-D38</f>
        <v>-10000</v>
      </c>
      <c r="I38" s="164">
        <f t="shared" si="1"/>
        <v>0</v>
      </c>
    </row>
    <row r="39" spans="2:9" s="22" customFormat="1" ht="21.75">
      <c r="B39" s="87" t="s">
        <v>64</v>
      </c>
      <c r="C39" s="14" t="s">
        <v>573</v>
      </c>
      <c r="D39" s="423">
        <v>1000</v>
      </c>
      <c r="E39" s="138">
        <v>0</v>
      </c>
      <c r="F39" s="138">
        <v>0</v>
      </c>
      <c r="G39" s="21">
        <f>F39-D39</f>
        <v>-1000</v>
      </c>
      <c r="I39" s="164">
        <f t="shared" si="1"/>
        <v>0</v>
      </c>
    </row>
    <row r="40" spans="2:9" ht="18" customHeight="1">
      <c r="B40" s="173" t="s">
        <v>22</v>
      </c>
      <c r="C40" s="174"/>
      <c r="D40" s="349">
        <f>SUM(D38:D39)</f>
        <v>11000</v>
      </c>
      <c r="E40" s="352">
        <f>SUM(E38:E39)</f>
        <v>0</v>
      </c>
      <c r="F40" s="352">
        <f>SUM(F38:F39)</f>
        <v>0</v>
      </c>
      <c r="G40" s="349">
        <f>F40-D40</f>
        <v>-11000</v>
      </c>
      <c r="I40" s="164">
        <f t="shared" si="1"/>
        <v>0</v>
      </c>
    </row>
    <row r="41" spans="2:9" ht="17.25" customHeight="1">
      <c r="B41" s="85" t="s">
        <v>70</v>
      </c>
      <c r="C41" s="302" t="s">
        <v>574</v>
      </c>
      <c r="D41" s="8"/>
      <c r="E41" s="8"/>
      <c r="F41" s="8"/>
      <c r="G41" s="19"/>
      <c r="I41" s="164"/>
    </row>
    <row r="42" spans="2:9" ht="17.25" customHeight="1">
      <c r="B42" s="89" t="s">
        <v>71</v>
      </c>
      <c r="C42" s="12" t="s">
        <v>575</v>
      </c>
      <c r="D42" s="61"/>
      <c r="E42" s="134">
        <v>0</v>
      </c>
      <c r="F42" s="134">
        <v>0</v>
      </c>
      <c r="G42" s="304">
        <f>F42-D42</f>
        <v>0</v>
      </c>
      <c r="I42" s="164"/>
    </row>
    <row r="43" spans="2:9" ht="17.25" customHeight="1">
      <c r="B43" s="171" t="s">
        <v>22</v>
      </c>
      <c r="C43" s="172"/>
      <c r="D43" s="26">
        <f>SUM(D42:D42)</f>
        <v>0</v>
      </c>
      <c r="E43" s="26">
        <f>SUM(E42:E42)</f>
        <v>0</v>
      </c>
      <c r="F43" s="26">
        <f>SUM(F42:F42)</f>
        <v>0</v>
      </c>
      <c r="G43" s="26">
        <f>F43-D43</f>
        <v>0</v>
      </c>
      <c r="I43" s="164"/>
    </row>
    <row r="44" spans="2:9" ht="17.25" customHeight="1">
      <c r="B44" s="36"/>
      <c r="C44" s="80"/>
      <c r="D44" s="81"/>
      <c r="E44" s="81"/>
      <c r="F44" s="81"/>
      <c r="G44" s="82"/>
      <c r="I44" s="164"/>
    </row>
    <row r="45" spans="2:9" ht="17.25" customHeight="1">
      <c r="B45" s="36"/>
      <c r="C45" s="330" t="s">
        <v>238</v>
      </c>
      <c r="D45" s="81"/>
      <c r="E45" s="81"/>
      <c r="F45" s="81"/>
      <c r="G45" s="82"/>
      <c r="I45" s="164"/>
    </row>
    <row r="46" spans="2:9" ht="21.75" customHeight="1">
      <c r="B46" s="585" t="s">
        <v>103</v>
      </c>
      <c r="C46" s="585"/>
      <c r="D46" s="585"/>
      <c r="E46" s="585"/>
      <c r="F46" s="585"/>
      <c r="G46" s="585"/>
      <c r="I46" s="164">
        <f>F46+E46</f>
        <v>0</v>
      </c>
    </row>
    <row r="47" spans="2:9" ht="21" customHeight="1">
      <c r="B47" s="585" t="s">
        <v>538</v>
      </c>
      <c r="C47" s="585"/>
      <c r="D47" s="585"/>
      <c r="E47" s="585"/>
      <c r="F47" s="585"/>
      <c r="G47" s="585"/>
      <c r="I47" s="164">
        <f>F47+E47</f>
        <v>0</v>
      </c>
    </row>
    <row r="48" spans="2:9" ht="21.75" customHeight="1">
      <c r="B48" s="585" t="s">
        <v>312</v>
      </c>
      <c r="C48" s="585"/>
      <c r="D48" s="585"/>
      <c r="E48" s="585"/>
      <c r="F48" s="585"/>
      <c r="G48" s="585"/>
      <c r="I48" s="164">
        <f>F48+E48</f>
        <v>0</v>
      </c>
    </row>
    <row r="49" spans="2:9" ht="20.25" customHeight="1">
      <c r="B49" s="569" t="s">
        <v>926</v>
      </c>
      <c r="C49" s="569"/>
      <c r="D49" s="569"/>
      <c r="E49" s="569"/>
      <c r="F49" s="569"/>
      <c r="G49" s="569"/>
      <c r="I49" s="164">
        <f>F49+E49</f>
        <v>0</v>
      </c>
    </row>
    <row r="50" spans="2:9" ht="20.25" customHeight="1">
      <c r="B50" s="52"/>
      <c r="C50" s="52"/>
      <c r="D50" s="52"/>
      <c r="E50" s="52"/>
      <c r="F50" s="52"/>
      <c r="G50" s="52"/>
      <c r="I50" s="164"/>
    </row>
    <row r="51" spans="2:9" s="33" customFormat="1" ht="21.75">
      <c r="B51" s="101"/>
      <c r="C51" s="137" t="s">
        <v>73</v>
      </c>
      <c r="D51" s="102" t="s">
        <v>24</v>
      </c>
      <c r="E51" s="102" t="s">
        <v>83</v>
      </c>
      <c r="F51" s="102" t="s">
        <v>74</v>
      </c>
      <c r="G51" s="137" t="s">
        <v>84</v>
      </c>
      <c r="I51" s="164" t="e">
        <f aca="true" t="shared" si="2" ref="I51:I67">F51+E51</f>
        <v>#VALUE!</v>
      </c>
    </row>
    <row r="52" spans="2:9" ht="24">
      <c r="B52" s="135" t="s">
        <v>287</v>
      </c>
      <c r="C52" s="303" t="s">
        <v>576</v>
      </c>
      <c r="D52" s="8"/>
      <c r="E52" s="8"/>
      <c r="F52" s="8"/>
      <c r="G52" s="19"/>
      <c r="I52" s="164">
        <f t="shared" si="2"/>
        <v>0</v>
      </c>
    </row>
    <row r="53" spans="2:9" s="22" customFormat="1" ht="20.25" customHeight="1">
      <c r="B53" s="87" t="s">
        <v>80</v>
      </c>
      <c r="C53" s="12" t="s">
        <v>577</v>
      </c>
      <c r="D53" s="138">
        <v>800000</v>
      </c>
      <c r="E53" s="138">
        <v>79919.49</v>
      </c>
      <c r="F53" s="138">
        <v>353163.46</v>
      </c>
      <c r="G53" s="13">
        <f aca="true" t="shared" si="3" ref="G53:G61">F53-D53</f>
        <v>-446836.54</v>
      </c>
      <c r="I53" s="164">
        <f t="shared" si="2"/>
        <v>433082.95</v>
      </c>
    </row>
    <row r="54" spans="2:9" s="22" customFormat="1" ht="20.25" customHeight="1">
      <c r="B54" s="87" t="s">
        <v>82</v>
      </c>
      <c r="C54" s="20" t="s">
        <v>578</v>
      </c>
      <c r="D54" s="138">
        <v>8000000</v>
      </c>
      <c r="E54" s="138">
        <v>0</v>
      </c>
      <c r="F54" s="138">
        <v>6107024.46</v>
      </c>
      <c r="G54" s="13">
        <f t="shared" si="3"/>
        <v>-1892975.54</v>
      </c>
      <c r="I54" s="164">
        <f t="shared" si="2"/>
        <v>6107024.46</v>
      </c>
    </row>
    <row r="55" spans="2:9" s="22" customFormat="1" ht="20.25" customHeight="1">
      <c r="B55" s="87" t="s">
        <v>283</v>
      </c>
      <c r="C55" s="20" t="s">
        <v>579</v>
      </c>
      <c r="D55" s="138">
        <v>2500000</v>
      </c>
      <c r="E55" s="138">
        <v>224557.27</v>
      </c>
      <c r="F55" s="138">
        <v>2522741.98</v>
      </c>
      <c r="G55" s="13">
        <f t="shared" si="3"/>
        <v>22741.97999999998</v>
      </c>
      <c r="I55" s="164">
        <f t="shared" si="2"/>
        <v>2747299.25</v>
      </c>
    </row>
    <row r="56" spans="2:9" s="22" customFormat="1" ht="20.25" customHeight="1">
      <c r="B56" s="87" t="s">
        <v>56</v>
      </c>
      <c r="C56" s="20" t="s">
        <v>580</v>
      </c>
      <c r="D56" s="138">
        <v>150000</v>
      </c>
      <c r="E56" s="138">
        <v>14082.68</v>
      </c>
      <c r="F56" s="138">
        <v>119280.26</v>
      </c>
      <c r="G56" s="13">
        <f t="shared" si="3"/>
        <v>-30719.740000000005</v>
      </c>
      <c r="I56" s="164">
        <f t="shared" si="2"/>
        <v>133362.94</v>
      </c>
    </row>
    <row r="57" spans="2:9" s="22" customFormat="1" ht="20.25" customHeight="1">
      <c r="B57" s="87" t="s">
        <v>57</v>
      </c>
      <c r="C57" s="12" t="s">
        <v>581</v>
      </c>
      <c r="D57" s="138">
        <v>1400000</v>
      </c>
      <c r="E57" s="138">
        <v>127572.42</v>
      </c>
      <c r="F57" s="138">
        <v>1213112.82</v>
      </c>
      <c r="G57" s="13">
        <f t="shared" si="3"/>
        <v>-186887.17999999993</v>
      </c>
      <c r="I57" s="164">
        <f t="shared" si="2"/>
        <v>1340685.24</v>
      </c>
    </row>
    <row r="58" spans="2:9" s="22" customFormat="1" ht="20.25" customHeight="1">
      <c r="B58" s="87" t="s">
        <v>58</v>
      </c>
      <c r="C58" s="12" t="s">
        <v>582</v>
      </c>
      <c r="D58" s="138">
        <v>2500000</v>
      </c>
      <c r="E58" s="138">
        <v>334752.8</v>
      </c>
      <c r="F58" s="138">
        <v>2956332.24</v>
      </c>
      <c r="G58" s="13">
        <f t="shared" si="3"/>
        <v>456332.2400000002</v>
      </c>
      <c r="I58" s="164">
        <f t="shared" si="2"/>
        <v>3291085.04</v>
      </c>
    </row>
    <row r="59" spans="2:9" s="22" customFormat="1" ht="20.25" customHeight="1">
      <c r="B59" s="87" t="s">
        <v>60</v>
      </c>
      <c r="C59" s="12" t="s">
        <v>583</v>
      </c>
      <c r="D59" s="138">
        <v>50000</v>
      </c>
      <c r="E59" s="138">
        <v>21880.04</v>
      </c>
      <c r="F59" s="138">
        <v>69194.4</v>
      </c>
      <c r="G59" s="13">
        <f t="shared" si="3"/>
        <v>19194.399999999994</v>
      </c>
      <c r="I59" s="164">
        <f t="shared" si="2"/>
        <v>91074.44</v>
      </c>
    </row>
    <row r="60" spans="2:9" s="22" customFormat="1" ht="20.25" customHeight="1">
      <c r="B60" s="87" t="s">
        <v>61</v>
      </c>
      <c r="C60" s="12" t="s">
        <v>584</v>
      </c>
      <c r="D60" s="138">
        <v>70000</v>
      </c>
      <c r="E60" s="138">
        <v>12790.35</v>
      </c>
      <c r="F60" s="138">
        <v>45831.77</v>
      </c>
      <c r="G60" s="13">
        <f t="shared" si="3"/>
        <v>-24168.230000000003</v>
      </c>
      <c r="I60" s="164">
        <f t="shared" si="2"/>
        <v>58622.119999999995</v>
      </c>
    </row>
    <row r="61" spans="2:9" s="22" customFormat="1" ht="20.25" customHeight="1">
      <c r="B61" s="87" t="s">
        <v>59</v>
      </c>
      <c r="C61" s="12" t="s">
        <v>585</v>
      </c>
      <c r="D61" s="138">
        <v>250000</v>
      </c>
      <c r="E61" s="138">
        <v>37572</v>
      </c>
      <c r="F61" s="138">
        <v>153679</v>
      </c>
      <c r="G61" s="13">
        <f t="shared" si="3"/>
        <v>-96321</v>
      </c>
      <c r="I61" s="164">
        <f t="shared" si="2"/>
        <v>191251</v>
      </c>
    </row>
    <row r="62" spans="2:9" ht="20.25" customHeight="1">
      <c r="B62" s="88" t="s">
        <v>22</v>
      </c>
      <c r="C62" s="17"/>
      <c r="D62" s="349">
        <f>SUM(D53:D61)</f>
        <v>15720000</v>
      </c>
      <c r="E62" s="352">
        <f>SUM(E53:E61)</f>
        <v>853127.0499999999</v>
      </c>
      <c r="F62" s="349">
        <f>SUM(F53:F61)</f>
        <v>13540360.39</v>
      </c>
      <c r="G62" s="349">
        <f>F62-D62</f>
        <v>-2179639.6099999994</v>
      </c>
      <c r="I62" s="164">
        <f t="shared" si="2"/>
        <v>14393487.440000001</v>
      </c>
    </row>
    <row r="63" spans="2:9" ht="20.25" customHeight="1">
      <c r="B63" s="90" t="s">
        <v>586</v>
      </c>
      <c r="C63" s="302" t="s">
        <v>587</v>
      </c>
      <c r="D63" s="8"/>
      <c r="E63" s="8"/>
      <c r="F63" s="8"/>
      <c r="G63" s="19"/>
      <c r="I63" s="164">
        <f t="shared" si="2"/>
        <v>0</v>
      </c>
    </row>
    <row r="64" spans="2:9" s="22" customFormat="1" ht="19.5" customHeight="1">
      <c r="B64" s="89" t="s">
        <v>540</v>
      </c>
      <c r="C64" s="12" t="s">
        <v>588</v>
      </c>
      <c r="D64" s="13">
        <v>14000000</v>
      </c>
      <c r="E64" s="138">
        <v>1157524</v>
      </c>
      <c r="F64" s="138">
        <v>9753227</v>
      </c>
      <c r="G64" s="21">
        <f>F64-D64</f>
        <v>-4246773</v>
      </c>
      <c r="I64" s="164">
        <f t="shared" si="2"/>
        <v>10910751</v>
      </c>
    </row>
    <row r="65" spans="2:9" s="22" customFormat="1" ht="19.5" customHeight="1">
      <c r="B65" s="89" t="s">
        <v>541</v>
      </c>
      <c r="C65" s="12" t="s">
        <v>588</v>
      </c>
      <c r="D65" s="15">
        <v>17727000</v>
      </c>
      <c r="E65" s="131">
        <v>3257694</v>
      </c>
      <c r="F65" s="131">
        <v>14099344</v>
      </c>
      <c r="G65" s="21">
        <f>F65-D65</f>
        <v>-3627656</v>
      </c>
      <c r="I65" s="164">
        <f t="shared" si="2"/>
        <v>17357038</v>
      </c>
    </row>
    <row r="66" spans="2:9" ht="17.25" customHeight="1">
      <c r="B66" s="16" t="s">
        <v>22</v>
      </c>
      <c r="C66" s="17"/>
      <c r="D66" s="349">
        <f>SUM(D64:D65)</f>
        <v>31727000</v>
      </c>
      <c r="E66" s="352">
        <f>SUM(E64:E65)</f>
        <v>4415218</v>
      </c>
      <c r="F66" s="349">
        <f>SUM(F64:F65)</f>
        <v>23852571</v>
      </c>
      <c r="G66" s="350">
        <f>F66-D66</f>
        <v>-7874429</v>
      </c>
      <c r="I66" s="164">
        <f t="shared" si="2"/>
        <v>28267789</v>
      </c>
    </row>
    <row r="67" spans="2:9" ht="24.75" thickBot="1">
      <c r="B67" s="404" t="s">
        <v>81</v>
      </c>
      <c r="C67" s="27"/>
      <c r="D67" s="32">
        <f>D13+D27+D32+D36+D40+D62+D66+D43</f>
        <v>48000000</v>
      </c>
      <c r="E67" s="355">
        <f>E13+E27+E32+E36+E40+E43+E62+E66</f>
        <v>5297538.53</v>
      </c>
      <c r="F67" s="32">
        <f>F13+F27+F32+F40+F62+F66+F43+F36</f>
        <v>37663568.42</v>
      </c>
      <c r="G67" s="32">
        <f>F67-D67</f>
        <v>-10336431.579999998</v>
      </c>
      <c r="I67" s="164">
        <f t="shared" si="2"/>
        <v>42961106.95</v>
      </c>
    </row>
    <row r="68" spans="2:9" ht="24.75" thickTop="1">
      <c r="B68" s="413" t="s">
        <v>548</v>
      </c>
      <c r="C68" s="405"/>
      <c r="D68" s="406"/>
      <c r="E68" s="406"/>
      <c r="F68" s="406"/>
      <c r="G68" s="406"/>
      <c r="I68" s="164"/>
    </row>
    <row r="69" spans="2:9" ht="24">
      <c r="B69" s="136" t="s">
        <v>543</v>
      </c>
      <c r="C69" s="405"/>
      <c r="D69" s="406"/>
      <c r="E69" s="406"/>
      <c r="F69" s="406"/>
      <c r="G69" s="406"/>
      <c r="I69" s="164"/>
    </row>
    <row r="70" spans="2:9" ht="24">
      <c r="B70" s="89" t="s">
        <v>544</v>
      </c>
      <c r="C70" s="407"/>
      <c r="D70" s="408"/>
      <c r="E70" s="138">
        <v>363124</v>
      </c>
      <c r="F70" s="13">
        <v>1466854</v>
      </c>
      <c r="G70" s="408"/>
      <c r="I70" s="164">
        <f>F70+E70</f>
        <v>1829978</v>
      </c>
    </row>
    <row r="71" spans="2:9" ht="24">
      <c r="B71" s="89" t="s">
        <v>545</v>
      </c>
      <c r="C71" s="407"/>
      <c r="D71" s="408"/>
      <c r="E71" s="138">
        <v>788400</v>
      </c>
      <c r="F71" s="13">
        <v>3198800</v>
      </c>
      <c r="G71" s="408"/>
      <c r="I71" s="164">
        <f>F71+E71</f>
        <v>3987200</v>
      </c>
    </row>
    <row r="72" spans="2:9" ht="24">
      <c r="B72" s="89" t="s">
        <v>546</v>
      </c>
      <c r="C72" s="407"/>
      <c r="D72" s="408"/>
      <c r="E72" s="138">
        <v>6000</v>
      </c>
      <c r="F72" s="13">
        <v>24000</v>
      </c>
      <c r="G72" s="408"/>
      <c r="I72" s="164">
        <f>F72+E72</f>
        <v>30000</v>
      </c>
    </row>
    <row r="73" spans="2:9" ht="24">
      <c r="B73" s="89" t="s">
        <v>547</v>
      </c>
      <c r="C73" s="407"/>
      <c r="D73" s="408"/>
      <c r="E73" s="138">
        <v>0</v>
      </c>
      <c r="F73" s="13">
        <v>5063573</v>
      </c>
      <c r="G73" s="408"/>
      <c r="I73" s="164">
        <f>F73+E73</f>
        <v>5063573</v>
      </c>
    </row>
    <row r="74" spans="2:9" ht="24">
      <c r="B74" s="89"/>
      <c r="C74" s="407"/>
      <c r="D74" s="406"/>
      <c r="E74" s="15"/>
      <c r="F74" s="15"/>
      <c r="G74" s="406"/>
      <c r="I74" s="164"/>
    </row>
    <row r="75" spans="2:9" ht="24">
      <c r="B75" s="409" t="s">
        <v>22</v>
      </c>
      <c r="C75" s="407"/>
      <c r="D75" s="349"/>
      <c r="E75" s="352">
        <f>SUM(E70:E73)</f>
        <v>1157524</v>
      </c>
      <c r="F75" s="349">
        <f>SUM(F70:F73)</f>
        <v>9753227</v>
      </c>
      <c r="G75" s="349"/>
      <c r="I75" s="164"/>
    </row>
    <row r="76" spans="2:9" ht="21" customHeight="1">
      <c r="B76" s="136" t="s">
        <v>542</v>
      </c>
      <c r="C76" s="303"/>
      <c r="D76" s="8"/>
      <c r="E76" s="8"/>
      <c r="F76" s="8"/>
      <c r="G76" s="19"/>
      <c r="I76" s="164">
        <f aca="true" t="shared" si="4" ref="I76:I84">F76+E76</f>
        <v>0</v>
      </c>
    </row>
    <row r="77" spans="2:10" s="22" customFormat="1" ht="18" customHeight="1">
      <c r="B77" s="89" t="s">
        <v>109</v>
      </c>
      <c r="C77" s="28"/>
      <c r="D77" s="138"/>
      <c r="E77" s="138">
        <v>1797500</v>
      </c>
      <c r="F77" s="138">
        <v>7190000</v>
      </c>
      <c r="G77" s="353"/>
      <c r="I77" s="164">
        <f>F77+E77-119100</f>
        <v>8868400</v>
      </c>
      <c r="J77" s="22">
        <f>4648700-2279100</f>
        <v>2369600</v>
      </c>
    </row>
    <row r="78" spans="2:9" s="22" customFormat="1" ht="18" customHeight="1">
      <c r="B78" s="89" t="s">
        <v>92</v>
      </c>
      <c r="C78" s="28"/>
      <c r="D78" s="138"/>
      <c r="E78" s="138">
        <v>1284000</v>
      </c>
      <c r="F78" s="138">
        <v>5136000</v>
      </c>
      <c r="G78" s="353"/>
      <c r="I78" s="164">
        <f>F78+E78-41600</f>
        <v>6378400</v>
      </c>
    </row>
    <row r="79" spans="2:9" s="22" customFormat="1" ht="18" customHeight="1">
      <c r="B79" s="89" t="s">
        <v>96</v>
      </c>
      <c r="C79" s="28"/>
      <c r="D79" s="138"/>
      <c r="E79" s="138">
        <v>0</v>
      </c>
      <c r="F79" s="138">
        <v>98400</v>
      </c>
      <c r="G79" s="304"/>
      <c r="I79" s="164">
        <f>F79+E79</f>
        <v>98400</v>
      </c>
    </row>
    <row r="80" spans="2:9" s="22" customFormat="1" ht="18" customHeight="1">
      <c r="B80" s="89" t="s">
        <v>97</v>
      </c>
      <c r="C80" s="28"/>
      <c r="D80" s="138"/>
      <c r="E80" s="138">
        <v>176194</v>
      </c>
      <c r="F80" s="138">
        <v>1411624</v>
      </c>
      <c r="G80" s="353"/>
      <c r="I80" s="164">
        <f t="shared" si="4"/>
        <v>1587818</v>
      </c>
    </row>
    <row r="81" spans="2:9" s="22" customFormat="1" ht="18" customHeight="1">
      <c r="B81" s="89" t="s">
        <v>93</v>
      </c>
      <c r="C81" s="28"/>
      <c r="D81" s="138"/>
      <c r="E81" s="138">
        <v>0</v>
      </c>
      <c r="F81" s="138">
        <v>4920</v>
      </c>
      <c r="G81" s="304"/>
      <c r="I81" s="164">
        <f t="shared" si="4"/>
        <v>4920</v>
      </c>
    </row>
    <row r="82" spans="2:9" s="22" customFormat="1" ht="16.5" customHeight="1">
      <c r="B82" s="89" t="s">
        <v>101</v>
      </c>
      <c r="C82" s="28"/>
      <c r="D82" s="138"/>
      <c r="E82" s="138">
        <v>0</v>
      </c>
      <c r="F82" s="138">
        <v>258400</v>
      </c>
      <c r="G82" s="304"/>
      <c r="I82" s="164">
        <f t="shared" si="4"/>
        <v>258400</v>
      </c>
    </row>
    <row r="83" spans="2:9" s="22" customFormat="1" ht="16.5" customHeight="1">
      <c r="B83" s="410"/>
      <c r="C83" s="28"/>
      <c r="D83" s="138"/>
      <c r="E83" s="138"/>
      <c r="F83" s="138"/>
      <c r="G83" s="304"/>
      <c r="I83" s="164">
        <f t="shared" si="4"/>
        <v>0</v>
      </c>
    </row>
    <row r="84" spans="2:9" ht="21" customHeight="1" thickBot="1">
      <c r="B84" s="411" t="s">
        <v>22</v>
      </c>
      <c r="C84" s="412"/>
      <c r="D84" s="32"/>
      <c r="E84" s="355">
        <f>SUM(E77:E83)</f>
        <v>3257694</v>
      </c>
      <c r="F84" s="32">
        <f>SUM(F77:F83)</f>
        <v>14099344</v>
      </c>
      <c r="G84" s="355"/>
      <c r="I84" s="164">
        <f t="shared" si="4"/>
        <v>17357038</v>
      </c>
    </row>
    <row r="85" spans="2:9" ht="21" customHeight="1" thickTop="1">
      <c r="B85" s="217"/>
      <c r="C85" s="218"/>
      <c r="D85" s="81"/>
      <c r="E85" s="219"/>
      <c r="F85" s="219"/>
      <c r="G85" s="220"/>
      <c r="I85" s="164"/>
    </row>
    <row r="86" spans="2:9" ht="18.75" customHeight="1">
      <c r="B86" s="33"/>
      <c r="C86" s="33"/>
      <c r="D86" s="619" t="s">
        <v>549</v>
      </c>
      <c r="E86" s="619"/>
      <c r="F86" s="83">
        <f>F67</f>
        <v>37663568.42</v>
      </c>
      <c r="I86" s="31">
        <v>25654855.9</v>
      </c>
    </row>
    <row r="87" spans="2:9" ht="21.75" customHeight="1">
      <c r="B87" s="33"/>
      <c r="C87" s="33"/>
      <c r="D87" s="619" t="s">
        <v>742</v>
      </c>
      <c r="E87" s="619"/>
      <c r="F87" s="84">
        <f>F86-D67</f>
        <v>-10336431.579999998</v>
      </c>
      <c r="I87" s="169">
        <f>SUM(F67+F84)</f>
        <v>51762912.42</v>
      </c>
    </row>
    <row r="89" ht="24">
      <c r="I89" s="1">
        <f>3387532.46-22001.9</f>
        <v>3365530.56</v>
      </c>
    </row>
    <row r="90" spans="2:6" ht="24">
      <c r="B90" s="250"/>
      <c r="D90" s="209"/>
      <c r="E90" s="188"/>
      <c r="F90" s="83"/>
    </row>
    <row r="91" spans="4:6" ht="24">
      <c r="D91" s="210"/>
      <c r="F91" s="211"/>
    </row>
    <row r="92" spans="4:6" ht="24">
      <c r="D92" s="210"/>
      <c r="F92" s="402"/>
    </row>
  </sheetData>
  <sheetProtection/>
  <mergeCells count="10">
    <mergeCell ref="D86:E86"/>
    <mergeCell ref="D87:E87"/>
    <mergeCell ref="B1:G1"/>
    <mergeCell ref="B2:G2"/>
    <mergeCell ref="B48:G48"/>
    <mergeCell ref="B49:G49"/>
    <mergeCell ref="B3:G3"/>
    <mergeCell ref="B4:G4"/>
    <mergeCell ref="B46:G46"/>
    <mergeCell ref="B47:G47"/>
  </mergeCells>
  <printOptions/>
  <pageMargins left="0.5511811023622047" right="0.15748031496062992" top="0.6692913385826772" bottom="0.1968503937007874" header="0.11811023622047245" footer="0.11811023622047245"/>
  <pageSetup horizontalDpi="600" verticalDpi="600" orientation="portrait" paperSize="9" scale="84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4:S22"/>
  <sheetViews>
    <sheetView view="pageBreakPreview" zoomScaleSheetLayoutView="100" zoomScalePageLayoutView="0" workbookViewId="0" topLeftCell="A1">
      <selection activeCell="S10" sqref="S10"/>
    </sheetView>
  </sheetViews>
  <sheetFormatPr defaultColWidth="9.140625" defaultRowHeight="12.75"/>
  <cols>
    <col min="1" max="1" width="9.140625" style="240" customWidth="1"/>
    <col min="2" max="2" width="14.00390625" style="240" customWidth="1"/>
    <col min="3" max="3" width="13.57421875" style="240" customWidth="1"/>
    <col min="4" max="4" width="9.57421875" style="240" bestFit="1" customWidth="1"/>
    <col min="5" max="5" width="8.7109375" style="240" bestFit="1" customWidth="1"/>
    <col min="6" max="6" width="9.7109375" style="240" bestFit="1" customWidth="1"/>
    <col min="7" max="7" width="9.57421875" style="240" bestFit="1" customWidth="1"/>
    <col min="8" max="9" width="8.7109375" style="240" bestFit="1" customWidth="1"/>
    <col min="10" max="10" width="9.8515625" style="240" bestFit="1" customWidth="1"/>
    <col min="11" max="11" width="8.7109375" style="240" bestFit="1" customWidth="1"/>
    <col min="12" max="12" width="9.00390625" style="240" bestFit="1" customWidth="1"/>
    <col min="13" max="14" width="9.57421875" style="240" bestFit="1" customWidth="1"/>
    <col min="15" max="15" width="9.57421875" style="240" customWidth="1"/>
    <col min="16" max="16" width="8.421875" style="240" customWidth="1"/>
    <col min="17" max="17" width="12.421875" style="240" bestFit="1" customWidth="1"/>
    <col min="18" max="18" width="2.00390625" style="240" customWidth="1"/>
    <col min="19" max="16384" width="9.140625" style="240" customWidth="1"/>
  </cols>
  <sheetData>
    <row r="4" spans="2:17" ht="24">
      <c r="B4" s="585" t="s">
        <v>239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</row>
    <row r="5" spans="2:17" ht="24">
      <c r="B5" s="585" t="s">
        <v>933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</row>
    <row r="6" ht="15" customHeight="1"/>
    <row r="7" spans="2:17" ht="15" customHeight="1">
      <c r="B7" s="246" t="s">
        <v>244</v>
      </c>
      <c r="C7" s="620" t="s">
        <v>241</v>
      </c>
      <c r="D7" s="432" t="s">
        <v>627</v>
      </c>
      <c r="E7" s="442" t="s">
        <v>648</v>
      </c>
      <c r="F7" s="622" t="s">
        <v>649</v>
      </c>
      <c r="G7" s="623"/>
      <c r="H7" s="624"/>
      <c r="I7" s="552" t="s">
        <v>737</v>
      </c>
      <c r="J7" s="622" t="s">
        <v>928</v>
      </c>
      <c r="K7" s="624"/>
      <c r="L7" s="552" t="s">
        <v>931</v>
      </c>
      <c r="M7" s="354"/>
      <c r="N7" s="356"/>
      <c r="O7" s="356"/>
      <c r="P7" s="356"/>
      <c r="Q7" s="294"/>
    </row>
    <row r="8" spans="2:19" ht="18.75">
      <c r="B8" s="245" t="s">
        <v>240</v>
      </c>
      <c r="C8" s="621"/>
      <c r="D8" s="295" t="s">
        <v>242</v>
      </c>
      <c r="E8" s="295" t="s">
        <v>243</v>
      </c>
      <c r="F8" s="295" t="s">
        <v>320</v>
      </c>
      <c r="G8" s="295" t="s">
        <v>340</v>
      </c>
      <c r="H8" s="295" t="s">
        <v>341</v>
      </c>
      <c r="I8" s="295" t="s">
        <v>736</v>
      </c>
      <c r="J8" s="295" t="s">
        <v>929</v>
      </c>
      <c r="K8" s="295" t="s">
        <v>930</v>
      </c>
      <c r="L8" s="295" t="s">
        <v>932</v>
      </c>
      <c r="M8" s="295"/>
      <c r="N8" s="295"/>
      <c r="O8" s="295"/>
      <c r="P8" s="295"/>
      <c r="Q8" s="295" t="s">
        <v>22</v>
      </c>
      <c r="R8" s="293"/>
      <c r="S8" s="293"/>
    </row>
    <row r="9" spans="2:19" ht="18.75">
      <c r="B9" s="426" t="s">
        <v>288</v>
      </c>
      <c r="C9" s="335">
        <v>2624640</v>
      </c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238">
        <f aca="true" t="shared" si="0" ref="Q9:Q21">SUM(C9:P9)</f>
        <v>2624640</v>
      </c>
      <c r="R9" s="239"/>
      <c r="S9" s="239"/>
    </row>
    <row r="10" spans="2:19" ht="18.75">
      <c r="B10" s="428" t="s">
        <v>289</v>
      </c>
      <c r="C10" s="241">
        <v>7699880</v>
      </c>
      <c r="D10" s="548"/>
      <c r="E10" s="548"/>
      <c r="F10" s="548"/>
      <c r="G10" s="548"/>
      <c r="H10" s="548"/>
      <c r="I10" s="551">
        <f>-19000-20000</f>
        <v>-39000</v>
      </c>
      <c r="J10" s="551">
        <f>-120500-26700-45000-120500-9300</f>
        <v>-322000</v>
      </c>
      <c r="K10" s="548">
        <f>-30000</f>
        <v>-30000</v>
      </c>
      <c r="L10" s="548"/>
      <c r="M10" s="548"/>
      <c r="N10" s="547"/>
      <c r="O10" s="547"/>
      <c r="P10" s="547"/>
      <c r="Q10" s="238">
        <f t="shared" si="0"/>
        <v>7308880</v>
      </c>
      <c r="R10" s="239"/>
      <c r="S10" s="239"/>
    </row>
    <row r="11" spans="2:19" ht="18.75" customHeight="1">
      <c r="B11" s="428" t="s">
        <v>9</v>
      </c>
      <c r="C11" s="241">
        <v>159720</v>
      </c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7"/>
      <c r="O11" s="547"/>
      <c r="P11" s="547"/>
      <c r="Q11" s="238">
        <f t="shared" si="0"/>
        <v>159720</v>
      </c>
      <c r="R11" s="239"/>
      <c r="S11" s="239"/>
    </row>
    <row r="12" spans="2:19" ht="18.75">
      <c r="B12" s="428" t="s">
        <v>10</v>
      </c>
      <c r="C12" s="241">
        <v>3013280</v>
      </c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7"/>
      <c r="O12" s="547"/>
      <c r="P12" s="547"/>
      <c r="Q12" s="238">
        <f t="shared" si="0"/>
        <v>3013280</v>
      </c>
      <c r="R12" s="239"/>
      <c r="S12" s="239"/>
    </row>
    <row r="13" spans="2:19" ht="18.75">
      <c r="B13" s="428" t="s">
        <v>11</v>
      </c>
      <c r="C13" s="241">
        <v>1230540</v>
      </c>
      <c r="D13" s="548"/>
      <c r="E13" s="241">
        <f>6000-6000</f>
        <v>0</v>
      </c>
      <c r="F13" s="548"/>
      <c r="G13" s="548"/>
      <c r="H13" s="548"/>
      <c r="I13" s="548"/>
      <c r="J13" s="548"/>
      <c r="K13" s="548"/>
      <c r="L13" s="548">
        <f>-50000</f>
        <v>-50000</v>
      </c>
      <c r="M13" s="548"/>
      <c r="N13" s="547"/>
      <c r="O13" s="547"/>
      <c r="P13" s="547"/>
      <c r="Q13" s="238">
        <f t="shared" si="0"/>
        <v>1180540</v>
      </c>
      <c r="R13" s="239"/>
      <c r="S13" s="239"/>
    </row>
    <row r="14" spans="2:19" ht="18.75">
      <c r="B14" s="428" t="s">
        <v>12</v>
      </c>
      <c r="C14" s="241">
        <v>5048200</v>
      </c>
      <c r="D14" s="548"/>
      <c r="E14" s="548"/>
      <c r="F14" s="241">
        <f>20000-20000</f>
        <v>0</v>
      </c>
      <c r="G14" s="548"/>
      <c r="H14" s="241">
        <f>-10000+10000-45000+45000-30000+30000</f>
        <v>0</v>
      </c>
      <c r="I14" s="548">
        <f>19000+27000+20000</f>
        <v>66000</v>
      </c>
      <c r="J14" s="548">
        <f>-50000+50000-30000+30000+100000-26000+26000</f>
        <v>100000</v>
      </c>
      <c r="K14" s="548">
        <f>20000</f>
        <v>20000</v>
      </c>
      <c r="L14" s="548"/>
      <c r="M14" s="548"/>
      <c r="N14" s="547"/>
      <c r="O14" s="547"/>
      <c r="P14" s="547"/>
      <c r="Q14" s="238">
        <f t="shared" si="0"/>
        <v>5234200</v>
      </c>
      <c r="R14" s="239"/>
      <c r="S14" s="239"/>
    </row>
    <row r="15" spans="2:19" ht="18.75">
      <c r="B15" s="428" t="s">
        <v>13</v>
      </c>
      <c r="C15" s="241">
        <v>3360078</v>
      </c>
      <c r="D15" s="548"/>
      <c r="E15" s="548"/>
      <c r="F15" s="548"/>
      <c r="G15" s="548"/>
      <c r="H15" s="548"/>
      <c r="I15" s="548">
        <f>-27000</f>
        <v>-27000</v>
      </c>
      <c r="J15" s="548">
        <f>-20000-20000-20000-20000</f>
        <v>-80000</v>
      </c>
      <c r="K15" s="548"/>
      <c r="L15" s="548">
        <f>50000</f>
        <v>50000</v>
      </c>
      <c r="M15" s="548"/>
      <c r="N15" s="547"/>
      <c r="O15" s="547"/>
      <c r="P15" s="547"/>
      <c r="Q15" s="238">
        <f t="shared" si="0"/>
        <v>3303078</v>
      </c>
      <c r="R15" s="239"/>
      <c r="S15" s="239"/>
    </row>
    <row r="16" spans="2:19" ht="18.75">
      <c r="B16" s="428" t="s">
        <v>14</v>
      </c>
      <c r="C16" s="241">
        <v>441000</v>
      </c>
      <c r="D16" s="548"/>
      <c r="E16" s="548"/>
      <c r="F16" s="548"/>
      <c r="G16" s="548"/>
      <c r="H16" s="548"/>
      <c r="I16" s="548"/>
      <c r="J16" s="548">
        <f>-50000</f>
        <v>-50000</v>
      </c>
      <c r="K16" s="548">
        <f>-20000</f>
        <v>-20000</v>
      </c>
      <c r="L16" s="548"/>
      <c r="M16" s="548"/>
      <c r="N16" s="547"/>
      <c r="O16" s="547"/>
      <c r="P16" s="547"/>
      <c r="Q16" s="238">
        <f t="shared" si="0"/>
        <v>371000</v>
      </c>
      <c r="R16" s="239"/>
      <c r="S16" s="239"/>
    </row>
    <row r="17" spans="2:19" ht="18.75">
      <c r="B17" s="428" t="s">
        <v>290</v>
      </c>
      <c r="C17" s="241">
        <v>1034810</v>
      </c>
      <c r="D17" s="548"/>
      <c r="E17" s="548"/>
      <c r="F17" s="548"/>
      <c r="G17" s="548">
        <f>310000+198000</f>
        <v>508000</v>
      </c>
      <c r="H17" s="548"/>
      <c r="I17" s="548"/>
      <c r="J17" s="548"/>
      <c r="K17" s="548"/>
      <c r="L17" s="548"/>
      <c r="M17" s="548"/>
      <c r="N17" s="547"/>
      <c r="O17" s="547"/>
      <c r="P17" s="547"/>
      <c r="Q17" s="238">
        <f t="shared" si="0"/>
        <v>1542810</v>
      </c>
      <c r="R17" s="239"/>
      <c r="S17" s="239"/>
    </row>
    <row r="18" spans="2:19" ht="18.75">
      <c r="B18" s="428" t="s">
        <v>16</v>
      </c>
      <c r="C18" s="241">
        <v>5263900</v>
      </c>
      <c r="D18" s="548"/>
      <c r="E18" s="548"/>
      <c r="F18" s="548"/>
      <c r="G18" s="548">
        <f>-310000-198000-20000+20000</f>
        <v>-508000</v>
      </c>
      <c r="H18" s="548"/>
      <c r="I18" s="548"/>
      <c r="J18" s="548">
        <f>120500+26700+45000+120500+9300+20000+20000+20000+20000+50000</f>
        <v>452000</v>
      </c>
      <c r="K18" s="548">
        <f>30000</f>
        <v>30000</v>
      </c>
      <c r="L18" s="548"/>
      <c r="M18" s="548"/>
      <c r="N18" s="547"/>
      <c r="O18" s="547"/>
      <c r="P18" s="547"/>
      <c r="Q18" s="238">
        <f t="shared" si="0"/>
        <v>5237900</v>
      </c>
      <c r="R18" s="239"/>
      <c r="S18" s="239"/>
    </row>
    <row r="19" spans="2:19" ht="18.75">
      <c r="B19" s="428" t="s">
        <v>18</v>
      </c>
      <c r="C19" s="241">
        <v>75000</v>
      </c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7"/>
      <c r="O19" s="547"/>
      <c r="P19" s="547"/>
      <c r="Q19" s="238">
        <f t="shared" si="0"/>
        <v>75000</v>
      </c>
      <c r="R19" s="239"/>
      <c r="S19" s="239"/>
    </row>
    <row r="20" spans="2:19" ht="18.75">
      <c r="B20" s="428" t="s">
        <v>15</v>
      </c>
      <c r="C20" s="241">
        <v>2773000</v>
      </c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7"/>
      <c r="O20" s="547"/>
      <c r="P20" s="547"/>
      <c r="Q20" s="238">
        <f t="shared" si="0"/>
        <v>2773000</v>
      </c>
      <c r="R20" s="239"/>
      <c r="S20" s="239"/>
    </row>
    <row r="21" spans="2:19" ht="18.75">
      <c r="B21" s="427" t="s">
        <v>17</v>
      </c>
      <c r="C21" s="335">
        <v>15275952</v>
      </c>
      <c r="D21" s="242">
        <f>-22660+22660</f>
        <v>0</v>
      </c>
      <c r="E21" s="549"/>
      <c r="F21" s="549"/>
      <c r="G21" s="549"/>
      <c r="H21" s="549"/>
      <c r="I21" s="549"/>
      <c r="J21" s="549">
        <f>-100000</f>
        <v>-100000</v>
      </c>
      <c r="K21" s="549"/>
      <c r="L21" s="549"/>
      <c r="M21" s="549"/>
      <c r="N21" s="550"/>
      <c r="O21" s="550"/>
      <c r="P21" s="550"/>
      <c r="Q21" s="238">
        <f t="shared" si="0"/>
        <v>15175952</v>
      </c>
      <c r="R21" s="239"/>
      <c r="S21" s="239"/>
    </row>
    <row r="22" spans="2:19" s="210" customFormat="1" ht="18.75">
      <c r="B22" s="318"/>
      <c r="C22" s="243">
        <f>SUM(C9:C21)</f>
        <v>48000000</v>
      </c>
      <c r="D22" s="243">
        <f>SUM(D9:D21)</f>
        <v>0</v>
      </c>
      <c r="E22" s="243">
        <f>SUM(E9:E21)</f>
        <v>0</v>
      </c>
      <c r="F22" s="243">
        <f>SUM(F9:F21)</f>
        <v>0</v>
      </c>
      <c r="G22" s="243">
        <f aca="true" t="shared" si="1" ref="G22:L22">SUM(G9:G21)</f>
        <v>0</v>
      </c>
      <c r="H22" s="243"/>
      <c r="I22" s="243">
        <f>SUM(I9:I21)</f>
        <v>0</v>
      </c>
      <c r="J22" s="243">
        <f t="shared" si="1"/>
        <v>0</v>
      </c>
      <c r="K22" s="243">
        <f t="shared" si="1"/>
        <v>0</v>
      </c>
      <c r="L22" s="243">
        <f t="shared" si="1"/>
        <v>0</v>
      </c>
      <c r="M22" s="243">
        <f>SUM(M9:M21)</f>
        <v>0</v>
      </c>
      <c r="N22" s="243">
        <f>SUM(N9:N21)</f>
        <v>0</v>
      </c>
      <c r="O22" s="243">
        <f>SUM(O9:O21)</f>
        <v>0</v>
      </c>
      <c r="P22" s="243">
        <f>SUM(P9:P21)</f>
        <v>0</v>
      </c>
      <c r="Q22" s="243">
        <f>SUM(Q9:Q21)</f>
        <v>48000000</v>
      </c>
      <c r="R22" s="244"/>
      <c r="S22" s="244"/>
    </row>
    <row r="27" ht="24.75" customHeight="1"/>
    <row r="33" ht="9" customHeight="1"/>
    <row r="42" ht="15" customHeight="1"/>
    <row r="46" ht="18.75" customHeight="1"/>
    <row r="63" ht="24.75" customHeight="1"/>
    <row r="69" ht="9" customHeight="1"/>
    <row r="78" ht="15" customHeight="1"/>
    <row r="82" ht="18.75" customHeight="1"/>
    <row r="99" ht="24.75" customHeight="1"/>
    <row r="113" ht="15" customHeight="1"/>
    <row r="117" ht="18.75" customHeight="1"/>
    <row r="135" ht="24.75" customHeight="1"/>
    <row r="148" ht="15" customHeight="1"/>
    <row r="152" ht="18.75" customHeight="1"/>
    <row r="170" ht="24.75" customHeight="1"/>
    <row r="183" ht="15" customHeight="1"/>
    <row r="187" ht="18.75" customHeight="1"/>
    <row r="205" ht="24.75" customHeight="1"/>
  </sheetData>
  <sheetProtection/>
  <mergeCells count="5">
    <mergeCell ref="B4:Q4"/>
    <mergeCell ref="B5:Q5"/>
    <mergeCell ref="C7:C8"/>
    <mergeCell ref="F7:H7"/>
    <mergeCell ref="J7:K7"/>
  </mergeCells>
  <printOptions/>
  <pageMargins left="0.2755905511811024" right="0.15748031496062992" top="0.1968503937007874" bottom="0.1968503937007874" header="0.31496062992125984" footer="0.31496062992125984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0"/>
  <sheetViews>
    <sheetView view="pageBreakPreview" zoomScaleNormal="75" zoomScaleSheetLayoutView="100" zoomScalePageLayoutView="0" workbookViewId="0" topLeftCell="A46">
      <selection activeCell="I37" sqref="I37"/>
    </sheetView>
  </sheetViews>
  <sheetFormatPr defaultColWidth="9.140625" defaultRowHeight="12.75"/>
  <cols>
    <col min="1" max="1" width="3.28125" style="1" customWidth="1"/>
    <col min="2" max="2" width="27.7109375" style="1" customWidth="1"/>
    <col min="3" max="3" width="16.7109375" style="1" customWidth="1"/>
    <col min="4" max="4" width="18.421875" style="1" customWidth="1"/>
    <col min="5" max="5" width="19.57421875" style="1" customWidth="1"/>
    <col min="6" max="6" width="1.1484375" style="1" customWidth="1"/>
    <col min="7" max="7" width="9.140625" style="1" customWidth="1"/>
    <col min="8" max="8" width="11.7109375" style="1" customWidth="1"/>
    <col min="9" max="16384" width="9.140625" style="1" customWidth="1"/>
  </cols>
  <sheetData>
    <row r="1" spans="1:5" ht="24">
      <c r="A1" s="228" t="s">
        <v>212</v>
      </c>
      <c r="B1" s="215"/>
      <c r="C1" s="215"/>
      <c r="D1" s="228"/>
      <c r="E1" s="216"/>
    </row>
    <row r="2" spans="1:5" ht="24">
      <c r="A2" s="55" t="s">
        <v>213</v>
      </c>
      <c r="B2" s="41"/>
      <c r="C2" s="41"/>
      <c r="D2" s="55" t="s">
        <v>214</v>
      </c>
      <c r="E2" s="66"/>
    </row>
    <row r="3" spans="1:5" ht="24">
      <c r="A3" s="65"/>
      <c r="B3" s="41"/>
      <c r="C3" s="41"/>
      <c r="D3" s="55" t="s">
        <v>215</v>
      </c>
      <c r="E3" s="66"/>
    </row>
    <row r="4" spans="1:5" ht="24">
      <c r="A4" s="65"/>
      <c r="B4" s="56" t="s">
        <v>216</v>
      </c>
      <c r="C4" s="41"/>
      <c r="D4" s="55" t="s">
        <v>94</v>
      </c>
      <c r="E4" s="66"/>
    </row>
    <row r="5" spans="1:5" s="33" customFormat="1" ht="4.5" customHeight="1">
      <c r="A5" s="373"/>
      <c r="B5" s="374"/>
      <c r="C5" s="374"/>
      <c r="D5" s="373"/>
      <c r="E5" s="431"/>
    </row>
    <row r="6" spans="1:5" ht="24">
      <c r="A6" s="65"/>
      <c r="B6" s="41"/>
      <c r="C6" s="41"/>
      <c r="D6" s="41"/>
      <c r="E6" s="226" t="s">
        <v>5</v>
      </c>
    </row>
    <row r="7" spans="1:5" ht="24">
      <c r="A7" s="55" t="s">
        <v>941</v>
      </c>
      <c r="B7" s="41"/>
      <c r="C7" s="41"/>
      <c r="D7" s="41"/>
      <c r="E7" s="67">
        <v>9834405.22</v>
      </c>
    </row>
    <row r="8" spans="1:5" ht="18.75" customHeight="1">
      <c r="A8" s="78" t="s">
        <v>217</v>
      </c>
      <c r="B8" s="41"/>
      <c r="C8" s="41"/>
      <c r="D8" s="41"/>
      <c r="E8" s="66"/>
    </row>
    <row r="9" spans="1:5" ht="24">
      <c r="A9" s="65"/>
      <c r="B9" s="68" t="s">
        <v>46</v>
      </c>
      <c r="C9" s="68" t="s">
        <v>47</v>
      </c>
      <c r="D9" s="68" t="s">
        <v>48</v>
      </c>
      <c r="E9" s="66"/>
    </row>
    <row r="10" spans="1:5" ht="10.5" customHeight="1">
      <c r="A10" s="65"/>
      <c r="B10" s="68"/>
      <c r="C10" s="68"/>
      <c r="D10" s="68"/>
      <c r="E10" s="66"/>
    </row>
    <row r="11" spans="1:5" ht="24">
      <c r="A11" s="55" t="s">
        <v>218</v>
      </c>
      <c r="B11" s="69"/>
      <c r="C11" s="41"/>
      <c r="D11" s="41"/>
      <c r="E11" s="66"/>
    </row>
    <row r="12" spans="1:5" ht="24">
      <c r="A12" s="65"/>
      <c r="B12" s="68" t="s">
        <v>49</v>
      </c>
      <c r="C12" s="68" t="s">
        <v>50</v>
      </c>
      <c r="D12" s="68" t="s">
        <v>48</v>
      </c>
      <c r="E12" s="66"/>
    </row>
    <row r="13" spans="1:5" ht="24">
      <c r="A13" s="65"/>
      <c r="B13" s="42" t="s">
        <v>944</v>
      </c>
      <c r="C13" s="42">
        <v>22867548</v>
      </c>
      <c r="D13" s="70">
        <v>7800</v>
      </c>
      <c r="E13" s="66"/>
    </row>
    <row r="14" spans="1:5" ht="24">
      <c r="A14" s="65"/>
      <c r="B14" s="42" t="s">
        <v>944</v>
      </c>
      <c r="C14" s="42">
        <v>22867552</v>
      </c>
      <c r="D14" s="70">
        <v>7083.38</v>
      </c>
      <c r="E14" s="66"/>
    </row>
    <row r="15" spans="1:5" ht="24">
      <c r="A15" s="65"/>
      <c r="B15" s="42" t="s">
        <v>944</v>
      </c>
      <c r="C15" s="42">
        <v>22867553</v>
      </c>
      <c r="D15" s="70">
        <v>15820.2</v>
      </c>
      <c r="E15" s="66"/>
    </row>
    <row r="16" spans="1:5" ht="24">
      <c r="A16" s="65"/>
      <c r="B16" s="42" t="s">
        <v>945</v>
      </c>
      <c r="C16" s="42">
        <v>22867560</v>
      </c>
      <c r="D16" s="70">
        <v>105071.71</v>
      </c>
      <c r="E16" s="66"/>
    </row>
    <row r="17" spans="1:5" ht="24">
      <c r="A17" s="71"/>
      <c r="B17" s="42"/>
      <c r="C17" s="42"/>
      <c r="D17" s="43"/>
      <c r="E17" s="433">
        <f>SUM(D13:D16)</f>
        <v>135775.29</v>
      </c>
    </row>
    <row r="18" spans="1:5" ht="24">
      <c r="A18" s="55" t="s">
        <v>219</v>
      </c>
      <c r="B18" s="41"/>
      <c r="C18" s="41"/>
      <c r="D18" s="41"/>
      <c r="E18" s="66"/>
    </row>
    <row r="19" spans="1:5" ht="24">
      <c r="A19" s="55"/>
      <c r="B19" s="69" t="s">
        <v>220</v>
      </c>
      <c r="C19" s="69" t="s">
        <v>221</v>
      </c>
      <c r="D19" s="69" t="s">
        <v>48</v>
      </c>
      <c r="E19" s="66"/>
    </row>
    <row r="20" spans="1:5" ht="24">
      <c r="A20" s="65"/>
      <c r="B20" s="41"/>
      <c r="C20" s="41"/>
      <c r="D20" s="435"/>
      <c r="E20" s="66"/>
    </row>
    <row r="21" spans="1:5" ht="24">
      <c r="A21" s="55" t="s">
        <v>942</v>
      </c>
      <c r="B21" s="41"/>
      <c r="C21" s="41"/>
      <c r="D21" s="41"/>
      <c r="E21" s="183">
        <f>E7-E17+D20</f>
        <v>9698629.930000002</v>
      </c>
    </row>
    <row r="22" spans="1:5" ht="8.25" customHeight="1">
      <c r="A22" s="55"/>
      <c r="B22" s="41"/>
      <c r="C22" s="41"/>
      <c r="D22" s="41"/>
      <c r="E22" s="183"/>
    </row>
    <row r="23" spans="1:5" ht="24">
      <c r="A23" s="62" t="s">
        <v>51</v>
      </c>
      <c r="B23" s="63"/>
      <c r="C23" s="64" t="s">
        <v>222</v>
      </c>
      <c r="D23" s="62" t="s">
        <v>223</v>
      </c>
      <c r="E23" s="64"/>
    </row>
    <row r="24" spans="1:5" ht="12" customHeight="1">
      <c r="A24" s="65"/>
      <c r="B24" s="41"/>
      <c r="C24" s="66"/>
      <c r="D24" s="65"/>
      <c r="E24" s="66"/>
    </row>
    <row r="25" spans="1:5" ht="24">
      <c r="A25" s="65" t="s">
        <v>52</v>
      </c>
      <c r="B25" s="41"/>
      <c r="C25" s="66"/>
      <c r="D25" s="65" t="s">
        <v>224</v>
      </c>
      <c r="E25" s="66"/>
    </row>
    <row r="26" spans="1:5" ht="24">
      <c r="A26" s="65" t="s">
        <v>225</v>
      </c>
      <c r="B26" s="41"/>
      <c r="C26" s="66" t="s">
        <v>631</v>
      </c>
      <c r="D26" s="65" t="s">
        <v>304</v>
      </c>
      <c r="E26" s="66"/>
    </row>
    <row r="27" spans="1:5" ht="24">
      <c r="A27" s="76" t="s">
        <v>534</v>
      </c>
      <c r="B27" s="75"/>
      <c r="C27" s="77"/>
      <c r="D27" s="625" t="s">
        <v>140</v>
      </c>
      <c r="E27" s="626"/>
    </row>
    <row r="28" spans="1:5" ht="24">
      <c r="A28" s="63"/>
      <c r="B28" s="63"/>
      <c r="C28" s="63"/>
      <c r="D28" s="63"/>
      <c r="E28" s="63"/>
    </row>
    <row r="29" spans="1:5" ht="24">
      <c r="A29" s="41"/>
      <c r="B29" s="41"/>
      <c r="C29" s="41"/>
      <c r="D29" s="41"/>
      <c r="E29" s="41"/>
    </row>
    <row r="30" spans="1:5" ht="24">
      <c r="A30" s="41"/>
      <c r="B30" s="41"/>
      <c r="C30" s="41"/>
      <c r="D30" s="41"/>
      <c r="E30" s="41"/>
    </row>
    <row r="31" spans="1:5" ht="24">
      <c r="A31" s="41"/>
      <c r="B31" s="41"/>
      <c r="C31" s="41"/>
      <c r="D31" s="41"/>
      <c r="E31" s="41"/>
    </row>
    <row r="32" spans="1:5" ht="24">
      <c r="A32" s="41"/>
      <c r="B32" s="41"/>
      <c r="C32" s="41"/>
      <c r="D32" s="41"/>
      <c r="E32" s="41"/>
    </row>
    <row r="33" spans="1:5" ht="24">
      <c r="A33" s="41"/>
      <c r="B33" s="41"/>
      <c r="C33" s="41"/>
      <c r="D33" s="41"/>
      <c r="E33" s="41"/>
    </row>
    <row r="34" spans="1:5" ht="24">
      <c r="A34" s="41"/>
      <c r="B34" s="41"/>
      <c r="C34" s="41"/>
      <c r="D34" s="41"/>
      <c r="E34" s="41"/>
    </row>
    <row r="36" spans="1:5" ht="24">
      <c r="A36" s="228" t="s">
        <v>212</v>
      </c>
      <c r="B36" s="215"/>
      <c r="C36" s="215"/>
      <c r="D36" s="228"/>
      <c r="E36" s="216"/>
    </row>
    <row r="37" spans="1:5" ht="24">
      <c r="A37" s="55" t="s">
        <v>213</v>
      </c>
      <c r="B37" s="41"/>
      <c r="C37" s="41"/>
      <c r="D37" s="55" t="s">
        <v>226</v>
      </c>
      <c r="E37" s="66"/>
    </row>
    <row r="38" spans="1:5" ht="24">
      <c r="A38" s="65"/>
      <c r="B38" s="41"/>
      <c r="C38" s="41"/>
      <c r="D38" s="55" t="s">
        <v>227</v>
      </c>
      <c r="E38" s="66"/>
    </row>
    <row r="39" spans="1:5" ht="24">
      <c r="A39" s="65"/>
      <c r="B39" s="56" t="s">
        <v>216</v>
      </c>
      <c r="C39" s="41"/>
      <c r="D39" s="55" t="s">
        <v>90</v>
      </c>
      <c r="E39" s="66"/>
    </row>
    <row r="40" spans="1:5" ht="24">
      <c r="A40" s="76"/>
      <c r="B40" s="75"/>
      <c r="C40" s="75"/>
      <c r="D40" s="76"/>
      <c r="E40" s="77"/>
    </row>
    <row r="41" spans="1:5" ht="24">
      <c r="A41" s="65"/>
      <c r="B41" s="41"/>
      <c r="C41" s="41"/>
      <c r="D41" s="41"/>
      <c r="E41" s="226" t="s">
        <v>5</v>
      </c>
    </row>
    <row r="42" spans="1:5" ht="18.75" customHeight="1">
      <c r="A42" s="55" t="s">
        <v>943</v>
      </c>
      <c r="B42" s="41"/>
      <c r="C42" s="41"/>
      <c r="D42" s="41"/>
      <c r="E42" s="67">
        <v>6956094.21</v>
      </c>
    </row>
    <row r="43" spans="1:5" ht="24">
      <c r="A43" s="78" t="s">
        <v>318</v>
      </c>
      <c r="B43" s="41"/>
      <c r="C43" s="41"/>
      <c r="D43" s="41"/>
      <c r="E43" s="66"/>
    </row>
    <row r="44" spans="1:5" ht="24">
      <c r="A44" s="65"/>
      <c r="B44" s="68" t="s">
        <v>46</v>
      </c>
      <c r="C44" s="68" t="s">
        <v>47</v>
      </c>
      <c r="D44" s="68" t="s">
        <v>48</v>
      </c>
      <c r="E44" s="66"/>
    </row>
    <row r="45" spans="1:8" ht="24">
      <c r="A45" s="65"/>
      <c r="B45" s="434"/>
      <c r="C45" s="434"/>
      <c r="D45" s="70"/>
      <c r="E45" s="66"/>
      <c r="H45" s="1">
        <f>6956094.21-6899910.21</f>
        <v>56184</v>
      </c>
    </row>
    <row r="46" spans="1:5" ht="26.25">
      <c r="A46" s="65"/>
      <c r="B46" s="434"/>
      <c r="C46" s="434"/>
      <c r="D46" s="333"/>
      <c r="E46" s="248">
        <f>SUM(D45:D46)</f>
        <v>0</v>
      </c>
    </row>
    <row r="47" spans="1:5" ht="24">
      <c r="A47" s="65"/>
      <c r="B47" s="182"/>
      <c r="C47" s="42"/>
      <c r="D47" s="70"/>
      <c r="E47" s="66"/>
    </row>
    <row r="48" spans="1:5" ht="24">
      <c r="A48" s="55" t="s">
        <v>218</v>
      </c>
      <c r="B48" s="69"/>
      <c r="C48" s="41"/>
      <c r="D48" s="41"/>
      <c r="E48" s="66"/>
    </row>
    <row r="49" spans="1:8" ht="24">
      <c r="A49" s="65"/>
      <c r="B49" s="68" t="s">
        <v>49</v>
      </c>
      <c r="C49" s="68" t="s">
        <v>50</v>
      </c>
      <c r="D49" s="68" t="s">
        <v>48</v>
      </c>
      <c r="E49" s="66"/>
      <c r="H49" s="239">
        <v>5896748.22</v>
      </c>
    </row>
    <row r="50" spans="1:8" ht="19.5" customHeight="1">
      <c r="A50" s="71"/>
      <c r="B50" s="72"/>
      <c r="C50" s="166"/>
      <c r="D50" s="43"/>
      <c r="E50" s="73"/>
      <c r="H50" s="239">
        <v>30820.48</v>
      </c>
    </row>
    <row r="51" spans="1:8" ht="19.5" customHeight="1">
      <c r="A51" s="71"/>
      <c r="B51" s="72"/>
      <c r="C51" s="166"/>
      <c r="D51" s="43"/>
      <c r="E51" s="74">
        <f>SUM(D50:D51)</f>
        <v>0</v>
      </c>
      <c r="H51" s="239">
        <f>SUM(H49:H50)</f>
        <v>5927568.7</v>
      </c>
    </row>
    <row r="52" spans="1:5" ht="15" customHeight="1">
      <c r="A52" s="71"/>
      <c r="B52" s="72"/>
      <c r="C52" s="42"/>
      <c r="D52" s="43"/>
      <c r="E52" s="73"/>
    </row>
    <row r="53" spans="1:5" ht="24">
      <c r="A53" s="55" t="s">
        <v>219</v>
      </c>
      <c r="B53" s="41"/>
      <c r="C53" s="41"/>
      <c r="D53" s="41"/>
      <c r="E53" s="66"/>
    </row>
    <row r="54" spans="1:5" ht="24">
      <c r="A54" s="55"/>
      <c r="B54" s="69" t="s">
        <v>220</v>
      </c>
      <c r="C54" s="69" t="s">
        <v>221</v>
      </c>
      <c r="D54" s="69" t="s">
        <v>48</v>
      </c>
      <c r="E54" s="66"/>
    </row>
    <row r="55" spans="1:5" ht="24">
      <c r="A55" s="55"/>
      <c r="B55" s="41" t="s">
        <v>916</v>
      </c>
      <c r="C55" s="41"/>
      <c r="D55" s="231">
        <v>-56184</v>
      </c>
      <c r="E55" s="530"/>
    </row>
    <row r="56" spans="1:5" ht="24">
      <c r="A56" s="55"/>
      <c r="B56" s="41"/>
      <c r="C56" s="41"/>
      <c r="D56" s="231"/>
      <c r="E56" s="530"/>
    </row>
    <row r="57" spans="1:5" ht="24">
      <c r="A57" s="55"/>
      <c r="B57" s="37"/>
      <c r="C57" s="443"/>
      <c r="D57" s="231"/>
      <c r="E57" s="531">
        <f>SUM(D55:D57)</f>
        <v>-56184</v>
      </c>
    </row>
    <row r="58" spans="1:5" ht="24">
      <c r="A58" s="65"/>
      <c r="B58" s="41"/>
      <c r="C58" s="41"/>
      <c r="D58" s="43"/>
      <c r="E58" s="94"/>
    </row>
    <row r="59" spans="1:5" ht="24">
      <c r="A59" s="55" t="s">
        <v>942</v>
      </c>
      <c r="B59" s="41"/>
      <c r="C59" s="41"/>
      <c r="D59" s="41"/>
      <c r="E59" s="334">
        <f>E42-E46-E51+E57</f>
        <v>6899910.21</v>
      </c>
    </row>
    <row r="60" spans="1:5" ht="24">
      <c r="A60" s="55"/>
      <c r="B60" s="41"/>
      <c r="C60" s="41"/>
      <c r="D60" s="41"/>
      <c r="E60" s="183"/>
    </row>
    <row r="61" spans="1:5" ht="24">
      <c r="A61" s="62" t="s">
        <v>51</v>
      </c>
      <c r="B61" s="63"/>
      <c r="C61" s="64" t="s">
        <v>222</v>
      </c>
      <c r="D61" s="62" t="s">
        <v>223</v>
      </c>
      <c r="E61" s="64"/>
    </row>
    <row r="62" spans="1:5" ht="24">
      <c r="A62" s="65"/>
      <c r="B62" s="41"/>
      <c r="C62" s="66"/>
      <c r="D62" s="65"/>
      <c r="E62" s="66"/>
    </row>
    <row r="63" spans="1:5" ht="24">
      <c r="A63" s="65" t="s">
        <v>52</v>
      </c>
      <c r="B63" s="41"/>
      <c r="C63" s="66"/>
      <c r="D63" s="65" t="s">
        <v>224</v>
      </c>
      <c r="E63" s="66"/>
    </row>
    <row r="64" spans="1:5" ht="24">
      <c r="A64" s="65" t="s">
        <v>237</v>
      </c>
      <c r="B64" s="41"/>
      <c r="C64" s="66"/>
      <c r="D64" s="65" t="s">
        <v>303</v>
      </c>
      <c r="E64" s="66"/>
    </row>
    <row r="65" spans="1:5" ht="24">
      <c r="A65" s="76" t="s">
        <v>534</v>
      </c>
      <c r="B65" s="75"/>
      <c r="C65" s="77"/>
      <c r="D65" s="625" t="s">
        <v>140</v>
      </c>
      <c r="E65" s="626"/>
    </row>
    <row r="66" spans="1:5" ht="24">
      <c r="A66" s="63"/>
      <c r="B66" s="63"/>
      <c r="C66" s="63"/>
      <c r="D66" s="233"/>
      <c r="E66" s="233"/>
    </row>
    <row r="67" spans="1:5" ht="24">
      <c r="A67" s="41"/>
      <c r="B67" s="41"/>
      <c r="C67" s="41"/>
      <c r="D67" s="41"/>
      <c r="E67" s="41"/>
    </row>
    <row r="68" spans="1:5" ht="24">
      <c r="A68" s="228" t="s">
        <v>212</v>
      </c>
      <c r="B68" s="215"/>
      <c r="C68" s="215"/>
      <c r="D68" s="228"/>
      <c r="E68" s="216"/>
    </row>
    <row r="69" spans="1:5" ht="24">
      <c r="A69" s="55" t="s">
        <v>213</v>
      </c>
      <c r="B69" s="41"/>
      <c r="C69" s="41"/>
      <c r="D69" s="55" t="s">
        <v>228</v>
      </c>
      <c r="E69" s="66"/>
    </row>
    <row r="70" spans="1:5" ht="24">
      <c r="A70" s="65"/>
      <c r="B70" s="41"/>
      <c r="C70" s="41"/>
      <c r="D70" s="328" t="s">
        <v>227</v>
      </c>
      <c r="E70" s="234" t="s">
        <v>229</v>
      </c>
    </row>
    <row r="71" spans="1:5" ht="24">
      <c r="A71" s="65"/>
      <c r="B71" s="56" t="s">
        <v>216</v>
      </c>
      <c r="C71" s="41"/>
      <c r="D71" s="55" t="s">
        <v>95</v>
      </c>
      <c r="E71" s="66"/>
    </row>
    <row r="72" spans="1:5" ht="24">
      <c r="A72" s="76"/>
      <c r="B72" s="75"/>
      <c r="C72" s="75"/>
      <c r="D72" s="76"/>
      <c r="E72" s="77"/>
    </row>
    <row r="73" spans="1:5" ht="24">
      <c r="A73" s="65"/>
      <c r="B73" s="41"/>
      <c r="C73" s="41"/>
      <c r="D73" s="41"/>
      <c r="E73" s="226" t="s">
        <v>5</v>
      </c>
    </row>
    <row r="74" spans="1:5" ht="24">
      <c r="A74" s="55" t="s">
        <v>941</v>
      </c>
      <c r="B74" s="41"/>
      <c r="C74" s="41"/>
      <c r="D74" s="41"/>
      <c r="E74" s="67">
        <v>140340.6</v>
      </c>
    </row>
    <row r="75" spans="1:5" ht="24">
      <c r="A75" s="78" t="s">
        <v>217</v>
      </c>
      <c r="B75" s="41"/>
      <c r="C75" s="41"/>
      <c r="D75" s="41"/>
      <c r="E75" s="66"/>
    </row>
    <row r="76" spans="1:9" ht="24">
      <c r="A76" s="65"/>
      <c r="B76" s="68" t="s">
        <v>46</v>
      </c>
      <c r="C76" s="68" t="s">
        <v>47</v>
      </c>
      <c r="D76" s="68" t="s">
        <v>48</v>
      </c>
      <c r="E76" s="66"/>
      <c r="I76" s="1">
        <v>1915.71</v>
      </c>
    </row>
    <row r="77" spans="1:5" ht="24">
      <c r="A77" s="65"/>
      <c r="B77" s="41"/>
      <c r="C77" s="41"/>
      <c r="D77" s="41"/>
      <c r="E77" s="66"/>
    </row>
    <row r="78" spans="1:5" ht="24">
      <c r="A78" s="65"/>
      <c r="B78" s="182"/>
      <c r="C78" s="42"/>
      <c r="D78" s="70"/>
      <c r="E78" s="66"/>
    </row>
    <row r="79" spans="1:5" ht="24">
      <c r="A79" s="55" t="s">
        <v>218</v>
      </c>
      <c r="B79" s="69"/>
      <c r="C79" s="41"/>
      <c r="D79" s="41"/>
      <c r="E79" s="66"/>
    </row>
    <row r="80" spans="1:5" ht="24">
      <c r="A80" s="65"/>
      <c r="B80" s="68" t="s">
        <v>49</v>
      </c>
      <c r="C80" s="68" t="s">
        <v>50</v>
      </c>
      <c r="D80" s="68" t="s">
        <v>48</v>
      </c>
      <c r="E80" s="66"/>
    </row>
    <row r="81" spans="1:5" ht="24">
      <c r="A81" s="71"/>
      <c r="B81" s="72"/>
      <c r="C81" s="166"/>
      <c r="D81" s="43"/>
      <c r="E81" s="73"/>
    </row>
    <row r="82" spans="1:5" ht="24">
      <c r="A82" s="71"/>
      <c r="B82" s="72"/>
      <c r="C82" s="42"/>
      <c r="D82" s="43"/>
      <c r="E82" s="74">
        <f>SUM(D81:D82)</f>
        <v>0</v>
      </c>
    </row>
    <row r="83" spans="1:5" ht="24">
      <c r="A83" s="71"/>
      <c r="B83" s="72"/>
      <c r="C83" s="42"/>
      <c r="D83" s="43"/>
      <c r="E83" s="73"/>
    </row>
    <row r="84" spans="1:5" ht="24">
      <c r="A84" s="55" t="s">
        <v>219</v>
      </c>
      <c r="B84" s="41"/>
      <c r="C84" s="41"/>
      <c r="D84" s="41"/>
      <c r="E84" s="66"/>
    </row>
    <row r="85" spans="1:5" ht="24">
      <c r="A85" s="55"/>
      <c r="B85" s="69" t="s">
        <v>220</v>
      </c>
      <c r="C85" s="69" t="s">
        <v>221</v>
      </c>
      <c r="D85" s="69" t="s">
        <v>48</v>
      </c>
      <c r="E85" s="66"/>
    </row>
    <row r="86" spans="1:5" ht="24">
      <c r="A86" s="55"/>
      <c r="B86" s="177"/>
      <c r="C86" s="157"/>
      <c r="D86" s="229"/>
      <c r="E86" s="230"/>
    </row>
    <row r="87" spans="1:5" ht="26.25">
      <c r="A87" s="55"/>
      <c r="B87" s="41"/>
      <c r="C87" s="41"/>
      <c r="D87" s="231"/>
      <c r="E87" s="232">
        <f>SUM(D86:D86)</f>
        <v>0</v>
      </c>
    </row>
    <row r="88" spans="1:5" ht="24">
      <c r="A88" s="65"/>
      <c r="B88" s="41"/>
      <c r="C88" s="41"/>
      <c r="D88" s="41"/>
      <c r="E88" s="66"/>
    </row>
    <row r="89" spans="1:5" ht="24">
      <c r="A89" s="55" t="s">
        <v>942</v>
      </c>
      <c r="B89" s="41"/>
      <c r="C89" s="41"/>
      <c r="D89" s="41"/>
      <c r="E89" s="183">
        <f>E74-E82+E87</f>
        <v>140340.6</v>
      </c>
    </row>
    <row r="90" spans="1:5" ht="24">
      <c r="A90" s="55"/>
      <c r="B90" s="41"/>
      <c r="C90" s="41"/>
      <c r="D90" s="41"/>
      <c r="E90" s="183"/>
    </row>
    <row r="91" spans="1:5" ht="24.75" customHeight="1">
      <c r="A91" s="62" t="s">
        <v>51</v>
      </c>
      <c r="B91" s="63"/>
      <c r="C91" s="64" t="s">
        <v>222</v>
      </c>
      <c r="D91" s="62" t="s">
        <v>223</v>
      </c>
      <c r="E91" s="64"/>
    </row>
    <row r="92" spans="1:5" ht="24">
      <c r="A92" s="65"/>
      <c r="B92" s="41"/>
      <c r="C92" s="66"/>
      <c r="D92" s="65"/>
      <c r="E92" s="66"/>
    </row>
    <row r="93" spans="1:5" ht="24">
      <c r="A93" s="65" t="s">
        <v>52</v>
      </c>
      <c r="B93" s="41"/>
      <c r="C93" s="66"/>
      <c r="D93" s="65" t="s">
        <v>224</v>
      </c>
      <c r="E93" s="66"/>
    </row>
    <row r="94" spans="1:5" ht="24">
      <c r="A94" s="65" t="s">
        <v>225</v>
      </c>
      <c r="B94" s="41"/>
      <c r="C94" s="66" t="s">
        <v>230</v>
      </c>
      <c r="D94" s="65" t="s">
        <v>304</v>
      </c>
      <c r="E94" s="66"/>
    </row>
    <row r="95" spans="1:5" ht="24">
      <c r="A95" s="76" t="s">
        <v>534</v>
      </c>
      <c r="B95" s="75"/>
      <c r="C95" s="77"/>
      <c r="D95" s="625" t="s">
        <v>140</v>
      </c>
      <c r="E95" s="626"/>
    </row>
    <row r="96" spans="1:5" ht="24">
      <c r="A96" s="63"/>
      <c r="B96" s="63"/>
      <c r="C96" s="63"/>
      <c r="D96" s="63"/>
      <c r="E96" s="63"/>
    </row>
    <row r="97" spans="1:5" ht="24">
      <c r="A97" s="41"/>
      <c r="B97" s="41"/>
      <c r="C97" s="41"/>
      <c r="D97" s="41"/>
      <c r="E97" s="41"/>
    </row>
    <row r="99" spans="1:5" ht="24">
      <c r="A99" s="228" t="s">
        <v>212</v>
      </c>
      <c r="B99" s="215"/>
      <c r="C99" s="215"/>
      <c r="D99" s="228"/>
      <c r="E99" s="216"/>
    </row>
    <row r="100" spans="1:5" ht="24">
      <c r="A100" s="55" t="s">
        <v>213</v>
      </c>
      <c r="B100" s="41"/>
      <c r="C100" s="41"/>
      <c r="D100" s="55" t="s">
        <v>228</v>
      </c>
      <c r="E100" s="66"/>
    </row>
    <row r="101" spans="1:5" ht="15" customHeight="1">
      <c r="A101" s="65"/>
      <c r="B101" s="41"/>
      <c r="C101" s="41"/>
      <c r="D101" s="328" t="s">
        <v>227</v>
      </c>
      <c r="E101" s="234" t="s">
        <v>231</v>
      </c>
    </row>
    <row r="102" spans="1:5" ht="24">
      <c r="A102" s="65"/>
      <c r="B102" s="56" t="s">
        <v>216</v>
      </c>
      <c r="C102" s="41"/>
      <c r="D102" s="55" t="s">
        <v>232</v>
      </c>
      <c r="E102" s="66"/>
    </row>
    <row r="103" spans="1:5" ht="24">
      <c r="A103" s="76"/>
      <c r="B103" s="75"/>
      <c r="C103" s="75"/>
      <c r="D103" s="76"/>
      <c r="E103" s="77"/>
    </row>
    <row r="104" spans="1:5" ht="24">
      <c r="A104" s="65"/>
      <c r="B104" s="41"/>
      <c r="C104" s="41"/>
      <c r="D104" s="41"/>
      <c r="E104" s="226" t="s">
        <v>5</v>
      </c>
    </row>
    <row r="105" spans="1:5" ht="18.75" customHeight="1">
      <c r="A105" s="55" t="s">
        <v>941</v>
      </c>
      <c r="B105" s="41"/>
      <c r="C105" s="41"/>
      <c r="D105" s="41"/>
      <c r="E105" s="67">
        <v>0</v>
      </c>
    </row>
    <row r="106" spans="1:5" ht="24">
      <c r="A106" s="78" t="s">
        <v>217</v>
      </c>
      <c r="B106" s="41"/>
      <c r="C106" s="41"/>
      <c r="D106" s="41"/>
      <c r="E106" s="66"/>
    </row>
    <row r="107" spans="1:5" ht="24">
      <c r="A107" s="65"/>
      <c r="B107" s="68" t="s">
        <v>46</v>
      </c>
      <c r="C107" s="68" t="s">
        <v>47</v>
      </c>
      <c r="D107" s="68" t="s">
        <v>48</v>
      </c>
      <c r="E107" s="66"/>
    </row>
    <row r="108" spans="1:5" ht="24">
      <c r="A108" s="65"/>
      <c r="B108" s="41"/>
      <c r="C108" s="41"/>
      <c r="D108" s="41"/>
      <c r="E108" s="66"/>
    </row>
    <row r="109" spans="1:5" ht="24">
      <c r="A109" s="65"/>
      <c r="B109" s="182"/>
      <c r="C109" s="42"/>
      <c r="D109" s="70"/>
      <c r="E109" s="66"/>
    </row>
    <row r="110" spans="1:5" ht="24">
      <c r="A110" s="55" t="s">
        <v>218</v>
      </c>
      <c r="B110" s="69"/>
      <c r="C110" s="41"/>
      <c r="D110" s="41"/>
      <c r="E110" s="66"/>
    </row>
    <row r="111" spans="1:5" ht="24">
      <c r="A111" s="65"/>
      <c r="B111" s="68" t="s">
        <v>49</v>
      </c>
      <c r="C111" s="68" t="s">
        <v>50</v>
      </c>
      <c r="D111" s="68" t="s">
        <v>48</v>
      </c>
      <c r="E111" s="66"/>
    </row>
    <row r="112" spans="1:5" ht="24">
      <c r="A112" s="71"/>
      <c r="B112" s="72"/>
      <c r="C112" s="166"/>
      <c r="D112" s="43"/>
      <c r="E112" s="73"/>
    </row>
    <row r="113" spans="1:5" ht="24">
      <c r="A113" s="71"/>
      <c r="B113" s="72"/>
      <c r="C113" s="42"/>
      <c r="D113" s="43"/>
      <c r="E113" s="74">
        <f>SUM(D112:D113)</f>
        <v>0</v>
      </c>
    </row>
    <row r="114" spans="1:5" ht="24">
      <c r="A114" s="71"/>
      <c r="B114" s="72"/>
      <c r="C114" s="42"/>
      <c r="D114" s="43"/>
      <c r="E114" s="73"/>
    </row>
    <row r="115" spans="1:5" ht="24">
      <c r="A115" s="55" t="s">
        <v>219</v>
      </c>
      <c r="B115" s="41"/>
      <c r="C115" s="41"/>
      <c r="D115" s="41"/>
      <c r="E115" s="66"/>
    </row>
    <row r="116" spans="1:5" ht="24">
      <c r="A116" s="55"/>
      <c r="B116" s="69" t="s">
        <v>220</v>
      </c>
      <c r="C116" s="69" t="s">
        <v>221</v>
      </c>
      <c r="D116" s="69" t="s">
        <v>48</v>
      </c>
      <c r="E116" s="66"/>
    </row>
    <row r="117" spans="1:5" ht="24">
      <c r="A117" s="55"/>
      <c r="B117" s="177"/>
      <c r="C117" s="157"/>
      <c r="D117" s="229"/>
      <c r="E117" s="230"/>
    </row>
    <row r="118" spans="1:5" ht="26.25">
      <c r="A118" s="55"/>
      <c r="B118" s="41"/>
      <c r="C118" s="41"/>
      <c r="D118" s="231"/>
      <c r="E118" s="232">
        <f>SUM(D117:D117)</f>
        <v>0</v>
      </c>
    </row>
    <row r="119" spans="1:5" ht="24">
      <c r="A119" s="65"/>
      <c r="B119" s="41"/>
      <c r="C119" s="41"/>
      <c r="D119" s="41"/>
      <c r="E119" s="66"/>
    </row>
    <row r="120" spans="1:5" ht="24">
      <c r="A120" s="55" t="s">
        <v>942</v>
      </c>
      <c r="B120" s="41"/>
      <c r="C120" s="41"/>
      <c r="D120" s="41"/>
      <c r="E120" s="183">
        <f>E105-E113+E118</f>
        <v>0</v>
      </c>
    </row>
    <row r="121" spans="1:5" ht="24">
      <c r="A121" s="55"/>
      <c r="B121" s="41"/>
      <c r="C121" s="41"/>
      <c r="D121" s="41"/>
      <c r="E121" s="183"/>
    </row>
    <row r="122" spans="1:5" ht="24">
      <c r="A122" s="62" t="s">
        <v>51</v>
      </c>
      <c r="B122" s="63"/>
      <c r="C122" s="64" t="s">
        <v>222</v>
      </c>
      <c r="D122" s="62" t="s">
        <v>223</v>
      </c>
      <c r="E122" s="64"/>
    </row>
    <row r="123" spans="1:5" ht="24.75" customHeight="1">
      <c r="A123" s="65"/>
      <c r="B123" s="41"/>
      <c r="C123" s="66"/>
      <c r="D123" s="65"/>
      <c r="E123" s="66"/>
    </row>
    <row r="124" spans="1:5" ht="24">
      <c r="A124" s="65" t="s">
        <v>52</v>
      </c>
      <c r="B124" s="41"/>
      <c r="C124" s="66"/>
      <c r="D124" s="65" t="s">
        <v>224</v>
      </c>
      <c r="E124" s="66"/>
    </row>
    <row r="125" spans="1:5" ht="24">
      <c r="A125" s="65" t="s">
        <v>225</v>
      </c>
      <c r="B125" s="41"/>
      <c r="C125" s="66" t="s">
        <v>230</v>
      </c>
      <c r="D125" s="65" t="s">
        <v>304</v>
      </c>
      <c r="E125" s="66"/>
    </row>
    <row r="126" spans="1:5" ht="24">
      <c r="A126" s="76" t="s">
        <v>534</v>
      </c>
      <c r="B126" s="75"/>
      <c r="C126" s="77"/>
      <c r="D126" s="625" t="s">
        <v>140</v>
      </c>
      <c r="E126" s="626"/>
    </row>
    <row r="130" spans="1:5" ht="24">
      <c r="A130" s="228" t="s">
        <v>212</v>
      </c>
      <c r="B130" s="215"/>
      <c r="C130" s="215"/>
      <c r="D130" s="228"/>
      <c r="E130" s="216"/>
    </row>
    <row r="131" spans="1:5" ht="24">
      <c r="A131" s="55" t="s">
        <v>213</v>
      </c>
      <c r="B131" s="41"/>
      <c r="C131" s="41"/>
      <c r="D131" s="55" t="s">
        <v>228</v>
      </c>
      <c r="E131" s="66"/>
    </row>
    <row r="132" spans="1:5" ht="24">
      <c r="A132" s="65"/>
      <c r="B132" s="41"/>
      <c r="C132" s="41"/>
      <c r="D132" s="328" t="s">
        <v>227</v>
      </c>
      <c r="E132" s="235" t="s">
        <v>305</v>
      </c>
    </row>
    <row r="133" spans="1:5" ht="24">
      <c r="A133" s="65"/>
      <c r="B133" s="56" t="s">
        <v>216</v>
      </c>
      <c r="C133" s="41"/>
      <c r="D133" s="55" t="s">
        <v>233</v>
      </c>
      <c r="E133" s="66"/>
    </row>
    <row r="134" spans="1:5" ht="24">
      <c r="A134" s="76"/>
      <c r="B134" s="75"/>
      <c r="C134" s="75"/>
      <c r="D134" s="76"/>
      <c r="E134" s="77"/>
    </row>
    <row r="135" spans="1:5" ht="24">
      <c r="A135" s="65"/>
      <c r="B135" s="41"/>
      <c r="C135" s="41"/>
      <c r="D135" s="41"/>
      <c r="E135" s="226" t="s">
        <v>5</v>
      </c>
    </row>
    <row r="136" spans="1:5" ht="18.75" customHeight="1">
      <c r="A136" s="55" t="s">
        <v>941</v>
      </c>
      <c r="B136" s="41"/>
      <c r="C136" s="41"/>
      <c r="D136" s="41"/>
      <c r="E136" s="67">
        <v>77.84</v>
      </c>
    </row>
    <row r="137" spans="1:5" ht="24">
      <c r="A137" s="78" t="s">
        <v>217</v>
      </c>
      <c r="B137" s="41"/>
      <c r="C137" s="41"/>
      <c r="D137" s="41"/>
      <c r="E137" s="66"/>
    </row>
    <row r="138" spans="1:5" ht="24">
      <c r="A138" s="65"/>
      <c r="B138" s="68" t="s">
        <v>46</v>
      </c>
      <c r="C138" s="68" t="s">
        <v>47</v>
      </c>
      <c r="D138" s="68" t="s">
        <v>48</v>
      </c>
      <c r="E138" s="66"/>
    </row>
    <row r="139" spans="1:5" ht="24">
      <c r="A139" s="65"/>
      <c r="B139" s="41"/>
      <c r="C139" s="41"/>
      <c r="D139" s="41"/>
      <c r="E139" s="66"/>
    </row>
    <row r="140" spans="1:5" ht="24">
      <c r="A140" s="65"/>
      <c r="B140" s="182"/>
      <c r="C140" s="42"/>
      <c r="D140" s="70"/>
      <c r="E140" s="66"/>
    </row>
    <row r="141" spans="1:5" ht="24">
      <c r="A141" s="55" t="s">
        <v>218</v>
      </c>
      <c r="B141" s="69"/>
      <c r="C141" s="41"/>
      <c r="D141" s="41"/>
      <c r="E141" s="66"/>
    </row>
    <row r="142" spans="1:5" ht="24">
      <c r="A142" s="65"/>
      <c r="B142" s="68" t="s">
        <v>49</v>
      </c>
      <c r="C142" s="68" t="s">
        <v>50</v>
      </c>
      <c r="D142" s="68" t="s">
        <v>48</v>
      </c>
      <c r="E142" s="66"/>
    </row>
    <row r="143" spans="1:5" ht="24">
      <c r="A143" s="71"/>
      <c r="B143" s="72"/>
      <c r="C143" s="166"/>
      <c r="D143" s="43"/>
      <c r="E143" s="73"/>
    </row>
    <row r="144" spans="1:5" ht="24">
      <c r="A144" s="71"/>
      <c r="B144" s="72"/>
      <c r="C144" s="42"/>
      <c r="D144" s="43"/>
      <c r="E144" s="74">
        <f>SUM(D143:D144)</f>
        <v>0</v>
      </c>
    </row>
    <row r="145" spans="1:5" ht="24">
      <c r="A145" s="71"/>
      <c r="B145" s="72"/>
      <c r="C145" s="42"/>
      <c r="D145" s="43"/>
      <c r="E145" s="73"/>
    </row>
    <row r="146" spans="1:5" ht="24">
      <c r="A146" s="55" t="s">
        <v>219</v>
      </c>
      <c r="B146" s="41"/>
      <c r="C146" s="41"/>
      <c r="D146" s="41"/>
      <c r="E146" s="66"/>
    </row>
    <row r="147" spans="1:5" ht="24">
      <c r="A147" s="55"/>
      <c r="B147" s="69" t="s">
        <v>220</v>
      </c>
      <c r="C147" s="69" t="s">
        <v>221</v>
      </c>
      <c r="D147" s="69" t="s">
        <v>48</v>
      </c>
      <c r="E147" s="66"/>
    </row>
    <row r="148" spans="1:5" ht="24">
      <c r="A148" s="55"/>
      <c r="B148" s="37"/>
      <c r="C148" s="157"/>
      <c r="D148" s="229"/>
      <c r="E148" s="66"/>
    </row>
    <row r="149" spans="1:5" ht="24">
      <c r="A149" s="55"/>
      <c r="B149" s="177"/>
      <c r="C149" s="157"/>
      <c r="D149" s="229"/>
      <c r="E149" s="230"/>
    </row>
    <row r="150" spans="1:5" ht="26.25">
      <c r="A150" s="55"/>
      <c r="B150" s="41"/>
      <c r="C150" s="41"/>
      <c r="D150" s="231"/>
      <c r="E150" s="232">
        <f>SUM(D148:D149)</f>
        <v>0</v>
      </c>
    </row>
    <row r="151" spans="1:5" ht="24">
      <c r="A151" s="65"/>
      <c r="B151" s="41"/>
      <c r="C151" s="41"/>
      <c r="D151" s="41"/>
      <c r="E151" s="66"/>
    </row>
    <row r="152" spans="1:5" ht="24">
      <c r="A152" s="55" t="s">
        <v>942</v>
      </c>
      <c r="B152" s="41"/>
      <c r="C152" s="41"/>
      <c r="D152" s="41"/>
      <c r="E152" s="183">
        <f>E136-E144+E150</f>
        <v>77.84</v>
      </c>
    </row>
    <row r="153" spans="1:5" ht="24">
      <c r="A153" s="55"/>
      <c r="B153" s="41"/>
      <c r="C153" s="41"/>
      <c r="D153" s="41"/>
      <c r="E153" s="183"/>
    </row>
    <row r="154" spans="1:5" ht="24.75" customHeight="1">
      <c r="A154" s="62" t="s">
        <v>51</v>
      </c>
      <c r="B154" s="63"/>
      <c r="C154" s="64" t="s">
        <v>222</v>
      </c>
      <c r="D154" s="62" t="s">
        <v>223</v>
      </c>
      <c r="E154" s="64"/>
    </row>
    <row r="155" spans="1:5" ht="24">
      <c r="A155" s="65"/>
      <c r="B155" s="41"/>
      <c r="C155" s="66"/>
      <c r="D155" s="65"/>
      <c r="E155" s="66"/>
    </row>
    <row r="156" spans="1:5" ht="24">
      <c r="A156" s="65" t="s">
        <v>52</v>
      </c>
      <c r="B156" s="41"/>
      <c r="C156" s="66"/>
      <c r="D156" s="65" t="s">
        <v>224</v>
      </c>
      <c r="E156" s="66"/>
    </row>
    <row r="157" spans="1:5" ht="24">
      <c r="A157" s="65" t="s">
        <v>225</v>
      </c>
      <c r="B157" s="41"/>
      <c r="C157" s="66" t="s">
        <v>230</v>
      </c>
      <c r="D157" s="65" t="s">
        <v>304</v>
      </c>
      <c r="E157" s="66"/>
    </row>
    <row r="158" spans="1:5" ht="24">
      <c r="A158" s="76" t="s">
        <v>534</v>
      </c>
      <c r="B158" s="75"/>
      <c r="C158" s="77"/>
      <c r="D158" s="625" t="s">
        <v>140</v>
      </c>
      <c r="E158" s="626"/>
    </row>
    <row r="161" spans="1:5" ht="24">
      <c r="A161" s="228" t="s">
        <v>212</v>
      </c>
      <c r="B161" s="215"/>
      <c r="C161" s="215"/>
      <c r="D161" s="228"/>
      <c r="E161" s="216"/>
    </row>
    <row r="162" spans="1:5" ht="15" customHeight="1">
      <c r="A162" s="55" t="s">
        <v>213</v>
      </c>
      <c r="B162" s="41"/>
      <c r="C162" s="41"/>
      <c r="D162" s="55" t="s">
        <v>234</v>
      </c>
      <c r="E162" s="66"/>
    </row>
    <row r="163" spans="1:5" ht="24">
      <c r="A163" s="65"/>
      <c r="B163" s="41"/>
      <c r="C163" s="41"/>
      <c r="D163" s="55" t="s">
        <v>235</v>
      </c>
      <c r="E163" s="235"/>
    </row>
    <row r="164" spans="1:5" ht="24">
      <c r="A164" s="65"/>
      <c r="B164" s="56" t="s">
        <v>216</v>
      </c>
      <c r="C164" s="41"/>
      <c r="D164" s="55" t="s">
        <v>236</v>
      </c>
      <c r="E164" s="66"/>
    </row>
    <row r="165" spans="1:5" ht="24">
      <c r="A165" s="76"/>
      <c r="B165" s="75"/>
      <c r="C165" s="75"/>
      <c r="D165" s="76"/>
      <c r="E165" s="77"/>
    </row>
    <row r="166" spans="1:5" ht="18.75" customHeight="1">
      <c r="A166" s="65"/>
      <c r="B166" s="41"/>
      <c r="C166" s="41"/>
      <c r="D166" s="41"/>
      <c r="E166" s="226" t="s">
        <v>5</v>
      </c>
    </row>
    <row r="167" spans="1:5" ht="24">
      <c r="A167" s="55" t="s">
        <v>941</v>
      </c>
      <c r="B167" s="41"/>
      <c r="C167" s="41"/>
      <c r="D167" s="41"/>
      <c r="E167" s="67">
        <v>1211511.64</v>
      </c>
    </row>
    <row r="168" spans="1:5" ht="24">
      <c r="A168" s="78" t="s">
        <v>217</v>
      </c>
      <c r="B168" s="41"/>
      <c r="C168" s="41"/>
      <c r="D168" s="41"/>
      <c r="E168" s="66"/>
    </row>
    <row r="169" spans="1:5" ht="24">
      <c r="A169" s="65"/>
      <c r="B169" s="68" t="s">
        <v>46</v>
      </c>
      <c r="C169" s="68" t="s">
        <v>47</v>
      </c>
      <c r="D169" s="68" t="s">
        <v>48</v>
      </c>
      <c r="E169" s="66"/>
    </row>
    <row r="170" spans="1:5" ht="24">
      <c r="A170" s="65"/>
      <c r="B170" s="41"/>
      <c r="C170" s="41"/>
      <c r="D170" s="229"/>
      <c r="E170" s="66"/>
    </row>
    <row r="171" spans="1:5" ht="24">
      <c r="A171" s="65"/>
      <c r="B171" s="41"/>
      <c r="C171" s="41"/>
      <c r="D171" s="229"/>
      <c r="E171" s="66"/>
    </row>
    <row r="172" spans="1:5" ht="24">
      <c r="A172" s="65"/>
      <c r="B172" s="182"/>
      <c r="C172" s="42"/>
      <c r="D172" s="70"/>
      <c r="E172" s="247">
        <f>SUM(D170:D171)</f>
        <v>0</v>
      </c>
    </row>
    <row r="173" spans="1:5" ht="24">
      <c r="A173" s="55" t="s">
        <v>218</v>
      </c>
      <c r="B173" s="69"/>
      <c r="C173" s="41"/>
      <c r="D173" s="41"/>
      <c r="E173" s="66"/>
    </row>
    <row r="174" spans="1:5" ht="24">
      <c r="A174" s="65"/>
      <c r="B174" s="68" t="s">
        <v>49</v>
      </c>
      <c r="C174" s="68" t="s">
        <v>50</v>
      </c>
      <c r="D174" s="68" t="s">
        <v>48</v>
      </c>
      <c r="E174" s="66"/>
    </row>
    <row r="175" spans="1:5" ht="24">
      <c r="A175" s="71"/>
      <c r="B175" s="72"/>
      <c r="C175" s="166"/>
      <c r="D175" s="43"/>
      <c r="E175" s="73"/>
    </row>
    <row r="176" spans="1:5" ht="24">
      <c r="A176" s="71"/>
      <c r="B176" s="72"/>
      <c r="C176" s="42"/>
      <c r="D176" s="43"/>
      <c r="E176" s="74">
        <f>SUM(D175:D176)</f>
        <v>0</v>
      </c>
    </row>
    <row r="177" spans="1:5" ht="24">
      <c r="A177" s="71"/>
      <c r="B177" s="72"/>
      <c r="C177" s="42"/>
      <c r="D177" s="43"/>
      <c r="E177" s="73"/>
    </row>
    <row r="178" spans="1:5" ht="24">
      <c r="A178" s="55" t="s">
        <v>219</v>
      </c>
      <c r="B178" s="41"/>
      <c r="C178" s="41"/>
      <c r="D178" s="41"/>
      <c r="E178" s="66"/>
    </row>
    <row r="179" spans="1:5" ht="24">
      <c r="A179" s="55"/>
      <c r="B179" s="69" t="s">
        <v>220</v>
      </c>
      <c r="C179" s="69" t="s">
        <v>221</v>
      </c>
      <c r="D179" s="69" t="s">
        <v>48</v>
      </c>
      <c r="E179" s="66"/>
    </row>
    <row r="180" spans="1:5" ht="24">
      <c r="A180" s="55"/>
      <c r="B180" s="37"/>
      <c r="C180" s="157"/>
      <c r="D180" s="229"/>
      <c r="E180" s="66"/>
    </row>
    <row r="181" spans="1:5" ht="26.25">
      <c r="A181" s="55"/>
      <c r="B181" s="41"/>
      <c r="C181" s="157"/>
      <c r="D181" s="229"/>
      <c r="E181" s="232">
        <f>SUM(D180:D181)</f>
        <v>0</v>
      </c>
    </row>
    <row r="182" spans="1:5" ht="24">
      <c r="A182" s="65"/>
      <c r="B182" s="41"/>
      <c r="C182" s="41"/>
      <c r="D182" s="41"/>
      <c r="E182" s="66"/>
    </row>
    <row r="183" spans="1:5" ht="24.75" customHeight="1">
      <c r="A183" s="55" t="s">
        <v>942</v>
      </c>
      <c r="B183" s="41"/>
      <c r="C183" s="41"/>
      <c r="D183" s="41"/>
      <c r="E183" s="183">
        <f>E167+E172-E176+E181</f>
        <v>1211511.64</v>
      </c>
    </row>
    <row r="184" spans="1:5" ht="24">
      <c r="A184" s="55"/>
      <c r="B184" s="41"/>
      <c r="C184" s="41"/>
      <c r="D184" s="41"/>
      <c r="E184" s="183"/>
    </row>
    <row r="185" spans="1:5" ht="24">
      <c r="A185" s="62" t="s">
        <v>51</v>
      </c>
      <c r="B185" s="63"/>
      <c r="C185" s="64" t="s">
        <v>222</v>
      </c>
      <c r="D185" s="62" t="s">
        <v>223</v>
      </c>
      <c r="E185" s="64"/>
    </row>
    <row r="186" spans="1:5" ht="24">
      <c r="A186" s="65"/>
      <c r="B186" s="41"/>
      <c r="C186" s="66"/>
      <c r="D186" s="65"/>
      <c r="E186" s="66"/>
    </row>
    <row r="187" spans="1:5" ht="24">
      <c r="A187" s="65" t="s">
        <v>52</v>
      </c>
      <c r="B187" s="41"/>
      <c r="C187" s="66"/>
      <c r="D187" s="65" t="s">
        <v>224</v>
      </c>
      <c r="E187" s="66"/>
    </row>
    <row r="188" spans="1:5" ht="24">
      <c r="A188" s="65" t="s">
        <v>225</v>
      </c>
      <c r="B188" s="41"/>
      <c r="C188" s="66" t="s">
        <v>230</v>
      </c>
      <c r="D188" s="65" t="s">
        <v>304</v>
      </c>
      <c r="E188" s="66"/>
    </row>
    <row r="189" spans="1:5" ht="24">
      <c r="A189" s="76" t="s">
        <v>534</v>
      </c>
      <c r="B189" s="75"/>
      <c r="C189" s="77"/>
      <c r="D189" s="625" t="s">
        <v>141</v>
      </c>
      <c r="E189" s="626"/>
    </row>
    <row r="192" spans="1:5" ht="24">
      <c r="A192" s="228" t="s">
        <v>212</v>
      </c>
      <c r="B192" s="215"/>
      <c r="C192" s="215"/>
      <c r="D192" s="228"/>
      <c r="E192" s="216"/>
    </row>
    <row r="193" spans="1:5" ht="24">
      <c r="A193" s="55" t="s">
        <v>213</v>
      </c>
      <c r="B193" s="41"/>
      <c r="C193" s="41"/>
      <c r="D193" s="55" t="s">
        <v>234</v>
      </c>
      <c r="E193" s="66"/>
    </row>
    <row r="194" spans="1:5" ht="24">
      <c r="A194" s="65"/>
      <c r="B194" s="41"/>
      <c r="C194" s="41"/>
      <c r="D194" s="55" t="s">
        <v>249</v>
      </c>
      <c r="E194" s="235"/>
    </row>
    <row r="195" spans="1:5" ht="24">
      <c r="A195" s="65"/>
      <c r="B195" s="56" t="s">
        <v>216</v>
      </c>
      <c r="C195" s="41"/>
      <c r="D195" s="55" t="s">
        <v>250</v>
      </c>
      <c r="E195" s="66"/>
    </row>
    <row r="196" spans="1:5" ht="24">
      <c r="A196" s="76"/>
      <c r="B196" s="75"/>
      <c r="C196" s="75"/>
      <c r="D196" s="76"/>
      <c r="E196" s="77"/>
    </row>
    <row r="197" spans="1:5" ht="24">
      <c r="A197" s="65"/>
      <c r="B197" s="41"/>
      <c r="C197" s="41"/>
      <c r="D197" s="41"/>
      <c r="E197" s="226" t="s">
        <v>5</v>
      </c>
    </row>
    <row r="198" spans="1:5" ht="24">
      <c r="A198" s="55" t="s">
        <v>941</v>
      </c>
      <c r="B198" s="41"/>
      <c r="C198" s="41"/>
      <c r="D198" s="41"/>
      <c r="E198" s="94">
        <v>13854215.06</v>
      </c>
    </row>
    <row r="199" spans="1:5" ht="24">
      <c r="A199" s="78" t="s">
        <v>217</v>
      </c>
      <c r="B199" s="41"/>
      <c r="C199" s="41"/>
      <c r="D199" s="41"/>
      <c r="E199" s="66"/>
    </row>
    <row r="200" spans="1:5" ht="24">
      <c r="A200" s="65"/>
      <c r="B200" s="68" t="s">
        <v>46</v>
      </c>
      <c r="C200" s="68" t="s">
        <v>47</v>
      </c>
      <c r="D200" s="68" t="s">
        <v>48</v>
      </c>
      <c r="E200" s="66"/>
    </row>
    <row r="201" spans="1:5" ht="24">
      <c r="A201" s="65"/>
      <c r="B201" s="41"/>
      <c r="C201" s="41"/>
      <c r="D201" s="70"/>
      <c r="E201" s="66"/>
    </row>
    <row r="202" spans="1:5" ht="26.25">
      <c r="A202" s="65"/>
      <c r="B202" s="41"/>
      <c r="C202" s="41"/>
      <c r="D202" s="70"/>
      <c r="E202" s="248">
        <f>SUM(D201:D202)</f>
        <v>0</v>
      </c>
    </row>
    <row r="203" spans="1:5" ht="24">
      <c r="A203" s="55" t="s">
        <v>218</v>
      </c>
      <c r="B203" s="69"/>
      <c r="C203" s="41"/>
      <c r="D203" s="41"/>
      <c r="E203" s="66"/>
    </row>
    <row r="204" spans="1:5" ht="24">
      <c r="A204" s="65"/>
      <c r="B204" s="68" t="s">
        <v>49</v>
      </c>
      <c r="C204" s="68" t="s">
        <v>50</v>
      </c>
      <c r="D204" s="68" t="s">
        <v>48</v>
      </c>
      <c r="E204" s="66"/>
    </row>
    <row r="205" spans="1:5" ht="24">
      <c r="A205" s="71"/>
      <c r="B205" s="72"/>
      <c r="C205" s="166"/>
      <c r="D205" s="43"/>
      <c r="E205" s="73"/>
    </row>
    <row r="206" spans="1:5" ht="24">
      <c r="A206" s="71"/>
      <c r="B206" s="72"/>
      <c r="C206" s="42"/>
      <c r="D206" s="43"/>
      <c r="E206" s="74">
        <f>SUM(D205:D206)</f>
        <v>0</v>
      </c>
    </row>
    <row r="207" spans="1:5" ht="24">
      <c r="A207" s="71"/>
      <c r="B207" s="72"/>
      <c r="C207" s="42"/>
      <c r="D207" s="43"/>
      <c r="E207" s="73"/>
    </row>
    <row r="208" spans="1:5" ht="24">
      <c r="A208" s="55" t="s">
        <v>219</v>
      </c>
      <c r="B208" s="41"/>
      <c r="C208" s="41"/>
      <c r="D208" s="41"/>
      <c r="E208" s="66"/>
    </row>
    <row r="209" spans="1:5" ht="24">
      <c r="A209" s="55"/>
      <c r="B209" s="69" t="s">
        <v>220</v>
      </c>
      <c r="C209" s="69" t="s">
        <v>221</v>
      </c>
      <c r="D209" s="69" t="s">
        <v>48</v>
      </c>
      <c r="E209" s="66"/>
    </row>
    <row r="210" spans="1:5" ht="24">
      <c r="A210" s="55"/>
      <c r="B210" s="37"/>
      <c r="C210" s="157"/>
      <c r="D210" s="229"/>
      <c r="E210" s="66"/>
    </row>
    <row r="211" spans="1:5" ht="24">
      <c r="A211" s="55"/>
      <c r="B211" s="177"/>
      <c r="C211" s="157"/>
      <c r="D211" s="229"/>
      <c r="E211" s="230"/>
    </row>
    <row r="212" spans="1:5" ht="26.25">
      <c r="A212" s="55"/>
      <c r="B212" s="41"/>
      <c r="C212" s="41"/>
      <c r="D212" s="231"/>
      <c r="E212" s="232">
        <f>SUM(D210:D211)</f>
        <v>0</v>
      </c>
    </row>
    <row r="213" spans="1:5" ht="24">
      <c r="A213" s="65"/>
      <c r="B213" s="41"/>
      <c r="C213" s="41"/>
      <c r="D213" s="41"/>
      <c r="E213" s="66"/>
    </row>
    <row r="214" spans="1:5" ht="24">
      <c r="A214" s="55" t="s">
        <v>942</v>
      </c>
      <c r="B214" s="41"/>
      <c r="C214" s="41"/>
      <c r="D214" s="41"/>
      <c r="E214" s="183">
        <f>E198+E202+E206+E212</f>
        <v>13854215.06</v>
      </c>
    </row>
    <row r="215" spans="1:5" ht="24">
      <c r="A215" s="55"/>
      <c r="B215" s="41"/>
      <c r="C215" s="41"/>
      <c r="D215" s="41"/>
      <c r="E215" s="183"/>
    </row>
    <row r="216" spans="1:5" ht="24">
      <c r="A216" s="62" t="s">
        <v>51</v>
      </c>
      <c r="B216" s="63"/>
      <c r="C216" s="64" t="s">
        <v>222</v>
      </c>
      <c r="D216" s="62" t="s">
        <v>223</v>
      </c>
      <c r="E216" s="64"/>
    </row>
    <row r="217" spans="1:5" ht="24">
      <c r="A217" s="65"/>
      <c r="B217" s="41"/>
      <c r="C217" s="66"/>
      <c r="D217" s="65"/>
      <c r="E217" s="66"/>
    </row>
    <row r="218" spans="1:5" ht="24">
      <c r="A218" s="65" t="s">
        <v>52</v>
      </c>
      <c r="B218" s="41"/>
      <c r="C218" s="66"/>
      <c r="D218" s="65" t="s">
        <v>224</v>
      </c>
      <c r="E218" s="66"/>
    </row>
    <row r="219" spans="1:5" ht="24">
      <c r="A219" s="65" t="s">
        <v>225</v>
      </c>
      <c r="B219" s="41"/>
      <c r="C219" s="66" t="s">
        <v>230</v>
      </c>
      <c r="D219" s="65" t="s">
        <v>304</v>
      </c>
      <c r="E219" s="66"/>
    </row>
    <row r="220" spans="1:5" ht="24">
      <c r="A220" s="76" t="s">
        <v>534</v>
      </c>
      <c r="B220" s="75"/>
      <c r="C220" s="77"/>
      <c r="D220" s="625" t="s">
        <v>141</v>
      </c>
      <c r="E220" s="626"/>
    </row>
  </sheetData>
  <sheetProtection/>
  <mergeCells count="7">
    <mergeCell ref="D27:E27"/>
    <mergeCell ref="D65:E65"/>
    <mergeCell ref="D220:E220"/>
    <mergeCell ref="D95:E95"/>
    <mergeCell ref="D158:E158"/>
    <mergeCell ref="D189:E189"/>
    <mergeCell ref="D126:E126"/>
  </mergeCells>
  <printOptions/>
  <pageMargins left="0.8267716535433072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D1">
      <selection activeCell="T19" sqref="T19"/>
    </sheetView>
  </sheetViews>
  <sheetFormatPr defaultColWidth="9.140625" defaultRowHeight="12.75"/>
  <cols>
    <col min="1" max="1" width="16.00390625" style="317" customWidth="1"/>
    <col min="2" max="2" width="9.00390625" style="321" bestFit="1" customWidth="1"/>
    <col min="3" max="3" width="7.7109375" style="321" bestFit="1" customWidth="1"/>
    <col min="4" max="4" width="8.421875" style="321" bestFit="1" customWidth="1"/>
    <col min="5" max="5" width="6.57421875" style="321" bestFit="1" customWidth="1"/>
    <col min="6" max="6" width="7.7109375" style="321" bestFit="1" customWidth="1"/>
    <col min="7" max="7" width="8.8515625" style="321" bestFit="1" customWidth="1"/>
    <col min="8" max="8" width="6.57421875" style="321" bestFit="1" customWidth="1"/>
    <col min="9" max="9" width="8.421875" style="321" bestFit="1" customWidth="1"/>
    <col min="10" max="10" width="7.7109375" style="321" bestFit="1" customWidth="1"/>
    <col min="11" max="13" width="6.57421875" style="321" bestFit="1" customWidth="1"/>
    <col min="14" max="14" width="7.7109375" style="321" bestFit="1" customWidth="1"/>
    <col min="15" max="15" width="6.57421875" style="321" bestFit="1" customWidth="1"/>
    <col min="16" max="16" width="5.8515625" style="321" bestFit="1" customWidth="1"/>
    <col min="17" max="17" width="8.421875" style="321" bestFit="1" customWidth="1"/>
    <col min="18" max="18" width="12.00390625" style="320" bestFit="1" customWidth="1"/>
    <col min="19" max="19" width="11.140625" style="320" bestFit="1" customWidth="1"/>
    <col min="20" max="16384" width="9.140625" style="316" customWidth="1"/>
  </cols>
  <sheetData>
    <row r="1" ht="18.75">
      <c r="D1" s="332" t="s">
        <v>551</v>
      </c>
    </row>
    <row r="2" spans="1:17" ht="18.75">
      <c r="A2" s="318"/>
      <c r="B2" s="319" t="s">
        <v>263</v>
      </c>
      <c r="C2" s="319" t="s">
        <v>291</v>
      </c>
      <c r="D2" s="319" t="s">
        <v>292</v>
      </c>
      <c r="E2" s="319" t="s">
        <v>293</v>
      </c>
      <c r="F2" s="319" t="s">
        <v>272</v>
      </c>
      <c r="G2" s="319" t="s">
        <v>294</v>
      </c>
      <c r="H2" s="319" t="s">
        <v>295</v>
      </c>
      <c r="I2" s="319" t="s">
        <v>296</v>
      </c>
      <c r="J2" s="319" t="s">
        <v>297</v>
      </c>
      <c r="K2" s="319" t="s">
        <v>298</v>
      </c>
      <c r="L2" s="319" t="s">
        <v>299</v>
      </c>
      <c r="M2" s="319" t="s">
        <v>300</v>
      </c>
      <c r="N2" s="319" t="s">
        <v>301</v>
      </c>
      <c r="O2" s="319" t="s">
        <v>267</v>
      </c>
      <c r="P2" s="319" t="s">
        <v>302</v>
      </c>
      <c r="Q2" s="319" t="s">
        <v>17</v>
      </c>
    </row>
    <row r="3" spans="1:19" ht="18.75">
      <c r="A3" s="318" t="s">
        <v>288</v>
      </c>
      <c r="B3" s="319">
        <v>2624640</v>
      </c>
      <c r="C3" s="319">
        <v>0</v>
      </c>
      <c r="D3" s="319">
        <v>0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2">
        <f>SUM(B3:Q3)</f>
        <v>2624640</v>
      </c>
      <c r="S3" s="320">
        <v>0</v>
      </c>
    </row>
    <row r="4" spans="1:19" ht="18.75">
      <c r="A4" s="318" t="s">
        <v>289</v>
      </c>
      <c r="B4" s="319">
        <f>2745480+105420+186000</f>
        <v>3036900</v>
      </c>
      <c r="C4" s="319">
        <f>1059120+78000</f>
        <v>1137120</v>
      </c>
      <c r="D4" s="319">
        <v>683360</v>
      </c>
      <c r="E4" s="319"/>
      <c r="F4" s="319">
        <f>1824840+15000+60000</f>
        <v>1899840</v>
      </c>
      <c r="G4" s="319"/>
      <c r="H4" s="319"/>
      <c r="I4" s="319"/>
      <c r="J4" s="319">
        <f>861240+21420+60000</f>
        <v>942660</v>
      </c>
      <c r="K4" s="319"/>
      <c r="L4" s="319"/>
      <c r="M4" s="319"/>
      <c r="N4" s="319"/>
      <c r="O4" s="319"/>
      <c r="P4" s="319"/>
      <c r="Q4" s="319"/>
      <c r="R4" s="322">
        <f aca="true" t="shared" si="0" ref="R4:R15">SUM(B4:Q4)</f>
        <v>7699880</v>
      </c>
      <c r="S4" s="320">
        <f>SUM(R4:R4)</f>
        <v>7699880</v>
      </c>
    </row>
    <row r="5" spans="1:18" ht="18.75">
      <c r="A5" s="318" t="s">
        <v>9</v>
      </c>
      <c r="B5" s="319">
        <v>0</v>
      </c>
      <c r="C5" s="319">
        <v>159720</v>
      </c>
      <c r="D5" s="319"/>
      <c r="E5" s="319"/>
      <c r="F5" s="319">
        <v>0</v>
      </c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2">
        <f t="shared" si="0"/>
        <v>159720</v>
      </c>
    </row>
    <row r="6" spans="1:18" ht="18.75">
      <c r="A6" s="318" t="s">
        <v>10</v>
      </c>
      <c r="B6" s="319">
        <f>1460920+84000</f>
        <v>1544920</v>
      </c>
      <c r="C6" s="319">
        <f>276360+40380</f>
        <v>316740</v>
      </c>
      <c r="D6" s="319"/>
      <c r="E6" s="319"/>
      <c r="F6" s="319">
        <f>747360+64000</f>
        <v>811360</v>
      </c>
      <c r="G6" s="319"/>
      <c r="H6" s="319"/>
      <c r="I6" s="319"/>
      <c r="J6" s="319">
        <f>291480+48780</f>
        <v>340260</v>
      </c>
      <c r="K6" s="319"/>
      <c r="L6" s="319"/>
      <c r="M6" s="319"/>
      <c r="N6" s="319"/>
      <c r="O6" s="319"/>
      <c r="P6" s="319"/>
      <c r="Q6" s="319"/>
      <c r="R6" s="322">
        <f t="shared" si="0"/>
        <v>3013280</v>
      </c>
    </row>
    <row r="7" spans="1:18" ht="18.75">
      <c r="A7" s="318" t="s">
        <v>11</v>
      </c>
      <c r="B7" s="319">
        <v>638200</v>
      </c>
      <c r="C7" s="319">
        <v>211000</v>
      </c>
      <c r="D7" s="319">
        <v>56000</v>
      </c>
      <c r="E7" s="319">
        <v>10000</v>
      </c>
      <c r="F7" s="319">
        <v>192000</v>
      </c>
      <c r="G7" s="319"/>
      <c r="H7" s="319"/>
      <c r="I7" s="319"/>
      <c r="J7" s="319">
        <v>123340</v>
      </c>
      <c r="K7" s="319"/>
      <c r="L7" s="319"/>
      <c r="M7" s="319"/>
      <c r="N7" s="319"/>
      <c r="O7" s="319"/>
      <c r="P7" s="319"/>
      <c r="Q7" s="319"/>
      <c r="R7" s="322">
        <f t="shared" si="0"/>
        <v>1230540</v>
      </c>
    </row>
    <row r="8" spans="1:18" ht="18.75">
      <c r="A8" s="318" t="s">
        <v>12</v>
      </c>
      <c r="B8" s="319">
        <v>1135000</v>
      </c>
      <c r="C8" s="319">
        <v>335000</v>
      </c>
      <c r="D8" s="319">
        <v>60000</v>
      </c>
      <c r="E8" s="319">
        <v>120000</v>
      </c>
      <c r="F8" s="319">
        <v>790000</v>
      </c>
      <c r="G8" s="319">
        <v>1153200</v>
      </c>
      <c r="H8" s="319">
        <v>100000</v>
      </c>
      <c r="I8" s="319">
        <v>65000</v>
      </c>
      <c r="J8" s="319">
        <v>440000</v>
      </c>
      <c r="K8" s="319">
        <v>260000</v>
      </c>
      <c r="L8" s="319">
        <v>300000</v>
      </c>
      <c r="M8" s="319">
        <v>120000</v>
      </c>
      <c r="N8" s="319"/>
      <c r="O8" s="319">
        <v>120000</v>
      </c>
      <c r="P8" s="319">
        <v>50000</v>
      </c>
      <c r="Q8" s="319"/>
      <c r="R8" s="322">
        <f t="shared" si="0"/>
        <v>5048200</v>
      </c>
    </row>
    <row r="9" spans="1:18" ht="18.75">
      <c r="A9" s="318" t="s">
        <v>13</v>
      </c>
      <c r="B9" s="319">
        <v>630000</v>
      </c>
      <c r="C9" s="319">
        <v>215000</v>
      </c>
      <c r="D9" s="319">
        <v>30000</v>
      </c>
      <c r="E9" s="319">
        <v>100000</v>
      </c>
      <c r="F9" s="319">
        <v>205000</v>
      </c>
      <c r="G9" s="319">
        <v>1676078</v>
      </c>
      <c r="H9" s="319">
        <v>230000</v>
      </c>
      <c r="I9" s="319"/>
      <c r="J9" s="319">
        <v>219000</v>
      </c>
      <c r="K9" s="319"/>
      <c r="L9" s="319">
        <v>50000</v>
      </c>
      <c r="M9" s="319"/>
      <c r="N9" s="319"/>
      <c r="O9" s="319">
        <v>5000</v>
      </c>
      <c r="P9" s="319"/>
      <c r="Q9" s="319"/>
      <c r="R9" s="322">
        <f t="shared" si="0"/>
        <v>3360078</v>
      </c>
    </row>
    <row r="10" spans="1:18" ht="18.75">
      <c r="A10" s="318" t="s">
        <v>14</v>
      </c>
      <c r="B10" s="319">
        <v>266000</v>
      </c>
      <c r="C10" s="319">
        <v>0</v>
      </c>
      <c r="D10" s="319"/>
      <c r="E10" s="319"/>
      <c r="F10" s="319"/>
      <c r="G10" s="319">
        <v>175000</v>
      </c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22">
        <f t="shared" si="0"/>
        <v>441000</v>
      </c>
    </row>
    <row r="11" spans="1:18" ht="18.75">
      <c r="A11" s="318" t="s">
        <v>290</v>
      </c>
      <c r="B11" s="319">
        <v>38700</v>
      </c>
      <c r="C11" s="319">
        <v>802000</v>
      </c>
      <c r="D11" s="319"/>
      <c r="E11" s="319"/>
      <c r="F11" s="319">
        <v>6840</v>
      </c>
      <c r="G11" s="319">
        <v>101270</v>
      </c>
      <c r="H11" s="319"/>
      <c r="I11" s="319"/>
      <c r="J11" s="319">
        <v>86000</v>
      </c>
      <c r="K11" s="319"/>
      <c r="L11" s="319"/>
      <c r="M11" s="319"/>
      <c r="N11" s="319"/>
      <c r="O11" s="319"/>
      <c r="P11" s="319"/>
      <c r="Q11" s="319"/>
      <c r="R11" s="322">
        <f t="shared" si="0"/>
        <v>1034810</v>
      </c>
    </row>
    <row r="12" spans="1:18" ht="18.75">
      <c r="A12" s="318" t="s">
        <v>16</v>
      </c>
      <c r="B12" s="319">
        <v>0</v>
      </c>
      <c r="C12" s="319"/>
      <c r="D12" s="319"/>
      <c r="E12" s="319"/>
      <c r="F12" s="319">
        <v>145000</v>
      </c>
      <c r="G12" s="319"/>
      <c r="H12" s="319"/>
      <c r="I12" s="319"/>
      <c r="J12" s="319"/>
      <c r="K12" s="319"/>
      <c r="L12" s="319"/>
      <c r="M12" s="319"/>
      <c r="N12" s="319">
        <v>5118900</v>
      </c>
      <c r="O12" s="319"/>
      <c r="P12" s="319"/>
      <c r="Q12" s="319"/>
      <c r="R12" s="322">
        <f t="shared" si="0"/>
        <v>5263900</v>
      </c>
    </row>
    <row r="13" spans="1:18" ht="18.75">
      <c r="A13" s="318" t="s">
        <v>18</v>
      </c>
      <c r="B13" s="319">
        <v>25000</v>
      </c>
      <c r="C13" s="319"/>
      <c r="D13" s="319"/>
      <c r="E13" s="319"/>
      <c r="F13" s="319"/>
      <c r="G13" s="319"/>
      <c r="H13" s="319">
        <v>50000</v>
      </c>
      <c r="I13" s="319"/>
      <c r="J13" s="319"/>
      <c r="K13" s="319"/>
      <c r="L13" s="319"/>
      <c r="M13" s="319"/>
      <c r="N13" s="319"/>
      <c r="O13" s="319"/>
      <c r="P13" s="319"/>
      <c r="Q13" s="319"/>
      <c r="R13" s="322">
        <f t="shared" si="0"/>
        <v>75000</v>
      </c>
    </row>
    <row r="14" spans="1:18" ht="18.75">
      <c r="A14" s="318" t="s">
        <v>15</v>
      </c>
      <c r="B14" s="319">
        <v>25000</v>
      </c>
      <c r="C14" s="319"/>
      <c r="D14" s="319"/>
      <c r="E14" s="319"/>
      <c r="F14" s="319"/>
      <c r="G14" s="319">
        <v>2348000</v>
      </c>
      <c r="H14" s="319"/>
      <c r="I14" s="319"/>
      <c r="J14" s="319">
        <v>400000</v>
      </c>
      <c r="K14" s="319"/>
      <c r="L14" s="319"/>
      <c r="M14" s="319"/>
      <c r="N14" s="319"/>
      <c r="O14" s="319"/>
      <c r="P14" s="319"/>
      <c r="Q14" s="319"/>
      <c r="R14" s="322">
        <f t="shared" si="0"/>
        <v>2773000</v>
      </c>
    </row>
    <row r="15" spans="1:19" ht="18.75">
      <c r="A15" s="318" t="s">
        <v>17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>
        <v>15275952</v>
      </c>
      <c r="R15" s="322">
        <f t="shared" si="0"/>
        <v>15275952</v>
      </c>
      <c r="S15" s="320">
        <v>0</v>
      </c>
    </row>
    <row r="16" spans="1:17" ht="19.5" thickBot="1">
      <c r="A16" s="318"/>
      <c r="B16" s="323">
        <f>SUM(B3:B15)</f>
        <v>9964360</v>
      </c>
      <c r="C16" s="323">
        <f aca="true" t="shared" si="1" ref="C16:Q16">SUM(C3:C15)</f>
        <v>3176580</v>
      </c>
      <c r="D16" s="323">
        <f t="shared" si="1"/>
        <v>829360</v>
      </c>
      <c r="E16" s="323">
        <f t="shared" si="1"/>
        <v>230000</v>
      </c>
      <c r="F16" s="323">
        <f t="shared" si="1"/>
        <v>4050040</v>
      </c>
      <c r="G16" s="323">
        <f t="shared" si="1"/>
        <v>5453548</v>
      </c>
      <c r="H16" s="323">
        <f t="shared" si="1"/>
        <v>380000</v>
      </c>
      <c r="I16" s="323">
        <f t="shared" si="1"/>
        <v>65000</v>
      </c>
      <c r="J16" s="323">
        <f t="shared" si="1"/>
        <v>2551260</v>
      </c>
      <c r="K16" s="323">
        <f t="shared" si="1"/>
        <v>260000</v>
      </c>
      <c r="L16" s="323">
        <f t="shared" si="1"/>
        <v>350000</v>
      </c>
      <c r="M16" s="323">
        <f t="shared" si="1"/>
        <v>120000</v>
      </c>
      <c r="N16" s="323">
        <f t="shared" si="1"/>
        <v>5118900</v>
      </c>
      <c r="O16" s="323">
        <f t="shared" si="1"/>
        <v>125000</v>
      </c>
      <c r="P16" s="323">
        <f t="shared" si="1"/>
        <v>50000</v>
      </c>
      <c r="Q16" s="323">
        <f t="shared" si="1"/>
        <v>15275952</v>
      </c>
    </row>
    <row r="17" ht="19.5" thickTop="1">
      <c r="R17" s="320">
        <f>SUM(R3:R16)</f>
        <v>48000000</v>
      </c>
    </row>
    <row r="18" spans="2:16" ht="18.75">
      <c r="B18" s="321">
        <f>SUM(B4:B6)</f>
        <v>4581820</v>
      </c>
      <c r="C18" s="321">
        <f aca="true" t="shared" si="2" ref="C18:P18">SUM(C4:C6)</f>
        <v>1613580</v>
      </c>
      <c r="D18" s="321">
        <f t="shared" si="2"/>
        <v>683360</v>
      </c>
      <c r="E18" s="321">
        <f t="shared" si="2"/>
        <v>0</v>
      </c>
      <c r="F18" s="321">
        <f t="shared" si="2"/>
        <v>2711200</v>
      </c>
      <c r="G18" s="321">
        <f t="shared" si="2"/>
        <v>0</v>
      </c>
      <c r="H18" s="321">
        <f t="shared" si="2"/>
        <v>0</v>
      </c>
      <c r="I18" s="321">
        <f t="shared" si="2"/>
        <v>0</v>
      </c>
      <c r="J18" s="321">
        <f t="shared" si="2"/>
        <v>1282920</v>
      </c>
      <c r="K18" s="321">
        <f t="shared" si="2"/>
        <v>0</v>
      </c>
      <c r="L18" s="321">
        <f t="shared" si="2"/>
        <v>0</v>
      </c>
      <c r="M18" s="321">
        <f t="shared" si="2"/>
        <v>0</v>
      </c>
      <c r="N18" s="321">
        <f t="shared" si="2"/>
        <v>0</v>
      </c>
      <c r="O18" s="321">
        <f t="shared" si="2"/>
        <v>0</v>
      </c>
      <c r="P18" s="321">
        <f t="shared" si="2"/>
        <v>0</v>
      </c>
    </row>
  </sheetData>
  <sheetProtection/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6"/>
  <sheetViews>
    <sheetView tabSelected="1" view="pageBreakPreview" zoomScale="75" zoomScaleSheetLayoutView="75" zoomScalePageLayoutView="0" workbookViewId="0" topLeftCell="A1">
      <selection activeCell="M2" sqref="M2"/>
    </sheetView>
  </sheetViews>
  <sheetFormatPr defaultColWidth="9.140625" defaultRowHeight="12.75"/>
  <cols>
    <col min="1" max="1" width="0.71875" style="444" customWidth="1"/>
    <col min="2" max="2" width="10.8515625" style="444" customWidth="1"/>
    <col min="3" max="3" width="4.140625" style="444" customWidth="1"/>
    <col min="4" max="4" width="4.00390625" style="444" customWidth="1"/>
    <col min="5" max="5" width="0.42578125" style="444" customWidth="1"/>
    <col min="6" max="6" width="15.57421875" style="444" customWidth="1"/>
    <col min="7" max="7" width="2.140625" style="444" customWidth="1"/>
    <col min="8" max="8" width="1.8515625" style="444" customWidth="1"/>
    <col min="9" max="9" width="5.00390625" style="444" customWidth="1"/>
    <col min="10" max="10" width="5.8515625" style="444" customWidth="1"/>
    <col min="11" max="12" width="3.57421875" style="444" customWidth="1"/>
    <col min="13" max="13" width="15.28125" style="444" customWidth="1"/>
    <col min="14" max="14" width="2.8515625" style="444" customWidth="1"/>
    <col min="15" max="15" width="12.28125" style="444" customWidth="1"/>
    <col min="16" max="16" width="13.57421875" style="444" customWidth="1"/>
    <col min="17" max="17" width="2.00390625" style="444" customWidth="1"/>
    <col min="18" max="18" width="5.7109375" style="444" customWidth="1"/>
    <col min="19" max="19" width="0.2890625" style="444" customWidth="1"/>
    <col min="20" max="20" width="5.140625" style="444" customWidth="1"/>
    <col min="21" max="21" width="15.28125" style="444" customWidth="1"/>
    <col min="22" max="22" width="15.8515625" style="444" customWidth="1"/>
    <col min="23" max="23" width="11.7109375" style="444" customWidth="1"/>
    <col min="24" max="24" width="13.140625" style="444" customWidth="1"/>
    <col min="25" max="25" width="13.421875" style="444" customWidth="1"/>
    <col min="26" max="27" width="11.7109375" style="444" customWidth="1"/>
    <col min="28" max="28" width="15.57421875" style="444" customWidth="1"/>
    <col min="29" max="29" width="16.57421875" style="444" customWidth="1"/>
    <col min="30" max="30" width="0" style="444" hidden="1" customWidth="1"/>
    <col min="31" max="16384" width="9.140625" style="444" customWidth="1"/>
  </cols>
  <sheetData>
    <row r="1" spans="1:28" ht="14.25" customHeight="1">
      <c r="A1" s="627" t="s">
        <v>952</v>
      </c>
      <c r="B1" s="628"/>
      <c r="C1" s="628"/>
      <c r="D1" s="628"/>
      <c r="E1" s="628"/>
      <c r="F1" s="628"/>
      <c r="G1" s="628"/>
      <c r="AB1" s="523"/>
    </row>
    <row r="2" ht="21" customHeight="1"/>
    <row r="3" spans="1:33" ht="21" customHeight="1">
      <c r="A3" s="633" t="s">
        <v>354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5"/>
      <c r="AE3" s="635"/>
      <c r="AF3" s="635"/>
      <c r="AG3" s="635"/>
    </row>
    <row r="4" spans="1:33" ht="18" customHeight="1">
      <c r="A4" s="633" t="s">
        <v>355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5"/>
      <c r="AE4" s="635"/>
      <c r="AF4" s="635"/>
      <c r="AG4" s="635"/>
    </row>
    <row r="5" spans="1:33" ht="14.25" customHeight="1">
      <c r="A5" s="636" t="s">
        <v>951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5"/>
      <c r="AE5" s="635"/>
      <c r="AF5" s="635"/>
      <c r="AG5" s="635"/>
    </row>
    <row r="6" spans="1:33" s="522" customFormat="1" ht="17.25" customHeight="1">
      <c r="A6" s="635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</row>
    <row r="7" spans="1:33" s="522" customFormat="1" ht="45" customHeight="1">
      <c r="A7" s="637"/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9"/>
      <c r="M7" s="640" t="s">
        <v>356</v>
      </c>
      <c r="N7" s="641"/>
      <c r="O7" s="642"/>
      <c r="P7" s="640" t="s">
        <v>357</v>
      </c>
      <c r="Q7" s="641"/>
      <c r="R7" s="641"/>
      <c r="S7" s="641"/>
      <c r="T7" s="642"/>
      <c r="U7" s="640" t="s">
        <v>358</v>
      </c>
      <c r="V7" s="642"/>
      <c r="W7" s="640" t="s">
        <v>359</v>
      </c>
      <c r="X7" s="640" t="s">
        <v>360</v>
      </c>
      <c r="Y7" s="640" t="s">
        <v>361</v>
      </c>
      <c r="Z7" s="640" t="s">
        <v>362</v>
      </c>
      <c r="AA7" s="642"/>
      <c r="AB7" s="640" t="s">
        <v>363</v>
      </c>
      <c r="AC7" s="640" t="s">
        <v>364</v>
      </c>
      <c r="AD7" s="643" t="s">
        <v>22</v>
      </c>
      <c r="AE7" s="635"/>
      <c r="AF7" s="635"/>
      <c r="AG7" s="635"/>
    </row>
    <row r="8" spans="1:33" s="522" customFormat="1" ht="17.25" customHeight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6" t="s">
        <v>374</v>
      </c>
      <c r="L8" s="647"/>
      <c r="M8" s="648"/>
      <c r="N8" s="649"/>
      <c r="O8" s="650"/>
      <c r="P8" s="648"/>
      <c r="Q8" s="649"/>
      <c r="R8" s="649"/>
      <c r="S8" s="649"/>
      <c r="T8" s="650"/>
      <c r="U8" s="648"/>
      <c r="V8" s="650"/>
      <c r="W8" s="651"/>
      <c r="X8" s="651"/>
      <c r="Y8" s="651"/>
      <c r="Z8" s="648"/>
      <c r="AA8" s="650"/>
      <c r="AB8" s="651"/>
      <c r="AC8" s="651"/>
      <c r="AD8" s="652"/>
      <c r="AE8" s="635"/>
      <c r="AF8" s="635"/>
      <c r="AG8" s="635"/>
    </row>
    <row r="9" spans="1:33" s="522" customFormat="1" ht="9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53"/>
      <c r="L9" s="647"/>
      <c r="M9" s="654" t="s">
        <v>365</v>
      </c>
      <c r="N9" s="655"/>
      <c r="O9" s="656"/>
      <c r="P9" s="654" t="s">
        <v>366</v>
      </c>
      <c r="Q9" s="655"/>
      <c r="R9" s="655"/>
      <c r="S9" s="655"/>
      <c r="T9" s="656"/>
      <c r="U9" s="654" t="s">
        <v>367</v>
      </c>
      <c r="V9" s="656"/>
      <c r="W9" s="657" t="s">
        <v>368</v>
      </c>
      <c r="X9" s="657" t="s">
        <v>369</v>
      </c>
      <c r="Y9" s="657" t="s">
        <v>370</v>
      </c>
      <c r="Z9" s="654" t="s">
        <v>371</v>
      </c>
      <c r="AA9" s="656"/>
      <c r="AB9" s="657" t="s">
        <v>372</v>
      </c>
      <c r="AC9" s="657" t="s">
        <v>373</v>
      </c>
      <c r="AD9" s="652"/>
      <c r="AE9" s="635"/>
      <c r="AF9" s="635"/>
      <c r="AG9" s="635"/>
    </row>
    <row r="10" spans="1:33" s="522" customFormat="1" ht="14.25" customHeight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53"/>
      <c r="L10" s="647"/>
      <c r="M10" s="658" t="s">
        <v>375</v>
      </c>
      <c r="N10" s="658" t="s">
        <v>376</v>
      </c>
      <c r="O10" s="642"/>
      <c r="P10" s="658" t="s">
        <v>377</v>
      </c>
      <c r="Q10" s="658" t="s">
        <v>378</v>
      </c>
      <c r="R10" s="641"/>
      <c r="S10" s="641"/>
      <c r="T10" s="642"/>
      <c r="U10" s="658" t="s">
        <v>379</v>
      </c>
      <c r="V10" s="658" t="s">
        <v>380</v>
      </c>
      <c r="W10" s="658" t="s">
        <v>381</v>
      </c>
      <c r="X10" s="658" t="s">
        <v>382</v>
      </c>
      <c r="Y10" s="658" t="s">
        <v>383</v>
      </c>
      <c r="Z10" s="658" t="s">
        <v>384</v>
      </c>
      <c r="AA10" s="658" t="s">
        <v>449</v>
      </c>
      <c r="AB10" s="658" t="s">
        <v>385</v>
      </c>
      <c r="AC10" s="658" t="s">
        <v>17</v>
      </c>
      <c r="AD10" s="652"/>
      <c r="AE10" s="635"/>
      <c r="AF10" s="635"/>
      <c r="AG10" s="635"/>
    </row>
    <row r="11" spans="1:33" s="522" customFormat="1" ht="12" customHeight="1">
      <c r="A11" s="644"/>
      <c r="B11" s="645"/>
      <c r="C11" s="645"/>
      <c r="D11" s="645"/>
      <c r="E11" s="645"/>
      <c r="F11" s="645"/>
      <c r="G11" s="645"/>
      <c r="H11" s="645"/>
      <c r="I11" s="645"/>
      <c r="J11" s="645"/>
      <c r="K11" s="645"/>
      <c r="L11" s="647"/>
      <c r="M11" s="652"/>
      <c r="N11" s="659"/>
      <c r="O11" s="660"/>
      <c r="P11" s="652"/>
      <c r="Q11" s="659"/>
      <c r="R11" s="634"/>
      <c r="S11" s="634"/>
      <c r="T11" s="660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35"/>
      <c r="AF11" s="635"/>
      <c r="AG11" s="635"/>
    </row>
    <row r="12" spans="1:33" s="522" customFormat="1" ht="14.25" customHeight="1">
      <c r="A12" s="661" t="s">
        <v>386</v>
      </c>
      <c r="B12" s="653"/>
      <c r="C12" s="653"/>
      <c r="D12" s="645"/>
      <c r="E12" s="645"/>
      <c r="F12" s="645"/>
      <c r="G12" s="645"/>
      <c r="H12" s="645"/>
      <c r="I12" s="645"/>
      <c r="J12" s="645"/>
      <c r="K12" s="645"/>
      <c r="L12" s="647"/>
      <c r="M12" s="652"/>
      <c r="N12" s="659"/>
      <c r="O12" s="660"/>
      <c r="P12" s="652"/>
      <c r="Q12" s="659"/>
      <c r="R12" s="634"/>
      <c r="S12" s="634"/>
      <c r="T12" s="660"/>
      <c r="U12" s="652"/>
      <c r="V12" s="652"/>
      <c r="W12" s="652"/>
      <c r="X12" s="652"/>
      <c r="Y12" s="652"/>
      <c r="Z12" s="652"/>
      <c r="AA12" s="652"/>
      <c r="AB12" s="652"/>
      <c r="AC12" s="652"/>
      <c r="AD12" s="652"/>
      <c r="AE12" s="635"/>
      <c r="AF12" s="635"/>
      <c r="AG12" s="635"/>
    </row>
    <row r="13" spans="1:33" s="522" customFormat="1" ht="12.75" customHeight="1">
      <c r="A13" s="644"/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7"/>
      <c r="M13" s="651"/>
      <c r="N13" s="648"/>
      <c r="O13" s="650"/>
      <c r="P13" s="651"/>
      <c r="Q13" s="648"/>
      <c r="R13" s="649"/>
      <c r="S13" s="649"/>
      <c r="T13" s="650"/>
      <c r="U13" s="651"/>
      <c r="V13" s="651"/>
      <c r="W13" s="651"/>
      <c r="X13" s="651"/>
      <c r="Y13" s="651"/>
      <c r="Z13" s="651"/>
      <c r="AA13" s="651"/>
      <c r="AB13" s="651"/>
      <c r="AC13" s="651"/>
      <c r="AD13" s="652"/>
      <c r="AE13" s="635"/>
      <c r="AF13" s="635"/>
      <c r="AG13" s="635"/>
    </row>
    <row r="14" spans="1:33" s="522" customFormat="1" ht="14.25">
      <c r="A14" s="662"/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4"/>
      <c r="M14" s="665" t="s">
        <v>387</v>
      </c>
      <c r="N14" s="666" t="s">
        <v>388</v>
      </c>
      <c r="O14" s="656"/>
      <c r="P14" s="665" t="s">
        <v>389</v>
      </c>
      <c r="Q14" s="666" t="s">
        <v>390</v>
      </c>
      <c r="R14" s="655"/>
      <c r="S14" s="655"/>
      <c r="T14" s="656"/>
      <c r="U14" s="665" t="s">
        <v>391</v>
      </c>
      <c r="V14" s="665" t="s">
        <v>392</v>
      </c>
      <c r="W14" s="665" t="s">
        <v>393</v>
      </c>
      <c r="X14" s="665" t="s">
        <v>394</v>
      </c>
      <c r="Y14" s="665" t="s">
        <v>395</v>
      </c>
      <c r="Z14" s="665" t="s">
        <v>396</v>
      </c>
      <c r="AA14" s="665" t="s">
        <v>453</v>
      </c>
      <c r="AB14" s="665" t="s">
        <v>397</v>
      </c>
      <c r="AC14" s="665" t="s">
        <v>398</v>
      </c>
      <c r="AD14" s="667"/>
      <c r="AE14" s="635"/>
      <c r="AF14" s="635"/>
      <c r="AG14" s="635"/>
    </row>
    <row r="15" spans="1:33" s="522" customFormat="1" ht="12.75" customHeight="1">
      <c r="A15" s="668" t="s">
        <v>399</v>
      </c>
      <c r="B15" s="669" t="s">
        <v>17</v>
      </c>
      <c r="C15" s="670" t="s">
        <v>695</v>
      </c>
      <c r="D15" s="642"/>
      <c r="E15" s="671" t="s">
        <v>399</v>
      </c>
      <c r="F15" s="672" t="s">
        <v>400</v>
      </c>
      <c r="G15" s="673" t="s">
        <v>694</v>
      </c>
      <c r="H15" s="674"/>
      <c r="I15" s="675"/>
      <c r="J15" s="676" t="s">
        <v>271</v>
      </c>
      <c r="K15" s="674"/>
      <c r="L15" s="675"/>
      <c r="M15" s="677">
        <v>0</v>
      </c>
      <c r="N15" s="678">
        <v>0</v>
      </c>
      <c r="O15" s="675"/>
      <c r="P15" s="677">
        <v>0</v>
      </c>
      <c r="Q15" s="678">
        <v>0</v>
      </c>
      <c r="R15" s="674"/>
      <c r="S15" s="674"/>
      <c r="T15" s="675"/>
      <c r="U15" s="677">
        <v>0</v>
      </c>
      <c r="V15" s="677">
        <v>0</v>
      </c>
      <c r="W15" s="677">
        <v>0</v>
      </c>
      <c r="X15" s="677">
        <v>0</v>
      </c>
      <c r="Y15" s="677">
        <v>0</v>
      </c>
      <c r="Z15" s="677">
        <v>0</v>
      </c>
      <c r="AA15" s="677">
        <v>0</v>
      </c>
      <c r="AB15" s="677">
        <v>0</v>
      </c>
      <c r="AC15" s="677">
        <v>11254</v>
      </c>
      <c r="AD15" s="677">
        <v>11254</v>
      </c>
      <c r="AE15" s="635"/>
      <c r="AF15" s="635"/>
      <c r="AG15" s="635"/>
    </row>
    <row r="16" spans="1:33" s="522" customFormat="1" ht="12.75" customHeight="1">
      <c r="A16" s="679"/>
      <c r="B16" s="680"/>
      <c r="C16" s="634"/>
      <c r="D16" s="660"/>
      <c r="E16" s="671" t="s">
        <v>399</v>
      </c>
      <c r="F16" s="672" t="s">
        <v>109</v>
      </c>
      <c r="G16" s="673" t="s">
        <v>693</v>
      </c>
      <c r="H16" s="674"/>
      <c r="I16" s="675"/>
      <c r="J16" s="676" t="s">
        <v>271</v>
      </c>
      <c r="K16" s="674"/>
      <c r="L16" s="675"/>
      <c r="M16" s="677">
        <v>0</v>
      </c>
      <c r="N16" s="678">
        <v>0</v>
      </c>
      <c r="O16" s="675"/>
      <c r="P16" s="677">
        <v>0</v>
      </c>
      <c r="Q16" s="678">
        <v>0</v>
      </c>
      <c r="R16" s="674"/>
      <c r="S16" s="674"/>
      <c r="T16" s="675"/>
      <c r="U16" s="677">
        <v>0</v>
      </c>
      <c r="V16" s="677">
        <v>0</v>
      </c>
      <c r="W16" s="677">
        <v>0</v>
      </c>
      <c r="X16" s="677">
        <v>0</v>
      </c>
      <c r="Y16" s="677">
        <v>0</v>
      </c>
      <c r="Z16" s="677">
        <v>0</v>
      </c>
      <c r="AA16" s="677">
        <v>0</v>
      </c>
      <c r="AB16" s="677">
        <v>0</v>
      </c>
      <c r="AC16" s="677">
        <v>603700</v>
      </c>
      <c r="AD16" s="677">
        <v>603700</v>
      </c>
      <c r="AE16" s="635"/>
      <c r="AF16" s="635"/>
      <c r="AG16" s="635"/>
    </row>
    <row r="17" spans="1:33" s="522" customFormat="1" ht="12.75" customHeight="1">
      <c r="A17" s="679"/>
      <c r="B17" s="680"/>
      <c r="C17" s="634"/>
      <c r="D17" s="660"/>
      <c r="E17" s="671" t="s">
        <v>399</v>
      </c>
      <c r="F17" s="672" t="s">
        <v>401</v>
      </c>
      <c r="G17" s="673" t="s">
        <v>692</v>
      </c>
      <c r="H17" s="674"/>
      <c r="I17" s="675"/>
      <c r="J17" s="676" t="s">
        <v>271</v>
      </c>
      <c r="K17" s="674"/>
      <c r="L17" s="675"/>
      <c r="M17" s="677">
        <v>0</v>
      </c>
      <c r="N17" s="678">
        <v>0</v>
      </c>
      <c r="O17" s="675"/>
      <c r="P17" s="677">
        <v>0</v>
      </c>
      <c r="Q17" s="678">
        <v>0</v>
      </c>
      <c r="R17" s="674"/>
      <c r="S17" s="674"/>
      <c r="T17" s="675"/>
      <c r="U17" s="677">
        <v>0</v>
      </c>
      <c r="V17" s="677">
        <v>0</v>
      </c>
      <c r="W17" s="677">
        <v>0</v>
      </c>
      <c r="X17" s="677">
        <v>0</v>
      </c>
      <c r="Y17" s="677">
        <v>0</v>
      </c>
      <c r="Z17" s="677">
        <v>0</v>
      </c>
      <c r="AA17" s="677">
        <v>0</v>
      </c>
      <c r="AB17" s="677">
        <v>0</v>
      </c>
      <c r="AC17" s="677">
        <v>539200</v>
      </c>
      <c r="AD17" s="677">
        <v>539200</v>
      </c>
      <c r="AE17" s="635"/>
      <c r="AF17" s="635"/>
      <c r="AG17" s="635"/>
    </row>
    <row r="18" spans="1:33" s="522" customFormat="1" ht="12.75" customHeight="1">
      <c r="A18" s="679"/>
      <c r="B18" s="680"/>
      <c r="C18" s="634"/>
      <c r="D18" s="660"/>
      <c r="E18" s="671" t="s">
        <v>399</v>
      </c>
      <c r="F18" s="672" t="s">
        <v>402</v>
      </c>
      <c r="G18" s="673" t="s">
        <v>691</v>
      </c>
      <c r="H18" s="674"/>
      <c r="I18" s="675"/>
      <c r="J18" s="676" t="s">
        <v>271</v>
      </c>
      <c r="K18" s="674"/>
      <c r="L18" s="675"/>
      <c r="M18" s="677">
        <v>0</v>
      </c>
      <c r="N18" s="678">
        <v>0</v>
      </c>
      <c r="O18" s="675"/>
      <c r="P18" s="677">
        <v>0</v>
      </c>
      <c r="Q18" s="678">
        <v>0</v>
      </c>
      <c r="R18" s="674"/>
      <c r="S18" s="674"/>
      <c r="T18" s="675"/>
      <c r="U18" s="677">
        <v>0</v>
      </c>
      <c r="V18" s="677">
        <v>0</v>
      </c>
      <c r="W18" s="677">
        <v>0</v>
      </c>
      <c r="X18" s="677">
        <v>0</v>
      </c>
      <c r="Y18" s="677">
        <v>0</v>
      </c>
      <c r="Z18" s="677">
        <v>0</v>
      </c>
      <c r="AA18" s="677">
        <v>0</v>
      </c>
      <c r="AB18" s="677">
        <v>0</v>
      </c>
      <c r="AC18" s="677">
        <v>2000</v>
      </c>
      <c r="AD18" s="677">
        <v>2000</v>
      </c>
      <c r="AE18" s="635"/>
      <c r="AF18" s="635"/>
      <c r="AG18" s="635"/>
    </row>
    <row r="19" spans="1:33" s="522" customFormat="1" ht="12.75" customHeight="1">
      <c r="A19" s="679"/>
      <c r="B19" s="680"/>
      <c r="C19" s="634"/>
      <c r="D19" s="660"/>
      <c r="E19" s="671" t="s">
        <v>399</v>
      </c>
      <c r="F19" s="672" t="s">
        <v>280</v>
      </c>
      <c r="G19" s="673" t="s">
        <v>690</v>
      </c>
      <c r="H19" s="674"/>
      <c r="I19" s="675"/>
      <c r="J19" s="676" t="s">
        <v>271</v>
      </c>
      <c r="K19" s="674"/>
      <c r="L19" s="675"/>
      <c r="M19" s="677">
        <v>0</v>
      </c>
      <c r="N19" s="678">
        <v>0</v>
      </c>
      <c r="O19" s="675"/>
      <c r="P19" s="677">
        <v>0</v>
      </c>
      <c r="Q19" s="678">
        <v>0</v>
      </c>
      <c r="R19" s="674"/>
      <c r="S19" s="674"/>
      <c r="T19" s="675"/>
      <c r="U19" s="677">
        <v>0</v>
      </c>
      <c r="V19" s="677">
        <v>0</v>
      </c>
      <c r="W19" s="677">
        <v>0</v>
      </c>
      <c r="X19" s="677">
        <v>0</v>
      </c>
      <c r="Y19" s="677">
        <v>0</v>
      </c>
      <c r="Z19" s="677">
        <v>0</v>
      </c>
      <c r="AA19" s="677">
        <v>0</v>
      </c>
      <c r="AB19" s="677">
        <v>0</v>
      </c>
      <c r="AC19" s="677">
        <v>0</v>
      </c>
      <c r="AD19" s="677">
        <v>0</v>
      </c>
      <c r="AE19" s="635"/>
      <c r="AF19" s="635"/>
      <c r="AG19" s="635"/>
    </row>
    <row r="20" spans="1:33" s="522" customFormat="1" ht="14.25" customHeight="1">
      <c r="A20" s="679"/>
      <c r="B20" s="680"/>
      <c r="C20" s="634"/>
      <c r="D20" s="660"/>
      <c r="E20" s="671" t="s">
        <v>399</v>
      </c>
      <c r="F20" s="672" t="s">
        <v>403</v>
      </c>
      <c r="G20" s="673" t="s">
        <v>719</v>
      </c>
      <c r="H20" s="674"/>
      <c r="I20" s="675"/>
      <c r="J20" s="676" t="s">
        <v>271</v>
      </c>
      <c r="K20" s="674"/>
      <c r="L20" s="675"/>
      <c r="M20" s="677">
        <v>0</v>
      </c>
      <c r="N20" s="678">
        <v>0</v>
      </c>
      <c r="O20" s="675"/>
      <c r="P20" s="677">
        <v>0</v>
      </c>
      <c r="Q20" s="678">
        <v>0</v>
      </c>
      <c r="R20" s="674"/>
      <c r="S20" s="674"/>
      <c r="T20" s="675"/>
      <c r="U20" s="677">
        <v>0</v>
      </c>
      <c r="V20" s="677">
        <v>0</v>
      </c>
      <c r="W20" s="677">
        <v>0</v>
      </c>
      <c r="X20" s="677">
        <v>0</v>
      </c>
      <c r="Y20" s="677">
        <v>0</v>
      </c>
      <c r="Z20" s="677">
        <v>0</v>
      </c>
      <c r="AA20" s="677">
        <v>0</v>
      </c>
      <c r="AB20" s="677">
        <v>0</v>
      </c>
      <c r="AC20" s="677">
        <v>0</v>
      </c>
      <c r="AD20" s="677">
        <v>0</v>
      </c>
      <c r="AE20" s="635"/>
      <c r="AF20" s="635"/>
      <c r="AG20" s="635"/>
    </row>
    <row r="21" spans="1:33" s="522" customFormat="1" ht="12.75" customHeight="1">
      <c r="A21" s="679"/>
      <c r="B21" s="680"/>
      <c r="C21" s="634"/>
      <c r="D21" s="660"/>
      <c r="E21" s="671" t="s">
        <v>399</v>
      </c>
      <c r="F21" s="672" t="s">
        <v>404</v>
      </c>
      <c r="G21" s="673" t="s">
        <v>689</v>
      </c>
      <c r="H21" s="674"/>
      <c r="I21" s="675"/>
      <c r="J21" s="676" t="s">
        <v>271</v>
      </c>
      <c r="K21" s="674"/>
      <c r="L21" s="675"/>
      <c r="M21" s="677">
        <v>0</v>
      </c>
      <c r="N21" s="678">
        <v>0</v>
      </c>
      <c r="O21" s="675"/>
      <c r="P21" s="677">
        <v>0</v>
      </c>
      <c r="Q21" s="678">
        <v>0</v>
      </c>
      <c r="R21" s="674"/>
      <c r="S21" s="674"/>
      <c r="T21" s="675"/>
      <c r="U21" s="677">
        <v>0</v>
      </c>
      <c r="V21" s="677">
        <v>0</v>
      </c>
      <c r="W21" s="677">
        <v>0</v>
      </c>
      <c r="X21" s="677">
        <v>0</v>
      </c>
      <c r="Y21" s="677">
        <v>0</v>
      </c>
      <c r="Z21" s="677">
        <v>0</v>
      </c>
      <c r="AA21" s="677">
        <v>0</v>
      </c>
      <c r="AB21" s="677">
        <v>0</v>
      </c>
      <c r="AC21" s="677">
        <v>0</v>
      </c>
      <c r="AD21" s="677">
        <v>0</v>
      </c>
      <c r="AE21" s="635"/>
      <c r="AF21" s="635"/>
      <c r="AG21" s="635"/>
    </row>
    <row r="22" spans="1:33" s="522" customFormat="1" ht="12.75" customHeight="1">
      <c r="A22" s="679"/>
      <c r="B22" s="681"/>
      <c r="C22" s="682"/>
      <c r="D22" s="683"/>
      <c r="E22" s="684" t="s">
        <v>405</v>
      </c>
      <c r="F22" s="674"/>
      <c r="G22" s="674"/>
      <c r="H22" s="674"/>
      <c r="I22" s="674"/>
      <c r="J22" s="674"/>
      <c r="K22" s="674"/>
      <c r="L22" s="675"/>
      <c r="M22" s="685">
        <v>0</v>
      </c>
      <c r="N22" s="686">
        <v>0</v>
      </c>
      <c r="O22" s="675"/>
      <c r="P22" s="685">
        <v>0</v>
      </c>
      <c r="Q22" s="686">
        <v>0</v>
      </c>
      <c r="R22" s="674"/>
      <c r="S22" s="674"/>
      <c r="T22" s="675"/>
      <c r="U22" s="685">
        <v>0</v>
      </c>
      <c r="V22" s="685">
        <v>0</v>
      </c>
      <c r="W22" s="685">
        <v>0</v>
      </c>
      <c r="X22" s="685">
        <v>0</v>
      </c>
      <c r="Y22" s="685">
        <v>0</v>
      </c>
      <c r="Z22" s="685">
        <v>0</v>
      </c>
      <c r="AA22" s="685">
        <v>0</v>
      </c>
      <c r="AB22" s="685">
        <v>0</v>
      </c>
      <c r="AC22" s="685">
        <v>1156154</v>
      </c>
      <c r="AD22" s="685">
        <v>1156154</v>
      </c>
      <c r="AE22" s="635"/>
      <c r="AF22" s="635"/>
      <c r="AG22" s="635"/>
    </row>
    <row r="23" spans="1:33" s="522" customFormat="1" ht="25.5" customHeight="1">
      <c r="A23" s="687"/>
      <c r="B23" s="684" t="s">
        <v>406</v>
      </c>
      <c r="C23" s="674"/>
      <c r="D23" s="674"/>
      <c r="E23" s="674"/>
      <c r="F23" s="674"/>
      <c r="G23" s="674"/>
      <c r="H23" s="674"/>
      <c r="I23" s="674"/>
      <c r="J23" s="674"/>
      <c r="K23" s="674"/>
      <c r="L23" s="675"/>
      <c r="M23" s="685">
        <v>0</v>
      </c>
      <c r="N23" s="686">
        <v>0</v>
      </c>
      <c r="O23" s="675"/>
      <c r="P23" s="685">
        <v>0</v>
      </c>
      <c r="Q23" s="686">
        <v>0</v>
      </c>
      <c r="R23" s="674"/>
      <c r="S23" s="674"/>
      <c r="T23" s="675"/>
      <c r="U23" s="685">
        <v>0</v>
      </c>
      <c r="V23" s="685">
        <v>0</v>
      </c>
      <c r="W23" s="685">
        <v>0</v>
      </c>
      <c r="X23" s="685">
        <v>0</v>
      </c>
      <c r="Y23" s="685">
        <v>0</v>
      </c>
      <c r="Z23" s="685">
        <v>0</v>
      </c>
      <c r="AA23" s="685">
        <v>0</v>
      </c>
      <c r="AB23" s="685">
        <v>0</v>
      </c>
      <c r="AC23" s="685">
        <v>11744252</v>
      </c>
      <c r="AD23" s="685">
        <v>11744252</v>
      </c>
      <c r="AE23" s="635"/>
      <c r="AF23" s="635"/>
      <c r="AG23" s="635"/>
    </row>
    <row r="24" spans="1:33" s="522" customFormat="1" ht="25.5" customHeight="1">
      <c r="A24" s="668" t="s">
        <v>399</v>
      </c>
      <c r="B24" s="669" t="s">
        <v>105</v>
      </c>
      <c r="C24" s="670" t="s">
        <v>688</v>
      </c>
      <c r="D24" s="642"/>
      <c r="E24" s="671" t="s">
        <v>399</v>
      </c>
      <c r="F24" s="672" t="s">
        <v>407</v>
      </c>
      <c r="G24" s="673" t="s">
        <v>687</v>
      </c>
      <c r="H24" s="674"/>
      <c r="I24" s="675"/>
      <c r="J24" s="676" t="s">
        <v>271</v>
      </c>
      <c r="K24" s="674"/>
      <c r="L24" s="675"/>
      <c r="M24" s="677">
        <v>57960</v>
      </c>
      <c r="N24" s="678">
        <v>0</v>
      </c>
      <c r="O24" s="675"/>
      <c r="P24" s="677">
        <v>0</v>
      </c>
      <c r="Q24" s="678">
        <v>0</v>
      </c>
      <c r="R24" s="674"/>
      <c r="S24" s="674"/>
      <c r="T24" s="675"/>
      <c r="U24" s="677">
        <v>0</v>
      </c>
      <c r="V24" s="677">
        <v>0</v>
      </c>
      <c r="W24" s="677">
        <v>0</v>
      </c>
      <c r="X24" s="677">
        <v>0</v>
      </c>
      <c r="Y24" s="677">
        <v>0</v>
      </c>
      <c r="Z24" s="677">
        <v>0</v>
      </c>
      <c r="AA24" s="677">
        <v>0</v>
      </c>
      <c r="AB24" s="677">
        <v>0</v>
      </c>
      <c r="AC24" s="677">
        <v>0</v>
      </c>
      <c r="AD24" s="677">
        <v>57960</v>
      </c>
      <c r="AE24" s="635"/>
      <c r="AF24" s="635"/>
      <c r="AG24" s="635"/>
    </row>
    <row r="25" spans="1:33" s="522" customFormat="1" ht="38.25" customHeight="1">
      <c r="A25" s="679"/>
      <c r="B25" s="680"/>
      <c r="C25" s="634"/>
      <c r="D25" s="660"/>
      <c r="E25" s="671" t="s">
        <v>399</v>
      </c>
      <c r="F25" s="672" t="s">
        <v>408</v>
      </c>
      <c r="G25" s="673" t="s">
        <v>686</v>
      </c>
      <c r="H25" s="674"/>
      <c r="I25" s="675"/>
      <c r="J25" s="676" t="s">
        <v>271</v>
      </c>
      <c r="K25" s="674"/>
      <c r="L25" s="675"/>
      <c r="M25" s="677">
        <v>10000</v>
      </c>
      <c r="N25" s="678">
        <v>0</v>
      </c>
      <c r="O25" s="675"/>
      <c r="P25" s="677">
        <v>0</v>
      </c>
      <c r="Q25" s="678">
        <v>0</v>
      </c>
      <c r="R25" s="674"/>
      <c r="S25" s="674"/>
      <c r="T25" s="675"/>
      <c r="U25" s="677">
        <v>0</v>
      </c>
      <c r="V25" s="677">
        <v>0</v>
      </c>
      <c r="W25" s="677">
        <v>0</v>
      </c>
      <c r="X25" s="677">
        <v>0</v>
      </c>
      <c r="Y25" s="677">
        <v>0</v>
      </c>
      <c r="Z25" s="677">
        <v>0</v>
      </c>
      <c r="AA25" s="677">
        <v>0</v>
      </c>
      <c r="AB25" s="677">
        <v>0</v>
      </c>
      <c r="AC25" s="677">
        <v>0</v>
      </c>
      <c r="AD25" s="677">
        <v>10000</v>
      </c>
      <c r="AE25" s="635"/>
      <c r="AF25" s="635"/>
      <c r="AG25" s="635"/>
    </row>
    <row r="26" spans="1:33" s="522" customFormat="1" ht="25.5" customHeight="1">
      <c r="A26" s="679"/>
      <c r="B26" s="680"/>
      <c r="C26" s="634"/>
      <c r="D26" s="660"/>
      <c r="E26" s="671" t="s">
        <v>399</v>
      </c>
      <c r="F26" s="672" t="s">
        <v>409</v>
      </c>
      <c r="G26" s="673" t="s">
        <v>685</v>
      </c>
      <c r="H26" s="674"/>
      <c r="I26" s="675"/>
      <c r="J26" s="676" t="s">
        <v>271</v>
      </c>
      <c r="K26" s="674"/>
      <c r="L26" s="675"/>
      <c r="M26" s="677">
        <v>10000</v>
      </c>
      <c r="N26" s="678">
        <v>0</v>
      </c>
      <c r="O26" s="675"/>
      <c r="P26" s="677">
        <v>0</v>
      </c>
      <c r="Q26" s="678">
        <v>0</v>
      </c>
      <c r="R26" s="674"/>
      <c r="S26" s="674"/>
      <c r="T26" s="675"/>
      <c r="U26" s="677">
        <v>0</v>
      </c>
      <c r="V26" s="677">
        <v>0</v>
      </c>
      <c r="W26" s="677">
        <v>0</v>
      </c>
      <c r="X26" s="677">
        <v>0</v>
      </c>
      <c r="Y26" s="677">
        <v>0</v>
      </c>
      <c r="Z26" s="677">
        <v>0</v>
      </c>
      <c r="AA26" s="677">
        <v>0</v>
      </c>
      <c r="AB26" s="677">
        <v>0</v>
      </c>
      <c r="AC26" s="677">
        <v>0</v>
      </c>
      <c r="AD26" s="677">
        <v>10000</v>
      </c>
      <c r="AE26" s="635"/>
      <c r="AF26" s="635"/>
      <c r="AG26" s="635"/>
    </row>
    <row r="27" spans="1:33" s="522" customFormat="1" ht="63.75" customHeight="1">
      <c r="A27" s="679"/>
      <c r="B27" s="680"/>
      <c r="C27" s="634"/>
      <c r="D27" s="660"/>
      <c r="E27" s="671" t="s">
        <v>399</v>
      </c>
      <c r="F27" s="672" t="s">
        <v>410</v>
      </c>
      <c r="G27" s="673" t="s">
        <v>684</v>
      </c>
      <c r="H27" s="674"/>
      <c r="I27" s="675"/>
      <c r="J27" s="676" t="s">
        <v>271</v>
      </c>
      <c r="K27" s="674"/>
      <c r="L27" s="675"/>
      <c r="M27" s="677">
        <v>16560</v>
      </c>
      <c r="N27" s="678">
        <v>0</v>
      </c>
      <c r="O27" s="675"/>
      <c r="P27" s="677">
        <v>0</v>
      </c>
      <c r="Q27" s="678">
        <v>0</v>
      </c>
      <c r="R27" s="674"/>
      <c r="S27" s="674"/>
      <c r="T27" s="675"/>
      <c r="U27" s="677">
        <v>0</v>
      </c>
      <c r="V27" s="677">
        <v>0</v>
      </c>
      <c r="W27" s="677">
        <v>0</v>
      </c>
      <c r="X27" s="677">
        <v>0</v>
      </c>
      <c r="Y27" s="677">
        <v>0</v>
      </c>
      <c r="Z27" s="677">
        <v>0</v>
      </c>
      <c r="AA27" s="677">
        <v>0</v>
      </c>
      <c r="AB27" s="677">
        <v>0</v>
      </c>
      <c r="AC27" s="677">
        <v>0</v>
      </c>
      <c r="AD27" s="677">
        <v>16560</v>
      </c>
      <c r="AE27" s="635"/>
      <c r="AF27" s="635"/>
      <c r="AG27" s="635"/>
    </row>
    <row r="28" spans="1:33" s="522" customFormat="1" ht="12.75" customHeight="1">
      <c r="A28" s="679"/>
      <c r="B28" s="680"/>
      <c r="C28" s="634"/>
      <c r="D28" s="660"/>
      <c r="E28" s="671" t="s">
        <v>399</v>
      </c>
      <c r="F28" s="672" t="s">
        <v>411</v>
      </c>
      <c r="G28" s="673" t="s">
        <v>683</v>
      </c>
      <c r="H28" s="674"/>
      <c r="I28" s="675"/>
      <c r="J28" s="676" t="s">
        <v>271</v>
      </c>
      <c r="K28" s="674"/>
      <c r="L28" s="675"/>
      <c r="M28" s="677">
        <v>125120</v>
      </c>
      <c r="N28" s="678">
        <v>0</v>
      </c>
      <c r="O28" s="675"/>
      <c r="P28" s="677">
        <v>0</v>
      </c>
      <c r="Q28" s="678">
        <v>0</v>
      </c>
      <c r="R28" s="674"/>
      <c r="S28" s="674"/>
      <c r="T28" s="675"/>
      <c r="U28" s="677">
        <v>0</v>
      </c>
      <c r="V28" s="677">
        <v>0</v>
      </c>
      <c r="W28" s="677">
        <v>0</v>
      </c>
      <c r="X28" s="677">
        <v>0</v>
      </c>
      <c r="Y28" s="677">
        <v>0</v>
      </c>
      <c r="Z28" s="677">
        <v>0</v>
      </c>
      <c r="AA28" s="677">
        <v>0</v>
      </c>
      <c r="AB28" s="677">
        <v>0</v>
      </c>
      <c r="AC28" s="677">
        <v>0</v>
      </c>
      <c r="AD28" s="677">
        <v>125120</v>
      </c>
      <c r="AE28" s="635"/>
      <c r="AF28" s="635"/>
      <c r="AG28" s="635"/>
    </row>
    <row r="29" spans="1:33" s="522" customFormat="1" ht="12.75" customHeight="1">
      <c r="A29" s="679"/>
      <c r="B29" s="681"/>
      <c r="C29" s="682"/>
      <c r="D29" s="683"/>
      <c r="E29" s="684" t="s">
        <v>405</v>
      </c>
      <c r="F29" s="674"/>
      <c r="G29" s="674"/>
      <c r="H29" s="674"/>
      <c r="I29" s="674"/>
      <c r="J29" s="674"/>
      <c r="K29" s="674"/>
      <c r="L29" s="675"/>
      <c r="M29" s="685">
        <v>219640</v>
      </c>
      <c r="N29" s="686">
        <v>0</v>
      </c>
      <c r="O29" s="675"/>
      <c r="P29" s="685">
        <v>0</v>
      </c>
      <c r="Q29" s="686">
        <v>0</v>
      </c>
      <c r="R29" s="674"/>
      <c r="S29" s="674"/>
      <c r="T29" s="675"/>
      <c r="U29" s="685">
        <v>0</v>
      </c>
      <c r="V29" s="685">
        <v>0</v>
      </c>
      <c r="W29" s="685">
        <v>0</v>
      </c>
      <c r="X29" s="685">
        <v>0</v>
      </c>
      <c r="Y29" s="685">
        <v>0</v>
      </c>
      <c r="Z29" s="685">
        <v>0</v>
      </c>
      <c r="AA29" s="685">
        <v>0</v>
      </c>
      <c r="AB29" s="685">
        <v>0</v>
      </c>
      <c r="AC29" s="685">
        <v>0</v>
      </c>
      <c r="AD29" s="685">
        <v>219640</v>
      </c>
      <c r="AE29" s="635"/>
      <c r="AF29" s="635"/>
      <c r="AG29" s="635"/>
    </row>
    <row r="30" spans="1:33" s="522" customFormat="1" ht="12.75" customHeight="1">
      <c r="A30" s="687"/>
      <c r="B30" s="684" t="s">
        <v>406</v>
      </c>
      <c r="C30" s="674"/>
      <c r="D30" s="674"/>
      <c r="E30" s="674"/>
      <c r="F30" s="674"/>
      <c r="G30" s="674"/>
      <c r="H30" s="674"/>
      <c r="I30" s="674"/>
      <c r="J30" s="674"/>
      <c r="K30" s="674"/>
      <c r="L30" s="675"/>
      <c r="M30" s="685">
        <v>2183336</v>
      </c>
      <c r="N30" s="686">
        <v>0</v>
      </c>
      <c r="O30" s="675"/>
      <c r="P30" s="685">
        <v>0</v>
      </c>
      <c r="Q30" s="686">
        <v>0</v>
      </c>
      <c r="R30" s="674"/>
      <c r="S30" s="674"/>
      <c r="T30" s="675"/>
      <c r="U30" s="685">
        <v>0</v>
      </c>
      <c r="V30" s="685">
        <v>0</v>
      </c>
      <c r="W30" s="685">
        <v>0</v>
      </c>
      <c r="X30" s="685">
        <v>0</v>
      </c>
      <c r="Y30" s="685">
        <v>0</v>
      </c>
      <c r="Z30" s="685">
        <v>0</v>
      </c>
      <c r="AA30" s="685">
        <v>0</v>
      </c>
      <c r="AB30" s="685">
        <v>0</v>
      </c>
      <c r="AC30" s="685">
        <v>0</v>
      </c>
      <c r="AD30" s="685">
        <v>2183336</v>
      </c>
      <c r="AE30" s="635"/>
      <c r="AF30" s="635"/>
      <c r="AG30" s="635"/>
    </row>
    <row r="31" spans="1:33" s="522" customFormat="1" ht="25.5" customHeight="1">
      <c r="A31" s="668" t="s">
        <v>399</v>
      </c>
      <c r="B31" s="669" t="s">
        <v>104</v>
      </c>
      <c r="C31" s="670" t="s">
        <v>682</v>
      </c>
      <c r="D31" s="642"/>
      <c r="E31" s="671" t="s">
        <v>399</v>
      </c>
      <c r="F31" s="672" t="s">
        <v>412</v>
      </c>
      <c r="G31" s="673" t="s">
        <v>681</v>
      </c>
      <c r="H31" s="674"/>
      <c r="I31" s="675"/>
      <c r="J31" s="676" t="s">
        <v>271</v>
      </c>
      <c r="K31" s="674"/>
      <c r="L31" s="675"/>
      <c r="M31" s="677">
        <v>218580</v>
      </c>
      <c r="N31" s="678">
        <v>56680</v>
      </c>
      <c r="O31" s="675"/>
      <c r="P31" s="677">
        <v>15720</v>
      </c>
      <c r="Q31" s="678">
        <v>0</v>
      </c>
      <c r="R31" s="674"/>
      <c r="S31" s="674"/>
      <c r="T31" s="675"/>
      <c r="U31" s="677">
        <v>113790</v>
      </c>
      <c r="V31" s="677">
        <v>0</v>
      </c>
      <c r="W31" s="677">
        <v>0</v>
      </c>
      <c r="X31" s="677">
        <v>48420</v>
      </c>
      <c r="Y31" s="677">
        <v>0</v>
      </c>
      <c r="Z31" s="677">
        <v>0</v>
      </c>
      <c r="AA31" s="677">
        <v>0</v>
      </c>
      <c r="AB31" s="677">
        <v>0</v>
      </c>
      <c r="AC31" s="677">
        <v>0</v>
      </c>
      <c r="AD31" s="677">
        <v>453190</v>
      </c>
      <c r="AE31" s="635"/>
      <c r="AF31" s="635"/>
      <c r="AG31" s="635"/>
    </row>
    <row r="32" spans="1:33" s="522" customFormat="1" ht="12.75" customHeight="1">
      <c r="A32" s="679"/>
      <c r="B32" s="680"/>
      <c r="C32" s="634"/>
      <c r="D32" s="660"/>
      <c r="E32" s="671" t="s">
        <v>399</v>
      </c>
      <c r="F32" s="672" t="s">
        <v>413</v>
      </c>
      <c r="G32" s="673" t="s">
        <v>680</v>
      </c>
      <c r="H32" s="674"/>
      <c r="I32" s="675"/>
      <c r="J32" s="676" t="s">
        <v>271</v>
      </c>
      <c r="K32" s="674"/>
      <c r="L32" s="675"/>
      <c r="M32" s="677">
        <v>7000</v>
      </c>
      <c r="N32" s="678">
        <v>0</v>
      </c>
      <c r="O32" s="675"/>
      <c r="P32" s="677">
        <v>0</v>
      </c>
      <c r="Q32" s="678">
        <v>0</v>
      </c>
      <c r="R32" s="674"/>
      <c r="S32" s="674"/>
      <c r="T32" s="675"/>
      <c r="U32" s="677">
        <v>0</v>
      </c>
      <c r="V32" s="677">
        <v>0</v>
      </c>
      <c r="W32" s="677">
        <v>0</v>
      </c>
      <c r="X32" s="677">
        <v>0</v>
      </c>
      <c r="Y32" s="677">
        <v>0</v>
      </c>
      <c r="Z32" s="677">
        <v>0</v>
      </c>
      <c r="AA32" s="677">
        <v>0</v>
      </c>
      <c r="AB32" s="677">
        <v>0</v>
      </c>
      <c r="AC32" s="677">
        <v>0</v>
      </c>
      <c r="AD32" s="677">
        <v>7000</v>
      </c>
      <c r="AE32" s="635"/>
      <c r="AF32" s="635"/>
      <c r="AG32" s="635"/>
    </row>
    <row r="33" spans="1:33" s="522" customFormat="1" ht="12.75" customHeight="1">
      <c r="A33" s="679"/>
      <c r="B33" s="680"/>
      <c r="C33" s="634"/>
      <c r="D33" s="660"/>
      <c r="E33" s="671" t="s">
        <v>399</v>
      </c>
      <c r="F33" s="672" t="s">
        <v>414</v>
      </c>
      <c r="G33" s="673" t="s">
        <v>679</v>
      </c>
      <c r="H33" s="674"/>
      <c r="I33" s="675"/>
      <c r="J33" s="676" t="s">
        <v>271</v>
      </c>
      <c r="K33" s="674"/>
      <c r="L33" s="675"/>
      <c r="M33" s="677">
        <v>15500</v>
      </c>
      <c r="N33" s="678">
        <v>5000</v>
      </c>
      <c r="O33" s="675"/>
      <c r="P33" s="677">
        <v>0</v>
      </c>
      <c r="Q33" s="678">
        <v>0</v>
      </c>
      <c r="R33" s="674"/>
      <c r="S33" s="674"/>
      <c r="T33" s="675"/>
      <c r="U33" s="677">
        <v>3500</v>
      </c>
      <c r="V33" s="677">
        <v>0</v>
      </c>
      <c r="W33" s="677">
        <v>0</v>
      </c>
      <c r="X33" s="677">
        <v>5000</v>
      </c>
      <c r="Y33" s="677">
        <v>0</v>
      </c>
      <c r="Z33" s="677">
        <v>0</v>
      </c>
      <c r="AA33" s="677">
        <v>0</v>
      </c>
      <c r="AB33" s="677">
        <v>0</v>
      </c>
      <c r="AC33" s="677">
        <v>0</v>
      </c>
      <c r="AD33" s="677">
        <v>29000</v>
      </c>
      <c r="AE33" s="635"/>
      <c r="AF33" s="635"/>
      <c r="AG33" s="635"/>
    </row>
    <row r="34" spans="1:33" s="522" customFormat="1" ht="14.25" customHeight="1">
      <c r="A34" s="679"/>
      <c r="B34" s="680"/>
      <c r="C34" s="634"/>
      <c r="D34" s="660"/>
      <c r="E34" s="671" t="s">
        <v>399</v>
      </c>
      <c r="F34" s="672" t="s">
        <v>415</v>
      </c>
      <c r="G34" s="673" t="s">
        <v>678</v>
      </c>
      <c r="H34" s="674"/>
      <c r="I34" s="675"/>
      <c r="J34" s="676" t="s">
        <v>271</v>
      </c>
      <c r="K34" s="674"/>
      <c r="L34" s="675"/>
      <c r="M34" s="677">
        <v>0</v>
      </c>
      <c r="N34" s="678">
        <v>13760</v>
      </c>
      <c r="O34" s="675"/>
      <c r="P34" s="677">
        <v>0</v>
      </c>
      <c r="Q34" s="678">
        <v>0</v>
      </c>
      <c r="R34" s="674"/>
      <c r="S34" s="674"/>
      <c r="T34" s="675"/>
      <c r="U34" s="677">
        <v>0</v>
      </c>
      <c r="V34" s="677">
        <v>0</v>
      </c>
      <c r="W34" s="677">
        <v>0</v>
      </c>
      <c r="X34" s="677">
        <v>0</v>
      </c>
      <c r="Y34" s="677">
        <v>0</v>
      </c>
      <c r="Z34" s="677">
        <v>0</v>
      </c>
      <c r="AA34" s="677">
        <v>0</v>
      </c>
      <c r="AB34" s="677">
        <v>0</v>
      </c>
      <c r="AC34" s="677">
        <v>0</v>
      </c>
      <c r="AD34" s="677">
        <v>13760</v>
      </c>
      <c r="AE34" s="635"/>
      <c r="AF34" s="635"/>
      <c r="AG34" s="635"/>
    </row>
    <row r="35" spans="1:33" s="522" customFormat="1" ht="25.5" customHeight="1">
      <c r="A35" s="679"/>
      <c r="B35" s="680"/>
      <c r="C35" s="634"/>
      <c r="D35" s="660"/>
      <c r="E35" s="671" t="s">
        <v>399</v>
      </c>
      <c r="F35" s="672" t="s">
        <v>416</v>
      </c>
      <c r="G35" s="673" t="s">
        <v>677</v>
      </c>
      <c r="H35" s="674"/>
      <c r="I35" s="675"/>
      <c r="J35" s="676" t="s">
        <v>271</v>
      </c>
      <c r="K35" s="674"/>
      <c r="L35" s="675"/>
      <c r="M35" s="677">
        <v>121350</v>
      </c>
      <c r="N35" s="678">
        <v>23110</v>
      </c>
      <c r="O35" s="675"/>
      <c r="P35" s="677">
        <v>0</v>
      </c>
      <c r="Q35" s="678">
        <v>0</v>
      </c>
      <c r="R35" s="674"/>
      <c r="S35" s="674"/>
      <c r="T35" s="675"/>
      <c r="U35" s="677">
        <v>62110</v>
      </c>
      <c r="V35" s="677">
        <v>0</v>
      </c>
      <c r="W35" s="677">
        <v>0</v>
      </c>
      <c r="X35" s="677">
        <v>11510</v>
      </c>
      <c r="Y35" s="677">
        <v>0</v>
      </c>
      <c r="Z35" s="677">
        <v>0</v>
      </c>
      <c r="AA35" s="677">
        <v>0</v>
      </c>
      <c r="AB35" s="677">
        <v>0</v>
      </c>
      <c r="AC35" s="677">
        <v>0</v>
      </c>
      <c r="AD35" s="677">
        <v>218080</v>
      </c>
      <c r="AE35" s="635"/>
      <c r="AF35" s="635"/>
      <c r="AG35" s="635"/>
    </row>
    <row r="36" spans="1:33" s="522" customFormat="1" ht="12.75" customHeight="1">
      <c r="A36" s="679"/>
      <c r="B36" s="680"/>
      <c r="C36" s="634"/>
      <c r="D36" s="660"/>
      <c r="E36" s="671" t="s">
        <v>399</v>
      </c>
      <c r="F36" s="672" t="s">
        <v>417</v>
      </c>
      <c r="G36" s="673" t="s">
        <v>676</v>
      </c>
      <c r="H36" s="674"/>
      <c r="I36" s="675"/>
      <c r="J36" s="676" t="s">
        <v>271</v>
      </c>
      <c r="K36" s="674"/>
      <c r="L36" s="675"/>
      <c r="M36" s="677">
        <v>7000</v>
      </c>
      <c r="N36" s="678">
        <v>3245</v>
      </c>
      <c r="O36" s="675"/>
      <c r="P36" s="677">
        <v>0</v>
      </c>
      <c r="Q36" s="678">
        <v>0</v>
      </c>
      <c r="R36" s="674"/>
      <c r="S36" s="674"/>
      <c r="T36" s="675"/>
      <c r="U36" s="677">
        <v>5350</v>
      </c>
      <c r="V36" s="677">
        <v>0</v>
      </c>
      <c r="W36" s="677">
        <v>0</v>
      </c>
      <c r="X36" s="677">
        <v>1775</v>
      </c>
      <c r="Y36" s="677">
        <v>0</v>
      </c>
      <c r="Z36" s="677">
        <v>0</v>
      </c>
      <c r="AA36" s="677">
        <v>0</v>
      </c>
      <c r="AB36" s="677">
        <v>0</v>
      </c>
      <c r="AC36" s="677">
        <v>0</v>
      </c>
      <c r="AD36" s="677">
        <v>17370</v>
      </c>
      <c r="AE36" s="635"/>
      <c r="AF36" s="635"/>
      <c r="AG36" s="635"/>
    </row>
    <row r="37" spans="1:33" s="522" customFormat="1" ht="12.75" customHeight="1">
      <c r="A37" s="679"/>
      <c r="B37" s="681"/>
      <c r="C37" s="682"/>
      <c r="D37" s="683"/>
      <c r="E37" s="684" t="s">
        <v>405</v>
      </c>
      <c r="F37" s="674"/>
      <c r="G37" s="674"/>
      <c r="H37" s="674"/>
      <c r="I37" s="674"/>
      <c r="J37" s="674"/>
      <c r="K37" s="674"/>
      <c r="L37" s="675"/>
      <c r="M37" s="685">
        <v>369430</v>
      </c>
      <c r="N37" s="686">
        <v>101795</v>
      </c>
      <c r="O37" s="675"/>
      <c r="P37" s="685">
        <v>15720</v>
      </c>
      <c r="Q37" s="686">
        <v>0</v>
      </c>
      <c r="R37" s="674"/>
      <c r="S37" s="674"/>
      <c r="T37" s="675"/>
      <c r="U37" s="685">
        <v>184750</v>
      </c>
      <c r="V37" s="685">
        <v>0</v>
      </c>
      <c r="W37" s="685">
        <v>0</v>
      </c>
      <c r="X37" s="685">
        <v>66705</v>
      </c>
      <c r="Y37" s="685">
        <v>0</v>
      </c>
      <c r="Z37" s="685">
        <v>0</v>
      </c>
      <c r="AA37" s="685">
        <v>0</v>
      </c>
      <c r="AB37" s="685">
        <v>0</v>
      </c>
      <c r="AC37" s="685">
        <v>0</v>
      </c>
      <c r="AD37" s="685">
        <v>738400</v>
      </c>
      <c r="AE37" s="635"/>
      <c r="AF37" s="635"/>
      <c r="AG37" s="635"/>
    </row>
    <row r="38" spans="1:33" s="522" customFormat="1" ht="25.5">
      <c r="A38" s="687"/>
      <c r="B38" s="684" t="s">
        <v>406</v>
      </c>
      <c r="C38" s="674"/>
      <c r="D38" s="674"/>
      <c r="E38" s="674"/>
      <c r="F38" s="674"/>
      <c r="G38" s="674"/>
      <c r="H38" s="674"/>
      <c r="I38" s="674"/>
      <c r="J38" s="674"/>
      <c r="K38" s="674"/>
      <c r="L38" s="675"/>
      <c r="M38" s="685">
        <v>3637850</v>
      </c>
      <c r="N38" s="686">
        <v>1005650</v>
      </c>
      <c r="O38" s="675"/>
      <c r="P38" s="685">
        <v>117169</v>
      </c>
      <c r="Q38" s="686">
        <v>0</v>
      </c>
      <c r="R38" s="674"/>
      <c r="S38" s="674"/>
      <c r="T38" s="675"/>
      <c r="U38" s="685">
        <v>1815094</v>
      </c>
      <c r="V38" s="685">
        <v>0</v>
      </c>
      <c r="W38" s="685">
        <v>0</v>
      </c>
      <c r="X38" s="685">
        <v>699311</v>
      </c>
      <c r="Y38" s="685">
        <v>0</v>
      </c>
      <c r="Z38" s="685">
        <v>0</v>
      </c>
      <c r="AA38" s="685">
        <v>0</v>
      </c>
      <c r="AB38" s="685">
        <v>0</v>
      </c>
      <c r="AC38" s="685">
        <v>0</v>
      </c>
      <c r="AD38" s="685">
        <v>7275074</v>
      </c>
      <c r="AE38" s="635"/>
      <c r="AF38" s="635"/>
      <c r="AG38" s="635"/>
    </row>
    <row r="39" spans="1:33" s="522" customFormat="1" ht="51">
      <c r="A39" s="668" t="s">
        <v>399</v>
      </c>
      <c r="B39" s="669" t="s">
        <v>11</v>
      </c>
      <c r="C39" s="670" t="s">
        <v>675</v>
      </c>
      <c r="D39" s="642"/>
      <c r="E39" s="671" t="s">
        <v>399</v>
      </c>
      <c r="F39" s="672" t="s">
        <v>418</v>
      </c>
      <c r="G39" s="673" t="s">
        <v>696</v>
      </c>
      <c r="H39" s="674"/>
      <c r="I39" s="675"/>
      <c r="J39" s="676" t="s">
        <v>271</v>
      </c>
      <c r="K39" s="674"/>
      <c r="L39" s="675"/>
      <c r="M39" s="677">
        <v>0</v>
      </c>
      <c r="N39" s="678">
        <v>4900</v>
      </c>
      <c r="O39" s="675"/>
      <c r="P39" s="677">
        <v>0</v>
      </c>
      <c r="Q39" s="678">
        <v>0</v>
      </c>
      <c r="R39" s="674"/>
      <c r="S39" s="674"/>
      <c r="T39" s="675"/>
      <c r="U39" s="677">
        <v>0</v>
      </c>
      <c r="V39" s="677">
        <v>0</v>
      </c>
      <c r="W39" s="677">
        <v>0</v>
      </c>
      <c r="X39" s="677">
        <v>0</v>
      </c>
      <c r="Y39" s="677">
        <v>0</v>
      </c>
      <c r="Z39" s="677">
        <v>0</v>
      </c>
      <c r="AA39" s="677">
        <v>0</v>
      </c>
      <c r="AB39" s="677">
        <v>0</v>
      </c>
      <c r="AC39" s="677">
        <v>0</v>
      </c>
      <c r="AD39" s="677">
        <v>4900</v>
      </c>
      <c r="AE39" s="635"/>
      <c r="AF39" s="635"/>
      <c r="AG39" s="635"/>
    </row>
    <row r="40" spans="1:33" s="522" customFormat="1" ht="12.75" customHeight="1">
      <c r="A40" s="679"/>
      <c r="B40" s="680"/>
      <c r="C40" s="634"/>
      <c r="D40" s="660"/>
      <c r="E40" s="671" t="s">
        <v>399</v>
      </c>
      <c r="F40" s="672" t="s">
        <v>610</v>
      </c>
      <c r="G40" s="673" t="s">
        <v>674</v>
      </c>
      <c r="H40" s="674"/>
      <c r="I40" s="675"/>
      <c r="J40" s="676" t="s">
        <v>271</v>
      </c>
      <c r="K40" s="674"/>
      <c r="L40" s="675"/>
      <c r="M40" s="677">
        <v>800</v>
      </c>
      <c r="N40" s="678">
        <v>0</v>
      </c>
      <c r="O40" s="675"/>
      <c r="P40" s="677">
        <v>0</v>
      </c>
      <c r="Q40" s="678">
        <v>0</v>
      </c>
      <c r="R40" s="674"/>
      <c r="S40" s="674"/>
      <c r="T40" s="675"/>
      <c r="U40" s="677">
        <v>0</v>
      </c>
      <c r="V40" s="677">
        <v>0</v>
      </c>
      <c r="W40" s="677">
        <v>0</v>
      </c>
      <c r="X40" s="677">
        <v>0</v>
      </c>
      <c r="Y40" s="677">
        <v>0</v>
      </c>
      <c r="Z40" s="677">
        <v>0</v>
      </c>
      <c r="AA40" s="677">
        <v>0</v>
      </c>
      <c r="AB40" s="677">
        <v>0</v>
      </c>
      <c r="AC40" s="677">
        <v>0</v>
      </c>
      <c r="AD40" s="677">
        <v>800</v>
      </c>
      <c r="AE40" s="635"/>
      <c r="AF40" s="635"/>
      <c r="AG40" s="635"/>
    </row>
    <row r="41" spans="1:33" s="522" customFormat="1" ht="14.25" customHeight="1">
      <c r="A41" s="679"/>
      <c r="B41" s="680"/>
      <c r="C41" s="634"/>
      <c r="D41" s="660"/>
      <c r="E41" s="671" t="s">
        <v>399</v>
      </c>
      <c r="F41" s="672" t="s">
        <v>419</v>
      </c>
      <c r="G41" s="673" t="s">
        <v>673</v>
      </c>
      <c r="H41" s="674"/>
      <c r="I41" s="675"/>
      <c r="J41" s="676" t="s">
        <v>271</v>
      </c>
      <c r="K41" s="674"/>
      <c r="L41" s="675"/>
      <c r="M41" s="677">
        <v>21700</v>
      </c>
      <c r="N41" s="678">
        <v>3000</v>
      </c>
      <c r="O41" s="675"/>
      <c r="P41" s="677">
        <v>2300</v>
      </c>
      <c r="Q41" s="678">
        <v>0</v>
      </c>
      <c r="R41" s="674"/>
      <c r="S41" s="674"/>
      <c r="T41" s="675"/>
      <c r="U41" s="677">
        <v>3000</v>
      </c>
      <c r="V41" s="677">
        <v>0</v>
      </c>
      <c r="W41" s="677">
        <v>0</v>
      </c>
      <c r="X41" s="677">
        <v>3000</v>
      </c>
      <c r="Y41" s="677">
        <v>0</v>
      </c>
      <c r="Z41" s="677">
        <v>0</v>
      </c>
      <c r="AA41" s="677">
        <v>0</v>
      </c>
      <c r="AB41" s="677">
        <v>0</v>
      </c>
      <c r="AC41" s="677">
        <v>0</v>
      </c>
      <c r="AD41" s="677">
        <v>33000</v>
      </c>
      <c r="AE41" s="635"/>
      <c r="AF41" s="635"/>
      <c r="AG41" s="635"/>
    </row>
    <row r="42" spans="1:33" s="522" customFormat="1" ht="12.75" customHeight="1">
      <c r="A42" s="679"/>
      <c r="B42" s="680"/>
      <c r="C42" s="634"/>
      <c r="D42" s="660"/>
      <c r="E42" s="671" t="s">
        <v>399</v>
      </c>
      <c r="F42" s="672" t="s">
        <v>420</v>
      </c>
      <c r="G42" s="673" t="s">
        <v>672</v>
      </c>
      <c r="H42" s="674"/>
      <c r="I42" s="675"/>
      <c r="J42" s="676" t="s">
        <v>271</v>
      </c>
      <c r="K42" s="674"/>
      <c r="L42" s="675"/>
      <c r="M42" s="677">
        <v>2100</v>
      </c>
      <c r="N42" s="678">
        <v>0</v>
      </c>
      <c r="O42" s="675"/>
      <c r="P42" s="677">
        <v>1870</v>
      </c>
      <c r="Q42" s="678">
        <v>0</v>
      </c>
      <c r="R42" s="674"/>
      <c r="S42" s="674"/>
      <c r="T42" s="675"/>
      <c r="U42" s="677">
        <v>0</v>
      </c>
      <c r="V42" s="677">
        <v>0</v>
      </c>
      <c r="W42" s="677">
        <v>0</v>
      </c>
      <c r="X42" s="677">
        <v>0</v>
      </c>
      <c r="Y42" s="677">
        <v>0</v>
      </c>
      <c r="Z42" s="677">
        <v>0</v>
      </c>
      <c r="AA42" s="677">
        <v>0</v>
      </c>
      <c r="AB42" s="677">
        <v>0</v>
      </c>
      <c r="AC42" s="677">
        <v>0</v>
      </c>
      <c r="AD42" s="677">
        <v>3970</v>
      </c>
      <c r="AE42" s="635"/>
      <c r="AF42" s="635"/>
      <c r="AG42" s="635"/>
    </row>
    <row r="43" spans="1:33" s="522" customFormat="1" ht="12.75" customHeight="1">
      <c r="A43" s="679"/>
      <c r="B43" s="681"/>
      <c r="C43" s="682"/>
      <c r="D43" s="683"/>
      <c r="E43" s="684" t="s">
        <v>405</v>
      </c>
      <c r="F43" s="674"/>
      <c r="G43" s="674"/>
      <c r="H43" s="674"/>
      <c r="I43" s="674"/>
      <c r="J43" s="674"/>
      <c r="K43" s="674"/>
      <c r="L43" s="675"/>
      <c r="M43" s="685">
        <v>24600</v>
      </c>
      <c r="N43" s="686">
        <v>7900</v>
      </c>
      <c r="O43" s="675"/>
      <c r="P43" s="685">
        <v>4170</v>
      </c>
      <c r="Q43" s="686">
        <v>0</v>
      </c>
      <c r="R43" s="674"/>
      <c r="S43" s="674"/>
      <c r="T43" s="675"/>
      <c r="U43" s="685">
        <v>3000</v>
      </c>
      <c r="V43" s="685">
        <v>0</v>
      </c>
      <c r="W43" s="685">
        <v>0</v>
      </c>
      <c r="X43" s="685">
        <v>3000</v>
      </c>
      <c r="Y43" s="685">
        <v>0</v>
      </c>
      <c r="Z43" s="685">
        <v>0</v>
      </c>
      <c r="AA43" s="685">
        <v>0</v>
      </c>
      <c r="AB43" s="685">
        <v>0</v>
      </c>
      <c r="AC43" s="685">
        <v>0</v>
      </c>
      <c r="AD43" s="685">
        <v>42670</v>
      </c>
      <c r="AE43" s="635"/>
      <c r="AF43" s="635"/>
      <c r="AG43" s="635"/>
    </row>
    <row r="44" spans="1:33" s="522" customFormat="1" ht="25.5" customHeight="1">
      <c r="A44" s="687"/>
      <c r="B44" s="684" t="s">
        <v>406</v>
      </c>
      <c r="C44" s="674"/>
      <c r="D44" s="674"/>
      <c r="E44" s="674"/>
      <c r="F44" s="674"/>
      <c r="G44" s="674"/>
      <c r="H44" s="674"/>
      <c r="I44" s="674"/>
      <c r="J44" s="674"/>
      <c r="K44" s="674"/>
      <c r="L44" s="675"/>
      <c r="M44" s="685">
        <v>221625</v>
      </c>
      <c r="N44" s="686">
        <v>37000</v>
      </c>
      <c r="O44" s="675"/>
      <c r="P44" s="685">
        <v>20990</v>
      </c>
      <c r="Q44" s="686">
        <v>0</v>
      </c>
      <c r="R44" s="674"/>
      <c r="S44" s="674"/>
      <c r="T44" s="675"/>
      <c r="U44" s="685">
        <v>30000</v>
      </c>
      <c r="V44" s="685">
        <v>0</v>
      </c>
      <c r="W44" s="685">
        <v>0</v>
      </c>
      <c r="X44" s="685">
        <v>53930</v>
      </c>
      <c r="Y44" s="685">
        <v>0</v>
      </c>
      <c r="Z44" s="685">
        <v>0</v>
      </c>
      <c r="AA44" s="685">
        <v>0</v>
      </c>
      <c r="AB44" s="685">
        <v>0</v>
      </c>
      <c r="AC44" s="685">
        <v>0</v>
      </c>
      <c r="AD44" s="685">
        <v>363545</v>
      </c>
      <c r="AE44" s="635"/>
      <c r="AF44" s="635"/>
      <c r="AG44" s="635"/>
    </row>
    <row r="45" spans="1:33" s="522" customFormat="1" ht="25.5" customHeight="1">
      <c r="A45" s="668" t="s">
        <v>399</v>
      </c>
      <c r="B45" s="669" t="s">
        <v>12</v>
      </c>
      <c r="C45" s="670" t="s">
        <v>671</v>
      </c>
      <c r="D45" s="642"/>
      <c r="E45" s="671" t="s">
        <v>399</v>
      </c>
      <c r="F45" s="672" t="s">
        <v>421</v>
      </c>
      <c r="G45" s="673" t="s">
        <v>670</v>
      </c>
      <c r="H45" s="674"/>
      <c r="I45" s="675"/>
      <c r="J45" s="676" t="s">
        <v>271</v>
      </c>
      <c r="K45" s="674"/>
      <c r="L45" s="675"/>
      <c r="M45" s="677">
        <v>21000</v>
      </c>
      <c r="N45" s="678">
        <v>0</v>
      </c>
      <c r="O45" s="675"/>
      <c r="P45" s="677">
        <v>0</v>
      </c>
      <c r="Q45" s="678">
        <v>0</v>
      </c>
      <c r="R45" s="674"/>
      <c r="S45" s="674"/>
      <c r="T45" s="675"/>
      <c r="U45" s="677">
        <v>28000</v>
      </c>
      <c r="V45" s="677">
        <v>0</v>
      </c>
      <c r="W45" s="677">
        <v>0</v>
      </c>
      <c r="X45" s="677">
        <v>14000</v>
      </c>
      <c r="Y45" s="677">
        <v>0</v>
      </c>
      <c r="Z45" s="677">
        <v>0</v>
      </c>
      <c r="AA45" s="677">
        <v>0</v>
      </c>
      <c r="AB45" s="677">
        <v>0</v>
      </c>
      <c r="AC45" s="677">
        <v>0</v>
      </c>
      <c r="AD45" s="677">
        <v>63000</v>
      </c>
      <c r="AE45" s="635"/>
      <c r="AF45" s="635"/>
      <c r="AG45" s="635"/>
    </row>
    <row r="46" spans="1:33" s="522" customFormat="1" ht="25.5">
      <c r="A46" s="679"/>
      <c r="B46" s="680"/>
      <c r="C46" s="634"/>
      <c r="D46" s="660"/>
      <c r="E46" s="671" t="s">
        <v>399</v>
      </c>
      <c r="F46" s="672" t="s">
        <v>422</v>
      </c>
      <c r="G46" s="673" t="s">
        <v>698</v>
      </c>
      <c r="H46" s="674"/>
      <c r="I46" s="675"/>
      <c r="J46" s="676" t="s">
        <v>271</v>
      </c>
      <c r="K46" s="674"/>
      <c r="L46" s="675"/>
      <c r="M46" s="677">
        <v>450</v>
      </c>
      <c r="N46" s="678">
        <v>0</v>
      </c>
      <c r="O46" s="675"/>
      <c r="P46" s="677">
        <v>0</v>
      </c>
      <c r="Q46" s="678">
        <v>0</v>
      </c>
      <c r="R46" s="674"/>
      <c r="S46" s="674"/>
      <c r="T46" s="675"/>
      <c r="U46" s="677">
        <v>0</v>
      </c>
      <c r="V46" s="677">
        <v>0</v>
      </c>
      <c r="W46" s="677">
        <v>0</v>
      </c>
      <c r="X46" s="677">
        <v>0</v>
      </c>
      <c r="Y46" s="677">
        <v>0</v>
      </c>
      <c r="Z46" s="677">
        <v>0</v>
      </c>
      <c r="AA46" s="677">
        <v>0</v>
      </c>
      <c r="AB46" s="677">
        <v>0</v>
      </c>
      <c r="AC46" s="677">
        <v>0</v>
      </c>
      <c r="AD46" s="677">
        <v>450</v>
      </c>
      <c r="AE46" s="635"/>
      <c r="AF46" s="635"/>
      <c r="AG46" s="635"/>
    </row>
    <row r="47" spans="1:33" s="522" customFormat="1" ht="25.5" customHeight="1">
      <c r="A47" s="679"/>
      <c r="B47" s="680"/>
      <c r="C47" s="634"/>
      <c r="D47" s="660"/>
      <c r="E47" s="671" t="s">
        <v>399</v>
      </c>
      <c r="F47" s="672" t="s">
        <v>423</v>
      </c>
      <c r="G47" s="673" t="s">
        <v>669</v>
      </c>
      <c r="H47" s="674"/>
      <c r="I47" s="675"/>
      <c r="J47" s="676" t="s">
        <v>271</v>
      </c>
      <c r="K47" s="674"/>
      <c r="L47" s="675"/>
      <c r="M47" s="677">
        <v>12950</v>
      </c>
      <c r="N47" s="678">
        <v>0</v>
      </c>
      <c r="O47" s="675"/>
      <c r="P47" s="677">
        <v>0</v>
      </c>
      <c r="Q47" s="678">
        <v>0</v>
      </c>
      <c r="R47" s="674"/>
      <c r="S47" s="674"/>
      <c r="T47" s="675"/>
      <c r="U47" s="677">
        <v>20000</v>
      </c>
      <c r="V47" s="677">
        <v>0</v>
      </c>
      <c r="W47" s="677">
        <v>0</v>
      </c>
      <c r="X47" s="677">
        <v>0</v>
      </c>
      <c r="Y47" s="677">
        <v>0</v>
      </c>
      <c r="Z47" s="677">
        <v>0</v>
      </c>
      <c r="AA47" s="677">
        <v>0</v>
      </c>
      <c r="AB47" s="677">
        <v>0</v>
      </c>
      <c r="AC47" s="677">
        <v>0</v>
      </c>
      <c r="AD47" s="677">
        <v>32950</v>
      </c>
      <c r="AE47" s="635"/>
      <c r="AF47" s="635"/>
      <c r="AG47" s="635"/>
    </row>
    <row r="48" spans="1:33" s="522" customFormat="1" ht="24.75" customHeight="1">
      <c r="A48" s="679"/>
      <c r="B48" s="680"/>
      <c r="C48" s="634"/>
      <c r="D48" s="660"/>
      <c r="E48" s="671" t="s">
        <v>399</v>
      </c>
      <c r="F48" s="672" t="s">
        <v>424</v>
      </c>
      <c r="G48" s="673" t="s">
        <v>668</v>
      </c>
      <c r="H48" s="674"/>
      <c r="I48" s="675"/>
      <c r="J48" s="676" t="s">
        <v>271</v>
      </c>
      <c r="K48" s="674"/>
      <c r="L48" s="675"/>
      <c r="M48" s="677">
        <v>4089.4</v>
      </c>
      <c r="N48" s="678">
        <v>0</v>
      </c>
      <c r="O48" s="675"/>
      <c r="P48" s="677">
        <v>16050</v>
      </c>
      <c r="Q48" s="678">
        <v>0</v>
      </c>
      <c r="R48" s="674"/>
      <c r="S48" s="674"/>
      <c r="T48" s="675"/>
      <c r="U48" s="677">
        <v>2750</v>
      </c>
      <c r="V48" s="677">
        <v>0</v>
      </c>
      <c r="W48" s="677">
        <v>0</v>
      </c>
      <c r="X48" s="677">
        <v>0</v>
      </c>
      <c r="Y48" s="677">
        <v>0</v>
      </c>
      <c r="Z48" s="677">
        <v>0</v>
      </c>
      <c r="AA48" s="677">
        <v>0</v>
      </c>
      <c r="AB48" s="677">
        <v>0</v>
      </c>
      <c r="AC48" s="677">
        <v>0</v>
      </c>
      <c r="AD48" s="677">
        <v>22889.4</v>
      </c>
      <c r="AE48" s="635"/>
      <c r="AF48" s="635"/>
      <c r="AG48" s="635"/>
    </row>
    <row r="49" spans="1:33" s="522" customFormat="1" ht="12.75" customHeight="1">
      <c r="A49" s="679"/>
      <c r="B49" s="681"/>
      <c r="C49" s="682"/>
      <c r="D49" s="683"/>
      <c r="E49" s="684" t="s">
        <v>405</v>
      </c>
      <c r="F49" s="674"/>
      <c r="G49" s="674"/>
      <c r="H49" s="674"/>
      <c r="I49" s="674"/>
      <c r="J49" s="674"/>
      <c r="K49" s="674"/>
      <c r="L49" s="675"/>
      <c r="M49" s="685">
        <v>38489.4</v>
      </c>
      <c r="N49" s="686">
        <v>0</v>
      </c>
      <c r="O49" s="675"/>
      <c r="P49" s="685">
        <v>16050</v>
      </c>
      <c r="Q49" s="686">
        <v>0</v>
      </c>
      <c r="R49" s="674"/>
      <c r="S49" s="674"/>
      <c r="T49" s="675"/>
      <c r="U49" s="685">
        <v>50750</v>
      </c>
      <c r="V49" s="685">
        <v>0</v>
      </c>
      <c r="W49" s="685">
        <v>0</v>
      </c>
      <c r="X49" s="685">
        <v>14000</v>
      </c>
      <c r="Y49" s="685">
        <v>0</v>
      </c>
      <c r="Z49" s="685">
        <v>0</v>
      </c>
      <c r="AA49" s="685">
        <v>0</v>
      </c>
      <c r="AB49" s="685">
        <v>0</v>
      </c>
      <c r="AC49" s="685">
        <v>0</v>
      </c>
      <c r="AD49" s="685">
        <v>119289.4</v>
      </c>
      <c r="AE49" s="635"/>
      <c r="AF49" s="635"/>
      <c r="AG49" s="635"/>
    </row>
    <row r="50" spans="1:33" s="522" customFormat="1" ht="12.75" customHeight="1">
      <c r="A50" s="687"/>
      <c r="B50" s="684" t="s">
        <v>406</v>
      </c>
      <c r="C50" s="674"/>
      <c r="D50" s="674"/>
      <c r="E50" s="674"/>
      <c r="F50" s="674"/>
      <c r="G50" s="674"/>
      <c r="H50" s="674"/>
      <c r="I50" s="674"/>
      <c r="J50" s="674"/>
      <c r="K50" s="674"/>
      <c r="L50" s="675"/>
      <c r="M50" s="685">
        <v>430999.2</v>
      </c>
      <c r="N50" s="686">
        <v>22548</v>
      </c>
      <c r="O50" s="675"/>
      <c r="P50" s="685">
        <v>110789</v>
      </c>
      <c r="Q50" s="686">
        <v>117855</v>
      </c>
      <c r="R50" s="674"/>
      <c r="S50" s="674"/>
      <c r="T50" s="675"/>
      <c r="U50" s="685">
        <v>445888</v>
      </c>
      <c r="V50" s="685">
        <v>819600</v>
      </c>
      <c r="W50" s="685">
        <v>0</v>
      </c>
      <c r="X50" s="685">
        <v>31222</v>
      </c>
      <c r="Y50" s="685">
        <v>123213</v>
      </c>
      <c r="Z50" s="685">
        <v>34586</v>
      </c>
      <c r="AA50" s="685">
        <v>30000</v>
      </c>
      <c r="AB50" s="685">
        <v>0</v>
      </c>
      <c r="AC50" s="685">
        <v>0</v>
      </c>
      <c r="AD50" s="685">
        <v>2166700.2</v>
      </c>
      <c r="AE50" s="635"/>
      <c r="AF50" s="635"/>
      <c r="AG50" s="635"/>
    </row>
    <row r="51" spans="1:33" s="522" customFormat="1" ht="12.75" customHeight="1">
      <c r="A51" s="668" t="s">
        <v>399</v>
      </c>
      <c r="B51" s="669" t="s">
        <v>13</v>
      </c>
      <c r="C51" s="670" t="s">
        <v>667</v>
      </c>
      <c r="D51" s="642"/>
      <c r="E51" s="671" t="s">
        <v>399</v>
      </c>
      <c r="F51" s="672" t="s">
        <v>425</v>
      </c>
      <c r="G51" s="673" t="s">
        <v>666</v>
      </c>
      <c r="H51" s="674"/>
      <c r="I51" s="675"/>
      <c r="J51" s="676" t="s">
        <v>271</v>
      </c>
      <c r="K51" s="674"/>
      <c r="L51" s="675"/>
      <c r="M51" s="677">
        <v>14400</v>
      </c>
      <c r="N51" s="678">
        <v>15980</v>
      </c>
      <c r="O51" s="675"/>
      <c r="P51" s="677">
        <v>0</v>
      </c>
      <c r="Q51" s="678">
        <v>0</v>
      </c>
      <c r="R51" s="674"/>
      <c r="S51" s="674"/>
      <c r="T51" s="675"/>
      <c r="U51" s="677">
        <v>0</v>
      </c>
      <c r="V51" s="677">
        <v>0</v>
      </c>
      <c r="W51" s="677">
        <v>0</v>
      </c>
      <c r="X51" s="677">
        <v>0</v>
      </c>
      <c r="Y51" s="677">
        <v>0</v>
      </c>
      <c r="Z51" s="677">
        <v>0</v>
      </c>
      <c r="AA51" s="677">
        <v>0</v>
      </c>
      <c r="AB51" s="677">
        <v>0</v>
      </c>
      <c r="AC51" s="677">
        <v>0</v>
      </c>
      <c r="AD51" s="677">
        <v>30380</v>
      </c>
      <c r="AE51" s="635"/>
      <c r="AF51" s="635"/>
      <c r="AG51" s="635"/>
    </row>
    <row r="52" spans="1:33" s="522" customFormat="1" ht="12.75" customHeight="1">
      <c r="A52" s="679"/>
      <c r="B52" s="680"/>
      <c r="C52" s="634"/>
      <c r="D52" s="660"/>
      <c r="E52" s="671" t="s">
        <v>399</v>
      </c>
      <c r="F52" s="672" t="s">
        <v>426</v>
      </c>
      <c r="G52" s="673" t="s">
        <v>699</v>
      </c>
      <c r="H52" s="674"/>
      <c r="I52" s="675"/>
      <c r="J52" s="676" t="s">
        <v>271</v>
      </c>
      <c r="K52" s="674"/>
      <c r="L52" s="675"/>
      <c r="M52" s="677">
        <v>0</v>
      </c>
      <c r="N52" s="678">
        <v>0</v>
      </c>
      <c r="O52" s="675"/>
      <c r="P52" s="677">
        <v>0</v>
      </c>
      <c r="Q52" s="678">
        <v>0</v>
      </c>
      <c r="R52" s="674"/>
      <c r="S52" s="674"/>
      <c r="T52" s="675"/>
      <c r="U52" s="677">
        <v>9307</v>
      </c>
      <c r="V52" s="677">
        <v>0</v>
      </c>
      <c r="W52" s="677">
        <v>0</v>
      </c>
      <c r="X52" s="677">
        <v>0</v>
      </c>
      <c r="Y52" s="677">
        <v>0</v>
      </c>
      <c r="Z52" s="677">
        <v>0</v>
      </c>
      <c r="AA52" s="677">
        <v>0</v>
      </c>
      <c r="AB52" s="677">
        <v>0</v>
      </c>
      <c r="AC52" s="677">
        <v>0</v>
      </c>
      <c r="AD52" s="677">
        <v>9307</v>
      </c>
      <c r="AE52" s="635"/>
      <c r="AF52" s="635"/>
      <c r="AG52" s="635"/>
    </row>
    <row r="53" spans="1:33" s="522" customFormat="1" ht="12.75" customHeight="1">
      <c r="A53" s="679"/>
      <c r="B53" s="680"/>
      <c r="C53" s="634"/>
      <c r="D53" s="660"/>
      <c r="E53" s="671" t="s">
        <v>399</v>
      </c>
      <c r="F53" s="672" t="s">
        <v>427</v>
      </c>
      <c r="G53" s="673" t="s">
        <v>665</v>
      </c>
      <c r="H53" s="674"/>
      <c r="I53" s="675"/>
      <c r="J53" s="676" t="s">
        <v>271</v>
      </c>
      <c r="K53" s="674"/>
      <c r="L53" s="675"/>
      <c r="M53" s="677">
        <v>0</v>
      </c>
      <c r="N53" s="678">
        <v>0</v>
      </c>
      <c r="O53" s="675"/>
      <c r="P53" s="677">
        <v>0</v>
      </c>
      <c r="Q53" s="678">
        <v>0</v>
      </c>
      <c r="R53" s="674"/>
      <c r="S53" s="674"/>
      <c r="T53" s="675"/>
      <c r="U53" s="677">
        <v>0</v>
      </c>
      <c r="V53" s="677">
        <v>0</v>
      </c>
      <c r="W53" s="677">
        <v>0</v>
      </c>
      <c r="X53" s="677">
        <v>0</v>
      </c>
      <c r="Y53" s="677">
        <v>0</v>
      </c>
      <c r="Z53" s="677">
        <v>0</v>
      </c>
      <c r="AA53" s="677">
        <v>0</v>
      </c>
      <c r="AB53" s="677">
        <v>0</v>
      </c>
      <c r="AC53" s="677">
        <v>0</v>
      </c>
      <c r="AD53" s="677">
        <v>0</v>
      </c>
      <c r="AE53" s="635"/>
      <c r="AF53" s="635"/>
      <c r="AG53" s="635"/>
    </row>
    <row r="54" spans="1:33" s="522" customFormat="1" ht="14.25" customHeight="1">
      <c r="A54" s="679"/>
      <c r="B54" s="680"/>
      <c r="C54" s="634"/>
      <c r="D54" s="660"/>
      <c r="E54" s="671" t="s">
        <v>399</v>
      </c>
      <c r="F54" s="672" t="s">
        <v>428</v>
      </c>
      <c r="G54" s="673" t="s">
        <v>700</v>
      </c>
      <c r="H54" s="674"/>
      <c r="I54" s="675"/>
      <c r="J54" s="676" t="s">
        <v>271</v>
      </c>
      <c r="K54" s="674"/>
      <c r="L54" s="675"/>
      <c r="M54" s="677">
        <v>0</v>
      </c>
      <c r="N54" s="678">
        <v>0</v>
      </c>
      <c r="O54" s="675"/>
      <c r="P54" s="677">
        <v>0</v>
      </c>
      <c r="Q54" s="678">
        <v>0</v>
      </c>
      <c r="R54" s="674"/>
      <c r="S54" s="674"/>
      <c r="T54" s="675"/>
      <c r="U54" s="677">
        <v>0</v>
      </c>
      <c r="V54" s="677">
        <v>106133.04</v>
      </c>
      <c r="W54" s="677">
        <v>0</v>
      </c>
      <c r="X54" s="677">
        <v>0</v>
      </c>
      <c r="Y54" s="677">
        <v>0</v>
      </c>
      <c r="Z54" s="677">
        <v>0</v>
      </c>
      <c r="AA54" s="677">
        <v>0</v>
      </c>
      <c r="AB54" s="677">
        <v>0</v>
      </c>
      <c r="AC54" s="677">
        <v>0</v>
      </c>
      <c r="AD54" s="677">
        <v>106133.04</v>
      </c>
      <c r="AE54" s="635"/>
      <c r="AF54" s="635"/>
      <c r="AG54" s="635"/>
    </row>
    <row r="55" spans="1:33" s="522" customFormat="1" ht="14.25">
      <c r="A55" s="679"/>
      <c r="B55" s="680"/>
      <c r="C55" s="634"/>
      <c r="D55" s="660"/>
      <c r="E55" s="671" t="s">
        <v>399</v>
      </c>
      <c r="F55" s="672" t="s">
        <v>457</v>
      </c>
      <c r="G55" s="673" t="s">
        <v>664</v>
      </c>
      <c r="H55" s="674"/>
      <c r="I55" s="675"/>
      <c r="J55" s="676" t="s">
        <v>271</v>
      </c>
      <c r="K55" s="674"/>
      <c r="L55" s="675"/>
      <c r="M55" s="677">
        <v>0</v>
      </c>
      <c r="N55" s="678">
        <v>0</v>
      </c>
      <c r="O55" s="675"/>
      <c r="P55" s="677">
        <v>0</v>
      </c>
      <c r="Q55" s="678">
        <v>0</v>
      </c>
      <c r="R55" s="674"/>
      <c r="S55" s="674"/>
      <c r="T55" s="675"/>
      <c r="U55" s="677">
        <v>0</v>
      </c>
      <c r="V55" s="677">
        <v>0</v>
      </c>
      <c r="W55" s="677">
        <v>0</v>
      </c>
      <c r="X55" s="677">
        <v>0</v>
      </c>
      <c r="Y55" s="677">
        <v>0</v>
      </c>
      <c r="Z55" s="677">
        <v>0</v>
      </c>
      <c r="AA55" s="677">
        <v>0</v>
      </c>
      <c r="AB55" s="677">
        <v>0</v>
      </c>
      <c r="AC55" s="677">
        <v>0</v>
      </c>
      <c r="AD55" s="677">
        <v>0</v>
      </c>
      <c r="AE55" s="635"/>
      <c r="AF55" s="635"/>
      <c r="AG55" s="635"/>
    </row>
    <row r="56" spans="1:33" s="522" customFormat="1" ht="25.5" customHeight="1">
      <c r="A56" s="679"/>
      <c r="B56" s="680"/>
      <c r="C56" s="634"/>
      <c r="D56" s="660"/>
      <c r="E56" s="671" t="s">
        <v>399</v>
      </c>
      <c r="F56" s="672" t="s">
        <v>429</v>
      </c>
      <c r="G56" s="673" t="s">
        <v>701</v>
      </c>
      <c r="H56" s="674"/>
      <c r="I56" s="675"/>
      <c r="J56" s="676" t="s">
        <v>271</v>
      </c>
      <c r="K56" s="674"/>
      <c r="L56" s="675"/>
      <c r="M56" s="677">
        <v>0</v>
      </c>
      <c r="N56" s="678">
        <v>0</v>
      </c>
      <c r="O56" s="675"/>
      <c r="P56" s="677">
        <v>0</v>
      </c>
      <c r="Q56" s="678">
        <v>0</v>
      </c>
      <c r="R56" s="674"/>
      <c r="S56" s="674"/>
      <c r="T56" s="675"/>
      <c r="U56" s="677">
        <v>0</v>
      </c>
      <c r="V56" s="677">
        <v>0</v>
      </c>
      <c r="W56" s="677">
        <v>0</v>
      </c>
      <c r="X56" s="677">
        <v>0</v>
      </c>
      <c r="Y56" s="677">
        <v>0</v>
      </c>
      <c r="Z56" s="677">
        <v>0</v>
      </c>
      <c r="AA56" s="677">
        <v>0</v>
      </c>
      <c r="AB56" s="677">
        <v>0</v>
      </c>
      <c r="AC56" s="677">
        <v>0</v>
      </c>
      <c r="AD56" s="677">
        <v>0</v>
      </c>
      <c r="AE56" s="635"/>
      <c r="AF56" s="635"/>
      <c r="AG56" s="635"/>
    </row>
    <row r="57" spans="1:33" s="522" customFormat="1" ht="25.5" customHeight="1">
      <c r="A57" s="679"/>
      <c r="B57" s="680"/>
      <c r="C57" s="634"/>
      <c r="D57" s="660"/>
      <c r="E57" s="671" t="s">
        <v>399</v>
      </c>
      <c r="F57" s="672" t="s">
        <v>278</v>
      </c>
      <c r="G57" s="673" t="s">
        <v>663</v>
      </c>
      <c r="H57" s="674"/>
      <c r="I57" s="675"/>
      <c r="J57" s="676" t="s">
        <v>271</v>
      </c>
      <c r="K57" s="674"/>
      <c r="L57" s="675"/>
      <c r="M57" s="677">
        <v>15049.6</v>
      </c>
      <c r="N57" s="678">
        <v>0</v>
      </c>
      <c r="O57" s="675"/>
      <c r="P57" s="677">
        <v>0</v>
      </c>
      <c r="Q57" s="678">
        <v>0</v>
      </c>
      <c r="R57" s="674"/>
      <c r="S57" s="674"/>
      <c r="T57" s="675"/>
      <c r="U57" s="677">
        <v>0</v>
      </c>
      <c r="V57" s="677">
        <v>0</v>
      </c>
      <c r="W57" s="677">
        <v>0</v>
      </c>
      <c r="X57" s="677">
        <v>0</v>
      </c>
      <c r="Y57" s="677">
        <v>0</v>
      </c>
      <c r="Z57" s="677">
        <v>0</v>
      </c>
      <c r="AA57" s="677">
        <v>0</v>
      </c>
      <c r="AB57" s="677">
        <v>0</v>
      </c>
      <c r="AC57" s="677">
        <v>0</v>
      </c>
      <c r="AD57" s="677">
        <v>15049.6</v>
      </c>
      <c r="AE57" s="635"/>
      <c r="AF57" s="635"/>
      <c r="AG57" s="635"/>
    </row>
    <row r="58" spans="1:33" s="522" customFormat="1" ht="12.75" customHeight="1">
      <c r="A58" s="679"/>
      <c r="B58" s="680"/>
      <c r="C58" s="634"/>
      <c r="D58" s="660"/>
      <c r="E58" s="671" t="s">
        <v>399</v>
      </c>
      <c r="F58" s="672" t="s">
        <v>430</v>
      </c>
      <c r="G58" s="673" t="s">
        <v>702</v>
      </c>
      <c r="H58" s="674"/>
      <c r="I58" s="675"/>
      <c r="J58" s="676" t="s">
        <v>271</v>
      </c>
      <c r="K58" s="674"/>
      <c r="L58" s="675"/>
      <c r="M58" s="677">
        <v>0</v>
      </c>
      <c r="N58" s="678">
        <v>0</v>
      </c>
      <c r="O58" s="675"/>
      <c r="P58" s="677">
        <v>0</v>
      </c>
      <c r="Q58" s="678">
        <v>0</v>
      </c>
      <c r="R58" s="674"/>
      <c r="S58" s="674"/>
      <c r="T58" s="675"/>
      <c r="U58" s="677">
        <v>0</v>
      </c>
      <c r="V58" s="677">
        <v>0</v>
      </c>
      <c r="W58" s="677">
        <v>0</v>
      </c>
      <c r="X58" s="677">
        <v>0</v>
      </c>
      <c r="Y58" s="677">
        <v>0</v>
      </c>
      <c r="Z58" s="677">
        <v>0</v>
      </c>
      <c r="AA58" s="677">
        <v>0</v>
      </c>
      <c r="AB58" s="677">
        <v>0</v>
      </c>
      <c r="AC58" s="677">
        <v>0</v>
      </c>
      <c r="AD58" s="677">
        <v>0</v>
      </c>
      <c r="AE58" s="635"/>
      <c r="AF58" s="635"/>
      <c r="AG58" s="635"/>
    </row>
    <row r="59" spans="1:33" s="522" customFormat="1" ht="26.25" customHeight="1">
      <c r="A59" s="679"/>
      <c r="B59" s="680"/>
      <c r="C59" s="634"/>
      <c r="D59" s="660"/>
      <c r="E59" s="671" t="s">
        <v>399</v>
      </c>
      <c r="F59" s="672" t="s">
        <v>431</v>
      </c>
      <c r="G59" s="673" t="s">
        <v>662</v>
      </c>
      <c r="H59" s="674"/>
      <c r="I59" s="675"/>
      <c r="J59" s="676" t="s">
        <v>271</v>
      </c>
      <c r="K59" s="674"/>
      <c r="L59" s="675"/>
      <c r="M59" s="677">
        <v>0</v>
      </c>
      <c r="N59" s="678">
        <v>0</v>
      </c>
      <c r="O59" s="675"/>
      <c r="P59" s="677">
        <v>0</v>
      </c>
      <c r="Q59" s="678">
        <v>0</v>
      </c>
      <c r="R59" s="674"/>
      <c r="S59" s="674"/>
      <c r="T59" s="675"/>
      <c r="U59" s="677">
        <v>0</v>
      </c>
      <c r="V59" s="677">
        <v>0</v>
      </c>
      <c r="W59" s="677">
        <v>0</v>
      </c>
      <c r="X59" s="677">
        <v>0</v>
      </c>
      <c r="Y59" s="677">
        <v>0</v>
      </c>
      <c r="Z59" s="677">
        <v>0</v>
      </c>
      <c r="AA59" s="677">
        <v>0</v>
      </c>
      <c r="AB59" s="677">
        <v>0</v>
      </c>
      <c r="AC59" s="677">
        <v>0</v>
      </c>
      <c r="AD59" s="677">
        <v>0</v>
      </c>
      <c r="AE59" s="635"/>
      <c r="AF59" s="635"/>
      <c r="AG59" s="635"/>
    </row>
    <row r="60" spans="1:33" s="522" customFormat="1" ht="14.25">
      <c r="A60" s="679"/>
      <c r="B60" s="680"/>
      <c r="C60" s="634"/>
      <c r="D60" s="660"/>
      <c r="E60" s="671" t="s">
        <v>399</v>
      </c>
      <c r="F60" s="672" t="s">
        <v>468</v>
      </c>
      <c r="G60" s="673" t="s">
        <v>704</v>
      </c>
      <c r="H60" s="674"/>
      <c r="I60" s="675"/>
      <c r="J60" s="676" t="s">
        <v>271</v>
      </c>
      <c r="K60" s="674"/>
      <c r="L60" s="675"/>
      <c r="M60" s="677">
        <v>0</v>
      </c>
      <c r="N60" s="678">
        <v>0</v>
      </c>
      <c r="O60" s="675"/>
      <c r="P60" s="677">
        <v>0</v>
      </c>
      <c r="Q60" s="678">
        <v>0</v>
      </c>
      <c r="R60" s="674"/>
      <c r="S60" s="674"/>
      <c r="T60" s="675"/>
      <c r="U60" s="677">
        <v>0</v>
      </c>
      <c r="V60" s="677">
        <v>0</v>
      </c>
      <c r="W60" s="677">
        <v>0</v>
      </c>
      <c r="X60" s="677">
        <v>0</v>
      </c>
      <c r="Y60" s="677">
        <v>0</v>
      </c>
      <c r="Z60" s="677">
        <v>0</v>
      </c>
      <c r="AA60" s="677">
        <v>0</v>
      </c>
      <c r="AB60" s="677">
        <v>0</v>
      </c>
      <c r="AC60" s="677">
        <v>0</v>
      </c>
      <c r="AD60" s="677">
        <v>0</v>
      </c>
      <c r="AE60" s="635"/>
      <c r="AF60" s="635"/>
      <c r="AG60" s="635"/>
    </row>
    <row r="61" spans="1:33" s="522" customFormat="1" ht="12.75" customHeight="1">
      <c r="A61" s="679"/>
      <c r="B61" s="680"/>
      <c r="C61" s="634"/>
      <c r="D61" s="660"/>
      <c r="E61" s="671" t="s">
        <v>399</v>
      </c>
      <c r="F61" s="672" t="s">
        <v>433</v>
      </c>
      <c r="G61" s="673" t="s">
        <v>661</v>
      </c>
      <c r="H61" s="674"/>
      <c r="I61" s="675"/>
      <c r="J61" s="676" t="s">
        <v>271</v>
      </c>
      <c r="K61" s="674"/>
      <c r="L61" s="675"/>
      <c r="M61" s="677">
        <v>35200</v>
      </c>
      <c r="N61" s="678">
        <v>0</v>
      </c>
      <c r="O61" s="675"/>
      <c r="P61" s="677">
        <v>0</v>
      </c>
      <c r="Q61" s="678">
        <v>0</v>
      </c>
      <c r="R61" s="674"/>
      <c r="S61" s="674"/>
      <c r="T61" s="675"/>
      <c r="U61" s="677">
        <v>0</v>
      </c>
      <c r="V61" s="677">
        <v>0</v>
      </c>
      <c r="W61" s="677">
        <v>0</v>
      </c>
      <c r="X61" s="677">
        <v>0</v>
      </c>
      <c r="Y61" s="677">
        <v>0</v>
      </c>
      <c r="Z61" s="677">
        <v>0</v>
      </c>
      <c r="AA61" s="677">
        <v>0</v>
      </c>
      <c r="AB61" s="677">
        <v>0</v>
      </c>
      <c r="AC61" s="677">
        <v>0</v>
      </c>
      <c r="AD61" s="677">
        <v>35200</v>
      </c>
      <c r="AE61" s="635"/>
      <c r="AF61" s="635"/>
      <c r="AG61" s="635"/>
    </row>
    <row r="62" spans="1:33" s="522" customFormat="1" ht="12.75" customHeight="1">
      <c r="A62" s="679"/>
      <c r="B62" s="680"/>
      <c r="C62" s="634"/>
      <c r="D62" s="660"/>
      <c r="E62" s="671" t="s">
        <v>399</v>
      </c>
      <c r="F62" s="672" t="s">
        <v>459</v>
      </c>
      <c r="G62" s="673" t="s">
        <v>707</v>
      </c>
      <c r="H62" s="674"/>
      <c r="I62" s="675"/>
      <c r="J62" s="676" t="s">
        <v>271</v>
      </c>
      <c r="K62" s="674"/>
      <c r="L62" s="675"/>
      <c r="M62" s="677">
        <v>0</v>
      </c>
      <c r="N62" s="678">
        <v>0</v>
      </c>
      <c r="O62" s="675"/>
      <c r="P62" s="677">
        <v>0</v>
      </c>
      <c r="Q62" s="678">
        <v>0</v>
      </c>
      <c r="R62" s="674"/>
      <c r="S62" s="674"/>
      <c r="T62" s="675"/>
      <c r="U62" s="677">
        <v>0</v>
      </c>
      <c r="V62" s="677">
        <v>0</v>
      </c>
      <c r="W62" s="677">
        <v>0</v>
      </c>
      <c r="X62" s="677">
        <v>0</v>
      </c>
      <c r="Y62" s="677">
        <v>0</v>
      </c>
      <c r="Z62" s="677">
        <v>0</v>
      </c>
      <c r="AA62" s="677">
        <v>0</v>
      </c>
      <c r="AB62" s="677">
        <v>0</v>
      </c>
      <c r="AC62" s="677">
        <v>0</v>
      </c>
      <c r="AD62" s="677">
        <v>0</v>
      </c>
      <c r="AE62" s="635"/>
      <c r="AF62" s="635"/>
      <c r="AG62" s="635"/>
    </row>
    <row r="63" spans="1:33" s="522" customFormat="1" ht="25.5" customHeight="1">
      <c r="A63" s="679"/>
      <c r="B63" s="681"/>
      <c r="C63" s="682"/>
      <c r="D63" s="683"/>
      <c r="E63" s="684" t="s">
        <v>405</v>
      </c>
      <c r="F63" s="674"/>
      <c r="G63" s="674"/>
      <c r="H63" s="674"/>
      <c r="I63" s="674"/>
      <c r="J63" s="674"/>
      <c r="K63" s="674"/>
      <c r="L63" s="675"/>
      <c r="M63" s="685">
        <v>64649.6</v>
      </c>
      <c r="N63" s="686">
        <v>15980</v>
      </c>
      <c r="O63" s="675"/>
      <c r="P63" s="685">
        <v>0</v>
      </c>
      <c r="Q63" s="686">
        <v>0</v>
      </c>
      <c r="R63" s="674"/>
      <c r="S63" s="674"/>
      <c r="T63" s="675"/>
      <c r="U63" s="685">
        <v>9307</v>
      </c>
      <c r="V63" s="685">
        <v>106133.04</v>
      </c>
      <c r="W63" s="685">
        <v>0</v>
      </c>
      <c r="X63" s="685">
        <v>0</v>
      </c>
      <c r="Y63" s="685">
        <v>0</v>
      </c>
      <c r="Z63" s="685">
        <v>0</v>
      </c>
      <c r="AA63" s="685">
        <v>0</v>
      </c>
      <c r="AB63" s="685">
        <v>0</v>
      </c>
      <c r="AC63" s="685">
        <v>0</v>
      </c>
      <c r="AD63" s="685">
        <v>196069.64</v>
      </c>
      <c r="AE63" s="635"/>
      <c r="AF63" s="635"/>
      <c r="AG63" s="635"/>
    </row>
    <row r="64" spans="1:33" s="522" customFormat="1" ht="12.75" customHeight="1">
      <c r="A64" s="687"/>
      <c r="B64" s="684" t="s">
        <v>406</v>
      </c>
      <c r="C64" s="674"/>
      <c r="D64" s="674"/>
      <c r="E64" s="674"/>
      <c r="F64" s="674"/>
      <c r="G64" s="674"/>
      <c r="H64" s="674"/>
      <c r="I64" s="674"/>
      <c r="J64" s="674"/>
      <c r="K64" s="674"/>
      <c r="L64" s="675"/>
      <c r="M64" s="685">
        <v>354613.1</v>
      </c>
      <c r="N64" s="686">
        <v>78920.1</v>
      </c>
      <c r="O64" s="675"/>
      <c r="P64" s="685">
        <v>7614</v>
      </c>
      <c r="Q64" s="686">
        <v>50000</v>
      </c>
      <c r="R64" s="674"/>
      <c r="S64" s="674"/>
      <c r="T64" s="675"/>
      <c r="U64" s="685">
        <v>20637</v>
      </c>
      <c r="V64" s="685">
        <v>1043047.24</v>
      </c>
      <c r="W64" s="685">
        <v>99200</v>
      </c>
      <c r="X64" s="685">
        <v>11050</v>
      </c>
      <c r="Y64" s="685">
        <v>0</v>
      </c>
      <c r="Z64" s="685">
        <v>0</v>
      </c>
      <c r="AA64" s="685">
        <v>0</v>
      </c>
      <c r="AB64" s="685">
        <v>0</v>
      </c>
      <c r="AC64" s="685">
        <v>0</v>
      </c>
      <c r="AD64" s="685">
        <v>1665081.44</v>
      </c>
      <c r="AE64" s="635"/>
      <c r="AF64" s="635"/>
      <c r="AG64" s="635"/>
    </row>
    <row r="65" spans="1:33" s="522" customFormat="1" ht="12.75" customHeight="1">
      <c r="A65" s="668" t="s">
        <v>399</v>
      </c>
      <c r="B65" s="669" t="s">
        <v>14</v>
      </c>
      <c r="C65" s="670" t="s">
        <v>660</v>
      </c>
      <c r="D65" s="642"/>
      <c r="E65" s="671" t="s">
        <v>399</v>
      </c>
      <c r="F65" s="672" t="s">
        <v>435</v>
      </c>
      <c r="G65" s="673" t="s">
        <v>659</v>
      </c>
      <c r="H65" s="674"/>
      <c r="I65" s="675"/>
      <c r="J65" s="676" t="s">
        <v>271</v>
      </c>
      <c r="K65" s="674"/>
      <c r="L65" s="675"/>
      <c r="M65" s="677">
        <v>29860.21</v>
      </c>
      <c r="N65" s="678">
        <v>0</v>
      </c>
      <c r="O65" s="675"/>
      <c r="P65" s="677">
        <v>0</v>
      </c>
      <c r="Q65" s="678">
        <v>0</v>
      </c>
      <c r="R65" s="674"/>
      <c r="S65" s="674"/>
      <c r="T65" s="675"/>
      <c r="U65" s="677">
        <v>0</v>
      </c>
      <c r="V65" s="677">
        <v>2572.07</v>
      </c>
      <c r="W65" s="677">
        <v>0</v>
      </c>
      <c r="X65" s="677">
        <v>0</v>
      </c>
      <c r="Y65" s="677">
        <v>0</v>
      </c>
      <c r="Z65" s="677">
        <v>0</v>
      </c>
      <c r="AA65" s="677">
        <v>0</v>
      </c>
      <c r="AB65" s="677">
        <v>0</v>
      </c>
      <c r="AC65" s="677">
        <v>0</v>
      </c>
      <c r="AD65" s="677">
        <v>32432.28</v>
      </c>
      <c r="AE65" s="635"/>
      <c r="AF65" s="635"/>
      <c r="AG65" s="635"/>
    </row>
    <row r="66" spans="1:33" s="522" customFormat="1" ht="12.75" customHeight="1">
      <c r="A66" s="679"/>
      <c r="B66" s="680"/>
      <c r="C66" s="634"/>
      <c r="D66" s="660"/>
      <c r="E66" s="671" t="s">
        <v>399</v>
      </c>
      <c r="F66" s="672" t="s">
        <v>436</v>
      </c>
      <c r="G66" s="673" t="s">
        <v>658</v>
      </c>
      <c r="H66" s="674"/>
      <c r="I66" s="675"/>
      <c r="J66" s="676" t="s">
        <v>271</v>
      </c>
      <c r="K66" s="674"/>
      <c r="L66" s="675"/>
      <c r="M66" s="677">
        <v>441</v>
      </c>
      <c r="N66" s="678">
        <v>0</v>
      </c>
      <c r="O66" s="675"/>
      <c r="P66" s="677">
        <v>0</v>
      </c>
      <c r="Q66" s="678">
        <v>0</v>
      </c>
      <c r="R66" s="674"/>
      <c r="S66" s="674"/>
      <c r="T66" s="675"/>
      <c r="U66" s="677">
        <v>0</v>
      </c>
      <c r="V66" s="677">
        <v>42</v>
      </c>
      <c r="W66" s="677">
        <v>0</v>
      </c>
      <c r="X66" s="677">
        <v>0</v>
      </c>
      <c r="Y66" s="677">
        <v>0</v>
      </c>
      <c r="Z66" s="677">
        <v>0</v>
      </c>
      <c r="AA66" s="677">
        <v>0</v>
      </c>
      <c r="AB66" s="677">
        <v>0</v>
      </c>
      <c r="AC66" s="677">
        <v>0</v>
      </c>
      <c r="AD66" s="677">
        <v>483</v>
      </c>
      <c r="AE66" s="635"/>
      <c r="AF66" s="635"/>
      <c r="AG66" s="635"/>
    </row>
    <row r="67" spans="1:33" s="522" customFormat="1" ht="12.75" customHeight="1">
      <c r="A67" s="679"/>
      <c r="B67" s="680"/>
      <c r="C67" s="634"/>
      <c r="D67" s="660"/>
      <c r="E67" s="671" t="s">
        <v>399</v>
      </c>
      <c r="F67" s="672" t="s">
        <v>437</v>
      </c>
      <c r="G67" s="673" t="s">
        <v>657</v>
      </c>
      <c r="H67" s="674"/>
      <c r="I67" s="675"/>
      <c r="J67" s="676" t="s">
        <v>271</v>
      </c>
      <c r="K67" s="674"/>
      <c r="L67" s="675"/>
      <c r="M67" s="677">
        <v>909.5</v>
      </c>
      <c r="N67" s="678">
        <v>0</v>
      </c>
      <c r="O67" s="675"/>
      <c r="P67" s="677">
        <v>0</v>
      </c>
      <c r="Q67" s="678">
        <v>0</v>
      </c>
      <c r="R67" s="674"/>
      <c r="S67" s="674"/>
      <c r="T67" s="675"/>
      <c r="U67" s="677">
        <v>0</v>
      </c>
      <c r="V67" s="677">
        <v>0</v>
      </c>
      <c r="W67" s="677">
        <v>0</v>
      </c>
      <c r="X67" s="677">
        <v>0</v>
      </c>
      <c r="Y67" s="677">
        <v>0</v>
      </c>
      <c r="Z67" s="677">
        <v>0</v>
      </c>
      <c r="AA67" s="677">
        <v>0</v>
      </c>
      <c r="AB67" s="677">
        <v>0</v>
      </c>
      <c r="AC67" s="677">
        <v>0</v>
      </c>
      <c r="AD67" s="677">
        <v>909.5</v>
      </c>
      <c r="AE67" s="635"/>
      <c r="AF67" s="635"/>
      <c r="AG67" s="635"/>
    </row>
    <row r="68" spans="1:33" s="522" customFormat="1" ht="12.75" customHeight="1">
      <c r="A68" s="679"/>
      <c r="B68" s="680"/>
      <c r="C68" s="634"/>
      <c r="D68" s="660"/>
      <c r="E68" s="671" t="s">
        <v>399</v>
      </c>
      <c r="F68" s="672" t="s">
        <v>461</v>
      </c>
      <c r="G68" s="673" t="s">
        <v>656</v>
      </c>
      <c r="H68" s="674"/>
      <c r="I68" s="675"/>
      <c r="J68" s="676" t="s">
        <v>271</v>
      </c>
      <c r="K68" s="674"/>
      <c r="L68" s="675"/>
      <c r="M68" s="677">
        <v>163</v>
      </c>
      <c r="N68" s="678">
        <v>0</v>
      </c>
      <c r="O68" s="675"/>
      <c r="P68" s="677">
        <v>0</v>
      </c>
      <c r="Q68" s="678">
        <v>0</v>
      </c>
      <c r="R68" s="674"/>
      <c r="S68" s="674"/>
      <c r="T68" s="675"/>
      <c r="U68" s="677">
        <v>0</v>
      </c>
      <c r="V68" s="677">
        <v>0</v>
      </c>
      <c r="W68" s="677">
        <v>0</v>
      </c>
      <c r="X68" s="677">
        <v>0</v>
      </c>
      <c r="Y68" s="677">
        <v>0</v>
      </c>
      <c r="Z68" s="677">
        <v>0</v>
      </c>
      <c r="AA68" s="677">
        <v>0</v>
      </c>
      <c r="AB68" s="677">
        <v>0</v>
      </c>
      <c r="AC68" s="677">
        <v>0</v>
      </c>
      <c r="AD68" s="677">
        <v>163</v>
      </c>
      <c r="AE68" s="635"/>
      <c r="AF68" s="635"/>
      <c r="AG68" s="635"/>
    </row>
    <row r="69" spans="1:33" s="522" customFormat="1" ht="25.5" customHeight="1">
      <c r="A69" s="679"/>
      <c r="B69" s="681"/>
      <c r="C69" s="682"/>
      <c r="D69" s="683"/>
      <c r="E69" s="684" t="s">
        <v>405</v>
      </c>
      <c r="F69" s="674"/>
      <c r="G69" s="674"/>
      <c r="H69" s="674"/>
      <c r="I69" s="674"/>
      <c r="J69" s="674"/>
      <c r="K69" s="674"/>
      <c r="L69" s="675"/>
      <c r="M69" s="685">
        <v>31373.71</v>
      </c>
      <c r="N69" s="686">
        <v>0</v>
      </c>
      <c r="O69" s="675"/>
      <c r="P69" s="685">
        <v>0</v>
      </c>
      <c r="Q69" s="686">
        <v>0</v>
      </c>
      <c r="R69" s="674"/>
      <c r="S69" s="674"/>
      <c r="T69" s="675"/>
      <c r="U69" s="685">
        <v>0</v>
      </c>
      <c r="V69" s="685">
        <v>2614.07</v>
      </c>
      <c r="W69" s="685">
        <v>0</v>
      </c>
      <c r="X69" s="685">
        <v>0</v>
      </c>
      <c r="Y69" s="685">
        <v>0</v>
      </c>
      <c r="Z69" s="685">
        <v>0</v>
      </c>
      <c r="AA69" s="685">
        <v>0</v>
      </c>
      <c r="AB69" s="685">
        <v>0</v>
      </c>
      <c r="AC69" s="685">
        <v>0</v>
      </c>
      <c r="AD69" s="685">
        <v>33987.78</v>
      </c>
      <c r="AE69" s="635"/>
      <c r="AF69" s="635"/>
      <c r="AG69" s="635"/>
    </row>
    <row r="70" spans="1:33" s="522" customFormat="1" ht="12.75" customHeight="1">
      <c r="A70" s="687"/>
      <c r="B70" s="684" t="s">
        <v>406</v>
      </c>
      <c r="C70" s="674"/>
      <c r="D70" s="674"/>
      <c r="E70" s="674"/>
      <c r="F70" s="674"/>
      <c r="G70" s="674"/>
      <c r="H70" s="674"/>
      <c r="I70" s="674"/>
      <c r="J70" s="674"/>
      <c r="K70" s="674"/>
      <c r="L70" s="675"/>
      <c r="M70" s="685">
        <v>141428.96</v>
      </c>
      <c r="N70" s="686">
        <v>0</v>
      </c>
      <c r="O70" s="675"/>
      <c r="P70" s="685">
        <v>0</v>
      </c>
      <c r="Q70" s="686">
        <v>0</v>
      </c>
      <c r="R70" s="674"/>
      <c r="S70" s="674"/>
      <c r="T70" s="675"/>
      <c r="U70" s="685">
        <v>0</v>
      </c>
      <c r="V70" s="685">
        <v>16464.54</v>
      </c>
      <c r="W70" s="685">
        <v>0</v>
      </c>
      <c r="X70" s="685">
        <v>0</v>
      </c>
      <c r="Y70" s="685">
        <v>0</v>
      </c>
      <c r="Z70" s="685">
        <v>0</v>
      </c>
      <c r="AA70" s="685">
        <v>0</v>
      </c>
      <c r="AB70" s="685">
        <v>0</v>
      </c>
      <c r="AC70" s="685">
        <v>0</v>
      </c>
      <c r="AD70" s="685">
        <v>157893.5</v>
      </c>
      <c r="AE70" s="635"/>
      <c r="AF70" s="635"/>
      <c r="AG70" s="635"/>
    </row>
    <row r="71" spans="1:33" s="522" customFormat="1" ht="12.75" customHeight="1">
      <c r="A71" s="668" t="s">
        <v>399</v>
      </c>
      <c r="B71" s="669" t="s">
        <v>40</v>
      </c>
      <c r="C71" s="670" t="s">
        <v>655</v>
      </c>
      <c r="D71" s="642"/>
      <c r="E71" s="671" t="s">
        <v>399</v>
      </c>
      <c r="F71" s="672" t="s">
        <v>438</v>
      </c>
      <c r="G71" s="673" t="s">
        <v>654</v>
      </c>
      <c r="H71" s="674"/>
      <c r="I71" s="675"/>
      <c r="J71" s="676" t="s">
        <v>271</v>
      </c>
      <c r="K71" s="674"/>
      <c r="L71" s="675"/>
      <c r="M71" s="677">
        <v>0</v>
      </c>
      <c r="N71" s="678">
        <v>0</v>
      </c>
      <c r="O71" s="675"/>
      <c r="P71" s="677">
        <v>0</v>
      </c>
      <c r="Q71" s="678">
        <v>0</v>
      </c>
      <c r="R71" s="674"/>
      <c r="S71" s="674"/>
      <c r="T71" s="675"/>
      <c r="U71" s="677">
        <v>0</v>
      </c>
      <c r="V71" s="677">
        <v>0</v>
      </c>
      <c r="W71" s="677">
        <v>0</v>
      </c>
      <c r="X71" s="677">
        <v>0</v>
      </c>
      <c r="Y71" s="677">
        <v>0</v>
      </c>
      <c r="Z71" s="677">
        <v>0</v>
      </c>
      <c r="AA71" s="677">
        <v>0</v>
      </c>
      <c r="AB71" s="677">
        <v>0</v>
      </c>
      <c r="AC71" s="677">
        <v>0</v>
      </c>
      <c r="AD71" s="677">
        <v>0</v>
      </c>
      <c r="AE71" s="635"/>
      <c r="AF71" s="635"/>
      <c r="AG71" s="635"/>
    </row>
    <row r="72" spans="1:33" s="522" customFormat="1" ht="12.75" customHeight="1">
      <c r="A72" s="679"/>
      <c r="B72" s="680"/>
      <c r="C72" s="634"/>
      <c r="D72" s="660"/>
      <c r="E72" s="671" t="s">
        <v>399</v>
      </c>
      <c r="F72" s="672" t="s">
        <v>711</v>
      </c>
      <c r="G72" s="673" t="s">
        <v>712</v>
      </c>
      <c r="H72" s="674"/>
      <c r="I72" s="675"/>
      <c r="J72" s="676" t="s">
        <v>271</v>
      </c>
      <c r="K72" s="674"/>
      <c r="L72" s="675"/>
      <c r="M72" s="677">
        <v>0</v>
      </c>
      <c r="N72" s="678">
        <v>0</v>
      </c>
      <c r="O72" s="675"/>
      <c r="P72" s="677">
        <v>0</v>
      </c>
      <c r="Q72" s="678">
        <v>0</v>
      </c>
      <c r="R72" s="674"/>
      <c r="S72" s="674"/>
      <c r="T72" s="675"/>
      <c r="U72" s="677">
        <v>0</v>
      </c>
      <c r="V72" s="677">
        <v>0</v>
      </c>
      <c r="W72" s="677">
        <v>0</v>
      </c>
      <c r="X72" s="677">
        <v>0</v>
      </c>
      <c r="Y72" s="677">
        <v>0</v>
      </c>
      <c r="Z72" s="677">
        <v>0</v>
      </c>
      <c r="AA72" s="677">
        <v>0</v>
      </c>
      <c r="AB72" s="677">
        <v>0</v>
      </c>
      <c r="AC72" s="677">
        <v>0</v>
      </c>
      <c r="AD72" s="677">
        <v>0</v>
      </c>
      <c r="AE72" s="635"/>
      <c r="AF72" s="635"/>
      <c r="AG72" s="635"/>
    </row>
    <row r="73" spans="1:33" s="522" customFormat="1" ht="25.5" customHeight="1">
      <c r="A73" s="679"/>
      <c r="B73" s="680"/>
      <c r="C73" s="634"/>
      <c r="D73" s="660"/>
      <c r="E73" s="671" t="s">
        <v>399</v>
      </c>
      <c r="F73" s="672" t="s">
        <v>612</v>
      </c>
      <c r="G73" s="673" t="s">
        <v>713</v>
      </c>
      <c r="H73" s="674"/>
      <c r="I73" s="675"/>
      <c r="J73" s="676" t="s">
        <v>271</v>
      </c>
      <c r="K73" s="674"/>
      <c r="L73" s="675"/>
      <c r="M73" s="677">
        <v>10000</v>
      </c>
      <c r="N73" s="678">
        <v>0</v>
      </c>
      <c r="O73" s="675"/>
      <c r="P73" s="677">
        <v>0</v>
      </c>
      <c r="Q73" s="678">
        <v>0</v>
      </c>
      <c r="R73" s="674"/>
      <c r="S73" s="674"/>
      <c r="T73" s="675"/>
      <c r="U73" s="677">
        <v>0</v>
      </c>
      <c r="V73" s="677">
        <v>0</v>
      </c>
      <c r="W73" s="677">
        <v>0</v>
      </c>
      <c r="X73" s="677">
        <v>0</v>
      </c>
      <c r="Y73" s="677">
        <v>0</v>
      </c>
      <c r="Z73" s="677">
        <v>0</v>
      </c>
      <c r="AA73" s="677">
        <v>0</v>
      </c>
      <c r="AB73" s="677">
        <v>0</v>
      </c>
      <c r="AC73" s="677">
        <v>0</v>
      </c>
      <c r="AD73" s="677">
        <v>10000</v>
      </c>
      <c r="AE73" s="635"/>
      <c r="AF73" s="635"/>
      <c r="AG73" s="635"/>
    </row>
    <row r="74" spans="1:33" s="522" customFormat="1" ht="12.75" customHeight="1">
      <c r="A74" s="679"/>
      <c r="B74" s="680"/>
      <c r="C74" s="634"/>
      <c r="D74" s="660"/>
      <c r="E74" s="671" t="s">
        <v>399</v>
      </c>
      <c r="F74" s="672" t="s">
        <v>653</v>
      </c>
      <c r="G74" s="673" t="s">
        <v>652</v>
      </c>
      <c r="H74" s="674"/>
      <c r="I74" s="675"/>
      <c r="J74" s="676" t="s">
        <v>271</v>
      </c>
      <c r="K74" s="674"/>
      <c r="L74" s="675"/>
      <c r="M74" s="677">
        <v>0</v>
      </c>
      <c r="N74" s="678">
        <v>0</v>
      </c>
      <c r="O74" s="675"/>
      <c r="P74" s="677">
        <v>0</v>
      </c>
      <c r="Q74" s="678">
        <v>0</v>
      </c>
      <c r="R74" s="674"/>
      <c r="S74" s="674"/>
      <c r="T74" s="675"/>
      <c r="U74" s="677">
        <v>0</v>
      </c>
      <c r="V74" s="677">
        <v>0</v>
      </c>
      <c r="W74" s="677">
        <v>0</v>
      </c>
      <c r="X74" s="677">
        <v>0</v>
      </c>
      <c r="Y74" s="677">
        <v>0</v>
      </c>
      <c r="Z74" s="677">
        <v>0</v>
      </c>
      <c r="AA74" s="677">
        <v>0</v>
      </c>
      <c r="AB74" s="677">
        <v>0</v>
      </c>
      <c r="AC74" s="677">
        <v>0</v>
      </c>
      <c r="AD74" s="677">
        <v>0</v>
      </c>
      <c r="AE74" s="635"/>
      <c r="AF74" s="635"/>
      <c r="AG74" s="635"/>
    </row>
    <row r="75" spans="1:33" s="522" customFormat="1" ht="12.75" customHeight="1">
      <c r="A75" s="679"/>
      <c r="B75" s="681"/>
      <c r="C75" s="682"/>
      <c r="D75" s="683"/>
      <c r="E75" s="684" t="s">
        <v>405</v>
      </c>
      <c r="F75" s="674"/>
      <c r="G75" s="674"/>
      <c r="H75" s="674"/>
      <c r="I75" s="674"/>
      <c r="J75" s="674"/>
      <c r="K75" s="674"/>
      <c r="L75" s="675"/>
      <c r="M75" s="685">
        <v>10000</v>
      </c>
      <c r="N75" s="686">
        <v>0</v>
      </c>
      <c r="O75" s="675"/>
      <c r="P75" s="685">
        <v>0</v>
      </c>
      <c r="Q75" s="686">
        <v>0</v>
      </c>
      <c r="R75" s="674"/>
      <c r="S75" s="674"/>
      <c r="T75" s="675"/>
      <c r="U75" s="685">
        <v>0</v>
      </c>
      <c r="V75" s="685">
        <v>0</v>
      </c>
      <c r="W75" s="685">
        <v>0</v>
      </c>
      <c r="X75" s="685">
        <v>0</v>
      </c>
      <c r="Y75" s="685">
        <v>0</v>
      </c>
      <c r="Z75" s="685">
        <v>0</v>
      </c>
      <c r="AA75" s="685">
        <v>0</v>
      </c>
      <c r="AB75" s="685">
        <v>0</v>
      </c>
      <c r="AC75" s="685">
        <v>0</v>
      </c>
      <c r="AD75" s="685">
        <v>10000</v>
      </c>
      <c r="AE75" s="635"/>
      <c r="AF75" s="635"/>
      <c r="AG75" s="635"/>
    </row>
    <row r="76" spans="1:33" s="522" customFormat="1" ht="12.75" customHeight="1">
      <c r="A76" s="687"/>
      <c r="B76" s="684" t="s">
        <v>406</v>
      </c>
      <c r="C76" s="674"/>
      <c r="D76" s="674"/>
      <c r="E76" s="674"/>
      <c r="F76" s="674"/>
      <c r="G76" s="674"/>
      <c r="H76" s="674"/>
      <c r="I76" s="674"/>
      <c r="J76" s="674"/>
      <c r="K76" s="674"/>
      <c r="L76" s="675"/>
      <c r="M76" s="685">
        <v>208000</v>
      </c>
      <c r="N76" s="686">
        <v>15000</v>
      </c>
      <c r="O76" s="675"/>
      <c r="P76" s="685">
        <v>0</v>
      </c>
      <c r="Q76" s="686">
        <v>310000</v>
      </c>
      <c r="R76" s="674"/>
      <c r="S76" s="674"/>
      <c r="T76" s="675"/>
      <c r="U76" s="685">
        <v>6840</v>
      </c>
      <c r="V76" s="685">
        <v>76270</v>
      </c>
      <c r="W76" s="685">
        <v>0</v>
      </c>
      <c r="X76" s="685">
        <v>0</v>
      </c>
      <c r="Y76" s="685">
        <v>0</v>
      </c>
      <c r="Z76" s="685">
        <v>0</v>
      </c>
      <c r="AA76" s="685">
        <v>0</v>
      </c>
      <c r="AB76" s="685">
        <v>0</v>
      </c>
      <c r="AC76" s="685">
        <v>0</v>
      </c>
      <c r="AD76" s="685">
        <v>616110</v>
      </c>
      <c r="AE76" s="635"/>
      <c r="AF76" s="635"/>
      <c r="AG76" s="635"/>
    </row>
    <row r="77" spans="1:33" s="522" customFormat="1" ht="27" customHeight="1">
      <c r="A77" s="668" t="s">
        <v>399</v>
      </c>
      <c r="B77" s="669" t="s">
        <v>16</v>
      </c>
      <c r="C77" s="670" t="s">
        <v>716</v>
      </c>
      <c r="D77" s="642"/>
      <c r="E77" s="671" t="s">
        <v>399</v>
      </c>
      <c r="F77" s="672" t="s">
        <v>439</v>
      </c>
      <c r="G77" s="673" t="s">
        <v>717</v>
      </c>
      <c r="H77" s="674"/>
      <c r="I77" s="675"/>
      <c r="J77" s="676" t="s">
        <v>271</v>
      </c>
      <c r="K77" s="674"/>
      <c r="L77" s="675"/>
      <c r="M77" s="677">
        <v>0</v>
      </c>
      <c r="N77" s="678">
        <v>0</v>
      </c>
      <c r="O77" s="675"/>
      <c r="P77" s="677">
        <v>0</v>
      </c>
      <c r="Q77" s="678">
        <v>0</v>
      </c>
      <c r="R77" s="674"/>
      <c r="S77" s="674"/>
      <c r="T77" s="675"/>
      <c r="U77" s="677">
        <v>0</v>
      </c>
      <c r="V77" s="677">
        <v>0</v>
      </c>
      <c r="W77" s="677">
        <v>0</v>
      </c>
      <c r="X77" s="677">
        <v>0</v>
      </c>
      <c r="Y77" s="677">
        <v>0</v>
      </c>
      <c r="Z77" s="677">
        <v>0</v>
      </c>
      <c r="AA77" s="677">
        <v>0</v>
      </c>
      <c r="AB77" s="677">
        <v>472000</v>
      </c>
      <c r="AC77" s="677">
        <v>0</v>
      </c>
      <c r="AD77" s="677">
        <v>472000</v>
      </c>
      <c r="AE77" s="635"/>
      <c r="AF77" s="635"/>
      <c r="AG77" s="635"/>
    </row>
    <row r="78" spans="1:33" s="522" customFormat="1" ht="409.5" customHeight="1" hidden="1">
      <c r="A78" s="679"/>
      <c r="B78" s="681"/>
      <c r="C78" s="682"/>
      <c r="D78" s="683"/>
      <c r="E78" s="684" t="s">
        <v>405</v>
      </c>
      <c r="F78" s="674"/>
      <c r="G78" s="674"/>
      <c r="H78" s="674"/>
      <c r="I78" s="674"/>
      <c r="J78" s="674"/>
      <c r="K78" s="674"/>
      <c r="L78" s="675"/>
      <c r="M78" s="685">
        <v>0</v>
      </c>
      <c r="N78" s="686">
        <v>0</v>
      </c>
      <c r="O78" s="675"/>
      <c r="P78" s="685">
        <v>0</v>
      </c>
      <c r="Q78" s="686">
        <v>0</v>
      </c>
      <c r="R78" s="674"/>
      <c r="S78" s="674"/>
      <c r="T78" s="675"/>
      <c r="U78" s="685">
        <v>0</v>
      </c>
      <c r="V78" s="685">
        <v>0</v>
      </c>
      <c r="W78" s="685">
        <v>0</v>
      </c>
      <c r="X78" s="685">
        <v>0</v>
      </c>
      <c r="Y78" s="685">
        <v>0</v>
      </c>
      <c r="Z78" s="685">
        <v>0</v>
      </c>
      <c r="AA78" s="685">
        <v>0</v>
      </c>
      <c r="AB78" s="685">
        <v>472000</v>
      </c>
      <c r="AC78" s="685">
        <v>0</v>
      </c>
      <c r="AD78" s="685">
        <v>472000</v>
      </c>
      <c r="AE78" s="635"/>
      <c r="AF78" s="635"/>
      <c r="AG78" s="635"/>
    </row>
    <row r="79" spans="1:33" s="522" customFormat="1" ht="25.5" customHeight="1">
      <c r="A79" s="687"/>
      <c r="B79" s="684" t="s">
        <v>406</v>
      </c>
      <c r="C79" s="674"/>
      <c r="D79" s="674"/>
      <c r="E79" s="674"/>
      <c r="F79" s="674"/>
      <c r="G79" s="674"/>
      <c r="H79" s="674"/>
      <c r="I79" s="674"/>
      <c r="J79" s="674"/>
      <c r="K79" s="674"/>
      <c r="L79" s="675"/>
      <c r="M79" s="685">
        <v>0</v>
      </c>
      <c r="N79" s="686">
        <v>0</v>
      </c>
      <c r="O79" s="675"/>
      <c r="P79" s="685">
        <v>0</v>
      </c>
      <c r="Q79" s="686">
        <v>0</v>
      </c>
      <c r="R79" s="674"/>
      <c r="S79" s="674"/>
      <c r="T79" s="675"/>
      <c r="U79" s="685">
        <v>0</v>
      </c>
      <c r="V79" s="685">
        <v>0</v>
      </c>
      <c r="W79" s="685">
        <v>0</v>
      </c>
      <c r="X79" s="685">
        <v>0</v>
      </c>
      <c r="Y79" s="685">
        <v>0</v>
      </c>
      <c r="Z79" s="685">
        <v>0</v>
      </c>
      <c r="AA79" s="685">
        <v>0</v>
      </c>
      <c r="AB79" s="685">
        <v>962000</v>
      </c>
      <c r="AC79" s="685">
        <v>0</v>
      </c>
      <c r="AD79" s="685">
        <v>962000</v>
      </c>
      <c r="AE79" s="635"/>
      <c r="AF79" s="635"/>
      <c r="AG79" s="635"/>
    </row>
    <row r="80" spans="1:33" s="522" customFormat="1" ht="25.5">
      <c r="A80" s="668" t="s">
        <v>399</v>
      </c>
      <c r="B80" s="669" t="s">
        <v>15</v>
      </c>
      <c r="C80" s="670" t="s">
        <v>651</v>
      </c>
      <c r="D80" s="642"/>
      <c r="E80" s="671" t="s">
        <v>399</v>
      </c>
      <c r="F80" s="672" t="s">
        <v>440</v>
      </c>
      <c r="G80" s="673" t="s">
        <v>650</v>
      </c>
      <c r="H80" s="674"/>
      <c r="I80" s="675"/>
      <c r="J80" s="676" t="s">
        <v>271</v>
      </c>
      <c r="K80" s="674"/>
      <c r="L80" s="675"/>
      <c r="M80" s="677">
        <v>0</v>
      </c>
      <c r="N80" s="678">
        <v>0</v>
      </c>
      <c r="O80" s="675"/>
      <c r="P80" s="677">
        <v>0</v>
      </c>
      <c r="Q80" s="678">
        <v>0</v>
      </c>
      <c r="R80" s="674"/>
      <c r="S80" s="674"/>
      <c r="T80" s="675"/>
      <c r="U80" s="677">
        <v>0</v>
      </c>
      <c r="V80" s="677">
        <v>0</v>
      </c>
      <c r="W80" s="677">
        <v>0</v>
      </c>
      <c r="X80" s="677">
        <v>0</v>
      </c>
      <c r="Y80" s="677">
        <v>0</v>
      </c>
      <c r="Z80" s="677">
        <v>0</v>
      </c>
      <c r="AA80" s="677">
        <v>0</v>
      </c>
      <c r="AB80" s="677">
        <v>0</v>
      </c>
      <c r="AC80" s="677">
        <v>0</v>
      </c>
      <c r="AD80" s="677">
        <v>0</v>
      </c>
      <c r="AE80" s="635"/>
      <c r="AF80" s="635"/>
      <c r="AG80" s="635"/>
    </row>
    <row r="81" spans="1:33" s="522" customFormat="1" ht="25.5" customHeight="1">
      <c r="A81" s="679"/>
      <c r="B81" s="681"/>
      <c r="C81" s="682"/>
      <c r="D81" s="683"/>
      <c r="E81" s="684" t="s">
        <v>405</v>
      </c>
      <c r="F81" s="674"/>
      <c r="G81" s="674"/>
      <c r="H81" s="674"/>
      <c r="I81" s="674"/>
      <c r="J81" s="674"/>
      <c r="K81" s="674"/>
      <c r="L81" s="675"/>
      <c r="M81" s="685">
        <v>0</v>
      </c>
      <c r="N81" s="686">
        <v>0</v>
      </c>
      <c r="O81" s="675"/>
      <c r="P81" s="685">
        <v>0</v>
      </c>
      <c r="Q81" s="686">
        <v>0</v>
      </c>
      <c r="R81" s="674"/>
      <c r="S81" s="674"/>
      <c r="T81" s="675"/>
      <c r="U81" s="685">
        <v>0</v>
      </c>
      <c r="V81" s="685">
        <v>0</v>
      </c>
      <c r="W81" s="685">
        <v>0</v>
      </c>
      <c r="X81" s="685">
        <v>0</v>
      </c>
      <c r="Y81" s="685">
        <v>0</v>
      </c>
      <c r="Z81" s="685">
        <v>0</v>
      </c>
      <c r="AA81" s="685">
        <v>0</v>
      </c>
      <c r="AB81" s="685">
        <v>0</v>
      </c>
      <c r="AC81" s="685">
        <v>0</v>
      </c>
      <c r="AD81" s="685">
        <v>0</v>
      </c>
      <c r="AE81" s="635"/>
      <c r="AF81" s="635"/>
      <c r="AG81" s="635"/>
    </row>
    <row r="82" spans="1:33" s="522" customFormat="1" ht="25.5" customHeight="1">
      <c r="A82" s="687"/>
      <c r="B82" s="684" t="s">
        <v>406</v>
      </c>
      <c r="C82" s="674"/>
      <c r="D82" s="674"/>
      <c r="E82" s="674"/>
      <c r="F82" s="674"/>
      <c r="G82" s="674"/>
      <c r="H82" s="674"/>
      <c r="I82" s="674"/>
      <c r="J82" s="674"/>
      <c r="K82" s="674"/>
      <c r="L82" s="675"/>
      <c r="M82" s="685">
        <v>25000</v>
      </c>
      <c r="N82" s="686">
        <v>0</v>
      </c>
      <c r="O82" s="675"/>
      <c r="P82" s="685">
        <v>0</v>
      </c>
      <c r="Q82" s="686">
        <v>0</v>
      </c>
      <c r="R82" s="674"/>
      <c r="S82" s="674"/>
      <c r="T82" s="675"/>
      <c r="U82" s="685">
        <v>0</v>
      </c>
      <c r="V82" s="685">
        <v>1842480</v>
      </c>
      <c r="W82" s="685">
        <v>0</v>
      </c>
      <c r="X82" s="685">
        <v>0</v>
      </c>
      <c r="Y82" s="685">
        <v>0</v>
      </c>
      <c r="Z82" s="685">
        <v>0</v>
      </c>
      <c r="AA82" s="685">
        <v>0</v>
      </c>
      <c r="AB82" s="685">
        <v>0</v>
      </c>
      <c r="AC82" s="685">
        <v>0</v>
      </c>
      <c r="AD82" s="685">
        <v>1867480</v>
      </c>
      <c r="AE82" s="635"/>
      <c r="AF82" s="635"/>
      <c r="AG82" s="635"/>
    </row>
    <row r="83" spans="1:33" s="522" customFormat="1" ht="25.5">
      <c r="A83" s="688" t="s">
        <v>399</v>
      </c>
      <c r="B83" s="684" t="s">
        <v>441</v>
      </c>
      <c r="C83" s="674"/>
      <c r="D83" s="674"/>
      <c r="E83" s="674"/>
      <c r="F83" s="674"/>
      <c r="G83" s="674"/>
      <c r="H83" s="674"/>
      <c r="I83" s="674"/>
      <c r="J83" s="674"/>
      <c r="K83" s="674"/>
      <c r="L83" s="675"/>
      <c r="M83" s="685">
        <v>758182.71</v>
      </c>
      <c r="N83" s="686">
        <v>125675</v>
      </c>
      <c r="O83" s="675"/>
      <c r="P83" s="685">
        <v>35940</v>
      </c>
      <c r="Q83" s="686">
        <v>0</v>
      </c>
      <c r="R83" s="674"/>
      <c r="S83" s="674"/>
      <c r="T83" s="675"/>
      <c r="U83" s="685">
        <v>247807</v>
      </c>
      <c r="V83" s="685">
        <v>108747.11</v>
      </c>
      <c r="W83" s="685">
        <v>0</v>
      </c>
      <c r="X83" s="685">
        <v>83705</v>
      </c>
      <c r="Y83" s="685">
        <v>0</v>
      </c>
      <c r="Z83" s="685">
        <v>0</v>
      </c>
      <c r="AA83" s="685">
        <v>0</v>
      </c>
      <c r="AB83" s="685">
        <v>472000</v>
      </c>
      <c r="AC83" s="685">
        <v>1156154</v>
      </c>
      <c r="AD83" s="685">
        <v>2988210.82</v>
      </c>
      <c r="AE83" s="635"/>
      <c r="AF83" s="635"/>
      <c r="AG83" s="635"/>
    </row>
    <row r="84" spans="1:33" ht="25.5">
      <c r="A84" s="688" t="s">
        <v>399</v>
      </c>
      <c r="B84" s="684" t="s">
        <v>442</v>
      </c>
      <c r="C84" s="674"/>
      <c r="D84" s="674"/>
      <c r="E84" s="674"/>
      <c r="F84" s="674"/>
      <c r="G84" s="674"/>
      <c r="H84" s="674"/>
      <c r="I84" s="674"/>
      <c r="J84" s="674"/>
      <c r="K84" s="674"/>
      <c r="L84" s="675"/>
      <c r="M84" s="685">
        <v>7202852.26</v>
      </c>
      <c r="N84" s="686">
        <v>1159118.1</v>
      </c>
      <c r="O84" s="675"/>
      <c r="P84" s="685">
        <v>256562</v>
      </c>
      <c r="Q84" s="686">
        <v>477855</v>
      </c>
      <c r="R84" s="674"/>
      <c r="S84" s="674"/>
      <c r="T84" s="675"/>
      <c r="U84" s="685">
        <v>2318459</v>
      </c>
      <c r="V84" s="685">
        <v>3797861.78</v>
      </c>
      <c r="W84" s="685">
        <v>99200</v>
      </c>
      <c r="X84" s="685">
        <v>795513</v>
      </c>
      <c r="Y84" s="685">
        <v>123213</v>
      </c>
      <c r="Z84" s="685">
        <v>34586</v>
      </c>
      <c r="AA84" s="685">
        <v>30000</v>
      </c>
      <c r="AB84" s="685">
        <v>962000</v>
      </c>
      <c r="AC84" s="685">
        <v>11744252</v>
      </c>
      <c r="AD84" s="685">
        <v>29001472.14</v>
      </c>
      <c r="AE84" s="635"/>
      <c r="AF84" s="635"/>
      <c r="AG84" s="635"/>
    </row>
    <row r="85" spans="1:33" ht="14.25">
      <c r="A85" s="635"/>
      <c r="B85" s="635"/>
      <c r="C85" s="635"/>
      <c r="D85" s="635"/>
      <c r="E85" s="635"/>
      <c r="F85" s="635"/>
      <c r="G85" s="635"/>
      <c r="H85" s="635"/>
      <c r="I85" s="635"/>
      <c r="J85" s="635"/>
      <c r="K85" s="635"/>
      <c r="L85" s="635"/>
      <c r="M85" s="635"/>
      <c r="N85" s="635"/>
      <c r="O85" s="635"/>
      <c r="P85" s="635"/>
      <c r="Q85" s="635"/>
      <c r="R85" s="635"/>
      <c r="S85" s="635"/>
      <c r="T85" s="635"/>
      <c r="U85" s="635"/>
      <c r="V85" s="635"/>
      <c r="W85" s="635"/>
      <c r="X85" s="635"/>
      <c r="Y85" s="635"/>
      <c r="Z85" s="635"/>
      <c r="AA85" s="635"/>
      <c r="AB85" s="635"/>
      <c r="AC85" s="635"/>
      <c r="AD85" s="635"/>
      <c r="AE85" s="635"/>
      <c r="AF85" s="635"/>
      <c r="AG85" s="635"/>
    </row>
    <row r="86" spans="1:33" ht="14.25">
      <c r="A86" s="635"/>
      <c r="B86" s="635"/>
      <c r="C86" s="635"/>
      <c r="D86" s="635"/>
      <c r="E86" s="635"/>
      <c r="F86" s="635"/>
      <c r="G86" s="635"/>
      <c r="H86" s="635"/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/>
      <c r="Y86" s="635"/>
      <c r="Z86" s="635"/>
      <c r="AA86" s="635"/>
      <c r="AB86" s="635"/>
      <c r="AC86" s="635"/>
      <c r="AD86" s="635"/>
      <c r="AE86" s="635"/>
      <c r="AF86" s="635"/>
      <c r="AG86" s="635"/>
    </row>
  </sheetData>
  <sheetProtection/>
  <mergeCells count="323">
    <mergeCell ref="B83:L83"/>
    <mergeCell ref="N83:O83"/>
    <mergeCell ref="Q83:T83"/>
    <mergeCell ref="B84:L84"/>
    <mergeCell ref="N84:O84"/>
    <mergeCell ref="Q84:T84"/>
    <mergeCell ref="A80:A82"/>
    <mergeCell ref="B80:B81"/>
    <mergeCell ref="C80:D81"/>
    <mergeCell ref="G80:I80"/>
    <mergeCell ref="J80:L80"/>
    <mergeCell ref="E81:L81"/>
    <mergeCell ref="A71:A76"/>
    <mergeCell ref="B71:B75"/>
    <mergeCell ref="C71:D75"/>
    <mergeCell ref="G73:I73"/>
    <mergeCell ref="J73:L73"/>
    <mergeCell ref="G74:I74"/>
    <mergeCell ref="J74:L74"/>
    <mergeCell ref="E75:L75"/>
    <mergeCell ref="B76:L76"/>
    <mergeCell ref="B64:L64"/>
    <mergeCell ref="A65:A70"/>
    <mergeCell ref="B65:B69"/>
    <mergeCell ref="C65:D69"/>
    <mergeCell ref="G68:I68"/>
    <mergeCell ref="J68:L68"/>
    <mergeCell ref="E69:L69"/>
    <mergeCell ref="B70:L70"/>
    <mergeCell ref="K8:K10"/>
    <mergeCell ref="A51:A64"/>
    <mergeCell ref="B51:B63"/>
    <mergeCell ref="C51:D63"/>
    <mergeCell ref="G62:I62"/>
    <mergeCell ref="J62:L62"/>
    <mergeCell ref="E63:L63"/>
    <mergeCell ref="N81:O81"/>
    <mergeCell ref="Q81:T81"/>
    <mergeCell ref="B82:L82"/>
    <mergeCell ref="N82:O82"/>
    <mergeCell ref="Q82:T82"/>
    <mergeCell ref="A3:AC3"/>
    <mergeCell ref="A4:AC4"/>
    <mergeCell ref="A5:AC5"/>
    <mergeCell ref="Q78:T78"/>
    <mergeCell ref="N79:O79"/>
    <mergeCell ref="Q79:T79"/>
    <mergeCell ref="N80:O80"/>
    <mergeCell ref="Q80:T80"/>
    <mergeCell ref="B77:B78"/>
    <mergeCell ref="C77:D78"/>
    <mergeCell ref="G77:I77"/>
    <mergeCell ref="N78:O78"/>
    <mergeCell ref="A77:A79"/>
    <mergeCell ref="J77:L77"/>
    <mergeCell ref="E78:L78"/>
    <mergeCell ref="B79:L79"/>
    <mergeCell ref="G72:I72"/>
    <mergeCell ref="J72:L72"/>
    <mergeCell ref="G66:I66"/>
    <mergeCell ref="J66:L66"/>
    <mergeCell ref="G67:I67"/>
    <mergeCell ref="J67:L67"/>
    <mergeCell ref="G60:I60"/>
    <mergeCell ref="J60:L60"/>
    <mergeCell ref="G61:I61"/>
    <mergeCell ref="J61:L61"/>
    <mergeCell ref="J57:L57"/>
    <mergeCell ref="G58:I58"/>
    <mergeCell ref="J58:L58"/>
    <mergeCell ref="A45:A50"/>
    <mergeCell ref="B45:B49"/>
    <mergeCell ref="C45:D49"/>
    <mergeCell ref="G48:I48"/>
    <mergeCell ref="J48:L48"/>
    <mergeCell ref="E49:L49"/>
    <mergeCell ref="B50:L50"/>
    <mergeCell ref="G46:I46"/>
    <mergeCell ref="J46:L46"/>
    <mergeCell ref="G47:I47"/>
    <mergeCell ref="A39:A44"/>
    <mergeCell ref="B39:B43"/>
    <mergeCell ref="C39:D43"/>
    <mergeCell ref="G42:I42"/>
    <mergeCell ref="J42:L42"/>
    <mergeCell ref="E43:L43"/>
    <mergeCell ref="B44:L44"/>
    <mergeCell ref="A31:A38"/>
    <mergeCell ref="B31:B37"/>
    <mergeCell ref="C31:D37"/>
    <mergeCell ref="G36:I36"/>
    <mergeCell ref="J36:L36"/>
    <mergeCell ref="E37:L37"/>
    <mergeCell ref="B38:L38"/>
    <mergeCell ref="G35:I35"/>
    <mergeCell ref="J35:L35"/>
    <mergeCell ref="G33:I33"/>
    <mergeCell ref="B23:L23"/>
    <mergeCell ref="A24:A30"/>
    <mergeCell ref="B24:B29"/>
    <mergeCell ref="C24:D29"/>
    <mergeCell ref="G28:I28"/>
    <mergeCell ref="J28:L28"/>
    <mergeCell ref="E29:L29"/>
    <mergeCell ref="B30:L30"/>
    <mergeCell ref="J24:L24"/>
    <mergeCell ref="AA10:AA13"/>
    <mergeCell ref="AB10:AB13"/>
    <mergeCell ref="AC10:AC13"/>
    <mergeCell ref="A12:C12"/>
    <mergeCell ref="A15:A23"/>
    <mergeCell ref="B15:B22"/>
    <mergeCell ref="C15:D22"/>
    <mergeCell ref="G21:I21"/>
    <mergeCell ref="J21:L21"/>
    <mergeCell ref="E22:L22"/>
    <mergeCell ref="U10:U13"/>
    <mergeCell ref="V10:V13"/>
    <mergeCell ref="W10:W13"/>
    <mergeCell ref="X10:X13"/>
    <mergeCell ref="Y10:Y13"/>
    <mergeCell ref="Z10:Z13"/>
    <mergeCell ref="AD7:AD14"/>
    <mergeCell ref="M9:O9"/>
    <mergeCell ref="P9:T9"/>
    <mergeCell ref="U9:V9"/>
    <mergeCell ref="Z9:AA9"/>
    <mergeCell ref="M10:M13"/>
    <mergeCell ref="N10:O13"/>
    <mergeCell ref="P10:P13"/>
    <mergeCell ref="Q10:T13"/>
    <mergeCell ref="W7:W8"/>
    <mergeCell ref="X7:X8"/>
    <mergeCell ref="Y7:Y8"/>
    <mergeCell ref="Z7:AA8"/>
    <mergeCell ref="AB7:AB8"/>
    <mergeCell ref="AC7:AC8"/>
    <mergeCell ref="M7:O8"/>
    <mergeCell ref="P7:T8"/>
    <mergeCell ref="U7:V8"/>
    <mergeCell ref="N75:O75"/>
    <mergeCell ref="Q75:T75"/>
    <mergeCell ref="G57:I57"/>
    <mergeCell ref="N76:O76"/>
    <mergeCell ref="Q76:T76"/>
    <mergeCell ref="N77:O77"/>
    <mergeCell ref="Q77:T77"/>
    <mergeCell ref="G71:I71"/>
    <mergeCell ref="J71:L71"/>
    <mergeCell ref="J47:L47"/>
    <mergeCell ref="G34:I34"/>
    <mergeCell ref="G40:I40"/>
    <mergeCell ref="J40:L40"/>
    <mergeCell ref="G41:I41"/>
    <mergeCell ref="J41:L41"/>
    <mergeCell ref="J34:L34"/>
    <mergeCell ref="G39:I39"/>
    <mergeCell ref="J39:L39"/>
    <mergeCell ref="J33:L33"/>
    <mergeCell ref="G15:I15"/>
    <mergeCell ref="G27:I27"/>
    <mergeCell ref="J27:L27"/>
    <mergeCell ref="G24:I24"/>
    <mergeCell ref="J51:L51"/>
    <mergeCell ref="G20:I20"/>
    <mergeCell ref="J20:L20"/>
    <mergeCell ref="G17:I17"/>
    <mergeCell ref="G32:I32"/>
    <mergeCell ref="N74:O74"/>
    <mergeCell ref="Q74:T74"/>
    <mergeCell ref="J65:L65"/>
    <mergeCell ref="J55:L55"/>
    <mergeCell ref="N66:O66"/>
    <mergeCell ref="Q63:T63"/>
    <mergeCell ref="N64:O64"/>
    <mergeCell ref="Q64:T64"/>
    <mergeCell ref="A1:G1"/>
    <mergeCell ref="J17:L17"/>
    <mergeCell ref="J25:L25"/>
    <mergeCell ref="J15:L15"/>
    <mergeCell ref="G16:I16"/>
    <mergeCell ref="J16:L16"/>
    <mergeCell ref="G18:I18"/>
    <mergeCell ref="J18:L18"/>
    <mergeCell ref="G19:I19"/>
    <mergeCell ref="J19:L19"/>
    <mergeCell ref="J32:L32"/>
    <mergeCell ref="G31:I31"/>
    <mergeCell ref="G26:I26"/>
    <mergeCell ref="J26:L26"/>
    <mergeCell ref="J31:L31"/>
    <mergeCell ref="G25:I25"/>
    <mergeCell ref="G56:I56"/>
    <mergeCell ref="J56:L56"/>
    <mergeCell ref="N63:O63"/>
    <mergeCell ref="J52:L52"/>
    <mergeCell ref="N35:O35"/>
    <mergeCell ref="N39:O39"/>
    <mergeCell ref="N45:O45"/>
    <mergeCell ref="N51:O51"/>
    <mergeCell ref="J54:L54"/>
    <mergeCell ref="G52:I52"/>
    <mergeCell ref="N68:O68"/>
    <mergeCell ref="Q68:T68"/>
    <mergeCell ref="N65:O65"/>
    <mergeCell ref="Q65:T65"/>
    <mergeCell ref="N67:O67"/>
    <mergeCell ref="N60:O60"/>
    <mergeCell ref="Q60:T60"/>
    <mergeCell ref="Q41:T41"/>
    <mergeCell ref="Q42:T42"/>
    <mergeCell ref="N42:O42"/>
    <mergeCell ref="N41:O41"/>
    <mergeCell ref="N47:O47"/>
    <mergeCell ref="N16:O16"/>
    <mergeCell ref="Q16:T16"/>
    <mergeCell ref="N18:O18"/>
    <mergeCell ref="Q18:T18"/>
    <mergeCell ref="N19:O19"/>
    <mergeCell ref="Q19:T19"/>
    <mergeCell ref="N22:O22"/>
    <mergeCell ref="Q22:T22"/>
    <mergeCell ref="N17:O17"/>
    <mergeCell ref="N14:O14"/>
    <mergeCell ref="Q14:T14"/>
    <mergeCell ref="Q15:T15"/>
    <mergeCell ref="N15:O15"/>
    <mergeCell ref="Q17:T17"/>
    <mergeCell ref="N23:O23"/>
    <mergeCell ref="Q23:T23"/>
    <mergeCell ref="N24:O24"/>
    <mergeCell ref="Q24:T24"/>
    <mergeCell ref="N20:O20"/>
    <mergeCell ref="Q20:T20"/>
    <mergeCell ref="N21:O21"/>
    <mergeCell ref="Q21:T21"/>
    <mergeCell ref="N25:O25"/>
    <mergeCell ref="Q25:T25"/>
    <mergeCell ref="N27:O27"/>
    <mergeCell ref="Q27:T27"/>
    <mergeCell ref="N28:O28"/>
    <mergeCell ref="Q28:T28"/>
    <mergeCell ref="Q26:T26"/>
    <mergeCell ref="N26:O26"/>
    <mergeCell ref="N29:O29"/>
    <mergeCell ref="Q29:T29"/>
    <mergeCell ref="N30:O30"/>
    <mergeCell ref="Q30:T30"/>
    <mergeCell ref="N31:O31"/>
    <mergeCell ref="Q31:T31"/>
    <mergeCell ref="N32:O32"/>
    <mergeCell ref="Q32:T32"/>
    <mergeCell ref="N33:O33"/>
    <mergeCell ref="Q33:T33"/>
    <mergeCell ref="N34:O34"/>
    <mergeCell ref="Q34:T34"/>
    <mergeCell ref="Q35:T35"/>
    <mergeCell ref="N36:O36"/>
    <mergeCell ref="Q36:T36"/>
    <mergeCell ref="N37:O37"/>
    <mergeCell ref="Q37:T37"/>
    <mergeCell ref="N38:O38"/>
    <mergeCell ref="Q38:T38"/>
    <mergeCell ref="Q39:T39"/>
    <mergeCell ref="N40:O40"/>
    <mergeCell ref="Q40:T40"/>
    <mergeCell ref="Q47:T47"/>
    <mergeCell ref="N48:O48"/>
    <mergeCell ref="Q48:T48"/>
    <mergeCell ref="N43:O43"/>
    <mergeCell ref="Q43:T43"/>
    <mergeCell ref="N44:O44"/>
    <mergeCell ref="Q44:T44"/>
    <mergeCell ref="N53:O53"/>
    <mergeCell ref="Q53:T53"/>
    <mergeCell ref="N54:O54"/>
    <mergeCell ref="Q54:T54"/>
    <mergeCell ref="Q45:T45"/>
    <mergeCell ref="Q46:T46"/>
    <mergeCell ref="N49:O49"/>
    <mergeCell ref="Q49:T49"/>
    <mergeCell ref="N50:O50"/>
    <mergeCell ref="Q50:T50"/>
    <mergeCell ref="Q56:T56"/>
    <mergeCell ref="G55:I55"/>
    <mergeCell ref="N57:O57"/>
    <mergeCell ref="Q57:T57"/>
    <mergeCell ref="Q51:T51"/>
    <mergeCell ref="N58:O58"/>
    <mergeCell ref="Q58:T58"/>
    <mergeCell ref="N55:O55"/>
    <mergeCell ref="N52:O52"/>
    <mergeCell ref="Q52:T52"/>
    <mergeCell ref="G53:I53"/>
    <mergeCell ref="Q71:T71"/>
    <mergeCell ref="G45:I45"/>
    <mergeCell ref="J45:L45"/>
    <mergeCell ref="G65:I65"/>
    <mergeCell ref="N46:O46"/>
    <mergeCell ref="J53:L53"/>
    <mergeCell ref="G54:I54"/>
    <mergeCell ref="Q55:T55"/>
    <mergeCell ref="N56:O56"/>
    <mergeCell ref="Q72:T72"/>
    <mergeCell ref="N62:O62"/>
    <mergeCell ref="Q62:T62"/>
    <mergeCell ref="N61:O61"/>
    <mergeCell ref="Q61:T61"/>
    <mergeCell ref="G59:I59"/>
    <mergeCell ref="J59:L59"/>
    <mergeCell ref="Q67:T67"/>
    <mergeCell ref="N59:O59"/>
    <mergeCell ref="Q59:T59"/>
    <mergeCell ref="N73:O73"/>
    <mergeCell ref="Q73:T73"/>
    <mergeCell ref="N70:O70"/>
    <mergeCell ref="Q70:T70"/>
    <mergeCell ref="N71:O71"/>
    <mergeCell ref="G51:I51"/>
    <mergeCell ref="N69:O69"/>
    <mergeCell ref="Q69:T69"/>
    <mergeCell ref="Q66:T66"/>
    <mergeCell ref="N72:O72"/>
  </mergeCells>
  <printOptions/>
  <pageMargins left="0.15748031496062992" right="0.07874015748031496" top="0.15748031496062992" bottom="0.15748031496062992" header="0.31496062992125984" footer="0.31496062992125984"/>
  <pageSetup horizontalDpi="600" verticalDpi="600" orientation="landscape" paperSize="9" scale="60" r:id="rId1"/>
  <headerFooter>
    <oddHeader>&amp;Rหน้าที่&amp;P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tub2521</dc:creator>
  <cp:keywords/>
  <dc:description/>
  <cp:lastModifiedBy>Windows User</cp:lastModifiedBy>
  <cp:lastPrinted>2017-08-10T10:01:35Z</cp:lastPrinted>
  <dcterms:created xsi:type="dcterms:W3CDTF">2007-11-14T05:41:58Z</dcterms:created>
  <dcterms:modified xsi:type="dcterms:W3CDTF">2017-08-10T10:02:05Z</dcterms:modified>
  <cp:category/>
  <cp:version/>
  <cp:contentType/>
  <cp:contentStatus/>
</cp:coreProperties>
</file>