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5195" windowHeight="7560" firstSheet="8" activeTab="14"/>
  </bookViews>
  <sheets>
    <sheet name="งบทดลอง" sheetId="1" r:id="rId1"/>
    <sheet name="งบเงินรับ - จ่าย" sheetId="2" r:id="rId2"/>
    <sheet name="หมายเหตุประกอบงบ" sheetId="3" r:id="rId3"/>
    <sheet name="เงินมัดจำประกันสัญญา" sheetId="4" r:id="rId4"/>
    <sheet name="รายรับจริง ประกอบงบทดลอง" sheetId="5" r:id="rId5"/>
    <sheet name="โอนงบประมาณ" sheetId="6" r:id="rId6"/>
    <sheet name="งบกระทบยอด ธ." sheetId="7" r:id="rId7"/>
    <sheet name="ตั่งงบประมาณ" sheetId="8" r:id="rId8"/>
    <sheet name="จ่ายจากรายรับ" sheetId="9" r:id="rId9"/>
    <sheet name="จ่ายจากเงินสะสม" sheetId="10" r:id="rId10"/>
    <sheet name="จ่ายจากเงินทุนสำรอง" sheetId="11" r:id="rId11"/>
    <sheet name="จ่ายจากเงินกู้" sheetId="12" r:id="rId12"/>
    <sheet name="คงเหลือ" sheetId="13" r:id="rId13"/>
    <sheet name="เหลือทุกแหล่งเงิน" sheetId="14" r:id="rId14"/>
    <sheet name="โอนงบประมาณ." sheetId="15" r:id="rId15"/>
  </sheets>
  <externalReferences>
    <externalReference r:id="rId18"/>
  </externalReferences>
  <definedNames>
    <definedName name="_xlnm.Print_Area" localSheetId="12">'คงเหลือ'!$A$1:$AF$93</definedName>
    <definedName name="_xlnm.Print_Area" localSheetId="6">'งบกระทบยอด ธ.'!$A$1:$I$251</definedName>
    <definedName name="_xlnm.Print_Area" localSheetId="1">'งบเงินรับ - จ่าย'!$A$1:$S$185</definedName>
    <definedName name="_xlnm.Print_Area" localSheetId="0">'งบทดลอง'!$A$1:$AJ$63</definedName>
    <definedName name="_xlnm.Print_Area" localSheetId="3">'เงินมัดจำประกันสัญญา'!$A$1:$I$179</definedName>
    <definedName name="_xlnm.Print_Area" localSheetId="8">'จ่ายจากรายรับ'!$A$1:$AV$98</definedName>
    <definedName name="_xlnm.Print_Area" localSheetId="7">'ตั่งงบประมาณ'!$A$1:$V$31</definedName>
    <definedName name="_xlnm.Print_Area" localSheetId="4">'รายรับจริง ประกอบงบทดลอง'!$A$1:$I$103</definedName>
    <definedName name="_xlnm.Print_Area" localSheetId="2">'หมายเหตุประกอบงบ'!$A$1:$AA$142</definedName>
    <definedName name="_xlnm.Print_Area" localSheetId="13">'เหลือทุกแหล่งเงิน'!$A$1:$AC$106</definedName>
    <definedName name="_xlnm.Print_Area" localSheetId="5">'โอนงบประมาณ'!$A$1:$W$61</definedName>
    <definedName name="_xlnm.Print_Area" localSheetId="14">'โอนงบประมาณ.'!$A$1:$AI$60</definedName>
    <definedName name="_xlnm.Print_Titles" localSheetId="12">'คงเหลือ'!$3:$13</definedName>
    <definedName name="_xlnm.Print_Titles" localSheetId="8">'จ่ายจากรายรับ'!$2:$13</definedName>
    <definedName name="_xlnm.Print_Titles" localSheetId="13">'เหลือทุกแหล่งเงิน'!$3:$15</definedName>
    <definedName name="_xlnm.Print_Titles" localSheetId="14">'โอนงบประมาณ.'!$2:$11</definedName>
  </definedNames>
  <calcPr fullCalcOnLoad="1"/>
</workbook>
</file>

<file path=xl/comments1.xml><?xml version="1.0" encoding="utf-8"?>
<comments xmlns="http://schemas.openxmlformats.org/spreadsheetml/2006/main">
  <authors>
    <author>banyang5</author>
  </authors>
  <commentList>
    <comment ref="J21" authorId="0">
      <text>
        <r>
          <rPr>
            <b/>
            <sz val="8"/>
            <rFont val="Tahoma"/>
            <family val="2"/>
          </rPr>
          <t>banyang5:</t>
        </r>
        <r>
          <rPr>
            <sz val="8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2"/>
          </rPr>
          <t>banyang5:</t>
        </r>
        <r>
          <rPr>
            <sz val="8"/>
            <rFont val="Tahoma"/>
            <family val="2"/>
          </rPr>
          <t xml:space="preserve">
</t>
        </r>
      </text>
    </comment>
    <comment ref="V35" authorId="0">
      <text>
        <r>
          <rPr>
            <b/>
            <sz val="8"/>
            <rFont val="Tahoma"/>
            <family val="2"/>
          </rPr>
          <t>banyang5: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<sst xmlns="http://schemas.openxmlformats.org/spreadsheetml/2006/main" count="2491" uniqueCount="932">
  <si>
    <t xml:space="preserve">งบทดลอง  </t>
  </si>
  <si>
    <t>ชื่อบัญชี</t>
  </si>
  <si>
    <t xml:space="preserve"> รหัสบัญชี</t>
  </si>
  <si>
    <t>เดบิต</t>
  </si>
  <si>
    <t>เครดิต</t>
  </si>
  <si>
    <t>บาท</t>
  </si>
  <si>
    <t>สต.</t>
  </si>
  <si>
    <t>เงินสด</t>
  </si>
  <si>
    <t>-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</si>
  <si>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</si>
  <si>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</si>
  <si>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</si>
  <si>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</si>
  <si>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</si>
  <si>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</si>
  <si>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</si>
  <si>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ค่าที่ดินและสิ่งก่อสร้าง</t>
  </si>
  <si>
    <t>งบกลาง</t>
  </si>
  <si>
    <t>รายจ่ายอื่น</t>
  </si>
  <si>
    <t>เงินสะสม</t>
  </si>
  <si>
    <t>เงินทุนสำรองเงินสะสม</t>
  </si>
  <si>
    <t>(ลงชื่อ)</t>
  </si>
  <si>
    <t>รวม</t>
  </si>
  <si>
    <t xml:space="preserve">                 (ลงชื่อ)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</si>
  <si>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</si>
  <si>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</si>
  <si>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</si>
  <si>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</si>
  <si>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</si>
  <si>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</si>
  <si>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</si>
  <si>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</si>
  <si>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</si>
  <si>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</si>
  <si>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</si>
  <si>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</si>
  <si>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</si>
  <si>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 xml:space="preserve">เงินอุดหนุนทั่วไป </t>
  </si>
  <si>
    <t>เงินรับฝาก - ค่าใช้จ่าย 5%</t>
  </si>
  <si>
    <t>รวมรายรับ</t>
  </si>
  <si>
    <t>รายจ่าย</t>
  </si>
  <si>
    <t>ค่าครุภัณฑ์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</si>
  <si>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</si>
  <si>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</si>
  <si>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</si>
  <si>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</si>
  <si>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    อำเภอลำทะเมนชัย             จังหวัดนครราชสีมา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</si>
  <si>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</si>
  <si>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</si>
  <si>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</si>
  <si>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</si>
  <si>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</si>
  <si>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ผู้จัดทำ</t>
  </si>
  <si>
    <t>(ลงชื่อ)……………………………….</t>
  </si>
  <si>
    <t>ภาษีบำรุงท้องที่</t>
  </si>
  <si>
    <t>ภาษีโรงเรือนและที่ดิน</t>
  </si>
  <si>
    <t>ภาษีป้าย</t>
  </si>
  <si>
    <t>ภาษีธุรกิจเฉพาะ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</si>
  <si>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</si>
  <si>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</si>
  <si>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</si>
  <si>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ค่าภาคหลวงแร่</t>
  </si>
  <si>
    <t>ค่าภาคหลวงปิโตรเลียม</t>
  </si>
  <si>
    <t>ค่าธรรมเนียมเกี่ยวกับการควบคุมอาคาร</t>
  </si>
  <si>
    <t>ค่าขายแบบแปลน</t>
  </si>
  <si>
    <t xml:space="preserve">รายได้เบ็ดเตล็ดอื่น ๆ </t>
  </si>
  <si>
    <t>เงินอุดหนุนทั่วไป</t>
  </si>
  <si>
    <t>(ลงชื่อ)....................................</t>
  </si>
  <si>
    <t>ค่าใบอนุญาตเกี่ยวกับการควบคุมอาคาร</t>
  </si>
  <si>
    <t>หมวดภาษีอากร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</si>
  <si>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</si>
  <si>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</si>
  <si>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</si>
  <si>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ค่าขายทอดตลาดทรัพย์สิน</t>
  </si>
  <si>
    <t>เงินฝากธนาคาร กรุงไทย สะสมทรัพย์ เลขที่ 340-021997-5</t>
  </si>
  <si>
    <t>รหัสบัญชี</t>
  </si>
  <si>
    <t>ถึงปัจจุบัน</t>
  </si>
  <si>
    <t>**รายได้จัดเก็บเอง</t>
  </si>
  <si>
    <t>หมวดค่าธรรมเนียม ค่าปรับ และใบอนุญาต</t>
  </si>
  <si>
    <t>ค่าธรรมเนียมในการออกหนังสือรับรองการแจ้งการจัดตั้งสถานที่</t>
  </si>
  <si>
    <t>ค่าใบอนุญาตรับทำการเก็บ ขน หรือกำจัด สิ่งปฏิกูลหรือมูลฝอย</t>
  </si>
  <si>
    <t xml:space="preserve">ค่าใบอนุญาตอื่น ๆ </t>
  </si>
  <si>
    <t>หมวดรายได้จากสาธารณูปโภคและการพาณิชย์</t>
  </si>
  <si>
    <t>ภาษีและค่าธรรมเนียมรถยนต์หรือล้อเลื่อน</t>
  </si>
  <si>
    <t>รวมทั้งสิ้น</t>
  </si>
  <si>
    <t>ภาษีมูลค่าเพิ่มตาม พรบ.กำหนดแผนฯ</t>
  </si>
  <si>
    <t>ค่าธรรมเนียมเกี่ยวกับใบอนุญาตการพนัน</t>
  </si>
  <si>
    <t>รับจริง (เดือนนี้)</t>
  </si>
  <si>
    <t xml:space="preserve"> +(สูง) , - (ต่ำ)</t>
  </si>
  <si>
    <t>ซึ่งมีพื้นที่ไม่เกิน 200 ตารางเมตร</t>
  </si>
  <si>
    <t xml:space="preserve">จำหน่ายอาหารหรือสถานที่สะสมอาหารในอาคารหรือพื้นที่ใด </t>
  </si>
  <si>
    <t>งบทดลอง</t>
  </si>
  <si>
    <t>Dr.</t>
  </si>
  <si>
    <t>Cr.</t>
  </si>
  <si>
    <t xml:space="preserve">  (นางสาวอรอุมา  โคตรศรี)</t>
  </si>
  <si>
    <t>เลขที่บัญชี  340-0-21997-5</t>
  </si>
  <si>
    <t>รวมรายจ่าย</t>
  </si>
  <si>
    <t>เงินรับฝาก -ภาษี1%</t>
  </si>
  <si>
    <t>น้อยกว่าประมาณการข้อบัญญัติ</t>
  </si>
  <si>
    <t>เบี้ยยังชีพผู้พิการ</t>
  </si>
  <si>
    <t>เงินประกันสังคม ผดด.</t>
  </si>
  <si>
    <t>เลขที่บัญชี 01924-8-06543-6</t>
  </si>
  <si>
    <t>เลขที่บัญชี  01924-8-08193-3</t>
  </si>
  <si>
    <t>เงินรับฝาก - ภาษี 1%</t>
  </si>
  <si>
    <t>ค่าจ้างชั่วคราว ผดด.</t>
  </si>
  <si>
    <t>เงินเดือน ครูผู้ดูแลเด็ก</t>
  </si>
  <si>
    <t xml:space="preserve"> -2-</t>
  </si>
  <si>
    <t>DR.</t>
  </si>
  <si>
    <t>CR.</t>
  </si>
  <si>
    <t xml:space="preserve">    (นางสาวอรอุมา  โคตรศรี)</t>
  </si>
  <si>
    <t>เงินฝากธนาคาร ออมสิน เผื่อเรียก เลขที่ 020050765468</t>
  </si>
  <si>
    <t>เงินค่าวัสดุการศึกษา</t>
  </si>
  <si>
    <t>เทศบาลตำบลบ้านยาง  อำเภอลำทะเมนชัย   จังหวัดนครราชสีมา</t>
  </si>
  <si>
    <t>เทศบาลตำบลบ้านยาง  อำเภอลำทะเมนชัย  จังหวัดนครราชสีมา</t>
  </si>
  <si>
    <t>อากรการฆ่าสัตว์</t>
  </si>
  <si>
    <t>เงินเดือน (ฝ่ายประจำ)</t>
  </si>
  <si>
    <t>เงินเดือน (ฝ่ายการเมือง)</t>
  </si>
  <si>
    <t xml:space="preserve">    เทศบาลตำบลบ้านยาง</t>
  </si>
  <si>
    <t>411001</t>
  </si>
  <si>
    <t>411002</t>
  </si>
  <si>
    <t>411003</t>
  </si>
  <si>
    <t>411004</t>
  </si>
  <si>
    <t>412104</t>
  </si>
  <si>
    <t>412106</t>
  </si>
  <si>
    <t>412109</t>
  </si>
  <si>
    <t>412307</t>
  </si>
  <si>
    <t>412399</t>
  </si>
  <si>
    <t>413002</t>
  </si>
  <si>
    <t>413004</t>
  </si>
  <si>
    <t>414000</t>
  </si>
  <si>
    <t>413000</t>
  </si>
  <si>
    <t>412000</t>
  </si>
  <si>
    <t>411000</t>
  </si>
  <si>
    <t>415000</t>
  </si>
  <si>
    <t>415004</t>
  </si>
  <si>
    <t>415999</t>
  </si>
  <si>
    <t>416000</t>
  </si>
  <si>
    <t>416001</t>
  </si>
  <si>
    <t>421000</t>
  </si>
  <si>
    <t>421001</t>
  </si>
  <si>
    <t>421002</t>
  </si>
  <si>
    <t>421004</t>
  </si>
  <si>
    <t>421005</t>
  </si>
  <si>
    <t>421006</t>
  </si>
  <si>
    <t>421007</t>
  </si>
  <si>
    <t>421012</t>
  </si>
  <si>
    <t>421013</t>
  </si>
  <si>
    <t>421015</t>
  </si>
  <si>
    <t>**รายได้ที่รัฐบาลอุดหนุนให้ อปท. หมวดเงินอุดหนุน</t>
  </si>
  <si>
    <t>430000</t>
  </si>
  <si>
    <t>**รายได้ที่รัฐบาลอุดหนุนให้โดยระบุวัตถุประสงค์หมวดเงินอุดหนุนเฉพาะกิจ</t>
  </si>
  <si>
    <t>440000</t>
  </si>
  <si>
    <t>รายได้จากสาธารณูปโภคและการพาณิชย์</t>
  </si>
  <si>
    <t>511000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</si>
  <si>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</si>
  <si>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</si>
  <si>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</si>
  <si>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</si>
  <si>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</si>
  <si>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</si>
  <si>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</si>
  <si>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</si>
  <si>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551000</t>
  </si>
  <si>
    <t>561000</t>
  </si>
  <si>
    <t>400000</t>
  </si>
  <si>
    <t xml:space="preserve"> -3-</t>
  </si>
  <si>
    <t>441000</t>
  </si>
  <si>
    <t>เบี้ยยังชีพผู้สูงอายุ</t>
  </si>
  <si>
    <t>รายละเอียดเงินประกันสัญญา (เงินสด)</t>
  </si>
  <si>
    <t>ลำดับที่</t>
  </si>
  <si>
    <t>ชื่อคู่สัญญา</t>
  </si>
  <si>
    <t>ชื่อโครงการ</t>
  </si>
  <si>
    <t>จำนวนเงินประกันสัญญา</t>
  </si>
  <si>
    <t>วันครบกำหนดจ่ายคืน</t>
  </si>
  <si>
    <t>หมายเหตุ</t>
  </si>
  <si>
    <t>นายสุพจน์   สันติพงษ์ไพบูลย์</t>
  </si>
  <si>
    <t>จ้างเหมาซ่อมแซมและปรับปรุงระบบน้ำบาดาล</t>
  </si>
  <si>
    <t xml:space="preserve"> 17 ก.พ.2550</t>
  </si>
  <si>
    <t>หมู่ที่ 17 บ้านหัวขัวใหม่</t>
  </si>
  <si>
    <t xml:space="preserve"> 31 ม.ค.2550</t>
  </si>
  <si>
    <t>หมู่ที่ 6 บ้านหินแร่</t>
  </si>
  <si>
    <t>บริษัท ทีดี แดรีฟูดส์ จำกัด</t>
  </si>
  <si>
    <t>จัดซื้ออาหารเสริม(นม)</t>
  </si>
  <si>
    <t xml:space="preserve"> 19 ธ.ค.2550</t>
  </si>
  <si>
    <t>นายทองศูนย์  เสวยราช</t>
  </si>
  <si>
    <t>จ้างเหมาก่อสร้างปรับปรุงพัฒนาศูนย์หนองม่วง</t>
  </si>
  <si>
    <t xml:space="preserve"> 25 เม.ย.2553</t>
  </si>
  <si>
    <t>นายกำพล  บรรดาศักดิ์</t>
  </si>
  <si>
    <t>หจก.ลำน้ำมูลกรุ๊ป</t>
  </si>
  <si>
    <t>ยกไป</t>
  </si>
  <si>
    <t>ยกมา</t>
  </si>
  <si>
    <t>หจก.โคราชตะวันออก</t>
  </si>
  <si>
    <t xml:space="preserve"> 2 เม.ย.2558</t>
  </si>
  <si>
    <t xml:space="preserve"> 7 พ.ค.2558</t>
  </si>
  <si>
    <t>นายคำปุ่น  อุปกา</t>
  </si>
  <si>
    <t>นายอำพล  พองโสพล</t>
  </si>
  <si>
    <t>หจก.โชคชัยรุ่งเรืองทรัพย์</t>
  </si>
  <si>
    <t xml:space="preserve"> 11 ก.ย.2558</t>
  </si>
  <si>
    <t>เงินมัดจำประกันสัญญาจ้างเหมาก่อสร้างถนน คสล.</t>
  </si>
  <si>
    <t xml:space="preserve"> 20 ก.ย.2558</t>
  </si>
  <si>
    <t xml:space="preserve"> บ้านโสกดู่ ม.4  จำนวนเงิน 99,400.- บาท</t>
  </si>
  <si>
    <t xml:space="preserve"> 20 ม.ค.2559</t>
  </si>
  <si>
    <t xml:space="preserve"> 28 ม.ค.2559</t>
  </si>
  <si>
    <t xml:space="preserve"> 29 ม.ค.2559</t>
  </si>
  <si>
    <r>
      <rPr>
        <sz val="16"/>
        <rFont val="Wingdings"/>
        <family val="0"/>
      </rPr>
      <t>þ</t>
    </r>
    <r>
      <rPr>
        <sz val="16"/>
        <rFont val="TH SarabunPSK"/>
        <family val="2"/>
      </rPr>
      <t xml:space="preserve">       ตรงกับบัญชีแยกประเภท</t>
    </r>
  </si>
  <si>
    <t>นายสายันต์  ดำแดง</t>
  </si>
  <si>
    <t>นายสมดี  ก้อนจันดา</t>
  </si>
  <si>
    <t>จ้างเหมาซ่อมแซมปรับปรุง ศพด.หนองอ้อ</t>
  </si>
  <si>
    <t xml:space="preserve"> 3 ก.พ.2558</t>
  </si>
  <si>
    <t>(ลงชื่อ).......................................                     (ลงชื่อ)..........................................</t>
  </si>
  <si>
    <t>จ้างเหมาก่อสร้างปรับปรุง ศพด.รร.หนองม่วง</t>
  </si>
  <si>
    <r>
      <t xml:space="preserve"> บันทึกตกลงจ้างเลขที่ 67/57ลว14 ส.ค.57</t>
    </r>
    <r>
      <rPr>
        <sz val="12"/>
        <rFont val="TH SarabunPSK"/>
        <family val="2"/>
      </rPr>
      <t>(43,690.-บาท)</t>
    </r>
  </si>
  <si>
    <t xml:space="preserve"> 14 มี.ค.2558</t>
  </si>
  <si>
    <t xml:space="preserve"> 21 มี.ค.2558</t>
  </si>
  <si>
    <t>จ้างเหมาก่อสร้างถนน คสล. บ้านหนองดู่ ม.10</t>
  </si>
  <si>
    <t xml:space="preserve">   ไม่ตรงกับบัญชีแยกประเภท</t>
  </si>
  <si>
    <t xml:space="preserve">     ผู้อำนวยการกองคลัง</t>
  </si>
  <si>
    <t xml:space="preserve">      ผู้อำนวยการกองคลัง</t>
  </si>
  <si>
    <t>หจก.บุรีรัมย์ชาญถาวร</t>
  </si>
  <si>
    <t>จ้างเหมาก่อสร้างถนนคอนกรีตเสริมเหล็ก หมู่ 17</t>
  </si>
  <si>
    <t>บ้านหัวขัวใหม่</t>
  </si>
  <si>
    <t xml:space="preserve"> 15  มิ.ย.2554</t>
  </si>
  <si>
    <t>จ้างเหมาก่อสร้างถนนคอนกรีตเสริมเหล็ก บ้านหนองดู่น้อย</t>
  </si>
  <si>
    <t>หมู่ 16 บันทึกตกลงจ้าง   /57 ลว.19 ก.ย.2557(99,400)</t>
  </si>
  <si>
    <t xml:space="preserve"> 19 ก.ย.2558</t>
  </si>
  <si>
    <t>นายแหลม  เส็งนา</t>
  </si>
  <si>
    <t xml:space="preserve">จ้างเหมาปรับปรุงซ่อมแซมห้องน้ำ และอ่างล้างหน้า </t>
  </si>
  <si>
    <t>ร้านรุ่งอรุณชัย</t>
  </si>
  <si>
    <t xml:space="preserve">จัดซื้อสื่อการเรียนการสอน ปีงบประมาณ 2557 </t>
  </si>
  <si>
    <t>ศพด.หนองยาง  ลว.19 ก.ยง2557</t>
  </si>
  <si>
    <t>ลว.2 ก.ย.2557</t>
  </si>
  <si>
    <t xml:space="preserve">       ผู้อำนวยการกองคลัง</t>
  </si>
  <si>
    <t xml:space="preserve">      (นายธนเสฏฐ์  วงศ์เกียรติขจร)</t>
  </si>
  <si>
    <t>จ้างเหมาซ่อมแซมคันคูลำห้วยหนองใน บ้านหนองม่วง</t>
  </si>
  <si>
    <t xml:space="preserve">  27 พ.ค.2558</t>
  </si>
  <si>
    <t>จ้างเหมาซ่อมแซมคันคูลำห้วยผักหนาม บ้านอ้อ หมู่ 13</t>
  </si>
  <si>
    <t>หมู่ 3 บันทึกตกลงจ้าง 10/58 ลว.7 พ.ย.57(6,590.-)</t>
  </si>
  <si>
    <t xml:space="preserve">จ้างเหมาซ่อมแซมคันคูลำห้วยผักหนาม บ้านหนองอ้อ </t>
  </si>
  <si>
    <t xml:space="preserve"> บันทึกตกลงจ้าง 11/58 ลว.4 พ.ย.57(20,370.-)</t>
  </si>
  <si>
    <t>หมู่ 8 บันทึกตกลงจ้าง 12/58 ลว.10 พ.ย.57(19,120.-)</t>
  </si>
  <si>
    <t>จ้างเหมาซ่อมแซมคันคูลำห้วยสนวน บ้านโสกดู่ หมู่4</t>
  </si>
  <si>
    <t xml:space="preserve"> บันทึกตกลงจ้าง 45/58 ลว.27 พ.ย.57(28,900.-)</t>
  </si>
  <si>
    <t xml:space="preserve"> 24 มิ.ย.2558</t>
  </si>
  <si>
    <t xml:space="preserve">จ้างเหมาซ่อมแซมปรับปรุง ศพด.หินแร่ </t>
  </si>
  <si>
    <t xml:space="preserve"> บันทึกตกลงจ้าง 28/58 ลว.24ธ.ค.57(18,300.-)</t>
  </si>
  <si>
    <t>จ้างเหมาซ่อมแซมปรับปรุง ศพด.หนองดู่</t>
  </si>
  <si>
    <t xml:space="preserve"> บันทึกตกลงจ้าง 27/58 ลว.24ธ.ค.57(18,300.-)</t>
  </si>
  <si>
    <t>โครงการก่อสร้างฝายน้ำล้น(ฝาย มข.) หมู่ 2 บ้านหัวขัว</t>
  </si>
  <si>
    <t xml:space="preserve"> 17 ก.พ.2560</t>
  </si>
  <si>
    <r>
      <t>บัญชีเงินรับฝากรอคืนจังหวัด</t>
    </r>
    <r>
      <rPr>
        <b/>
        <sz val="16"/>
        <rFont val="TH SarabunPSK"/>
        <family val="2"/>
      </rPr>
      <t xml:space="preserve"> </t>
    </r>
  </si>
  <si>
    <t>1. เบี้ยยังชีพผู้สูงอายุ 2554</t>
  </si>
  <si>
    <t>2. เบี้ยยังชีพผู้สูงอายุ 2555</t>
  </si>
  <si>
    <t>3. เบี้ยยังชีพผู้พิการ 2555</t>
  </si>
  <si>
    <t>4. เบี้ยยังชีพผู้สูงอายุ 2556</t>
  </si>
  <si>
    <t>5. เบี้ยยังชีพผู้พิการ 2556</t>
  </si>
  <si>
    <t>7. เบี้ยยังชีพผู้สูงอายุ 2557</t>
  </si>
  <si>
    <t>8. เบี้ยยังชีพผู้พิการ 2557</t>
  </si>
  <si>
    <t>6. ประกันสังคม 2556</t>
  </si>
  <si>
    <t>9. เงินเดือนครูผู้ดูแลเด็ก 2557</t>
  </si>
  <si>
    <t>10. ค่าครองชีพชั่วคราว 2557</t>
  </si>
  <si>
    <t>เงินรับฝาก - หลักประกันซอง</t>
  </si>
  <si>
    <t>รวมรับ</t>
  </si>
  <si>
    <t>ก่อสร้างถนน คสล. บ้านหนองยาง หมู่ที่ 1</t>
  </si>
  <si>
    <t>สัญญาจ้างที่ 1/58 ลว.  17 ก.พ.2558     (432,500.-)</t>
  </si>
  <si>
    <t xml:space="preserve"> บันทึกตกลงจ้าง     /58 ลว.   มี.ค.58(99,100.-)</t>
  </si>
  <si>
    <t xml:space="preserve"> 16 มี.ค.2560</t>
  </si>
  <si>
    <t>หจก.นวัตกรรมถังตวง</t>
  </si>
  <si>
    <t>ก่อสร้างถนน คสล. บ้านหนองตาด หมู่ที่ 14</t>
  </si>
  <si>
    <t xml:space="preserve"> 18 มี.ค.2560</t>
  </si>
  <si>
    <t>ก่อสร้างถนน คสล. บ้านหัวขัวใหม่ หมู่ที่ 17</t>
  </si>
  <si>
    <t xml:space="preserve"> 31 มี.ค.2560</t>
  </si>
  <si>
    <t>ยอดรายรับจริง ตามงบประมาณ</t>
  </si>
  <si>
    <r>
      <t>รายรับ</t>
    </r>
    <r>
      <rPr>
        <b/>
        <sz val="15"/>
        <rFont val="TH SarabunPSK"/>
        <family val="2"/>
      </rPr>
      <t xml:space="preserve"> (หมายเหตุ 1)</t>
    </r>
  </si>
  <si>
    <t>รายงาน รับ - จ่ายเงิน</t>
  </si>
  <si>
    <t xml:space="preserve">เงินอุดหนุนระบุวัตถุประสงค์-เฉพาะกิจ </t>
  </si>
  <si>
    <t>(บาท)</t>
  </si>
  <si>
    <t>จำนวนเงินเดือนนี้ ที่เกิดขึ้นจริง</t>
  </si>
  <si>
    <t>เงินอุดหนุนระบุวัตถุประสงค์/เฉพาะกิจ</t>
  </si>
  <si>
    <r>
      <t>ยอดรายรับ</t>
    </r>
    <r>
      <rPr>
        <b/>
        <sz val="8"/>
        <rFont val="TH SarabunPSK"/>
        <family val="2"/>
      </rPr>
      <t xml:space="preserve"> (เงินอุดหนุนทั่วไประบุวัตถุประสงค์)</t>
    </r>
  </si>
  <si>
    <t>เงินเดือน (อุดหนุนทั่วไประบุวัตถุประสงค์)</t>
  </si>
  <si>
    <t>ค่าจ้างชั่วคราว (อุดหนุนทั่วไประบุวัตถุประสงค์)</t>
  </si>
  <si>
    <t>งบกลาง (อุดหนุนทั่วไประบุวัตถุประสงค์)</t>
  </si>
  <si>
    <t>เงินฝากธนาคาร ธกส. ออมทรัพย์ เลขที่ 01924-8-06543-6</t>
  </si>
  <si>
    <t>เงินฝาก ก.ส.ท.</t>
  </si>
  <si>
    <t>เงินรายรับ  (หมายเหตุ 1)</t>
  </si>
  <si>
    <t xml:space="preserve"> 1. ภาษีเงินได้หัก ณ ที่จ่าย</t>
  </si>
  <si>
    <t xml:space="preserve"> 2. ค่าใช้จ่าย 5%</t>
  </si>
  <si>
    <t xml:space="preserve">รวม  </t>
  </si>
  <si>
    <t>431000</t>
  </si>
  <si>
    <t>215001</t>
  </si>
  <si>
    <t>215004</t>
  </si>
  <si>
    <t>215007</t>
  </si>
  <si>
    <t>113100</t>
  </si>
  <si>
    <t>113302</t>
  </si>
  <si>
    <t>เงินเดือน(การเมือง)</t>
  </si>
  <si>
    <t>เงินเดือน  (เงินอุดหนุนทั่วไประบุวัตถุประสงค์)</t>
  </si>
  <si>
    <t>ค่าจ้างชั่วคราว (เงินอุดหนุนทั่วไประบุวัตถุประสงค์)</t>
  </si>
  <si>
    <t>ค่าวัสดุ  (เงินอุดหนุนทั่วไประบุวัตถุประสงค์)</t>
  </si>
  <si>
    <t>งบกลาง  (เงินอุดหนุนทั่วไประบุวัตถุประสงค์)</t>
  </si>
  <si>
    <t>รวมจาย</t>
  </si>
  <si>
    <t>โครงการก่อสร้างถนน คสล. บ้านโสกดู่ หมู่ 4</t>
  </si>
  <si>
    <t xml:space="preserve"> 1 เม.ย.2560</t>
  </si>
  <si>
    <t>สัญญาจ้างที่ 3/58 ลว. 30 มี.ค.2558 (389,900.-)</t>
  </si>
  <si>
    <t>ก่อสร้างถนน คสล. บ้านหนองม่วง หมู่ที่ 3</t>
  </si>
  <si>
    <t xml:space="preserve"> 3 เม.ย.2560</t>
  </si>
  <si>
    <t xml:space="preserve"> บันทึกตกลงจ้าง 56/58 ลว.3 เม.ย.58(99,100.-)</t>
  </si>
  <si>
    <t>ก่อสร้างถนน คสล. บ้านม่วงเหนือ หมู่ที่ 12</t>
  </si>
  <si>
    <t xml:space="preserve"> 17 เม.ย.2560</t>
  </si>
  <si>
    <t xml:space="preserve"> บันทึกตกลงจ้าง 58/58 ลว.17 เม.ย.58(97,700.-)</t>
  </si>
  <si>
    <t>นายไพบูลย์  เดชนอก</t>
  </si>
  <si>
    <t>โครงการซ่อมแซมถนนเสริมดิน บ้านหินแร่ หมู่ 6</t>
  </si>
  <si>
    <t xml:space="preserve"> 22 เม.ย.2560</t>
  </si>
  <si>
    <t>โรงเรียน - บ้านหนองนกเป็ด หมู่ 9</t>
  </si>
  <si>
    <t xml:space="preserve"> บันทึกตกลงจ้าง 59/58 ลว.22 เม.ย.58(98,600.-)</t>
  </si>
  <si>
    <t>โครงการก่อสร้างถนน คสล. บ้านหินแร่ หมู่ 6</t>
  </si>
  <si>
    <t xml:space="preserve"> 6 พ.ค.2560</t>
  </si>
  <si>
    <t>บันทึกตกลงจ้าง 61/58 ลว. 7 พ.ค.2558 (99,100.-)</t>
  </si>
  <si>
    <t>โครงการก่อสร้างถนน คสล. บ้านหนองนกเป็ด หมู่ 9</t>
  </si>
  <si>
    <t xml:space="preserve"> 19 พ.ค.2560</t>
  </si>
  <si>
    <t>บันทึกตกลงจ้าง 62/58 ลว. 19 พ.ค.2558 (99,100.-)</t>
  </si>
  <si>
    <t>โครงการก่อสร้างถนน คสล. บ้านหนองดู่น้อย หมู่ 16</t>
  </si>
  <si>
    <t xml:space="preserve"> 25 พ.ค.2560</t>
  </si>
  <si>
    <t>บันทึกตกลงจ้าง 63/58 ลว. 25 พ.ค.2558 (99,100.-)</t>
  </si>
  <si>
    <t>โครงการก่อสร้างถนน คสล. บ้านหนองดู่ หมู่ 10</t>
  </si>
  <si>
    <t>บันทึกตกลงจ้าง 64/58 ลว. 22 พ.ค.2558 (99,100.-)</t>
  </si>
  <si>
    <t>โครงการก่อสร้างถนน คสล. บ้านหนองอ้อ หมู่ 18</t>
  </si>
  <si>
    <t xml:space="preserve"> 27 พ.ค.2560</t>
  </si>
  <si>
    <t>บันทึกตกลงจ้าง 67/58 ลว. 27 พ.ค.2558 (99,700.-)</t>
  </si>
  <si>
    <t>โครงการก่อสร้างถนน คสล. บ้านห้วยผักหนาม หมู่ 7</t>
  </si>
  <si>
    <t xml:space="preserve"> 8 มิ.ย.2560</t>
  </si>
  <si>
    <t>บันทึกตกลงจ้าง 68/58 ลว. 8 มิ.ย.58 (77,400.-)</t>
  </si>
  <si>
    <t>โครงการก่อสร้างถนน คสล. บ้านหนองยาง หมู่ 5</t>
  </si>
  <si>
    <t>บันทึกตกลงจ้าง 69/58 ลว. 8 มิ.ย.58 (99,700.-)</t>
  </si>
  <si>
    <t>โครงการก่อสร้างถนน คสล. บ้านอรุณพัฒนา หมู่ 11</t>
  </si>
  <si>
    <t xml:space="preserve"> 15 มิ.ย.2560</t>
  </si>
  <si>
    <t>บันทึกตกลงจ้าง 76 /58  ลว. 15 มิ.ย.2558 (99,100.-)</t>
  </si>
  <si>
    <t xml:space="preserve">เทศบาลตำบลบ้านยาง   </t>
  </si>
  <si>
    <t>อำเภอลำทะเมนชัย  จังหวัดนครราชสีมา</t>
  </si>
  <si>
    <t xml:space="preserve">ธนาคารเพื่อการเกษตรและสหกรณ์การเกษตร </t>
  </si>
  <si>
    <t>สาขาลำทะเมนชัย   บัญชีเงินฝากออมทรัพย์</t>
  </si>
  <si>
    <t>งบกระทบยอดเงินฝากธนาคาร</t>
  </si>
  <si>
    <r>
      <t>บวก</t>
    </r>
    <r>
      <rPr>
        <b/>
        <sz val="16"/>
        <rFont val="TH SarabunPSK"/>
        <family val="2"/>
      </rPr>
      <t xml:space="preserve"> : เงินฝากระหว่างทาง</t>
    </r>
  </si>
  <si>
    <r>
      <t xml:space="preserve">     </t>
    </r>
    <r>
      <rPr>
        <b/>
        <u val="single"/>
        <sz val="16"/>
        <rFont val="TH SarabunPSK"/>
        <family val="2"/>
      </rPr>
      <t>หัก:</t>
    </r>
    <r>
      <rPr>
        <b/>
        <sz val="16"/>
        <rFont val="TH SarabunPSK"/>
        <family val="2"/>
      </rPr>
      <t xml:space="preserve">  เช็คจ่ายที่ผู้รับยังไม่นำมาขึ้นเงินกับธนาคาร</t>
    </r>
  </si>
  <si>
    <r>
      <t xml:space="preserve">     </t>
    </r>
    <r>
      <rPr>
        <b/>
        <u val="single"/>
        <sz val="16"/>
        <rFont val="TH SarabunPSK"/>
        <family val="2"/>
      </rPr>
      <t>บวก</t>
    </r>
    <r>
      <rPr>
        <b/>
        <sz val="16"/>
        <rFont val="TH SarabunPSK"/>
        <family val="2"/>
      </rPr>
      <t xml:space="preserve"> : หรือ (หัก)  รายการกระทบยอดอื่น ๆ</t>
    </r>
  </si>
  <si>
    <t>รายละเอียด</t>
  </si>
  <si>
    <t>เลขที่เอกสาร</t>
  </si>
  <si>
    <t xml:space="preserve">                                 </t>
  </si>
  <si>
    <t>ผู้ตรวจสอบ</t>
  </si>
  <si>
    <t xml:space="preserve"> (ลงชื่อ)………………………………</t>
  </si>
  <si>
    <t xml:space="preserve">       (นางสมวงค์  ประทุมศิริ)</t>
  </si>
  <si>
    <t xml:space="preserve">วันที่ …………….     </t>
  </si>
  <si>
    <t>ธนาคารกรุงไทย สาขาประทาย</t>
  </si>
  <si>
    <t>บัญชีเงินฝากออมทรัพย์</t>
  </si>
  <si>
    <t>ธนาคาร ธกส. สาขาลำทะเมนชัย</t>
  </si>
  <si>
    <t>(โครงการเศรษฐกิจชุมชนฯ)</t>
  </si>
  <si>
    <t xml:space="preserve">วันที่ ……......……….     </t>
  </si>
  <si>
    <t>(ศูนย์รวมข้อมูลข่าวสารฯ)</t>
  </si>
  <si>
    <t>เลขที่บัญชี  01924-2-78248-2</t>
  </si>
  <si>
    <t>เลขที่บัญชี  02003-2-346869</t>
  </si>
  <si>
    <t>ธนาคาร ออมสิน สาขาชุมพวง</t>
  </si>
  <si>
    <t xml:space="preserve">บัญชีเงินฝากเผื่อเรียก  </t>
  </si>
  <si>
    <t>เลขที่บัญชี   020050765468</t>
  </si>
  <si>
    <t xml:space="preserve">       (นางสมวงค์  ประทุมศิริ)  วันที่ …….......……….     </t>
  </si>
  <si>
    <t xml:space="preserve"> - 2 -</t>
  </si>
  <si>
    <t>โอนงบประมาณรายจ่ายตามเทศบัญญัติ</t>
  </si>
  <si>
    <t>หมวดรายจ่าย</t>
  </si>
  <si>
    <t>งบประมาณ</t>
  </si>
  <si>
    <t>ครั้งที่ 1</t>
  </si>
  <si>
    <t>ครั้งที่ 2</t>
  </si>
  <si>
    <t>เงินเดือน(ประจำ)</t>
  </si>
  <si>
    <t>เดือน</t>
  </si>
  <si>
    <t>บ.นิวสตาร์ แมชชินเนอรี่ จก.</t>
  </si>
  <si>
    <t>จัดซื้อรถยนต์บรรทุกน้ำดับเพลิงแบบเอนกประสงค์</t>
  </si>
  <si>
    <t>สัญญาซื้อ E 1/2558 ลว.              (3,093,000.-)</t>
  </si>
  <si>
    <t xml:space="preserve"> 7 ส.ค.2559</t>
  </si>
  <si>
    <t>นายสาคร  ค่อนดี</t>
  </si>
  <si>
    <t>โครงการปรับปรุงสำนักงาน ทต. บันทึกตกลงจ้าง 85/58</t>
  </si>
  <si>
    <t>ลว. 21 ส.ค.2558  (89,300.-)</t>
  </si>
  <si>
    <t xml:space="preserve"> 24 ส.ค.2560</t>
  </si>
  <si>
    <t>บันทึกตกลงจ้างเลขที่ 72/57 ลว 21 ส.ค.57 (97,900.-)</t>
  </si>
  <si>
    <t xml:space="preserve">บัญชีเงินฝากประจำ 12 เดือน </t>
  </si>
  <si>
    <t>เลขที่บัญชี   300023959129</t>
  </si>
  <si>
    <t>10. ลูกหนี้ภาษีบำรุงท้องที่ 1 ต.ค.56-30 ก.ย.57</t>
  </si>
  <si>
    <t>11. ลูกหนี้ภาษีบำรุงท้องที่ 1 ต.ค.57-30 ก.ย.58</t>
  </si>
  <si>
    <t>ลูกหนี้เงินสะสม</t>
  </si>
  <si>
    <t>เจ้าหนี้เงินสะสม</t>
  </si>
  <si>
    <t>ฎีกาค้างจ่าย</t>
  </si>
  <si>
    <t xml:space="preserve"> 1. ลูกหนี้ภาษีบำรุงท้องที่ 1 ต.ค.47-30 ก.ย.48</t>
  </si>
  <si>
    <t xml:space="preserve"> 2. ลูกหนี้ภาษีบำรุงท้องที่ 1 ต.ค.48-30 ก.ย.49</t>
  </si>
  <si>
    <t xml:space="preserve"> 3. ลูกหนี้ภาษีบำรุงท้องที่ 1 ต.ค.49-30 ก.ย.50</t>
  </si>
  <si>
    <t xml:space="preserve"> 4. ลูกหนี้ภาษีบำรุงท้องที่ 1 ต.ค.50-30 ก.ย.51</t>
  </si>
  <si>
    <t xml:space="preserve"> 5. ลูกหนี้ภาษีบำรุงท้องที่ 1 ต.ค.51-30 ก.ย.52</t>
  </si>
  <si>
    <t xml:space="preserve"> 6. ลูกหนี้ภาษีบำรุงท้องที่ 1 ต.ค.52-30 ก.ย.53</t>
  </si>
  <si>
    <t xml:space="preserve"> 7. ลูกหนี้ภาษีบำรุงท้องที่ 1 ต.ค.53-30 ก.ย.54</t>
  </si>
  <si>
    <t xml:space="preserve"> 8. ลูกหนี้ภาษีบำรุงท้องที่ 1 ต.ค.54-30 ก.ย.55</t>
  </si>
  <si>
    <t xml:space="preserve"> 9. ลูกหนี้ภาษีบำรุงท้องที่ 1 ต.ค.55-30 ก.ย.56</t>
  </si>
  <si>
    <t>ลูกหนี้เงินยืม</t>
  </si>
  <si>
    <t>1. เบี้ยยังชีพ - ผู้สูงอายุ</t>
  </si>
  <si>
    <t>จำนวน</t>
  </si>
  <si>
    <t>1  ราย</t>
  </si>
  <si>
    <t>3  ราย</t>
  </si>
  <si>
    <t>5  ราย</t>
  </si>
  <si>
    <t>24  ราย</t>
  </si>
  <si>
    <t>18  ราย</t>
  </si>
  <si>
    <t>19  ราย</t>
  </si>
  <si>
    <t>ลูกหนี้ภาษีบำรุงท้องที่</t>
  </si>
  <si>
    <t>ต่าง</t>
  </si>
  <si>
    <t>(ลงชื่อ).................................................</t>
  </si>
  <si>
    <t>722000</t>
  </si>
  <si>
    <t>733000</t>
  </si>
  <si>
    <t>710000</t>
  </si>
  <si>
    <t>190004</t>
  </si>
  <si>
    <t>290001</t>
  </si>
  <si>
    <t>213000</t>
  </si>
  <si>
    <t>หจก.ธนกฤต เฮอริเทจ กรุ๊ป</t>
  </si>
  <si>
    <t>จ้างเหมาปรับปรุงระบบไฟฟ้าภายในสำนักงาน</t>
  </si>
  <si>
    <t>ตกลงจ้างที่ 86/58 ลว. 17 ก.ย.2558 (76,000.- )</t>
  </si>
  <si>
    <t xml:space="preserve"> 17 มี.ค.2559</t>
  </si>
  <si>
    <t>จ้างเหมาซ่อมแซมถนนดิน ลงหินคลุก ม.4-6</t>
  </si>
  <si>
    <t>ตกลงจ้างที่ 88/58 ลว. 22 ก.ย.2558 (99,000.- )</t>
  </si>
  <si>
    <t xml:space="preserve"> 22 มี.ค.2559</t>
  </si>
  <si>
    <t>จ้างเหมาก่อสร้างอาคารเอนกประสงค์ ทต.บ้านยาง</t>
  </si>
  <si>
    <t>สัญญาจ้างที่ 5/58 ลว. 29 ก.ย.2558 (1,054,000.- )</t>
  </si>
  <si>
    <t xml:space="preserve"> 29 ก.ย.2560</t>
  </si>
  <si>
    <t xml:space="preserve">      หัวหน้าฝ่ายบริหารงานคลัง</t>
  </si>
  <si>
    <t>รายได้จากรัฐบาลค้างรับ</t>
  </si>
  <si>
    <t>ลูกหนี้เงินทุนโครงการเศรษฐกิจชุมชน</t>
  </si>
  <si>
    <t xml:space="preserve">ประจำปีงบประมาณ พ.ศ. 2559   </t>
  </si>
  <si>
    <t>แผนงาน</t>
  </si>
  <si>
    <t>หมวด</t>
  </si>
  <si>
    <t>ประเภท</t>
  </si>
  <si>
    <t>บริหารงานทั่วไป</t>
  </si>
  <si>
    <t>บริหารทั่วไป</t>
  </si>
  <si>
    <t>บริหารงานคลัง</t>
  </si>
  <si>
    <t>การศึกษา</t>
  </si>
  <si>
    <t>เคหะและชุมชน</t>
  </si>
  <si>
    <t>เกษตร</t>
  </si>
  <si>
    <t>แหล่งเงิน</t>
  </si>
  <si>
    <t xml:space="preserve">งาน </t>
  </si>
  <si>
    <t>โครงการ</t>
  </si>
  <si>
    <t>เงินงบประมาณ</t>
  </si>
  <si>
    <t>ศึกษา</t>
  </si>
  <si>
    <t>บริหารทั่วไปเกี่ยว</t>
  </si>
  <si>
    <t>ค่าที่ดินและ</t>
  </si>
  <si>
    <t xml:space="preserve">อาคารต่าง ๆ </t>
  </si>
  <si>
    <t>กับเคหะและชุมชน</t>
  </si>
  <si>
    <t>สิ่งก่อสร้าง</t>
  </si>
  <si>
    <t>เงินเดือน</t>
  </si>
  <si>
    <t>(ฝ่ายประจำ)</t>
  </si>
  <si>
    <t>พนักงานจ้าง</t>
  </si>
  <si>
    <t>ค่าตอบแทนผู้ปฏิบัติ</t>
  </si>
  <si>
    <t>ราชการอันเป็น</t>
  </si>
  <si>
    <t>ประโยชน์แก่ อปท.</t>
  </si>
  <si>
    <t>วัสดุเชื้อเพลิงและหล่อลื่น</t>
  </si>
  <si>
    <t>ค่าบริการสื่อสารและ</t>
  </si>
  <si>
    <t>โทรคมนาคม</t>
  </si>
  <si>
    <t>กับการศึกษา</t>
  </si>
  <si>
    <t>สำรองจ่าย</t>
  </si>
  <si>
    <r>
      <t>บัญชีเงินรับฝาก</t>
    </r>
    <r>
      <rPr>
        <b/>
        <sz val="16"/>
        <rFont val="TH SarabunPSK"/>
        <family val="2"/>
      </rPr>
      <t xml:space="preserve"> (หมายเหตุ 2 ) </t>
    </r>
    <r>
      <rPr>
        <b/>
        <u val="single"/>
        <sz val="16"/>
        <rFont val="TH SarabunPSK"/>
        <family val="2"/>
      </rPr>
      <t xml:space="preserve">ประกอบงบทดลอง </t>
    </r>
  </si>
  <si>
    <t>เงินรับฝาก  (หมายเหตุ 2)</t>
  </si>
  <si>
    <r>
      <t>ลูกหนี้ภาษี</t>
    </r>
    <r>
      <rPr>
        <b/>
        <sz val="16"/>
        <rFont val="TH SarabunPSK"/>
        <family val="2"/>
      </rPr>
      <t xml:space="preserve"> (หมายเหตุ 3) </t>
    </r>
    <r>
      <rPr>
        <b/>
        <u val="single"/>
        <sz val="16"/>
        <rFont val="TH SarabunPSK"/>
        <family val="2"/>
      </rPr>
      <t>ประกอบงบทดลอง</t>
    </r>
  </si>
  <si>
    <t>ลูกหนี้ - ภาษีบำรุงท้องที่  (หมายเหตุ 3)</t>
  </si>
  <si>
    <r>
      <rPr>
        <b/>
        <u val="single"/>
        <sz val="16"/>
        <rFont val="TH SarabunPSK"/>
        <family val="2"/>
      </rPr>
      <t>รายจ่ายผัดส่งใบสำคัญ</t>
    </r>
    <r>
      <rPr>
        <b/>
        <sz val="16"/>
        <rFont val="TH SarabunPSK"/>
        <family val="2"/>
      </rPr>
      <t xml:space="preserve"> (หมายเหตุ 4)  </t>
    </r>
    <r>
      <rPr>
        <b/>
        <u val="single"/>
        <sz val="16"/>
        <rFont val="TH SarabunPSK"/>
        <family val="2"/>
      </rPr>
      <t>ประกอบงบทดลอง</t>
    </r>
  </si>
  <si>
    <r>
      <t>บัญชีลูกหนี้เงินยืม</t>
    </r>
    <r>
      <rPr>
        <b/>
        <sz val="16"/>
        <rFont val="TH SarabunPSK"/>
        <family val="2"/>
      </rPr>
      <t xml:space="preserve">  (หมายเหตุ 5) </t>
    </r>
    <r>
      <rPr>
        <b/>
        <u val="single"/>
        <sz val="16"/>
        <rFont val="TH SarabunPSK"/>
        <family val="2"/>
      </rPr>
      <t>ประกอบงบทดลอง</t>
    </r>
  </si>
  <si>
    <t>รายจ่ายผัดส่งใบสำคัญ (หมายเหตุ 4)</t>
  </si>
  <si>
    <t>ลูกหนี้เงินยืม (หมายเหตุ 5)</t>
  </si>
  <si>
    <t>ลูกหนี้เงินสะสม  (หมายเหตุ 6)</t>
  </si>
  <si>
    <t>เจ้าหนี้เงินสะสม  (หมายเหตุ 6)</t>
  </si>
  <si>
    <t>หมายเหตุ 7 รายจ่ายค้างจ่าย</t>
  </si>
  <si>
    <t>รายจ่ายค้างจ่าย  (หมายเหตุ 7)</t>
  </si>
  <si>
    <t>ประจำปีงบประมาณ พ.ศ. 2559</t>
  </si>
  <si>
    <t>ค่าภาษีมูลค่าเพิ่ม พ.ร.บ.จัดสรรรายได้ฯ</t>
  </si>
  <si>
    <t>ค่าธรรมเนียมจดทะเบียนพาณิชย์</t>
  </si>
  <si>
    <t>412128</t>
  </si>
  <si>
    <t>412301.</t>
  </si>
  <si>
    <t>ค่าเช่า หรือบริการสถานที่</t>
  </si>
  <si>
    <t>ดอกเบี้ย</t>
  </si>
  <si>
    <t>413003</t>
  </si>
  <si>
    <t>เงินปันผลหรือเงินรางวัลอื่น ๆ</t>
  </si>
  <si>
    <t>หมวดภาษีจัดสรร</t>
  </si>
  <si>
    <t>441002</t>
  </si>
  <si>
    <t>เงินเดือน การเมือง</t>
  </si>
  <si>
    <t>เงินเดือน ประจำ</t>
  </si>
  <si>
    <t xml:space="preserve"> ค่าครุภัณฑ์</t>
  </si>
  <si>
    <t>คลัง</t>
  </si>
  <si>
    <t>สงบภายใน</t>
  </si>
  <si>
    <t>ป้องกัน</t>
  </si>
  <si>
    <t>ก่อนวัยเรียน</t>
  </si>
  <si>
    <t>สาธา</t>
  </si>
  <si>
    <t>สังคม</t>
  </si>
  <si>
    <t>เคหะ</t>
  </si>
  <si>
    <t>เข้มแข็ง</t>
  </si>
  <si>
    <t>กีฬา</t>
  </si>
  <si>
    <t>ศาสนา</t>
  </si>
  <si>
    <t>โครงสร้าง</t>
  </si>
  <si>
    <t>ป่าไม้</t>
  </si>
  <si>
    <t xml:space="preserve">          (นางสาวอรอุมา  โคตรศรี)</t>
  </si>
  <si>
    <t xml:space="preserve">             ผู้อำนวยการกองคลัง</t>
  </si>
  <si>
    <t xml:space="preserve">   (นางสาวอรอุมา  โคตรศรี) วันที่.....................</t>
  </si>
  <si>
    <t xml:space="preserve">   (นางสาวอรอุมา  โคตรศรี) วันที่......................</t>
  </si>
  <si>
    <t xml:space="preserve">  (เบิกจ่ายตรง สปสช.)</t>
  </si>
  <si>
    <t>11. เบี้ยยังชีพผู้พิการ 2558</t>
  </si>
  <si>
    <t>12. ค่าจ้าง ผดด. 2558</t>
  </si>
  <si>
    <t>13. ประกันสังคม</t>
  </si>
  <si>
    <t>113200</t>
  </si>
  <si>
    <t>รายจ่ายค้างจ่าย</t>
  </si>
  <si>
    <t>211000</t>
  </si>
  <si>
    <t>215008</t>
  </si>
  <si>
    <t>เงินรับฝาก - เงินมัดจำประกันสัญญา</t>
  </si>
  <si>
    <t>215013</t>
  </si>
  <si>
    <t>เงินรับฝาก - เงินประกันสังคม</t>
  </si>
  <si>
    <t xml:space="preserve">       (นายเจษฐพล  ทุ่งกลาง)                              (นายธนเสฏฐ์  วงศ์เกียรติขจร)</t>
  </si>
  <si>
    <t xml:space="preserve">    ปลัดเทศบาลตำบลบ้านยาง                           นายกเทศมนตรีตำบลบ้านยาง</t>
  </si>
  <si>
    <t xml:space="preserve"> 3. เงินมัดจำประกันสัญญา</t>
  </si>
  <si>
    <t xml:space="preserve"> 4.  เงินรับฝาก ประกันสังคม</t>
  </si>
  <si>
    <t xml:space="preserve"> 5. เงินรับฝากรอคืนจังหวัด </t>
  </si>
  <si>
    <t xml:space="preserve"> 6. โครงการเงินทุนเศรษฐกิจชุมชน</t>
  </si>
  <si>
    <t xml:space="preserve"> 7. เงินอุดหนุนศูนย์จัดซื้อจัดจ้างตำบล</t>
  </si>
  <si>
    <t xml:space="preserve"> 8. เงินอุดหนุนศูนย์พัฒนาครอบครัว</t>
  </si>
  <si>
    <r>
      <t>รายรับจริงประกอบงบทดลองและรายงานรับ - จ่ายเงินสด (</t>
    </r>
    <r>
      <rPr>
        <b/>
        <u val="single"/>
        <sz val="16"/>
        <rFont val="TH SarabunPSK"/>
        <family val="2"/>
      </rPr>
      <t>หมายเหตุ 1</t>
    </r>
    <r>
      <rPr>
        <b/>
        <sz val="16"/>
        <rFont val="TH SarabunPSK"/>
        <family val="2"/>
      </rPr>
      <t xml:space="preserve"> ประกอบงบทดลอง)</t>
    </r>
  </si>
  <si>
    <t>ยอดรายรับ (ตามงบประมาณ)</t>
  </si>
  <si>
    <t xml:space="preserve">    (ลงชื่อ)................................................                        (ลงชื่อ)...................................................</t>
  </si>
  <si>
    <t>112002</t>
  </si>
  <si>
    <t>เงินฝากเงินทุนส่งเสริมกิจการเทศบาล</t>
  </si>
  <si>
    <t>หจก.ลำน้ำมูล กรุ๊ป</t>
  </si>
  <si>
    <t>โครงการจ้างเหมาก่อสร้างอาคาร ศพด.หนองม่วง</t>
  </si>
  <si>
    <t>เลขที่ E 5/2559 จำนวนเงิน  2,277,000.- บาท</t>
  </si>
  <si>
    <t xml:space="preserve"> 4 ธ.ค. 2560</t>
  </si>
  <si>
    <t>เลขที่ E 3/2559 จำนวนเงิน  1,926,000.- บาท</t>
  </si>
  <si>
    <t>ตกลงจ้างเลขที่ 57/57  (58,800.-บาท)  ลว.3 ก.ค..57</t>
  </si>
  <si>
    <t xml:space="preserve"> พฤศจิกายน 2558</t>
  </si>
  <si>
    <t xml:space="preserve"> มีนาคม 2559</t>
  </si>
  <si>
    <t xml:space="preserve"> เมษายน 2559</t>
  </si>
  <si>
    <t xml:space="preserve"> มิถุนายน 2559</t>
  </si>
  <si>
    <t>ประจำปีงบประมาณ 2559</t>
  </si>
  <si>
    <r>
      <t>หัก</t>
    </r>
    <r>
      <rPr>
        <b/>
        <sz val="16"/>
        <rFont val="TH SarabunPSK"/>
        <family val="2"/>
      </rPr>
      <t xml:space="preserve"> : เงินฝากระหว่างทาง</t>
    </r>
  </si>
  <si>
    <t>412103</t>
  </si>
  <si>
    <t>ค่าธรรมเนียมเกี่ยวกับใบอนุญาตการขายสุรา</t>
  </si>
  <si>
    <t xml:space="preserve"> กุมภาพันธ์ 2559</t>
  </si>
  <si>
    <t>ครั้งที่ 3</t>
  </si>
  <si>
    <t>ลูกหนี้โครงการเศรษฐกิจชุมชน</t>
  </si>
  <si>
    <t>113500</t>
  </si>
  <si>
    <t>บัญชีลูกหนี้เงินสะสม/เจ้าหนี้เงินสะสม (หมายเหตุ 6)ประกอบงบทดลอง</t>
  </si>
  <si>
    <t xml:space="preserve"> 1. หมวดค่าใช้สอย เลขที่ใบยืม  26/2549 โครงการเพิ่มประสิทธิภาพการ </t>
  </si>
  <si>
    <t xml:space="preserve">  บริหารงานพัสดุ</t>
  </si>
  <si>
    <t xml:space="preserve"> 2. หมวดค่าใช้สอย เลขที่ใบยืม  33/2549 โครงการหลักการเขียนแผนฯ</t>
  </si>
  <si>
    <t xml:space="preserve"> 3. หมวดรายจ่ายอื่น เลขที่ใบยืม  9/2550 เงินกองทุนหมุนเวียนพัฒนา</t>
  </si>
  <si>
    <t xml:space="preserve">  กลุ่มอาชีพเกษตร </t>
  </si>
  <si>
    <t xml:space="preserve">  หีบบัตรเลือกตั้ง</t>
  </si>
  <si>
    <t xml:space="preserve"> -4-</t>
  </si>
  <si>
    <t>ค่าวัสดุ (อุดหนุนทั่วไประบุวัตถุประสงค์)</t>
  </si>
  <si>
    <t>215017</t>
  </si>
  <si>
    <t>เงินรับฝาก - เบิกจ่ายตรง (สปสช.)</t>
  </si>
  <si>
    <t>215999</t>
  </si>
  <si>
    <t>เงินรับฝาก - เงินปันผลสหกรณ์ออมทรัพย์เทศบาล</t>
  </si>
  <si>
    <t>โครงการจ้างเหมาก่อสร้างถนน คสล. บ้านหนองเชือก ม.5</t>
  </si>
  <si>
    <t>เลขที่ 8/59 จำนวนเงิน  262,000.- บาท</t>
  </si>
  <si>
    <t xml:space="preserve">  1 ก.พ. 2561</t>
  </si>
  <si>
    <t>โครงการจ้างเหมาก่อสร้างถนน คสล. บ้านหินแร่ ม.6</t>
  </si>
  <si>
    <t>เลขที่ 9/59 จำนวนเงิน  128,000.- บาท</t>
  </si>
  <si>
    <t>11. ค่าตอบแทน จนท.สหกรณ์เทศบาล</t>
  </si>
  <si>
    <t>16  ราย</t>
  </si>
  <si>
    <t>25  ราย</t>
  </si>
  <si>
    <t xml:space="preserve">      (ลงชื่อ).......................................                  (ลงชื่อ)..........................................</t>
  </si>
  <si>
    <t>412210</t>
  </si>
  <si>
    <t>ค่าปรับการผิดสัญญา</t>
  </si>
  <si>
    <t>โครงการจ้างเหมาก่อสร้างถนน คสล. บ้านหนองอ้อ ม.8</t>
  </si>
  <si>
    <t>เลขที่ 14/59 ลว.4 มี.ค.59 จำนวนเงิน 199,000.- บาท</t>
  </si>
  <si>
    <t>โครงการจ้างเหมาก่อสร้างถนน คสล. บ้านหนองตาด ม.14</t>
  </si>
  <si>
    <t xml:space="preserve"> 4 มี.ค.2561</t>
  </si>
  <si>
    <t>เลขที่ 15/59 ลว.4 มี.ค.59 จำนวนเงิน 140,000.- บาท</t>
  </si>
  <si>
    <t>หจก.ศิริทัศน์การโยธา</t>
  </si>
  <si>
    <t>โครงการจ้างเหมาก่อสร้างถนนดิน บ้านหนองยาง ม.1</t>
  </si>
  <si>
    <t>เลขที่ 16/59 ลว.8 มี.ค.59 จำนวนเงิน 58,000.- บาท</t>
  </si>
  <si>
    <t>โครงการจ้างเหมาก่อสร้างถนน คสล. บ้านหนองยาง ม.1</t>
  </si>
  <si>
    <t>เลขที่ 17/59 ลว.9 มี.ค.59 จำนวนเงิน 134,000.- บาท</t>
  </si>
  <si>
    <t xml:space="preserve"> 9 มี.ค.2561</t>
  </si>
  <si>
    <t xml:space="preserve"> 8 ก.ย.2559</t>
  </si>
  <si>
    <t xml:space="preserve"> 17 มี.ค.2561</t>
  </si>
  <si>
    <t>โครงการจ้างเหมาก่อสร้างถนน คสล. บ้านโสกดู่ ม.4</t>
  </si>
  <si>
    <t>เลขที่     /59 ลว.   มี.ค.59 จำนวนเงิน 269,000.- บาท</t>
  </si>
  <si>
    <t>โครงการจ้างเหมาก่อสร้างถนน คสล. บ้านหนองดู่น้อย</t>
  </si>
  <si>
    <t>ม.16 เลขที่ /59 ลว.  มี.ค.59 จำนวนเงิน 160,000.- บาท</t>
  </si>
  <si>
    <t>เงินรับฝาก - เงินทุนโครงการเศรษฐกิจชุมชน</t>
  </si>
  <si>
    <t>215016</t>
  </si>
  <si>
    <t>เงินรับฝาก - ศูนย์จัดซื้อจัดจ้างฯ</t>
  </si>
  <si>
    <t>เงินรับฝาก -ค่าตอบแทน จนท.สหกรณ์ออมทรัพย์ ทต.</t>
  </si>
  <si>
    <t>ครั้งที่ 4</t>
  </si>
  <si>
    <t>ครั้งที่ 5</t>
  </si>
  <si>
    <t>ครั้งที่ 6</t>
  </si>
  <si>
    <t>412202</t>
  </si>
  <si>
    <t>ค่าปรับผู้กระทำผิดกฎหมายจราจรทางบก</t>
  </si>
  <si>
    <t xml:space="preserve">    "                  ประจำ 12 เดือน เลขที่ 300023959129</t>
  </si>
  <si>
    <t xml:space="preserve">             "                         เลขที่ 268-2-78248-2 (ศูนย์จัดซื้อฯ)</t>
  </si>
  <si>
    <t xml:space="preserve">             "                         เลขที่ 01924-8-08193-3 (เศรษฐกิจฯ)</t>
  </si>
  <si>
    <t xml:space="preserve">             "                         เลขที่ 02-0032346869 (สปสช.)</t>
  </si>
  <si>
    <t>โครงการจ้างเหมาก่อสร้างถนน คสล. บ้านหนองดู่</t>
  </si>
  <si>
    <t>ม.10 เลขที่ 22/59 ลว.  พ.ค.59 จำนวนเงิน 118,000.-บาท</t>
  </si>
  <si>
    <t xml:space="preserve"> 19 พ.ค.2561</t>
  </si>
  <si>
    <t>โครงการจ้างเหมาก่อสร้างถนน คสล. บ้านหัวขัว</t>
  </si>
  <si>
    <t>ม.2 เลขที่ 23/59 ลว.  พ.ค.59 จำนวนเงิน 269,500.- บาท</t>
  </si>
  <si>
    <t>10. สปสช. (จ่ายตรงรักษาพยาบาล)</t>
  </si>
  <si>
    <t>โครงการปิดกั้นคันคูสระหนองก้านเหลือง บ้านอรุณพัฒนา</t>
  </si>
  <si>
    <t>ม.11 เลขที่  /59 ลว.  มิ.ย.59 จำนวนเงิน 116,600.- บาท</t>
  </si>
  <si>
    <t xml:space="preserve"> 30 มิ.ย.2561</t>
  </si>
  <si>
    <t>โครงการจ้างเหมาก่อสร้างถนน คสล. บ้านยาง ม.15</t>
  </si>
  <si>
    <t>เลขที่    /59 ลว.  มิ.ย.59 จำนวนเงิน 91,400.- บาท</t>
  </si>
  <si>
    <t>ครั้งที่ 7</t>
  </si>
  <si>
    <t>ครั้งที่ 8</t>
  </si>
  <si>
    <t>เทศบาลตำบลบ้านยาง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</si>
  <si>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</si>
  <si>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</si>
  <si>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</si>
  <si>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</si>
  <si>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</si>
  <si>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</si>
  <si>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</si>
  <si>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</si>
  <si>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</si>
  <si>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แผนงานงบกลาง</t>
  </si>
  <si>
    <t>00110</t>
  </si>
  <si>
    <t>00120</t>
  </si>
  <si>
    <t>00210</t>
  </si>
  <si>
    <t>00220</t>
  </si>
  <si>
    <t>00240</t>
  </si>
  <si>
    <t>00250</t>
  </si>
  <si>
    <t>00260</t>
  </si>
  <si>
    <t>00310</t>
  </si>
  <si>
    <t>00410</t>
  </si>
  <si>
    <t>แผนงาน / งาน</t>
  </si>
  <si>
    <t>งานบริหารทั่วไป</t>
  </si>
  <si>
    <t>งานบริหารงานคลัง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</si>
  <si>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</si>
  <si>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</si>
  <si>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</si>
  <si>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</si>
  <si>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</si>
  <si>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</si>
  <si>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งานส่งเสริมและสนับสนุนความเข้มแข็งชุมชน</t>
  </si>
  <si>
    <t>งานกีฬาและนันทนาการ</t>
  </si>
  <si>
    <t>งานก่อสร้างโครงสร้างพื้นฐาน</t>
  </si>
  <si>
    <t>หมวด / ประเภทรายจ่าย</t>
  </si>
  <si>
    <t>00111</t>
  </si>
  <si>
    <t>00113</t>
  </si>
  <si>
    <t>00121</t>
  </si>
  <si>
    <t>00123</t>
  </si>
  <si>
    <t>00211</t>
  </si>
  <si>
    <t>00212</t>
  </si>
  <si>
    <t>00221</t>
  </si>
  <si>
    <t>00241</t>
  </si>
  <si>
    <t>00252</t>
  </si>
  <si>
    <t>00262</t>
  </si>
  <si>
    <t>00312</t>
  </si>
  <si>
    <t>00411</t>
  </si>
  <si>
    <t/>
  </si>
  <si>
    <t>เงินสมทบกองทุนประกันสังคม</t>
  </si>
  <si>
    <t>110300</t>
  </si>
  <si>
    <t>110700</t>
  </si>
  <si>
    <t>เบี้ยยังชีพคนพิการ</t>
  </si>
  <si>
    <t>110800</t>
  </si>
  <si>
    <t>เบี้ยยังชีพผู้ป่วยเอดส์</t>
  </si>
  <si>
    <t>110900</t>
  </si>
  <si>
    <t>111000</t>
  </si>
  <si>
    <t>รายจ่ายตามข้อผูกพัน</t>
  </si>
  <si>
    <t>111100</t>
  </si>
  <si>
    <t>เงินสมทบกองทุนบำเหน็จบำนาญข้าราชการส่วนท้องถิ่น (กบท.)</t>
  </si>
  <si>
    <t>120100</t>
  </si>
  <si>
    <t>รวมเดือนนี้</t>
  </si>
  <si>
    <t>รวมตั้งแต่ต้นปี</t>
  </si>
  <si>
    <t>เงินเดือนนายก/รองนายก</t>
  </si>
  <si>
    <t>210100</t>
  </si>
  <si>
    <t>เงินค่าตอบแทนประจำตำแหน่งนายก/รองนายก</t>
  </si>
  <si>
    <t>210200</t>
  </si>
  <si>
    <t>เงินค่าตอบแทนพิเศษนายก/รองนายก</t>
  </si>
  <si>
    <t>210300</t>
  </si>
  <si>
    <t>เงินค่าตอบแทนเลขานุการ/ที่ปรึกษานายกเทศมนตรี นายกองค์การบริหารส่วนตำบล</t>
  </si>
  <si>
    <t>210400</t>
  </si>
  <si>
    <t>เงินค่าตอบแทนสมาชิกสภาองค์กรปกครองส่วนท้องถิ่น</t>
  </si>
  <si>
    <t>210600</t>
  </si>
  <si>
    <t>เงินเดือนพนักงาน</t>
  </si>
  <si>
    <t>220100</t>
  </si>
  <si>
    <t>เงินเพิ่มต่าง ๆ ของพนักงาน</t>
  </si>
  <si>
    <t>220200</t>
  </si>
  <si>
    <t>เงินประจำตำแหน่ง</t>
  </si>
  <si>
    <t>220300</t>
  </si>
  <si>
    <t>ค่าจ้างลูกจ้างประจำ</t>
  </si>
  <si>
    <t>220500</t>
  </si>
  <si>
    <t>เงินเพิ่มต่าง ๆของลูกจ้างประจำ</t>
  </si>
  <si>
    <t>220600</t>
  </si>
  <si>
    <t>ค่าตอบแทนพนักงานจ้าง</t>
  </si>
  <si>
    <t>220700</t>
  </si>
  <si>
    <t>เงินเพิ่มต่าง ๆของพนักงานจ้าง</t>
  </si>
  <si>
    <t>220800</t>
  </si>
  <si>
    <t>ค่าตอบแทนผู้ปฏิบัติราชการอันเป็นประโยชน์แก่องค์กรปกครองส่วนท้องถิ่น</t>
  </si>
  <si>
    <t>310100</t>
  </si>
  <si>
    <t>ค่าเช่าบ้าน</t>
  </si>
  <si>
    <t>310400</t>
  </si>
  <si>
    <t>เงินช่วยเหลือการศึกษาบุตร</t>
  </si>
  <si>
    <t>310500</t>
  </si>
  <si>
    <t>รายจ่ายเพื่อให้ได้มาซึ่งบริการ</t>
  </si>
  <si>
    <t>320100</t>
  </si>
  <si>
    <t>รายจ่ายเกี่ยวกับการรับรองและพิธีการ</t>
  </si>
  <si>
    <t>320200</t>
  </si>
  <si>
    <t>รายจ่ายเกี่ยวเนื่องกับการปฏิบัติราชการที่ไม่เข้าลักษณะรายจ่ายหมวดอื่นๆ</t>
  </si>
  <si>
    <t>320300</t>
  </si>
  <si>
    <t>ค่าบำรุงรักษาและซ่อมแซม</t>
  </si>
  <si>
    <t>320400</t>
  </si>
  <si>
    <t>วัสดุสำนักงาน</t>
  </si>
  <si>
    <t>330100</t>
  </si>
  <si>
    <t>วัสดุไฟฟ้าและวิทยุ</t>
  </si>
  <si>
    <t>330200</t>
  </si>
  <si>
    <t>วัสดุงานบ้านงานครัว</t>
  </si>
  <si>
    <t>330300</t>
  </si>
  <si>
    <t>ค่าอาหารเสริม (นม)</t>
  </si>
  <si>
    <t>330400</t>
  </si>
  <si>
    <t>วัสดุยานพาหนะและขนส่ง</t>
  </si>
  <si>
    <t>330700</t>
  </si>
  <si>
    <t>330800</t>
  </si>
  <si>
    <t>วัสดุวิทยาศาสตร์หรือการแพทย์</t>
  </si>
  <si>
    <t>330900</t>
  </si>
  <si>
    <t>วัสดุโฆษณาและเผยแพร่</t>
  </si>
  <si>
    <t>331100</t>
  </si>
  <si>
    <t>วัสดุกีฬา</t>
  </si>
  <si>
    <t>331300</t>
  </si>
  <si>
    <t>วัสดุคอมพิวเตอร์</t>
  </si>
  <si>
    <t>331400</t>
  </si>
  <si>
    <t>วัสดุการศึกษา</t>
  </si>
  <si>
    <t>331500</t>
  </si>
  <si>
    <t>ค่าไฟฟ้า</t>
  </si>
  <si>
    <t>340100</t>
  </si>
  <si>
    <t>ค่าน้ำประปา ค่าน้ำบาดาล</t>
  </si>
  <si>
    <t>340200</t>
  </si>
  <si>
    <t>ค่าบริการโทรศัพท์</t>
  </si>
  <si>
    <t>340300</t>
  </si>
  <si>
    <t>ครุภัณฑ์สำนักงาน</t>
  </si>
  <si>
    <t>410100</t>
  </si>
  <si>
    <t>ครุภัณฑ์ก่อสร้าง</t>
  </si>
  <si>
    <t>410500</t>
  </si>
  <si>
    <t>ครุภัณฑ์ไฟฟ้าและวิทยุ</t>
  </si>
  <si>
    <t>410600</t>
  </si>
  <si>
    <t>ครุภัณฑ์โฆษณาและเผยแพร่</t>
  </si>
  <si>
    <t>410700</t>
  </si>
  <si>
    <t>ครุภัณฑ์คอมพิวเตอร์</t>
  </si>
  <si>
    <t>411600</t>
  </si>
  <si>
    <t>ค่าถมดิน</t>
  </si>
  <si>
    <t>420600</t>
  </si>
  <si>
    <t>ค่าก่อสร้างสิ่งสาธารณูปโภค</t>
  </si>
  <si>
    <t>เงินอุดหนุนส่วนราชการ</t>
  </si>
  <si>
    <t>610200</t>
  </si>
  <si>
    <t>รวมทั้งสิ้นเดือนนี้</t>
  </si>
  <si>
    <t>รวมทั้งสิ้นตั้งแต่ต้นปี</t>
  </si>
  <si>
    <t>กระดาษทำการกระทบยอดงบประมาณคงเหลือ</t>
  </si>
  <si>
    <t>แผนงานสังคมสงเคราะห์</t>
  </si>
  <si>
    <t>แผนงานการเกษตร</t>
  </si>
  <si>
    <t>00230</t>
  </si>
  <si>
    <t>00320</t>
  </si>
  <si>
    <t>งานสวัสดิการสังคมและสังคมสงเคราะห์</t>
  </si>
  <si>
    <t>งานศาสนาวัฒนธรรมท้องถิ่น</t>
  </si>
  <si>
    <t>งานส่งเสริมการเกษตร</t>
  </si>
  <si>
    <t>งานอนุรักษ์แหล่งน้ำและป่าไม้</t>
  </si>
  <si>
    <t>00232</t>
  </si>
  <si>
    <t>00263</t>
  </si>
  <si>
    <t>00321</t>
  </si>
  <si>
    <t>00322</t>
  </si>
  <si>
    <t>ค่าตอบแทนการปฏิบัติงานนอกเวลาราชการ</t>
  </si>
  <si>
    <t>310300</t>
  </si>
  <si>
    <t>วัสดุก่อสร้าง</t>
  </si>
  <si>
    <t>330600</t>
  </si>
  <si>
    <t>วัสดุการเกษตร</t>
  </si>
  <si>
    <t>331000</t>
  </si>
  <si>
    <t>วัสดุเครื่องดับเพลิง</t>
  </si>
  <si>
    <t>331600</t>
  </si>
  <si>
    <t>วัสดุอื่น</t>
  </si>
  <si>
    <t>331700</t>
  </si>
  <si>
    <t>ค่าบริการไปรษณีย์</t>
  </si>
  <si>
    <t>340400</t>
  </si>
  <si>
    <t>ค่าบริการสื่อสารและโทรคมนาคม</t>
  </si>
  <si>
    <t>340500</t>
  </si>
  <si>
    <t>ครุภัณฑ์การเกษตร</t>
  </si>
  <si>
    <t>410400</t>
  </si>
  <si>
    <t>510100</t>
  </si>
  <si>
    <t>อาคารต่าง ๆ</t>
  </si>
  <si>
    <t>420700</t>
  </si>
  <si>
    <t>เงินอุดหนุนเอกชน</t>
  </si>
  <si>
    <t>610300</t>
  </si>
  <si>
    <t>กระดาษทำการกระทบยอดการโอนงบประมาณรายจ่าย</t>
  </si>
  <si>
    <t>เทศบาลตำบลบ้านยาง อำเภอลำทะเมนชัย  จังหวัดนครราชสีมา</t>
  </si>
  <si>
    <t>โอนงบประมาณ เพิ่ม + , โอนงบประมาณ (ลด) -</t>
  </si>
  <si>
    <t>แผนงาน/งาน</t>
  </si>
  <si>
    <t>หมวด/ประเภทรายจ่าย</t>
  </si>
  <si>
    <t>50,000.00</t>
  </si>
  <si>
    <t>รวมงบกลาง</t>
  </si>
  <si>
    <t>(96,600.00)</t>
  </si>
  <si>
    <t>(100,000.00)</t>
  </si>
  <si>
    <t>รวมเงินเดือน (ฝ่ายประจำ)</t>
  </si>
  <si>
    <t>(50,000.00)</t>
  </si>
  <si>
    <t>20,000.00</t>
  </si>
  <si>
    <t>รวมค่าตอบแทน</t>
  </si>
  <si>
    <t>(240,500.00)</t>
  </si>
  <si>
    <t>(25,000.00)</t>
  </si>
  <si>
    <t>(90,000.00)</t>
  </si>
  <si>
    <t>60,000.00</t>
  </si>
  <si>
    <t>100,000.00</t>
  </si>
  <si>
    <t>(80,000.00)</t>
  </si>
  <si>
    <t>รวมค่าใช้สอย</t>
  </si>
  <si>
    <t>80,000.00</t>
  </si>
  <si>
    <t>(455,500.00)</t>
  </si>
  <si>
    <t>120,000.00</t>
  </si>
  <si>
    <t>วัสดุเครื่องแต่งกาย</t>
  </si>
  <si>
    <t>รวมค่าวัสดุ</t>
  </si>
  <si>
    <t>315,000.00</t>
  </si>
  <si>
    <t>202,500.00</t>
  </si>
  <si>
    <t>77,000.00</t>
  </si>
  <si>
    <t>รวมค่าครุภัณฑ์</t>
  </si>
  <si>
    <t>594,500.00</t>
  </si>
  <si>
    <t>96,600.00</t>
  </si>
  <si>
    <t>21,000.00</t>
  </si>
  <si>
    <t>(79,000.00)</t>
  </si>
  <si>
    <t>รวมค่าที่ดินและสิ่งก่อสร้าง</t>
  </si>
  <si>
    <t>17,600.00</t>
  </si>
  <si>
    <t>รวมรายจ่ายอื่น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</si>
  <si>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</si>
  <si>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</si>
  <si>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</si>
  <si>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รวมเงินอุดหนุนระบุวัตถุประสงค์/เฉพาะกิจคงเหลือ</t>
  </si>
  <si>
    <t>รวมยอดคงเหลือแต่ละงาน</t>
  </si>
  <si>
    <t>โครงการจ้างเหมาก่อสร้างถนน คสล. บ้านหนองม่วง ม.3</t>
  </si>
  <si>
    <t>เลขที่ 32 /59 ลว. 5 ก.ค.59 จำนวนเงิน 93,000.- บาท</t>
  </si>
  <si>
    <t>เลขที่ 33 /59 ลว. 8 ก.ค.59 จำนวนเงิน 230,000.- บาท</t>
  </si>
  <si>
    <t>โครงการจ้างเหมาก่อสร้างถนนเสริมดินและลงหินคลุก</t>
  </si>
  <si>
    <t>พร้อมวางท่อน้ำลอด บ้านหนองดู่ หมู่ 10</t>
  </si>
  <si>
    <t xml:space="preserve">  5 ก.ค.2561</t>
  </si>
  <si>
    <t xml:space="preserve"> 11 ม.ค.2560</t>
  </si>
  <si>
    <t xml:space="preserve">จำนวนคงเหลือจากบัญชีแยกประเภท                    61   ราย   จำนวนเงิน                </t>
  </si>
  <si>
    <t xml:space="preserve">จำนวนคงเหลือจากทะเบียนคุมเงินประกันสัญญา        61   ราย   จำนวนเงิน                </t>
  </si>
  <si>
    <t>วันที่  31  กรกฎาคม  พ.ศ. 2559</t>
  </si>
  <si>
    <t>โครงการจ้างเหมาก่อสร้างระบบประปาแบบผิวดิน</t>
  </si>
  <si>
    <t>ขนาดกลางบ้านห้วยผักหนาม ม.7  เลขที่E1/56</t>
  </si>
  <si>
    <t>จ้างเหมาก่อสร้างถนน คสล.บ้านหนองตาด หมู่ที่ 14</t>
  </si>
  <si>
    <t>จ้างเหมาก่อสร้างถนน คสล.บ้านโสกดู่ หมู่ที่ 4</t>
  </si>
  <si>
    <t>จ้างเหมาก่อสร้างถนน คสล.บ้านหินแร่ หมู่ที่ 6</t>
  </si>
  <si>
    <t>จ้างเหมาก่อสร้างถนน คสล.บ้านหนองนกเป็ด หมู่ที่ 9</t>
  </si>
  <si>
    <t>จ้างเหมาก่อสร้างถนน คสล.บ้านยาง หมู่ที่ 15</t>
  </si>
  <si>
    <t xml:space="preserve">จ้างเหมาก่อสร้างถนน คสล.บ้านหนองยาง หมู่ที่ </t>
  </si>
  <si>
    <t xml:space="preserve">          (ลงชื่อ)................................................                    (ลงชื่อ)...................................................</t>
  </si>
  <si>
    <t xml:space="preserve">                  (นายเจษฐพล  ทุ่งกลาง)                              (นายธนเสฏฐ์  วงศ์เกียรติขจร)</t>
  </si>
  <si>
    <t xml:space="preserve">                ปลัดเทศบาลตำบลบ้านยาง                            นายกเทศมนตรีตำบลบ้านยาง</t>
  </si>
  <si>
    <t xml:space="preserve"> 4.หมวดค่าใช้สอย เลขที่ใบยืม 97/2551 ค่าใช้จ่ายในการเดินทางไปรับ</t>
  </si>
  <si>
    <t xml:space="preserve"> 5.หมวดค่าใช้สอย เลขที่ใบยืม 98/2551 ค่าใช้จ่ายในการเดินทางไปรับ</t>
  </si>
  <si>
    <t xml:space="preserve"> 6 หมวดค่าใช้สอย เลขที่ใบยืม49/2552 ค่าใช้จ่ายในการปกป้องสถาบัน</t>
  </si>
  <si>
    <t xml:space="preserve"> 7 หมวดค่าใช้สอย เลขที่ใบยืม 26/53 โครงการศึกษาดูงานประจำปี </t>
  </si>
  <si>
    <t xml:space="preserve"> 8 หมวดค่าใช้สอย เลขที่ใบยืม 87/53 โครงการศึกษาดูงานประจำปี </t>
  </si>
  <si>
    <t xml:space="preserve"> 9 หมวดค่าใช้สอย เลขที่ใบยืม 34/59 ค่าใช้จ่ายในการเดินทางไปราชการ</t>
  </si>
  <si>
    <t xml:space="preserve"> 10 หมวดค่าใช้สอย เลขที่ใบยืม 35/59 ค่าลงทะเบียน</t>
  </si>
  <si>
    <t xml:space="preserve"> 11 หมวดค่าใช้สอย เลขที่ใบยืม 36/59 ค่าลงทะเบียน</t>
  </si>
  <si>
    <t xml:space="preserve"> 12 หมวดค่าใช้สอย เลขที่ใบยืม 37/59 ค่าลงทะเบียน</t>
  </si>
  <si>
    <t>ณ  วันที่  31  กรกฎาคม  พ.ศ.  2559</t>
  </si>
  <si>
    <t>39  ราย</t>
  </si>
  <si>
    <t>45  ราย</t>
  </si>
  <si>
    <t>116 ราย</t>
  </si>
  <si>
    <t xml:space="preserve"> 9. ค่าขายแบบแปลน - เงินอุดหนุนเฉพาะกิจ</t>
  </si>
  <si>
    <t>12. ค่าใช้จ่ายอื่น (ฟื้นฟูสมรรถภาพฯ)</t>
  </si>
  <si>
    <t xml:space="preserve">            (นายเจษฐพล  ทุ่งกลาง)                       (นายธนเสฏฐ์  วงศ์เกียรติขจร)</t>
  </si>
  <si>
    <t xml:space="preserve">          ปลัดเทศบาลตำบลบ้านยาง                    นายกเทศมนตรีตำบลบ้านยาง</t>
  </si>
  <si>
    <t>ณ วันที่  31  กรกฎาคม  2559</t>
  </si>
  <si>
    <t>ครั้งที่ 9</t>
  </si>
  <si>
    <t xml:space="preserve"> กรกฎาคม 2559</t>
  </si>
  <si>
    <t>ประจำปีงบประมาณ พ.ศ.2559  (31 กรกฎาคม 2559)</t>
  </si>
  <si>
    <t>ครั้งที่ 10</t>
  </si>
  <si>
    <t xml:space="preserve">             (นายเจษฐพล  ทุ่งกลาง)</t>
  </si>
  <si>
    <t xml:space="preserve">      นายกเทศมนตรีตำบลบ้านยาง                                  ปลัดเทศบาลตำบลบ้านยาง</t>
  </si>
  <si>
    <t>ตามงบ</t>
  </si>
  <si>
    <t>เฉพาะกิจ</t>
  </si>
  <si>
    <t xml:space="preserve"> ปีงบประมาณ พ.ศ. 2559  ประจำเดือน กรกฎาคม  พ.ศ. 2559</t>
  </si>
  <si>
    <t xml:space="preserve">            (นายเจษฐพล  ทุ่งกลาง)                                     (นายธนเสฏฐ์  วงศ์เกียรติขจร)</t>
  </si>
  <si>
    <t xml:space="preserve">            ปลัดเทศบาลตำบลบ้านยาง                                  นายกเทศมนตรีตำบลบ้านยาง</t>
  </si>
  <si>
    <t>214000</t>
  </si>
  <si>
    <t>รายจ่ายผัดส่งใบสำคัญ</t>
  </si>
  <si>
    <t>310000</t>
  </si>
  <si>
    <t>215015</t>
  </si>
  <si>
    <t>เงินรับฝาก - เงินฟื้นฟูสมรรถภาพฯ</t>
  </si>
  <si>
    <t>ยอดเงินคงเหลือตามรายงานธนาคาร   ณ  31 กรกฎาคม พ.ศ. 2559</t>
  </si>
  <si>
    <t xml:space="preserve">ยอดเงินคงเหลือตามบัญชี  ณ  31 กรกฎาคม พ.ศ. 2559    เป็นเงิน </t>
  </si>
  <si>
    <t>ภาษีรถยนต์และล้อเลื่อน</t>
  </si>
  <si>
    <t>ค่าจดทะเบียนสิทธิและนิติกรรมที่ดิน</t>
  </si>
  <si>
    <t>หน้า : 1/1</t>
  </si>
  <si>
    <t>ประจำเดือน กรกฏาคม  ปีงบประมาณ   พ.ศ. 2559</t>
  </si>
  <si>
    <t>วันที่พิมพ์ : 3/8/2559  19:33:06</t>
  </si>
  <si>
    <t>ประจำเดือน กรกฏาคม ปีงบประมาณ พ.ศ. 2559</t>
  </si>
  <si>
    <t>หน้า : 1/2</t>
  </si>
  <si>
    <t>ประจำเดือน กรกฏาคม ปีงบประมาณ พ.ศ.  2559</t>
  </si>
  <si>
    <t>เดือนตุลาคม ถึงเดือนกรกฎาคม   ปีงบประมาณ 2559</t>
  </si>
  <si>
    <t>(13,500.00)</t>
  </si>
  <si>
    <t>(143,500.00)</t>
  </si>
  <si>
    <t>(253,600.00)</t>
  </si>
  <si>
    <t>26,100.00</t>
  </si>
  <si>
    <t>13,500.00</t>
  </si>
  <si>
    <t>(14,000.00)</t>
  </si>
  <si>
    <t>39,100.00</t>
  </si>
  <si>
    <t>3,000.00</t>
  </si>
  <si>
    <t>(3,000.00)</t>
  </si>
  <si>
    <t>8,000.00</t>
  </si>
  <si>
    <t>6,000.00</t>
  </si>
  <si>
    <t>0.00</t>
  </si>
  <si>
    <t>(130,000.00)</t>
  </si>
  <si>
    <t>(200,500.00)</t>
  </si>
  <si>
    <t>98,000.00</t>
  </si>
  <si>
    <t>17,000.00</t>
  </si>
  <si>
    <t>30,000.00</t>
  </si>
  <si>
    <t>95,000.00</t>
  </si>
  <si>
    <t>(12,000.00)</t>
  </si>
  <si>
    <t>(5,000.00)</t>
  </si>
  <si>
    <t>15,000.00</t>
  </si>
  <si>
    <t>118,000.00</t>
  </si>
  <si>
    <t>(60,000.00)</t>
  </si>
  <si>
    <t>(485,500.00)</t>
  </si>
  <si>
    <t>5,000.00</t>
  </si>
  <si>
    <t>(45,000.00)</t>
  </si>
  <si>
    <t>25,000.00</t>
  </si>
  <si>
    <t>(79,100.00)</t>
  </si>
  <si>
    <t>รวมค่าสาธารณูปโภค</t>
  </si>
  <si>
    <t>กระดาษทำการกระทบยอดรายจ่าย (จ่ายจากเงินสะสม)</t>
  </si>
  <si>
    <t>ประจำเดือน  กรกฏาคม ปีงบประมาณ พ.ศ.  2559</t>
  </si>
  <si>
    <t>ไม่พบข้อมูล</t>
  </si>
  <si>
    <t>กระดาษทำการกระทบยอดรายจ่าย (จ่ายจากเงินทุนสำรองเงินสะสม)</t>
  </si>
  <si>
    <t>กระดาษทำการกระทบยอดรายจ่าย (จ่ายจากเงินกู้)</t>
  </si>
  <si>
    <t>วันที่พิมพ์ : 3/8/2559  19:50:27</t>
  </si>
  <si>
    <t>วันที่พิมพ์ : 3/8/2559  19:51:50</t>
  </si>
  <si>
    <t>วันที่พิมพ์ : 3/8/2559  19:53:56</t>
  </si>
  <si>
    <t>วันที่พิมพ์ : 3/8/2559  19:45:33</t>
  </si>
  <si>
    <t>วันที่พิมพ์ : 3/8/2559  19:55:15</t>
  </si>
  <si>
    <t>วันที่พิมพ์ : 3/8/2559  19:48:40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</si>
</sst>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t&quot;$&quot;#,##0_);\(t&quot;$&quot;#,##0\)"/>
    <numFmt numFmtId="208" formatCode="t&quot;$&quot;#,##0_);[Red]\(t&quot;$&quot;#,##0\)"/>
    <numFmt numFmtId="209" formatCode="t&quot;$&quot;#,##0.00_);\(t&quot;$&quot;#,##0.00\)"/>
    <numFmt numFmtId="210" formatCode="t&quot;$&quot;#,##0.00_);[Red]\(t&quot;$&quot;#,##0.00\)"/>
    <numFmt numFmtId="211" formatCode="_-* #,##0_-;\-* #,##0_-;_-* &quot;-&quot;??_-;_-@_-"/>
    <numFmt numFmtId="212" formatCode="[$-107041E]d\ mmmm\ yyyy;@"/>
    <numFmt numFmtId="213" formatCode="d\ ดดดด\ bbbb"/>
    <numFmt numFmtId="214" formatCode="mmm\-yyyy"/>
    <numFmt numFmtId="215" formatCode="[$-107041E]d\ mmm\ yy;@"/>
    <numFmt numFmtId="216" formatCode="[$-41E]d\ mmmm\ yyyy"/>
    <numFmt numFmtId="217" formatCode="_-* #,##0.0_-;\-* #,##0.0_-;_-* &quot;-&quot;??_-;_-@_-"/>
    <numFmt numFmtId="218" formatCode="[$-101041E]d\ mmm\ yy;@"/>
    <numFmt numFmtId="219" formatCode="[$-101041E]d\ mmmm\ yyyy;@"/>
    <numFmt numFmtId="220" formatCode="[$-1070000]d/m/yy;@"/>
    <numFmt numFmtId="221" formatCode="#,##0.00_);[Red]\(#,##0.00\)"/>
    <numFmt numFmtId="222" formatCode="00"/>
    <numFmt numFmtId="223" formatCode="0000000"/>
    <numFmt numFmtId="224" formatCode="#,##0.00_);[Red]\(#,##0\)"/>
    <numFmt numFmtId="225" formatCode="\(#,##0\);[Red]\-#,##0"/>
    <numFmt numFmtId="226" formatCode="_-* #,##0.0_-;\-* #,##0.0_-;_-* &quot;-&quot;?_-;_-@_-"/>
    <numFmt numFmtId="227" formatCode="_-* #,##0.000_-;\-* #,##0.000_-;_-* &quot;-&quot;??_-;_-@_-"/>
    <numFmt numFmtId="228" formatCode="000000"/>
    <numFmt numFmtId="229" formatCode="#,##0.00;[Red]#,##0.00"/>
    <numFmt numFmtId="230" formatCode="00000000"/>
    <numFmt numFmtId="231" formatCode="#,##0.00;#,##0.00"/>
    <numFmt numFmtId="232" formatCode="#,##0.0;#,##0.0"/>
    <numFmt numFmtId="233" formatCode="#,##0;#,##0"/>
    <numFmt numFmtId="234" formatCode="[$-1041E]#,##0.00;\(#,##0.00\);&quot;-&quot;"/>
    <numFmt numFmtId="235" formatCode="[$-1041E]#,##0.00;\-#,##0.00"/>
  </numFmts>
  <fonts count="132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0"/>
      <name val="TH SarabunPSK"/>
      <family val="2"/>
    </font>
    <font>
      <b/>
      <u val="double"/>
      <sz val="16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u val="singleAccounting"/>
      <sz val="16"/>
      <name val="TH SarabunPSK"/>
      <family val="2"/>
    </font>
    <font>
      <sz val="16"/>
      <name val="Wingdings"/>
      <family val="0"/>
    </font>
    <font>
      <b/>
      <u val="single"/>
      <sz val="15"/>
      <name val="TH SarabunPSK"/>
      <family val="2"/>
    </font>
    <font>
      <b/>
      <sz val="8"/>
      <name val="TH SarabunPSK"/>
      <family val="2"/>
    </font>
    <font>
      <u val="single"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Cordia New"/>
      <family val="2"/>
    </font>
    <font>
      <sz val="11"/>
      <color indexed="8"/>
      <name val="Cordia New"/>
      <family val="2"/>
    </font>
    <font>
      <b/>
      <sz val="11"/>
      <color indexed="8"/>
      <name val="Cordia New"/>
      <family val="2"/>
    </font>
    <font>
      <b/>
      <sz val="15"/>
      <color indexed="10"/>
      <name val="TH SarabunPSK"/>
      <family val="2"/>
    </font>
    <font>
      <b/>
      <u val="singleAccounting"/>
      <sz val="16"/>
      <name val="TH SarabunPSK"/>
      <family val="2"/>
    </font>
    <font>
      <sz val="11"/>
      <name val="TH SarabunPSK"/>
      <family val="2"/>
    </font>
    <font>
      <sz val="8"/>
      <name val="TH SarabunPSK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30"/>
      <name val="TH SarabunPSK"/>
      <family val="2"/>
    </font>
    <font>
      <b/>
      <sz val="15"/>
      <color indexed="62"/>
      <name val="TH SarabunPSK"/>
      <family val="2"/>
    </font>
    <font>
      <sz val="8"/>
      <color indexed="8"/>
      <name val="TH SarabunPSK"/>
      <family val="2"/>
    </font>
    <font>
      <b/>
      <sz val="10"/>
      <color indexed="8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b/>
      <sz val="8"/>
      <color indexed="62"/>
      <name val="TH SarabunPSK"/>
      <family val="2"/>
    </font>
    <font>
      <b/>
      <sz val="10"/>
      <color indexed="12"/>
      <name val="TH SarabunPSK"/>
      <family val="2"/>
    </font>
    <font>
      <b/>
      <sz val="8"/>
      <color indexed="12"/>
      <name val="TH SarabunPSK"/>
      <family val="2"/>
    </font>
    <font>
      <b/>
      <i/>
      <sz val="10"/>
      <color indexed="62"/>
      <name val="TH SarabunPSK"/>
      <family val="2"/>
    </font>
    <font>
      <b/>
      <i/>
      <sz val="10"/>
      <color indexed="12"/>
      <name val="TH SarabunPSK"/>
      <family val="2"/>
    </font>
    <font>
      <b/>
      <sz val="8"/>
      <color indexed="8"/>
      <name val="TH SarabunPSK"/>
      <family val="2"/>
    </font>
    <font>
      <b/>
      <i/>
      <sz val="8"/>
      <color indexed="48"/>
      <name val="TH SarabunPSK"/>
      <family val="2"/>
    </font>
    <font>
      <b/>
      <sz val="12"/>
      <color indexed="8"/>
      <name val="TH SarabunPSK"/>
      <family val="2"/>
    </font>
    <font>
      <b/>
      <sz val="10"/>
      <color indexed="8"/>
      <name val="Tahoma"/>
      <family val="0"/>
    </font>
    <font>
      <sz val="8"/>
      <color indexed="8"/>
      <name val="Microsoft Sans Serif"/>
      <family val="2"/>
    </font>
    <font>
      <b/>
      <sz val="12"/>
      <color indexed="8"/>
      <name val="Microsoft Sans Serif"/>
      <family val="2"/>
    </font>
    <font>
      <sz val="12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sz val="1"/>
      <color indexed="8"/>
      <name val="Microsoft Sans Serif"/>
      <family val="2"/>
    </font>
    <font>
      <b/>
      <sz val="10"/>
      <color indexed="62"/>
      <name val="Microsoft Sans Serif"/>
      <family val="2"/>
    </font>
    <font>
      <b/>
      <sz val="10"/>
      <color indexed="12"/>
      <name val="Microsoft Sans Serif"/>
      <family val="2"/>
    </font>
    <font>
      <b/>
      <sz val="8"/>
      <color indexed="62"/>
      <name val="Microsoft Sans Serif"/>
      <family val="2"/>
    </font>
    <font>
      <b/>
      <sz val="7"/>
      <color indexed="62"/>
      <name val="Microsoft Sans Serif"/>
      <family val="2"/>
    </font>
    <font>
      <sz val="7"/>
      <name val="Tahoma"/>
      <family val="2"/>
    </font>
    <font>
      <b/>
      <sz val="7"/>
      <color indexed="12"/>
      <name val="Microsoft Sans Serif"/>
      <family val="2"/>
    </font>
    <font>
      <b/>
      <sz val="10"/>
      <color indexed="10"/>
      <name val="Microsoft Sans Serif"/>
      <family val="0"/>
    </font>
    <font>
      <b/>
      <sz val="8"/>
      <color indexed="8"/>
      <name val="Microsoft Sans Serif"/>
      <family val="2"/>
    </font>
    <font>
      <b/>
      <sz val="10"/>
      <color indexed="48"/>
      <name val="TH SarabunPSK"/>
      <family val="2"/>
    </font>
    <font>
      <b/>
      <sz val="7"/>
      <color indexed="8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rgb="FF0070C0"/>
      <name val="TH SarabunPSK"/>
      <family val="2"/>
    </font>
    <font>
      <b/>
      <sz val="15"/>
      <color theme="4"/>
      <name val="TH SarabunPSK"/>
      <family val="2"/>
    </font>
    <font>
      <sz val="10"/>
      <color rgb="FF000000"/>
      <name val="TH SarabunPSK"/>
      <family val="2"/>
    </font>
    <font>
      <b/>
      <sz val="10"/>
      <color rgb="FF000000"/>
      <name val="TH SarabunPSK"/>
      <family val="2"/>
    </font>
    <font>
      <sz val="8"/>
      <color rgb="FF000000"/>
      <name val="TH SarabunPSK"/>
      <family val="2"/>
    </font>
    <font>
      <b/>
      <sz val="8"/>
      <color rgb="FF483D8B"/>
      <name val="TH SarabunPSK"/>
      <family val="2"/>
    </font>
    <font>
      <b/>
      <sz val="8"/>
      <color rgb="FF0000FF"/>
      <name val="TH SarabunPSK"/>
      <family val="2"/>
    </font>
    <font>
      <b/>
      <sz val="12"/>
      <color rgb="FF000000"/>
      <name val="TH SarabunPSK"/>
      <family val="2"/>
    </font>
    <font>
      <sz val="12"/>
      <color rgb="FF000000"/>
      <name val="TH SarabunPSK"/>
      <family val="2"/>
    </font>
    <font>
      <b/>
      <sz val="10"/>
      <color rgb="FF0000FF"/>
      <name val="TH SarabunPSK"/>
      <family val="2"/>
    </font>
    <font>
      <b/>
      <i/>
      <sz val="10"/>
      <color rgb="FF483D8B"/>
      <name val="TH SarabunPSK"/>
      <family val="2"/>
    </font>
    <font>
      <sz val="8"/>
      <color rgb="FF000000"/>
      <name val="Microsoft Sans Serif"/>
      <family val="2"/>
    </font>
    <font>
      <b/>
      <sz val="12"/>
      <color rgb="FF000000"/>
      <name val="Microsoft Sans Serif"/>
      <family val="2"/>
    </font>
    <font>
      <sz val="12"/>
      <color rgb="FF000000"/>
      <name val="Microsoft Sans Serif"/>
      <family val="2"/>
    </font>
    <font>
      <b/>
      <sz val="10"/>
      <color rgb="FF000000"/>
      <name val="Microsoft Sans Serif"/>
      <family val="2"/>
    </font>
    <font>
      <sz val="10"/>
      <color rgb="FF000000"/>
      <name val="Microsoft Sans Serif"/>
      <family val="2"/>
    </font>
    <font>
      <sz val="1"/>
      <color rgb="FF000000"/>
      <name val="Microsoft Sans Serif"/>
      <family val="2"/>
    </font>
    <font>
      <b/>
      <sz val="10"/>
      <color rgb="FF483D8B"/>
      <name val="Microsoft Sans Serif"/>
      <family val="2"/>
    </font>
    <font>
      <b/>
      <sz val="10"/>
      <color rgb="FF0000FF"/>
      <name val="Microsoft Sans Serif"/>
      <family val="2"/>
    </font>
    <font>
      <b/>
      <sz val="8"/>
      <color rgb="FF483D8B"/>
      <name val="Microsoft Sans Serif"/>
      <family val="2"/>
    </font>
    <font>
      <b/>
      <sz val="7"/>
      <color rgb="FF483D8B"/>
      <name val="Microsoft Sans Serif"/>
      <family val="2"/>
    </font>
    <font>
      <b/>
      <sz val="7"/>
      <color rgb="FF0000FF"/>
      <name val="Microsoft Sans Serif"/>
      <family val="2"/>
    </font>
    <font>
      <b/>
      <sz val="10"/>
      <color rgb="FFFF0000"/>
      <name val="Microsoft Sans Serif"/>
      <family val="0"/>
    </font>
    <font>
      <b/>
      <sz val="8"/>
      <color rgb="FF000000"/>
      <name val="TH SarabunPSK"/>
      <family val="2"/>
    </font>
    <font>
      <b/>
      <i/>
      <sz val="10"/>
      <color rgb="FF0000FF"/>
      <name val="TH SarabunPSK"/>
      <family val="2"/>
    </font>
    <font>
      <b/>
      <sz val="10"/>
      <color rgb="FF4169E1"/>
      <name val="TH SarabunPSK"/>
      <family val="2"/>
    </font>
    <font>
      <b/>
      <i/>
      <sz val="8"/>
      <color rgb="FF4169E1"/>
      <name val="TH SarabunPSK"/>
      <family val="2"/>
    </font>
    <font>
      <b/>
      <sz val="8"/>
      <color rgb="FF000000"/>
      <name val="Microsoft Sans Serif"/>
      <family val="2"/>
    </font>
    <font>
      <b/>
      <sz val="7"/>
      <color rgb="FF000000"/>
      <name val="Microsoft Sans Serif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double"/>
      <top style="double"/>
      <bottom style="double"/>
    </border>
    <border>
      <left style="thin">
        <color rgb="FFA9A9A9"/>
      </left>
      <right/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/>
      <bottom/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/>
      <top/>
      <bottom style="thin">
        <color rgb="FFA9A9A9"/>
      </bottom>
    </border>
    <border>
      <left style="thin">
        <color rgb="FFA9A9A9"/>
      </left>
      <right/>
      <top/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thin">
        <color rgb="FFA9A9A9"/>
      </top>
      <bottom style="thin">
        <color rgb="FFD3D3D3"/>
      </bottom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/>
      <right/>
      <top style="thin">
        <color rgb="FFD3D3D3"/>
      </top>
      <bottom/>
    </border>
    <border>
      <left/>
      <right style="thin">
        <color rgb="FFA9A9A9"/>
      </right>
      <top style="thin">
        <color rgb="FFD3D3D3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 style="thin">
        <color rgb="FFA9A9A9"/>
      </left>
      <right style="thin">
        <color rgb="FFA9A9A9"/>
      </right>
      <top/>
      <bottom/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FFFFFF"/>
      </left>
      <right style="thin">
        <color rgb="FFFFFFFF"/>
      </right>
      <top/>
      <bottom style="thin">
        <color rgb="FFA9A9A9"/>
      </bottom>
    </border>
    <border>
      <left/>
      <right/>
      <top style="thin">
        <color rgb="FFD3D3D3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20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1" borderId="2" applyNumberFormat="0" applyAlignment="0" applyProtection="0"/>
    <xf numFmtId="0" fontId="92" fillId="0" borderId="3" applyNumberFormat="0" applyFill="0" applyAlignment="0" applyProtection="0"/>
    <xf numFmtId="0" fontId="93" fillId="22" borderId="0" applyNumberFormat="0" applyBorder="0" applyAlignment="0" applyProtection="0"/>
    <xf numFmtId="0" fontId="94" fillId="23" borderId="1" applyNumberFormat="0" applyAlignment="0" applyProtection="0"/>
    <xf numFmtId="0" fontId="95" fillId="24" borderId="0" applyNumberFormat="0" applyBorder="0" applyAlignment="0" applyProtection="0"/>
    <xf numFmtId="0" fontId="96" fillId="0" borderId="4" applyNumberFormat="0" applyFill="0" applyAlignment="0" applyProtection="0"/>
    <xf numFmtId="0" fontId="97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98" fillId="20" borderId="5" applyNumberFormat="0" applyAlignment="0" applyProtection="0"/>
    <xf numFmtId="0" fontId="0" fillId="32" borderId="6" applyNumberFormat="0" applyFont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1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221" fontId="6" fillId="0" borderId="10" xfId="33" applyNumberFormat="1" applyFont="1" applyBorder="1" applyAlignment="1">
      <alignment horizontal="center"/>
    </xf>
    <xf numFmtId="221" fontId="9" fillId="0" borderId="10" xfId="33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221" fontId="10" fillId="0" borderId="11" xfId="33" applyNumberFormat="1" applyFont="1" applyBorder="1" applyAlignment="1">
      <alignment/>
    </xf>
    <xf numFmtId="221" fontId="10" fillId="0" borderId="12" xfId="33" applyNumberFormat="1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221" fontId="10" fillId="0" borderId="13" xfId="33" applyNumberFormat="1" applyFont="1" applyBorder="1" applyAlignment="1">
      <alignment/>
    </xf>
    <xf numFmtId="43" fontId="10" fillId="0" borderId="14" xfId="33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221" fontId="11" fillId="0" borderId="14" xfId="33" applyNumberFormat="1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221" fontId="11" fillId="0" borderId="12" xfId="33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3" fontId="10" fillId="0" borderId="13" xfId="33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221" fontId="11" fillId="0" borderId="13" xfId="33" applyNumberFormat="1" applyFont="1" applyBorder="1" applyAlignment="1">
      <alignment horizontal="center"/>
    </xf>
    <xf numFmtId="221" fontId="11" fillId="0" borderId="15" xfId="33" applyNumberFormat="1" applyFont="1" applyBorder="1" applyAlignment="1">
      <alignment/>
    </xf>
    <xf numFmtId="0" fontId="11" fillId="0" borderId="0" xfId="0" applyFont="1" applyAlignment="1">
      <alignment/>
    </xf>
    <xf numFmtId="221" fontId="8" fillId="0" borderId="12" xfId="33" applyNumberFormat="1" applyFont="1" applyBorder="1" applyAlignment="1">
      <alignment/>
    </xf>
    <xf numFmtId="0" fontId="10" fillId="0" borderId="12" xfId="0" applyFont="1" applyBorder="1" applyAlignment="1">
      <alignment/>
    </xf>
    <xf numFmtId="43" fontId="10" fillId="0" borderId="15" xfId="33" applyFont="1" applyBorder="1" applyAlignment="1">
      <alignment/>
    </xf>
    <xf numFmtId="43" fontId="8" fillId="0" borderId="10" xfId="33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21" fontId="10" fillId="0" borderId="14" xfId="33" applyNumberFormat="1" applyFont="1" applyBorder="1" applyAlignment="1">
      <alignment/>
    </xf>
    <xf numFmtId="43" fontId="5" fillId="0" borderId="0" xfId="33" applyFont="1" applyAlignment="1">
      <alignment/>
    </xf>
    <xf numFmtId="221" fontId="12" fillId="0" borderId="16" xfId="33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211" fontId="10" fillId="0" borderId="0" xfId="33" applyNumberFormat="1" applyFont="1" applyBorder="1" applyAlignment="1">
      <alignment/>
    </xf>
    <xf numFmtId="211" fontId="10" fillId="0" borderId="17" xfId="33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33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43" fontId="13" fillId="0" borderId="0" xfId="33" applyFont="1" applyAlignment="1">
      <alignment/>
    </xf>
    <xf numFmtId="49" fontId="6" fillId="0" borderId="0" xfId="0" applyNumberFormat="1" applyFont="1" applyAlignment="1">
      <alignment horizontal="center"/>
    </xf>
    <xf numFmtId="211" fontId="6" fillId="0" borderId="0" xfId="33" applyNumberFormat="1" applyFont="1" applyBorder="1" applyAlignment="1">
      <alignment horizontal="center"/>
    </xf>
    <xf numFmtId="0" fontId="5" fillId="0" borderId="0" xfId="0" applyFont="1" applyAlignment="1">
      <alignment/>
    </xf>
    <xf numFmtId="221" fontId="11" fillId="0" borderId="14" xfId="33" applyNumberFormat="1" applyFont="1" applyBorder="1" applyAlignment="1">
      <alignment horizontal="center"/>
    </xf>
    <xf numFmtId="221" fontId="11" fillId="0" borderId="21" xfId="33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5" xfId="0" applyFont="1" applyBorder="1" applyAlignment="1">
      <alignment/>
    </xf>
    <xf numFmtId="43" fontId="6" fillId="0" borderId="25" xfId="33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3" fontId="5" fillId="0" borderId="0" xfId="33" applyFont="1" applyBorder="1" applyAlignment="1">
      <alignment horizontal="center"/>
    </xf>
    <xf numFmtId="213" fontId="5" fillId="0" borderId="20" xfId="0" applyNumberFormat="1" applyFont="1" applyBorder="1" applyAlignment="1">
      <alignment/>
    </xf>
    <xf numFmtId="215" fontId="5" fillId="0" borderId="0" xfId="0" applyNumberFormat="1" applyFont="1" applyBorder="1" applyAlignment="1">
      <alignment horizontal="center"/>
    </xf>
    <xf numFmtId="43" fontId="5" fillId="0" borderId="25" xfId="0" applyNumberFormat="1" applyFont="1" applyBorder="1" applyAlignment="1">
      <alignment/>
    </xf>
    <xf numFmtId="43" fontId="5" fillId="0" borderId="17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20" xfId="0" applyFont="1" applyBorder="1" applyAlignment="1">
      <alignment horizontal="left" indent="2"/>
    </xf>
    <xf numFmtId="0" fontId="10" fillId="0" borderId="14" xfId="0" applyFont="1" applyBorder="1" applyAlignment="1">
      <alignment horizontal="left" indent="2" shrinkToFit="1"/>
    </xf>
    <xf numFmtId="49" fontId="10" fillId="0" borderId="0" xfId="0" applyNumberFormat="1" applyFont="1" applyBorder="1" applyAlignment="1">
      <alignment horizontal="center"/>
    </xf>
    <xf numFmtId="221" fontId="8" fillId="0" borderId="0" xfId="33" applyNumberFormat="1" applyFont="1" applyBorder="1" applyAlignment="1">
      <alignment/>
    </xf>
    <xf numFmtId="43" fontId="8" fillId="0" borderId="0" xfId="33" applyFont="1" applyBorder="1" applyAlignment="1">
      <alignment/>
    </xf>
    <xf numFmtId="221" fontId="9" fillId="0" borderId="0" xfId="33" applyNumberFormat="1" applyFont="1" applyAlignment="1">
      <alignment/>
    </xf>
    <xf numFmtId="221" fontId="16" fillId="0" borderId="0" xfId="33" applyNumberFormat="1" applyFont="1" applyAlignment="1">
      <alignment/>
    </xf>
    <xf numFmtId="0" fontId="8" fillId="0" borderId="14" xfId="0" applyFont="1" applyBorder="1" applyAlignment="1">
      <alignment horizontal="left" indent="1"/>
    </xf>
    <xf numFmtId="49" fontId="10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left" indent="2"/>
    </xf>
    <xf numFmtId="0" fontId="8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indent="3"/>
    </xf>
    <xf numFmtId="0" fontId="8" fillId="0" borderId="14" xfId="0" applyFont="1" applyBorder="1" applyAlignment="1">
      <alignment/>
    </xf>
    <xf numFmtId="222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3" fontId="5" fillId="0" borderId="25" xfId="33" applyFont="1" applyBorder="1" applyAlignment="1">
      <alignment/>
    </xf>
    <xf numFmtId="43" fontId="10" fillId="0" borderId="12" xfId="33" applyFont="1" applyBorder="1" applyAlignment="1">
      <alignment/>
    </xf>
    <xf numFmtId="0" fontId="10" fillId="0" borderId="0" xfId="0" applyFont="1" applyAlignment="1">
      <alignment horizontal="center"/>
    </xf>
    <xf numFmtId="43" fontId="10" fillId="0" borderId="11" xfId="33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43" fontId="10" fillId="0" borderId="0" xfId="33" applyFont="1" applyAlignment="1">
      <alignment/>
    </xf>
    <xf numFmtId="0" fontId="8" fillId="0" borderId="10" xfId="0" applyFont="1" applyBorder="1" applyAlignment="1">
      <alignment/>
    </xf>
    <xf numFmtId="221" fontId="12" fillId="0" borderId="10" xfId="33" applyNumberFormat="1" applyFont="1" applyBorder="1" applyAlignment="1">
      <alignment horizontal="center"/>
    </xf>
    <xf numFmtId="0" fontId="10" fillId="0" borderId="14" xfId="0" applyFont="1" applyBorder="1" applyAlignment="1">
      <alignment horizontal="left" indent="2"/>
    </xf>
    <xf numFmtId="0" fontId="10" fillId="0" borderId="14" xfId="0" applyFont="1" applyFill="1" applyBorder="1" applyAlignment="1">
      <alignment horizontal="left" indent="2"/>
    </xf>
    <xf numFmtId="0" fontId="10" fillId="0" borderId="14" xfId="0" applyFont="1" applyBorder="1" applyAlignment="1">
      <alignment horizontal="left" indent="3" shrinkToFit="1"/>
    </xf>
    <xf numFmtId="49" fontId="10" fillId="0" borderId="14" xfId="0" applyNumberFormat="1" applyFont="1" applyFill="1" applyBorder="1" applyAlignment="1">
      <alignment horizontal="center"/>
    </xf>
    <xf numFmtId="211" fontId="13" fillId="0" borderId="0" xfId="33" applyNumberFormat="1" applyFont="1" applyAlignment="1">
      <alignment/>
    </xf>
    <xf numFmtId="211" fontId="10" fillId="0" borderId="0" xfId="33" applyNumberFormat="1" applyFont="1" applyAlignment="1">
      <alignment/>
    </xf>
    <xf numFmtId="211" fontId="8" fillId="0" borderId="10" xfId="33" applyNumberFormat="1" applyFont="1" applyBorder="1" applyAlignment="1">
      <alignment horizontal="center"/>
    </xf>
    <xf numFmtId="211" fontId="10" fillId="0" borderId="0" xfId="33" applyNumberFormat="1" applyFont="1" applyBorder="1" applyAlignment="1">
      <alignment horizontal="center"/>
    </xf>
    <xf numFmtId="211" fontId="10" fillId="0" borderId="28" xfId="33" applyNumberFormat="1" applyFont="1" applyBorder="1" applyAlignment="1">
      <alignment horizontal="center"/>
    </xf>
    <xf numFmtId="211" fontId="10" fillId="0" borderId="27" xfId="33" applyNumberFormat="1" applyFont="1" applyBorder="1" applyAlignment="1">
      <alignment/>
    </xf>
    <xf numFmtId="211" fontId="10" fillId="0" borderId="26" xfId="33" applyNumberFormat="1" applyFont="1" applyBorder="1" applyAlignment="1">
      <alignment/>
    </xf>
    <xf numFmtId="211" fontId="5" fillId="0" borderId="0" xfId="33" applyNumberFormat="1" applyFont="1" applyBorder="1" applyAlignment="1">
      <alignment/>
    </xf>
    <xf numFmtId="211" fontId="5" fillId="0" borderId="0" xfId="33" applyNumberFormat="1" applyFont="1" applyAlignment="1">
      <alignment/>
    </xf>
    <xf numFmtId="211" fontId="11" fillId="0" borderId="0" xfId="33" applyNumberFormat="1" applyFont="1" applyAlignment="1">
      <alignment/>
    </xf>
    <xf numFmtId="211" fontId="11" fillId="0" borderId="20" xfId="33" applyNumberFormat="1" applyFont="1" applyBorder="1" applyAlignment="1">
      <alignment/>
    </xf>
    <xf numFmtId="211" fontId="11" fillId="0" borderId="0" xfId="33" applyNumberFormat="1" applyFont="1" applyBorder="1" applyAlignment="1">
      <alignment/>
    </xf>
    <xf numFmtId="211" fontId="11" fillId="0" borderId="25" xfId="33" applyNumberFormat="1" applyFont="1" applyBorder="1" applyAlignment="1">
      <alignment/>
    </xf>
    <xf numFmtId="211" fontId="12" fillId="0" borderId="0" xfId="33" applyNumberFormat="1" applyFont="1" applyBorder="1" applyAlignment="1">
      <alignment vertical="center"/>
    </xf>
    <xf numFmtId="211" fontId="12" fillId="0" borderId="0" xfId="33" applyNumberFormat="1" applyFont="1" applyBorder="1" applyAlignment="1">
      <alignment horizontal="center"/>
    </xf>
    <xf numFmtId="211" fontId="11" fillId="0" borderId="0" xfId="33" applyNumberFormat="1" applyFont="1" applyBorder="1" applyAlignment="1" quotePrefix="1">
      <alignment horizontal="center"/>
    </xf>
    <xf numFmtId="211" fontId="11" fillId="0" borderId="0" xfId="33" applyNumberFormat="1" applyFont="1" applyBorder="1" applyAlignment="1">
      <alignment horizontal="right"/>
    </xf>
    <xf numFmtId="211" fontId="11" fillId="0" borderId="0" xfId="33" applyNumberFormat="1" applyFont="1" applyBorder="1" applyAlignment="1">
      <alignment horizontal="center"/>
    </xf>
    <xf numFmtId="211" fontId="12" fillId="0" borderId="29" xfId="33" applyNumberFormat="1" applyFont="1" applyBorder="1" applyAlignment="1">
      <alignment/>
    </xf>
    <xf numFmtId="16" fontId="6" fillId="0" borderId="10" xfId="0" applyNumberFormat="1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211" fontId="17" fillId="0" borderId="20" xfId="33" applyNumberFormat="1" applyFont="1" applyBorder="1" applyAlignment="1">
      <alignment/>
    </xf>
    <xf numFmtId="43" fontId="6" fillId="0" borderId="16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7" fillId="0" borderId="23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3" fontId="5" fillId="0" borderId="12" xfId="33" applyFont="1" applyBorder="1" applyAlignment="1">
      <alignment/>
    </xf>
    <xf numFmtId="43" fontId="5" fillId="0" borderId="28" xfId="33" applyFont="1" applyBorder="1" applyAlignment="1">
      <alignment/>
    </xf>
    <xf numFmtId="43" fontId="11" fillId="0" borderId="0" xfId="33" applyFont="1" applyBorder="1" applyAlignment="1">
      <alignment/>
    </xf>
    <xf numFmtId="43" fontId="11" fillId="0" borderId="12" xfId="33" applyFont="1" applyBorder="1" applyAlignment="1">
      <alignment horizontal="right"/>
    </xf>
    <xf numFmtId="211" fontId="10" fillId="0" borderId="0" xfId="33" applyNumberFormat="1" applyFont="1" applyBorder="1" applyAlignment="1">
      <alignment horizontal="center" vertical="center"/>
    </xf>
    <xf numFmtId="222" fontId="10" fillId="0" borderId="0" xfId="33" applyNumberFormat="1" applyFont="1" applyBorder="1" applyAlignment="1">
      <alignment horizontal="center" vertical="center"/>
    </xf>
    <xf numFmtId="43" fontId="10" fillId="0" borderId="14" xfId="33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horizontal="center"/>
    </xf>
    <xf numFmtId="43" fontId="11" fillId="0" borderId="14" xfId="33" applyFont="1" applyBorder="1" applyAlignment="1">
      <alignment horizontal="right"/>
    </xf>
    <xf numFmtId="43" fontId="11" fillId="0" borderId="21" xfId="33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6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3" fontId="5" fillId="0" borderId="11" xfId="33" applyFont="1" applyBorder="1" applyAlignment="1">
      <alignment horizontal="left"/>
    </xf>
    <xf numFmtId="43" fontId="5" fillId="0" borderId="12" xfId="33" applyFont="1" applyBorder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left" indent="11"/>
    </xf>
    <xf numFmtId="0" fontId="6" fillId="0" borderId="0" xfId="0" applyFont="1" applyAlignment="1">
      <alignment horizontal="left" indent="3"/>
    </xf>
    <xf numFmtId="0" fontId="5" fillId="0" borderId="0" xfId="0" applyFont="1" applyAlignment="1">
      <alignment horizontal="left" indent="14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4" xfId="0" applyFont="1" applyBorder="1" applyAlignment="1">
      <alignment/>
    </xf>
    <xf numFmtId="59" fontId="10" fillId="0" borderId="28" xfId="0" applyNumberFormat="1" applyFont="1" applyBorder="1" applyAlignment="1">
      <alignment horizontal="center"/>
    </xf>
    <xf numFmtId="0" fontId="10" fillId="0" borderId="28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59" fontId="10" fillId="0" borderId="0" xfId="0" applyNumberFormat="1" applyFont="1" applyBorder="1" applyAlignment="1">
      <alignment horizontal="center"/>
    </xf>
    <xf numFmtId="15" fontId="10" fillId="0" borderId="11" xfId="0" applyNumberFormat="1" applyFont="1" applyBorder="1" applyAlignment="1">
      <alignment horizontal="center"/>
    </xf>
    <xf numFmtId="15" fontId="10" fillId="0" borderId="14" xfId="0" applyNumberFormat="1" applyFont="1" applyBorder="1" applyAlignment="1">
      <alignment horizontal="center"/>
    </xf>
    <xf numFmtId="43" fontId="6" fillId="0" borderId="0" xfId="33" applyFont="1" applyAlignment="1">
      <alignment horizontal="center"/>
    </xf>
    <xf numFmtId="43" fontId="8" fillId="0" borderId="28" xfId="0" applyNumberFormat="1" applyFont="1" applyBorder="1" applyAlignment="1">
      <alignment horizontal="center"/>
    </xf>
    <xf numFmtId="43" fontId="8" fillId="0" borderId="11" xfId="33" applyFont="1" applyBorder="1" applyAlignment="1">
      <alignment/>
    </xf>
    <xf numFmtId="43" fontId="1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14" xfId="0" applyFont="1" applyBorder="1" applyAlignment="1">
      <alignment/>
    </xf>
    <xf numFmtId="230" fontId="5" fillId="0" borderId="0" xfId="0" applyNumberFormat="1" applyFont="1" applyBorder="1" applyAlignment="1">
      <alignment horizontal="center"/>
    </xf>
    <xf numFmtId="43" fontId="11" fillId="0" borderId="0" xfId="33" applyNumberFormat="1" applyFont="1" applyBorder="1" applyAlignment="1">
      <alignment/>
    </xf>
    <xf numFmtId="43" fontId="8" fillId="0" borderId="0" xfId="0" applyNumberFormat="1" applyFont="1" applyAlignment="1">
      <alignment horizontal="center"/>
    </xf>
    <xf numFmtId="229" fontId="5" fillId="0" borderId="0" xfId="0" applyNumberFormat="1" applyFont="1" applyAlignment="1">
      <alignment/>
    </xf>
    <xf numFmtId="43" fontId="10" fillId="0" borderId="0" xfId="0" applyNumberFormat="1" applyFont="1" applyAlignment="1">
      <alignment horizontal="center"/>
    </xf>
    <xf numFmtId="0" fontId="8" fillId="0" borderId="21" xfId="0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0" fontId="15" fillId="0" borderId="0" xfId="0" applyFont="1" applyBorder="1" applyAlignment="1">
      <alignment/>
    </xf>
    <xf numFmtId="1" fontId="5" fillId="0" borderId="0" xfId="33" applyNumberFormat="1" applyFont="1" applyAlignment="1">
      <alignment/>
    </xf>
    <xf numFmtId="1" fontId="10" fillId="0" borderId="0" xfId="33" applyNumberFormat="1" applyFont="1" applyAlignment="1">
      <alignment/>
    </xf>
    <xf numFmtId="1" fontId="11" fillId="0" borderId="0" xfId="33" applyNumberFormat="1" applyFont="1" applyAlignment="1">
      <alignment/>
    </xf>
    <xf numFmtId="1" fontId="13" fillId="0" borderId="0" xfId="33" applyNumberFormat="1" applyFont="1" applyAlignment="1">
      <alignment/>
    </xf>
    <xf numFmtId="1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3" fontId="14" fillId="0" borderId="25" xfId="0" applyNumberFormat="1" applyFont="1" applyBorder="1" applyAlignment="1">
      <alignment/>
    </xf>
    <xf numFmtId="43" fontId="10" fillId="0" borderId="0" xfId="33" applyFont="1" applyBorder="1" applyAlignment="1">
      <alignment horizontal="center"/>
    </xf>
    <xf numFmtId="0" fontId="13" fillId="0" borderId="0" xfId="0" applyFont="1" applyBorder="1" applyAlignment="1">
      <alignment/>
    </xf>
    <xf numFmtId="43" fontId="8" fillId="0" borderId="0" xfId="33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21" fontId="12" fillId="0" borderId="0" xfId="33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49" fontId="17" fillId="0" borderId="18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0" fontId="17" fillId="0" borderId="34" xfId="0" applyFont="1" applyBorder="1" applyAlignment="1">
      <alignment/>
    </xf>
    <xf numFmtId="0" fontId="17" fillId="0" borderId="35" xfId="0" applyFont="1" applyBorder="1" applyAlignment="1">
      <alignment/>
    </xf>
    <xf numFmtId="49" fontId="17" fillId="0" borderId="14" xfId="0" applyNumberFormat="1" applyFont="1" applyBorder="1" applyAlignment="1">
      <alignment horizontal="center"/>
    </xf>
    <xf numFmtId="0" fontId="17" fillId="0" borderId="36" xfId="0" applyFont="1" applyBorder="1" applyAlignment="1">
      <alignment/>
    </xf>
    <xf numFmtId="0" fontId="17" fillId="0" borderId="37" xfId="0" applyFont="1" applyBorder="1" applyAlignment="1">
      <alignment/>
    </xf>
    <xf numFmtId="49" fontId="17" fillId="0" borderId="15" xfId="0" applyNumberFormat="1" applyFont="1" applyBorder="1" applyAlignment="1">
      <alignment horizontal="center"/>
    </xf>
    <xf numFmtId="0" fontId="17" fillId="0" borderId="31" xfId="0" applyFont="1" applyBorder="1" applyAlignment="1">
      <alignment/>
    </xf>
    <xf numFmtId="49" fontId="18" fillId="0" borderId="18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17" fillId="0" borderId="38" xfId="0" applyFont="1" applyBorder="1" applyAlignment="1">
      <alignment/>
    </xf>
    <xf numFmtId="221" fontId="9" fillId="0" borderId="0" xfId="33" applyNumberFormat="1" applyFont="1" applyAlignment="1">
      <alignment horizontal="left"/>
    </xf>
    <xf numFmtId="0" fontId="9" fillId="0" borderId="0" xfId="0" applyFont="1" applyAlignment="1">
      <alignment/>
    </xf>
    <xf numFmtId="221" fontId="9" fillId="0" borderId="0" xfId="0" applyNumberFormat="1" applyFont="1" applyAlignment="1">
      <alignment/>
    </xf>
    <xf numFmtId="221" fontId="9" fillId="0" borderId="29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43" fontId="11" fillId="0" borderId="0" xfId="33" applyFont="1" applyBorder="1" applyAlignment="1">
      <alignment horizontal="right"/>
    </xf>
    <xf numFmtId="43" fontId="15" fillId="0" borderId="0" xfId="33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43" fontId="5" fillId="0" borderId="24" xfId="33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221" fontId="9" fillId="0" borderId="0" xfId="33" applyNumberFormat="1" applyFont="1" applyBorder="1" applyAlignment="1">
      <alignment/>
    </xf>
    <xf numFmtId="221" fontId="12" fillId="0" borderId="0" xfId="33" applyNumberFormat="1" applyFont="1" applyBorder="1" applyAlignment="1">
      <alignment/>
    </xf>
    <xf numFmtId="211" fontId="5" fillId="0" borderId="0" xfId="0" applyNumberFormat="1" applyFont="1" applyAlignment="1">
      <alignment/>
    </xf>
    <xf numFmtId="211" fontId="18" fillId="0" borderId="0" xfId="33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 indent="6"/>
    </xf>
    <xf numFmtId="0" fontId="6" fillId="0" borderId="25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206" fontId="10" fillId="0" borderId="0" xfId="33" applyNumberFormat="1" applyFont="1" applyBorder="1" applyAlignment="1">
      <alignment/>
    </xf>
    <xf numFmtId="206" fontId="5" fillId="0" borderId="25" xfId="33" applyNumberFormat="1" applyFont="1" applyBorder="1" applyAlignment="1">
      <alignment/>
    </xf>
    <xf numFmtId="43" fontId="23" fillId="0" borderId="25" xfId="0" applyNumberFormat="1" applyFont="1" applyBorder="1" applyAlignment="1">
      <alignment/>
    </xf>
    <xf numFmtId="206" fontId="5" fillId="0" borderId="0" xfId="33" applyNumberFormat="1" applyFont="1" applyBorder="1" applyAlignment="1">
      <alignment/>
    </xf>
    <xf numFmtId="206" fontId="19" fillId="0" borderId="25" xfId="0" applyNumberFormat="1" applyFont="1" applyBorder="1" applyAlignment="1">
      <alignment/>
    </xf>
    <xf numFmtId="0" fontId="5" fillId="0" borderId="23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8" fillId="0" borderId="25" xfId="0" applyFont="1" applyBorder="1" applyAlignment="1">
      <alignment/>
    </xf>
    <xf numFmtId="211" fontId="11" fillId="0" borderId="31" xfId="33" applyNumberFormat="1" applyFont="1" applyBorder="1" applyAlignment="1">
      <alignment/>
    </xf>
    <xf numFmtId="211" fontId="11" fillId="0" borderId="35" xfId="33" applyNumberFormat="1" applyFont="1" applyBorder="1" applyAlignment="1">
      <alignment/>
    </xf>
    <xf numFmtId="211" fontId="10" fillId="0" borderId="16" xfId="33" applyNumberFormat="1" applyFont="1" applyBorder="1" applyAlignment="1">
      <alignment horizontal="center" vertical="center"/>
    </xf>
    <xf numFmtId="222" fontId="10" fillId="0" borderId="16" xfId="33" applyNumberFormat="1" applyFont="1" applyBorder="1" applyAlignment="1">
      <alignment horizontal="center" vertical="center"/>
    </xf>
    <xf numFmtId="0" fontId="15" fillId="0" borderId="13" xfId="0" applyFont="1" applyBorder="1" applyAlignment="1">
      <alignment/>
    </xf>
    <xf numFmtId="43" fontId="15" fillId="0" borderId="13" xfId="33" applyFont="1" applyBorder="1" applyAlignment="1">
      <alignment/>
    </xf>
    <xf numFmtId="43" fontId="15" fillId="0" borderId="0" xfId="33" applyFont="1" applyAlignment="1">
      <alignment/>
    </xf>
    <xf numFmtId="0" fontId="15" fillId="0" borderId="0" xfId="0" applyFont="1" applyAlignment="1">
      <alignment/>
    </xf>
    <xf numFmtId="0" fontId="15" fillId="0" borderId="14" xfId="0" applyFont="1" applyBorder="1" applyAlignment="1">
      <alignment/>
    </xf>
    <xf numFmtId="43" fontId="15" fillId="0" borderId="14" xfId="33" applyFont="1" applyBorder="1" applyAlignment="1">
      <alignment/>
    </xf>
    <xf numFmtId="0" fontId="15" fillId="0" borderId="15" xfId="0" applyFont="1" applyBorder="1" applyAlignment="1">
      <alignment/>
    </xf>
    <xf numFmtId="43" fontId="15" fillId="0" borderId="15" xfId="33" applyFont="1" applyBorder="1" applyAlignment="1">
      <alignment/>
    </xf>
    <xf numFmtId="43" fontId="9" fillId="0" borderId="10" xfId="33" applyFont="1" applyBorder="1" applyAlignment="1">
      <alignment/>
    </xf>
    <xf numFmtId="43" fontId="9" fillId="0" borderId="0" xfId="33" applyFont="1" applyAlignment="1">
      <alignment/>
    </xf>
    <xf numFmtId="0" fontId="15" fillId="0" borderId="2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right"/>
    </xf>
    <xf numFmtId="206" fontId="10" fillId="0" borderId="25" xfId="33" applyNumberFormat="1" applyFont="1" applyBorder="1" applyAlignment="1">
      <alignment/>
    </xf>
    <xf numFmtId="43" fontId="19" fillId="0" borderId="25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211" fontId="17" fillId="0" borderId="22" xfId="33" applyNumberFormat="1" applyFont="1" applyBorder="1" applyAlignment="1">
      <alignment/>
    </xf>
    <xf numFmtId="0" fontId="24" fillId="0" borderId="0" xfId="0" applyFont="1" applyAlignment="1">
      <alignment/>
    </xf>
    <xf numFmtId="0" fontId="5" fillId="0" borderId="2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3" fontId="13" fillId="0" borderId="0" xfId="33" applyFont="1" applyBorder="1" applyAlignment="1">
      <alignment/>
    </xf>
    <xf numFmtId="0" fontId="6" fillId="0" borderId="1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6" fillId="0" borderId="18" xfId="0" applyFont="1" applyBorder="1" applyAlignment="1">
      <alignment/>
    </xf>
    <xf numFmtId="43" fontId="18" fillId="0" borderId="41" xfId="33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3" fontId="18" fillId="0" borderId="31" xfId="0" applyNumberFormat="1" applyFont="1" applyBorder="1" applyAlignment="1">
      <alignment horizontal="right"/>
    </xf>
    <xf numFmtId="0" fontId="17" fillId="0" borderId="14" xfId="0" applyFont="1" applyBorder="1" applyAlignment="1">
      <alignment horizontal="center"/>
    </xf>
    <xf numFmtId="4" fontId="18" fillId="0" borderId="14" xfId="0" applyNumberFormat="1" applyFont="1" applyBorder="1" applyAlignment="1">
      <alignment horizontal="right"/>
    </xf>
    <xf numFmtId="211" fontId="17" fillId="0" borderId="14" xfId="33" applyNumberFormat="1" applyFont="1" applyBorder="1" applyAlignment="1">
      <alignment horizontal="right"/>
    </xf>
    <xf numFmtId="43" fontId="17" fillId="0" borderId="14" xfId="33" applyNumberFormat="1" applyFont="1" applyBorder="1" applyAlignment="1">
      <alignment horizontal="right"/>
    </xf>
    <xf numFmtId="43" fontId="17" fillId="0" borderId="31" xfId="33" applyNumberFormat="1" applyFont="1" applyBorder="1" applyAlignment="1">
      <alignment horizontal="center"/>
    </xf>
    <xf numFmtId="43" fontId="17" fillId="0" borderId="14" xfId="33" applyFont="1" applyBorder="1" applyAlignment="1">
      <alignment horizontal="right"/>
    </xf>
    <xf numFmtId="43" fontId="17" fillId="0" borderId="31" xfId="33" applyNumberFormat="1" applyFont="1" applyBorder="1" applyAlignment="1">
      <alignment horizontal="right"/>
    </xf>
    <xf numFmtId="211" fontId="17" fillId="0" borderId="15" xfId="33" applyNumberFormat="1" applyFont="1" applyBorder="1" applyAlignment="1">
      <alignment horizontal="right"/>
    </xf>
    <xf numFmtId="43" fontId="17" fillId="0" borderId="37" xfId="33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211" fontId="5" fillId="0" borderId="12" xfId="33" applyNumberFormat="1" applyFont="1" applyBorder="1" applyAlignment="1">
      <alignment horizontal="center"/>
    </xf>
    <xf numFmtId="211" fontId="5" fillId="0" borderId="12" xfId="33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43" fontId="18" fillId="0" borderId="15" xfId="33" applyFont="1" applyBorder="1" applyAlignment="1">
      <alignment horizontal="center"/>
    </xf>
    <xf numFmtId="0" fontId="18" fillId="0" borderId="37" xfId="0" applyFont="1" applyBorder="1" applyAlignment="1">
      <alignment/>
    </xf>
    <xf numFmtId="49" fontId="17" fillId="0" borderId="21" xfId="0" applyNumberFormat="1" applyFont="1" applyBorder="1" applyAlignment="1">
      <alignment horizontal="center"/>
    </xf>
    <xf numFmtId="43" fontId="18" fillId="0" borderId="15" xfId="33" applyNumberFormat="1" applyFont="1" applyBorder="1" applyAlignment="1">
      <alignment horizontal="center"/>
    </xf>
    <xf numFmtId="4" fontId="18" fillId="0" borderId="42" xfId="0" applyNumberFormat="1" applyFont="1" applyBorder="1" applyAlignment="1">
      <alignment horizontal="right"/>
    </xf>
    <xf numFmtId="43" fontId="18" fillId="0" borderId="10" xfId="33" applyNumberFormat="1" applyFont="1" applyBorder="1" applyAlignment="1">
      <alignment horizontal="right"/>
    </xf>
    <xf numFmtId="43" fontId="18" fillId="0" borderId="10" xfId="33" applyFont="1" applyBorder="1" applyAlignment="1">
      <alignment horizontal="center"/>
    </xf>
    <xf numFmtId="49" fontId="17" fillId="0" borderId="30" xfId="0" applyNumberFormat="1" applyFont="1" applyBorder="1" applyAlignment="1">
      <alignment horizontal="center"/>
    </xf>
    <xf numFmtId="43" fontId="18" fillId="0" borderId="10" xfId="33" applyNumberFormat="1" applyFont="1" applyBorder="1" applyAlignment="1">
      <alignment horizontal="center"/>
    </xf>
    <xf numFmtId="0" fontId="18" fillId="0" borderId="18" xfId="0" applyFont="1" applyBorder="1" applyAlignment="1">
      <alignment/>
    </xf>
    <xf numFmtId="0" fontId="21" fillId="0" borderId="41" xfId="0" applyFont="1" applyBorder="1" applyAlignment="1">
      <alignment/>
    </xf>
    <xf numFmtId="0" fontId="18" fillId="0" borderId="12" xfId="0" applyFont="1" applyBorder="1" applyAlignment="1">
      <alignment/>
    </xf>
    <xf numFmtId="4" fontId="17" fillId="0" borderId="14" xfId="0" applyNumberFormat="1" applyFont="1" applyBorder="1" applyAlignment="1">
      <alignment horizontal="right"/>
    </xf>
    <xf numFmtId="4" fontId="17" fillId="0" borderId="14" xfId="33" applyNumberFormat="1" applyFont="1" applyBorder="1" applyAlignment="1">
      <alignment horizontal="right"/>
    </xf>
    <xf numFmtId="4" fontId="18" fillId="0" borderId="12" xfId="0" applyNumberFormat="1" applyFont="1" applyBorder="1" applyAlignment="1">
      <alignment horizontal="right"/>
    </xf>
    <xf numFmtId="4" fontId="17" fillId="0" borderId="12" xfId="33" applyNumberFormat="1" applyFont="1" applyBorder="1" applyAlignment="1">
      <alignment horizontal="right"/>
    </xf>
    <xf numFmtId="0" fontId="17" fillId="0" borderId="25" xfId="0" applyFont="1" applyBorder="1" applyAlignment="1">
      <alignment/>
    </xf>
    <xf numFmtId="4" fontId="18" fillId="0" borderId="14" xfId="33" applyNumberFormat="1" applyFont="1" applyBorder="1" applyAlignment="1">
      <alignment horizontal="right"/>
    </xf>
    <xf numFmtId="4" fontId="18" fillId="0" borderId="15" xfId="33" applyNumberFormat="1" applyFont="1" applyBorder="1" applyAlignment="1">
      <alignment horizontal="right"/>
    </xf>
    <xf numFmtId="4" fontId="17" fillId="0" borderId="15" xfId="33" applyNumberFormat="1" applyFont="1" applyBorder="1" applyAlignment="1">
      <alignment horizontal="right"/>
    </xf>
    <xf numFmtId="3" fontId="17" fillId="0" borderId="12" xfId="0" applyNumberFormat="1" applyFont="1" applyBorder="1" applyAlignment="1">
      <alignment horizontal="right"/>
    </xf>
    <xf numFmtId="43" fontId="17" fillId="0" borderId="12" xfId="33" applyFont="1" applyBorder="1" applyAlignment="1">
      <alignment horizontal="right"/>
    </xf>
    <xf numFmtId="43" fontId="18" fillId="0" borderId="21" xfId="33" applyNumberFormat="1" applyFont="1" applyBorder="1" applyAlignment="1">
      <alignment horizontal="right"/>
    </xf>
    <xf numFmtId="0" fontId="18" fillId="0" borderId="43" xfId="0" applyFont="1" applyBorder="1" applyAlignment="1">
      <alignment/>
    </xf>
    <xf numFmtId="49" fontId="18" fillId="0" borderId="21" xfId="0" applyNumberFormat="1" applyFont="1" applyBorder="1" applyAlignment="1">
      <alignment horizontal="center"/>
    </xf>
    <xf numFmtId="43" fontId="18" fillId="0" borderId="21" xfId="33" applyFont="1" applyBorder="1" applyAlignment="1">
      <alignment horizontal="right"/>
    </xf>
    <xf numFmtId="43" fontId="17" fillId="0" borderId="10" xfId="33" applyNumberFormat="1" applyFont="1" applyBorder="1" applyAlignment="1">
      <alignment horizontal="right"/>
    </xf>
    <xf numFmtId="0" fontId="18" fillId="0" borderId="44" xfId="0" applyFont="1" applyBorder="1" applyAlignment="1">
      <alignment/>
    </xf>
    <xf numFmtId="49" fontId="18" fillId="0" borderId="30" xfId="0" applyNumberFormat="1" applyFont="1" applyBorder="1" applyAlignment="1">
      <alignment horizontal="center"/>
    </xf>
    <xf numFmtId="43" fontId="18" fillId="0" borderId="10" xfId="33" applyFont="1" applyBorder="1" applyAlignment="1">
      <alignment horizontal="right"/>
    </xf>
    <xf numFmtId="43" fontId="18" fillId="0" borderId="12" xfId="33" applyFont="1" applyBorder="1" applyAlignment="1">
      <alignment horizontal="right"/>
    </xf>
    <xf numFmtId="43" fontId="18" fillId="0" borderId="45" xfId="33" applyNumberFormat="1" applyFont="1" applyBorder="1" applyAlignment="1">
      <alignment horizontal="right"/>
    </xf>
    <xf numFmtId="43" fontId="18" fillId="0" borderId="16" xfId="33" applyFont="1" applyBorder="1" applyAlignment="1">
      <alignment horizontal="right"/>
    </xf>
    <xf numFmtId="43" fontId="6" fillId="0" borderId="0" xfId="33" applyFont="1" applyBorder="1" applyAlignment="1">
      <alignment horizontal="center"/>
    </xf>
    <xf numFmtId="0" fontId="15" fillId="0" borderId="0" xfId="0" applyFont="1" applyAlignment="1">
      <alignment/>
    </xf>
    <xf numFmtId="0" fontId="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7" fontId="13" fillId="0" borderId="3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" fontId="10" fillId="0" borderId="0" xfId="0" applyNumberFormat="1" applyFont="1" applyAlignment="1">
      <alignment/>
    </xf>
    <xf numFmtId="43" fontId="13" fillId="0" borderId="0" xfId="0" applyNumberFormat="1" applyFont="1" applyAlignment="1">
      <alignment/>
    </xf>
    <xf numFmtId="211" fontId="5" fillId="0" borderId="14" xfId="33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7" fillId="0" borderId="12" xfId="0" applyFont="1" applyBorder="1" applyAlignment="1">
      <alignment/>
    </xf>
    <xf numFmtId="211" fontId="27" fillId="0" borderId="12" xfId="33" applyNumberFormat="1" applyFont="1" applyBorder="1" applyAlignment="1">
      <alignment/>
    </xf>
    <xf numFmtId="0" fontId="27" fillId="0" borderId="12" xfId="0" applyFont="1" applyBorder="1" applyAlignment="1">
      <alignment horizontal="center"/>
    </xf>
    <xf numFmtId="43" fontId="5" fillId="0" borderId="0" xfId="33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43" fontId="11" fillId="0" borderId="15" xfId="33" applyFont="1" applyBorder="1" applyAlignment="1">
      <alignment/>
    </xf>
    <xf numFmtId="211" fontId="10" fillId="0" borderId="20" xfId="33" applyNumberFormat="1" applyFont="1" applyBorder="1" applyAlignment="1">
      <alignment/>
    </xf>
    <xf numFmtId="211" fontId="10" fillId="0" borderId="34" xfId="33" applyNumberFormat="1" applyFont="1" applyBorder="1" applyAlignment="1">
      <alignment/>
    </xf>
    <xf numFmtId="211" fontId="10" fillId="0" borderId="34" xfId="33" applyNumberFormat="1" applyFont="1" applyBorder="1" applyAlignment="1">
      <alignment horizontal="left" indent="3"/>
    </xf>
    <xf numFmtId="228" fontId="10" fillId="0" borderId="11" xfId="33" applyNumberFormat="1" applyFont="1" applyBorder="1" applyAlignment="1" quotePrefix="1">
      <alignment horizontal="center"/>
    </xf>
    <xf numFmtId="211" fontId="10" fillId="0" borderId="11" xfId="33" applyNumberFormat="1" applyFont="1" applyBorder="1" applyAlignment="1">
      <alignment horizontal="right"/>
    </xf>
    <xf numFmtId="211" fontId="10" fillId="0" borderId="11" xfId="33" applyNumberFormat="1" applyFont="1" applyBorder="1" applyAlignment="1">
      <alignment horizontal="center"/>
    </xf>
    <xf numFmtId="211" fontId="10" fillId="0" borderId="11" xfId="33" applyNumberFormat="1" applyFont="1" applyBorder="1" applyAlignment="1">
      <alignment/>
    </xf>
    <xf numFmtId="228" fontId="10" fillId="0" borderId="14" xfId="33" applyNumberFormat="1" applyFont="1" applyBorder="1" applyAlignment="1" quotePrefix="1">
      <alignment horizontal="center"/>
    </xf>
    <xf numFmtId="211" fontId="10" fillId="0" borderId="14" xfId="33" applyNumberFormat="1" applyFont="1" applyBorder="1" applyAlignment="1">
      <alignment horizontal="right"/>
    </xf>
    <xf numFmtId="211" fontId="10" fillId="0" borderId="14" xfId="33" applyNumberFormat="1" applyFont="1" applyBorder="1" applyAlignment="1">
      <alignment horizontal="center"/>
    </xf>
    <xf numFmtId="211" fontId="10" fillId="0" borderId="14" xfId="33" applyNumberFormat="1" applyFont="1" applyBorder="1" applyAlignment="1">
      <alignment/>
    </xf>
    <xf numFmtId="222" fontId="10" fillId="0" borderId="14" xfId="33" applyNumberFormat="1" applyFont="1" applyBorder="1" applyAlignment="1">
      <alignment horizontal="center"/>
    </xf>
    <xf numFmtId="211" fontId="10" fillId="0" borderId="35" xfId="33" applyNumberFormat="1" applyFont="1" applyBorder="1" applyAlignment="1">
      <alignment/>
    </xf>
    <xf numFmtId="228" fontId="10" fillId="0" borderId="14" xfId="33" applyNumberFormat="1" applyFont="1" applyBorder="1" applyAlignment="1">
      <alignment horizontal="center"/>
    </xf>
    <xf numFmtId="211" fontId="10" fillId="0" borderId="31" xfId="33" applyNumberFormat="1" applyFont="1" applyBorder="1" applyAlignment="1">
      <alignment/>
    </xf>
    <xf numFmtId="228" fontId="10" fillId="0" borderId="31" xfId="33" applyNumberFormat="1" applyFont="1" applyBorder="1" applyAlignment="1">
      <alignment horizontal="center"/>
    </xf>
    <xf numFmtId="211" fontId="10" fillId="0" borderId="31" xfId="33" applyNumberFormat="1" applyFont="1" applyBorder="1" applyAlignment="1">
      <alignment horizontal="right"/>
    </xf>
    <xf numFmtId="228" fontId="10" fillId="0" borderId="12" xfId="33" applyNumberFormat="1" applyFont="1" applyBorder="1" applyAlignment="1" quotePrefix="1">
      <alignment horizontal="center"/>
    </xf>
    <xf numFmtId="211" fontId="10" fillId="0" borderId="12" xfId="33" applyNumberFormat="1" applyFont="1" applyBorder="1" applyAlignment="1">
      <alignment horizontal="right"/>
    </xf>
    <xf numFmtId="211" fontId="10" fillId="0" borderId="12" xfId="33" applyNumberFormat="1" applyFont="1" applyBorder="1" applyAlignment="1">
      <alignment horizontal="center"/>
    </xf>
    <xf numFmtId="211" fontId="10" fillId="0" borderId="12" xfId="33" applyNumberFormat="1" applyFont="1" applyBorder="1" applyAlignment="1">
      <alignment/>
    </xf>
    <xf numFmtId="43" fontId="10" fillId="0" borderId="0" xfId="33" applyFont="1" applyBorder="1" applyAlignment="1">
      <alignment/>
    </xf>
    <xf numFmtId="43" fontId="10" fillId="0" borderId="0" xfId="33" applyNumberFormat="1" applyFont="1" applyBorder="1" applyAlignment="1">
      <alignment/>
    </xf>
    <xf numFmtId="211" fontId="10" fillId="0" borderId="0" xfId="33" applyNumberFormat="1" applyFont="1" applyFill="1" applyBorder="1" applyAlignment="1">
      <alignment/>
    </xf>
    <xf numFmtId="43" fontId="18" fillId="0" borderId="42" xfId="33" applyFont="1" applyBorder="1" applyAlignment="1">
      <alignment horizontal="right"/>
    </xf>
    <xf numFmtId="43" fontId="18" fillId="0" borderId="10" xfId="33" applyFont="1" applyBorder="1" applyAlignment="1">
      <alignment horizontal="right" vertical="center"/>
    </xf>
    <xf numFmtId="43" fontId="18" fillId="0" borderId="14" xfId="33" applyFont="1" applyBorder="1" applyAlignment="1">
      <alignment horizontal="right"/>
    </xf>
    <xf numFmtId="43" fontId="29" fillId="0" borderId="0" xfId="33" applyFont="1" applyAlignment="1">
      <alignment/>
    </xf>
    <xf numFmtId="211" fontId="29" fillId="0" borderId="0" xfId="33" applyNumberFormat="1" applyFont="1" applyAlignment="1">
      <alignment/>
    </xf>
    <xf numFmtId="211" fontId="29" fillId="0" borderId="10" xfId="33" applyNumberFormat="1" applyFont="1" applyBorder="1" applyAlignment="1">
      <alignment/>
    </xf>
    <xf numFmtId="211" fontId="30" fillId="0" borderId="10" xfId="33" applyNumberFormat="1" applyFont="1" applyBorder="1" applyAlignment="1">
      <alignment/>
    </xf>
    <xf numFmtId="43" fontId="30" fillId="0" borderId="0" xfId="33" applyFont="1" applyAlignment="1">
      <alignment/>
    </xf>
    <xf numFmtId="211" fontId="30" fillId="0" borderId="0" xfId="33" applyNumberFormat="1" applyFont="1" applyAlignment="1">
      <alignment/>
    </xf>
    <xf numFmtId="43" fontId="31" fillId="0" borderId="10" xfId="33" applyFont="1" applyBorder="1" applyAlignment="1">
      <alignment/>
    </xf>
    <xf numFmtId="211" fontId="31" fillId="0" borderId="16" xfId="33" applyNumberFormat="1" applyFont="1" applyBorder="1" applyAlignment="1">
      <alignment/>
    </xf>
    <xf numFmtId="206" fontId="32" fillId="0" borderId="21" xfId="33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center"/>
    </xf>
    <xf numFmtId="43" fontId="17" fillId="0" borderId="0" xfId="33" applyNumberFormat="1" applyFont="1" applyBorder="1" applyAlignment="1">
      <alignment horizontal="right"/>
    </xf>
    <xf numFmtId="4" fontId="18" fillId="0" borderId="12" xfId="33" applyNumberFormat="1" applyFont="1" applyBorder="1" applyAlignment="1">
      <alignment horizontal="right"/>
    </xf>
    <xf numFmtId="0" fontId="8" fillId="0" borderId="20" xfId="0" applyFont="1" applyBorder="1" applyAlignment="1">
      <alignment/>
    </xf>
    <xf numFmtId="222" fontId="27" fillId="0" borderId="12" xfId="0" applyNumberFormat="1" applyFont="1" applyBorder="1" applyAlignment="1">
      <alignment horizontal="center"/>
    </xf>
    <xf numFmtId="222" fontId="28" fillId="0" borderId="10" xfId="0" applyNumberFormat="1" applyFont="1" applyBorder="1" applyAlignment="1">
      <alignment/>
    </xf>
    <xf numFmtId="211" fontId="28" fillId="0" borderId="10" xfId="33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3" fontId="18" fillId="0" borderId="40" xfId="33" applyNumberFormat="1" applyFont="1" applyBorder="1" applyAlignment="1">
      <alignment horizontal="center"/>
    </xf>
    <xf numFmtId="211" fontId="31" fillId="0" borderId="0" xfId="33" applyNumberFormat="1" applyFont="1" applyAlignment="1">
      <alignment/>
    </xf>
    <xf numFmtId="43" fontId="19" fillId="0" borderId="0" xfId="33" applyFont="1" applyBorder="1" applyAlignment="1">
      <alignment/>
    </xf>
    <xf numFmtId="206" fontId="14" fillId="0" borderId="25" xfId="0" applyNumberFormat="1" applyFont="1" applyBorder="1" applyAlignment="1">
      <alignment/>
    </xf>
    <xf numFmtId="17" fontId="13" fillId="0" borderId="42" xfId="0" applyNumberFormat="1" applyFont="1" applyBorder="1" applyAlignment="1">
      <alignment/>
    </xf>
    <xf numFmtId="43" fontId="15" fillId="0" borderId="12" xfId="33" applyFont="1" applyBorder="1" applyAlignment="1">
      <alignment/>
    </xf>
    <xf numFmtId="211" fontId="10" fillId="0" borderId="14" xfId="33" applyNumberFormat="1" applyFont="1" applyBorder="1" applyAlignment="1">
      <alignment/>
    </xf>
    <xf numFmtId="43" fontId="5" fillId="0" borderId="24" xfId="33" applyNumberFormat="1" applyFont="1" applyBorder="1" applyAlignment="1">
      <alignment/>
    </xf>
    <xf numFmtId="43" fontId="5" fillId="0" borderId="0" xfId="33" applyNumberFormat="1" applyFont="1" applyBorder="1" applyAlignment="1">
      <alignment/>
    </xf>
    <xf numFmtId="43" fontId="5" fillId="0" borderId="17" xfId="33" applyFont="1" applyBorder="1" applyAlignment="1">
      <alignment/>
    </xf>
    <xf numFmtId="43" fontId="5" fillId="0" borderId="11" xfId="33" applyFont="1" applyBorder="1" applyAlignment="1">
      <alignment horizontal="center"/>
    </xf>
    <xf numFmtId="43" fontId="5" fillId="0" borderId="12" xfId="33" applyFont="1" applyBorder="1" applyAlignment="1">
      <alignment horizontal="center"/>
    </xf>
    <xf numFmtId="0" fontId="27" fillId="0" borderId="42" xfId="0" applyFont="1" applyBorder="1" applyAlignment="1">
      <alignment/>
    </xf>
    <xf numFmtId="0" fontId="27" fillId="0" borderId="44" xfId="0" applyFont="1" applyBorder="1" applyAlignment="1">
      <alignment/>
    </xf>
    <xf numFmtId="0" fontId="28" fillId="0" borderId="44" xfId="0" applyFont="1" applyBorder="1" applyAlignment="1">
      <alignment/>
    </xf>
    <xf numFmtId="0" fontId="27" fillId="0" borderId="30" xfId="0" applyFont="1" applyBorder="1" applyAlignment="1">
      <alignment/>
    </xf>
    <xf numFmtId="43" fontId="5" fillId="0" borderId="28" xfId="33" applyNumberFormat="1" applyFont="1" applyBorder="1" applyAlignment="1">
      <alignment/>
    </xf>
    <xf numFmtId="211" fontId="5" fillId="0" borderId="27" xfId="33" applyNumberFormat="1" applyFont="1" applyBorder="1" applyAlignment="1">
      <alignment/>
    </xf>
    <xf numFmtId="0" fontId="5" fillId="0" borderId="20" xfId="0" applyFont="1" applyBorder="1" applyAlignment="1">
      <alignment horizontal="left" indent="1"/>
    </xf>
    <xf numFmtId="0" fontId="6" fillId="0" borderId="26" xfId="0" applyFont="1" applyBorder="1" applyAlignment="1">
      <alignment horizontal="right"/>
    </xf>
    <xf numFmtId="43" fontId="18" fillId="0" borderId="46" xfId="0" applyNumberFormat="1" applyFont="1" applyBorder="1" applyAlignment="1">
      <alignment horizontal="right"/>
    </xf>
    <xf numFmtId="206" fontId="102" fillId="0" borderId="47" xfId="33" applyNumberFormat="1" applyFont="1" applyBorder="1" applyAlignment="1">
      <alignment horizontal="right"/>
    </xf>
    <xf numFmtId="206" fontId="103" fillId="0" borderId="47" xfId="33" applyNumberFormat="1" applyFont="1" applyBorder="1" applyAlignment="1">
      <alignment horizontal="right"/>
    </xf>
    <xf numFmtId="43" fontId="18" fillId="0" borderId="14" xfId="33" applyNumberFormat="1" applyFont="1" applyBorder="1" applyAlignment="1">
      <alignment horizontal="right"/>
    </xf>
    <xf numFmtId="211" fontId="18" fillId="0" borderId="14" xfId="33" applyNumberFormat="1" applyFont="1" applyBorder="1" applyAlignment="1">
      <alignment horizontal="right"/>
    </xf>
    <xf numFmtId="211" fontId="18" fillId="0" borderId="15" xfId="33" applyNumberFormat="1" applyFont="1" applyBorder="1" applyAlignment="1">
      <alignment horizontal="right"/>
    </xf>
    <xf numFmtId="43" fontId="18" fillId="0" borderId="15" xfId="33" applyNumberFormat="1" applyFont="1" applyBorder="1" applyAlignment="1">
      <alignment horizontal="right"/>
    </xf>
    <xf numFmtId="43" fontId="18" fillId="0" borderId="15" xfId="33" applyFont="1" applyBorder="1" applyAlignment="1">
      <alignment horizontal="right"/>
    </xf>
    <xf numFmtId="43" fontId="18" fillId="0" borderId="31" xfId="33" applyNumberFormat="1" applyFont="1" applyBorder="1" applyAlignment="1">
      <alignment horizontal="right"/>
    </xf>
    <xf numFmtId="43" fontId="6" fillId="0" borderId="17" xfId="0" applyNumberFormat="1" applyFont="1" applyBorder="1" applyAlignment="1">
      <alignment/>
    </xf>
    <xf numFmtId="206" fontId="33" fillId="0" borderId="25" xfId="0" applyNumberFormat="1" applyFont="1" applyBorder="1" applyAlignment="1">
      <alignment/>
    </xf>
    <xf numFmtId="221" fontId="12" fillId="0" borderId="10" xfId="33" applyNumberFormat="1" applyFont="1" applyBorder="1" applyAlignment="1">
      <alignment/>
    </xf>
    <xf numFmtId="221" fontId="11" fillId="0" borderId="10" xfId="33" applyNumberFormat="1" applyFont="1" applyBorder="1" applyAlignment="1">
      <alignment/>
    </xf>
    <xf numFmtId="221" fontId="12" fillId="0" borderId="48" xfId="33" applyNumberFormat="1" applyFont="1" applyBorder="1" applyAlignment="1">
      <alignment/>
    </xf>
    <xf numFmtId="0" fontId="11" fillId="0" borderId="13" xfId="0" applyFont="1" applyBorder="1" applyAlignment="1">
      <alignment/>
    </xf>
    <xf numFmtId="43" fontId="12" fillId="0" borderId="10" xfId="33" applyFont="1" applyBorder="1" applyAlignment="1">
      <alignment/>
    </xf>
    <xf numFmtId="43" fontId="11" fillId="0" borderId="14" xfId="33" applyFont="1" applyBorder="1" applyAlignment="1">
      <alignment/>
    </xf>
    <xf numFmtId="0" fontId="13" fillId="0" borderId="42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33" borderId="49" xfId="0" applyNumberFormat="1" applyFont="1" applyFill="1" applyBorder="1" applyAlignment="1">
      <alignment vertical="top" wrapText="1"/>
    </xf>
    <xf numFmtId="0" fontId="34" fillId="33" borderId="50" xfId="0" applyNumberFormat="1" applyFont="1" applyFill="1" applyBorder="1" applyAlignment="1">
      <alignment vertical="top" wrapText="1"/>
    </xf>
    <xf numFmtId="0" fontId="34" fillId="33" borderId="51" xfId="0" applyNumberFormat="1" applyFont="1" applyFill="1" applyBorder="1" applyAlignment="1">
      <alignment vertical="top" wrapText="1"/>
    </xf>
    <xf numFmtId="0" fontId="34" fillId="33" borderId="52" xfId="0" applyNumberFormat="1" applyFont="1" applyFill="1" applyBorder="1" applyAlignment="1">
      <alignment vertical="top" wrapText="1"/>
    </xf>
    <xf numFmtId="0" fontId="34" fillId="33" borderId="53" xfId="0" applyNumberFormat="1" applyFont="1" applyFill="1" applyBorder="1" applyAlignment="1">
      <alignment vertical="top" wrapText="1"/>
    </xf>
    <xf numFmtId="0" fontId="34" fillId="33" borderId="54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104" fillId="33" borderId="55" xfId="0" applyNumberFormat="1" applyFont="1" applyFill="1" applyBorder="1" applyAlignment="1">
      <alignment horizontal="center" vertical="center" wrapText="1" readingOrder="1"/>
    </xf>
    <xf numFmtId="0" fontId="34" fillId="33" borderId="56" xfId="0" applyNumberFormat="1" applyFont="1" applyFill="1" applyBorder="1" applyAlignment="1">
      <alignment vertical="top" wrapText="1"/>
    </xf>
    <xf numFmtId="0" fontId="34" fillId="33" borderId="57" xfId="0" applyNumberFormat="1" applyFont="1" applyFill="1" applyBorder="1" applyAlignment="1">
      <alignment vertical="top" wrapText="1"/>
    </xf>
    <xf numFmtId="0" fontId="34" fillId="33" borderId="0" xfId="0" applyNumberFormat="1" applyFont="1" applyFill="1" applyBorder="1" applyAlignment="1">
      <alignment vertical="top" wrapText="1"/>
    </xf>
    <xf numFmtId="0" fontId="105" fillId="33" borderId="58" xfId="0" applyNumberFormat="1" applyFont="1" applyFill="1" applyBorder="1" applyAlignment="1">
      <alignment horizontal="center" vertical="center" wrapText="1" readingOrder="1"/>
    </xf>
    <xf numFmtId="43" fontId="106" fillId="0" borderId="59" xfId="33" applyFont="1" applyFill="1" applyBorder="1" applyAlignment="1">
      <alignment horizontal="right" vertical="center" wrapText="1" readingOrder="1"/>
    </xf>
    <xf numFmtId="43" fontId="107" fillId="0" borderId="59" xfId="33" applyFont="1" applyFill="1" applyBorder="1" applyAlignment="1">
      <alignment horizontal="right" vertical="center" wrapText="1" readingOrder="1"/>
    </xf>
    <xf numFmtId="43" fontId="108" fillId="0" borderId="59" xfId="33" applyFont="1" applyFill="1" applyBorder="1" applyAlignment="1">
      <alignment horizontal="right" vertical="center" wrapText="1" readingOrder="1"/>
    </xf>
    <xf numFmtId="43" fontId="12" fillId="0" borderId="16" xfId="33" applyFont="1" applyBorder="1" applyAlignment="1">
      <alignment/>
    </xf>
    <xf numFmtId="211" fontId="12" fillId="0" borderId="0" xfId="33" applyNumberFormat="1" applyFont="1" applyBorder="1" applyAlignment="1">
      <alignment horizontal="center"/>
    </xf>
    <xf numFmtId="211" fontId="8" fillId="0" borderId="42" xfId="33" applyNumberFormat="1" applyFont="1" applyBorder="1" applyAlignment="1">
      <alignment horizontal="center"/>
    </xf>
    <xf numFmtId="211" fontId="8" fillId="0" borderId="30" xfId="33" applyNumberFormat="1" applyFont="1" applyBorder="1" applyAlignment="1">
      <alignment horizontal="center"/>
    </xf>
    <xf numFmtId="211" fontId="6" fillId="0" borderId="0" xfId="33" applyNumberFormat="1" applyFont="1" applyAlignment="1">
      <alignment horizontal="center"/>
    </xf>
    <xf numFmtId="211" fontId="6" fillId="0" borderId="0" xfId="33" applyNumberFormat="1" applyFont="1" applyBorder="1" applyAlignment="1">
      <alignment horizontal="center"/>
    </xf>
    <xf numFmtId="211" fontId="8" fillId="0" borderId="0" xfId="33" applyNumberFormat="1" applyFont="1" applyBorder="1" applyAlignment="1">
      <alignment horizontal="center"/>
    </xf>
    <xf numFmtId="211" fontId="6" fillId="0" borderId="26" xfId="33" applyNumberFormat="1" applyFont="1" applyBorder="1" applyAlignment="1">
      <alignment horizontal="center"/>
    </xf>
    <xf numFmtId="211" fontId="8" fillId="0" borderId="22" xfId="33" applyNumberFormat="1" applyFont="1" applyBorder="1" applyAlignment="1">
      <alignment horizontal="center" vertical="center"/>
    </xf>
    <xf numFmtId="211" fontId="8" fillId="0" borderId="23" xfId="33" applyNumberFormat="1" applyFont="1" applyBorder="1" applyAlignment="1">
      <alignment horizontal="center" vertical="center"/>
    </xf>
    <xf numFmtId="211" fontId="8" fillId="0" borderId="24" xfId="33" applyNumberFormat="1" applyFont="1" applyBorder="1" applyAlignment="1">
      <alignment horizontal="center" vertical="center"/>
    </xf>
    <xf numFmtId="211" fontId="8" fillId="0" borderId="27" xfId="33" applyNumberFormat="1" applyFont="1" applyBorder="1" applyAlignment="1">
      <alignment horizontal="center" vertical="center"/>
    </xf>
    <xf numFmtId="211" fontId="8" fillId="0" borderId="26" xfId="33" applyNumberFormat="1" applyFont="1" applyBorder="1" applyAlignment="1">
      <alignment horizontal="center" vertical="center"/>
    </xf>
    <xf numFmtId="211" fontId="8" fillId="0" borderId="17" xfId="33" applyNumberFormat="1" applyFont="1" applyBorder="1" applyAlignment="1">
      <alignment horizontal="center" vertical="center"/>
    </xf>
    <xf numFmtId="211" fontId="8" fillId="0" borderId="11" xfId="33" applyNumberFormat="1" applyFont="1" applyBorder="1" applyAlignment="1">
      <alignment horizontal="center" vertical="center"/>
    </xf>
    <xf numFmtId="211" fontId="8" fillId="0" borderId="28" xfId="33" applyNumberFormat="1" applyFont="1" applyBorder="1" applyAlignment="1">
      <alignment horizontal="center" vertical="center"/>
    </xf>
    <xf numFmtId="211" fontId="12" fillId="0" borderId="0" xfId="33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221" fontId="12" fillId="0" borderId="0" xfId="33" applyNumberFormat="1" applyFont="1" applyAlignment="1">
      <alignment horizontal="left"/>
    </xf>
    <xf numFmtId="0" fontId="13" fillId="0" borderId="42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17" fontId="13" fillId="0" borderId="42" xfId="0" applyNumberFormat="1" applyFont="1" applyBorder="1" applyAlignment="1">
      <alignment horizontal="center"/>
    </xf>
    <xf numFmtId="17" fontId="13" fillId="0" borderId="30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06" fillId="0" borderId="0" xfId="0" applyNumberFormat="1" applyFont="1" applyFill="1" applyBorder="1" applyAlignment="1">
      <alignment horizontal="left" vertical="top" wrapText="1" readingOrder="1"/>
    </xf>
    <xf numFmtId="0" fontId="34" fillId="0" borderId="0" xfId="0" applyFont="1" applyFill="1" applyBorder="1" applyAlignment="1">
      <alignment/>
    </xf>
    <xf numFmtId="0" fontId="109" fillId="0" borderId="0" xfId="0" applyNumberFormat="1" applyFont="1" applyFill="1" applyBorder="1" applyAlignment="1">
      <alignment horizontal="center" vertical="center" wrapText="1" readingOrder="1"/>
    </xf>
    <xf numFmtId="0" fontId="110" fillId="0" borderId="0" xfId="0" applyNumberFormat="1" applyFont="1" applyFill="1" applyBorder="1" applyAlignment="1">
      <alignment horizontal="center" vertical="center" wrapText="1" readingOrder="1"/>
    </xf>
    <xf numFmtId="0" fontId="105" fillId="33" borderId="58" xfId="0" applyNumberFormat="1" applyFont="1" applyFill="1" applyBorder="1" applyAlignment="1">
      <alignment horizontal="center" vertical="center" wrapText="1" readingOrder="1"/>
    </xf>
    <xf numFmtId="0" fontId="34" fillId="0" borderId="64" xfId="0" applyNumberFormat="1" applyFont="1" applyFill="1" applyBorder="1" applyAlignment="1">
      <alignment vertical="top" wrapText="1"/>
    </xf>
    <xf numFmtId="0" fontId="34" fillId="0" borderId="65" xfId="0" applyNumberFormat="1" applyFont="1" applyFill="1" applyBorder="1" applyAlignment="1">
      <alignment vertical="top" wrapText="1"/>
    </xf>
    <xf numFmtId="0" fontId="105" fillId="33" borderId="59" xfId="0" applyNumberFormat="1" applyFont="1" applyFill="1" applyBorder="1" applyAlignment="1">
      <alignment horizontal="center" vertical="center" wrapText="1" readingOrder="1"/>
    </xf>
    <xf numFmtId="0" fontId="34" fillId="0" borderId="51" xfId="0" applyNumberFormat="1" applyFont="1" applyFill="1" applyBorder="1" applyAlignment="1">
      <alignment vertical="top" wrapText="1"/>
    </xf>
    <xf numFmtId="0" fontId="34" fillId="33" borderId="57" xfId="0" applyNumberFormat="1" applyFont="1" applyFill="1" applyBorder="1" applyAlignment="1">
      <alignment vertical="top" wrapText="1"/>
    </xf>
    <xf numFmtId="0" fontId="34" fillId="0" borderId="52" xfId="0" applyNumberFormat="1" applyFont="1" applyFill="1" applyBorder="1" applyAlignment="1">
      <alignment vertical="top" wrapText="1"/>
    </xf>
    <xf numFmtId="0" fontId="34" fillId="33" borderId="56" xfId="0" applyNumberFormat="1" applyFont="1" applyFill="1" applyBorder="1" applyAlignment="1">
      <alignment vertical="top" wrapText="1"/>
    </xf>
    <xf numFmtId="0" fontId="34" fillId="0" borderId="54" xfId="0" applyNumberFormat="1" applyFont="1" applyFill="1" applyBorder="1" applyAlignment="1">
      <alignment vertical="top" wrapText="1"/>
    </xf>
    <xf numFmtId="0" fontId="105" fillId="33" borderId="55" xfId="0" applyNumberFormat="1" applyFont="1" applyFill="1" applyBorder="1" applyAlignment="1">
      <alignment horizontal="center" vertical="center" wrapText="1" readingOrder="1"/>
    </xf>
    <xf numFmtId="0" fontId="34" fillId="0" borderId="66" xfId="0" applyNumberFormat="1" applyFont="1" applyFill="1" applyBorder="1" applyAlignment="1">
      <alignment vertical="top" wrapText="1"/>
    </xf>
    <xf numFmtId="0" fontId="34" fillId="0" borderId="67" xfId="0" applyNumberFormat="1" applyFont="1" applyFill="1" applyBorder="1" applyAlignment="1">
      <alignment vertical="top" wrapText="1"/>
    </xf>
    <xf numFmtId="0" fontId="34" fillId="0" borderId="53" xfId="0" applyNumberFormat="1" applyFont="1" applyFill="1" applyBorder="1" applyAlignment="1">
      <alignment vertical="top" wrapText="1"/>
    </xf>
    <xf numFmtId="0" fontId="34" fillId="33" borderId="68" xfId="0" applyNumberFormat="1" applyFont="1" applyFill="1" applyBorder="1" applyAlignment="1">
      <alignment vertical="top" wrapText="1"/>
    </xf>
    <xf numFmtId="0" fontId="105" fillId="33" borderId="0" xfId="0" applyNumberFormat="1" applyFont="1" applyFill="1" applyBorder="1" applyAlignment="1">
      <alignment horizontal="left" vertical="center" wrapText="1" readingOrder="1"/>
    </xf>
    <xf numFmtId="0" fontId="34" fillId="33" borderId="0" xfId="0" applyNumberFormat="1" applyFont="1" applyFill="1" applyBorder="1" applyAlignment="1">
      <alignment vertical="top" wrapText="1"/>
    </xf>
    <xf numFmtId="0" fontId="104" fillId="33" borderId="58" xfId="0" applyNumberFormat="1" applyFont="1" applyFill="1" applyBorder="1" applyAlignment="1">
      <alignment horizontal="center" vertical="center" wrapText="1" readingOrder="1"/>
    </xf>
    <xf numFmtId="0" fontId="34" fillId="33" borderId="69" xfId="0" applyNumberFormat="1" applyFont="1" applyFill="1" applyBorder="1" applyAlignment="1">
      <alignment vertical="top" wrapText="1"/>
    </xf>
    <xf numFmtId="0" fontId="34" fillId="0" borderId="70" xfId="0" applyNumberFormat="1" applyFont="1" applyFill="1" applyBorder="1" applyAlignment="1">
      <alignment vertical="top" wrapText="1"/>
    </xf>
    <xf numFmtId="0" fontId="34" fillId="33" borderId="71" xfId="0" applyNumberFormat="1" applyFont="1" applyFill="1" applyBorder="1" applyAlignment="1">
      <alignment vertical="top" wrapText="1"/>
    </xf>
    <xf numFmtId="0" fontId="34" fillId="33" borderId="72" xfId="0" applyNumberFormat="1" applyFont="1" applyFill="1" applyBorder="1" applyAlignment="1">
      <alignment vertical="top" wrapText="1"/>
    </xf>
    <xf numFmtId="0" fontId="34" fillId="0" borderId="50" xfId="0" applyNumberFormat="1" applyFont="1" applyFill="1" applyBorder="1" applyAlignment="1">
      <alignment vertical="top" wrapText="1"/>
    </xf>
    <xf numFmtId="0" fontId="34" fillId="0" borderId="73" xfId="0" applyNumberFormat="1" applyFont="1" applyFill="1" applyBorder="1" applyAlignment="1">
      <alignment vertical="top" wrapText="1"/>
    </xf>
    <xf numFmtId="0" fontId="104" fillId="33" borderId="55" xfId="0" applyNumberFormat="1" applyFont="1" applyFill="1" applyBorder="1" applyAlignment="1">
      <alignment horizontal="center" vertical="center" wrapText="1" readingOrder="1"/>
    </xf>
    <xf numFmtId="43" fontId="108" fillId="0" borderId="59" xfId="33" applyFont="1" applyFill="1" applyBorder="1" applyAlignment="1">
      <alignment horizontal="right" vertical="center" wrapText="1" readingOrder="1"/>
    </xf>
    <xf numFmtId="43" fontId="35" fillId="0" borderId="74" xfId="33" applyFont="1" applyFill="1" applyBorder="1" applyAlignment="1">
      <alignment vertical="top" wrapText="1"/>
    </xf>
    <xf numFmtId="0" fontId="104" fillId="0" borderId="59" xfId="0" applyNumberFormat="1" applyFont="1" applyFill="1" applyBorder="1" applyAlignment="1">
      <alignment vertical="top" wrapText="1" readingOrder="1"/>
    </xf>
    <xf numFmtId="43" fontId="107" fillId="0" borderId="59" xfId="33" applyFont="1" applyFill="1" applyBorder="1" applyAlignment="1">
      <alignment horizontal="right" vertical="center" wrapText="1" readingOrder="1"/>
    </xf>
    <xf numFmtId="43" fontId="106" fillId="0" borderId="59" xfId="33" applyFont="1" applyFill="1" applyBorder="1" applyAlignment="1">
      <alignment horizontal="right" vertical="center" wrapText="1" readingOrder="1"/>
    </xf>
    <xf numFmtId="0" fontId="111" fillId="0" borderId="59" xfId="0" applyNumberFormat="1" applyFont="1" applyFill="1" applyBorder="1" applyAlignment="1">
      <alignment horizontal="right" vertical="center" wrapText="1" readingOrder="1"/>
    </xf>
    <xf numFmtId="43" fontId="35" fillId="0" borderId="75" xfId="33" applyFont="1" applyFill="1" applyBorder="1" applyAlignment="1">
      <alignment vertical="top" wrapText="1"/>
    </xf>
    <xf numFmtId="0" fontId="112" fillId="0" borderId="59" xfId="0" applyNumberFormat="1" applyFont="1" applyFill="1" applyBorder="1" applyAlignment="1">
      <alignment horizontal="right" vertical="center" wrapText="1" readingOrder="1"/>
    </xf>
    <xf numFmtId="0" fontId="105" fillId="33" borderId="57" xfId="0" applyNumberFormat="1" applyFont="1" applyFill="1" applyBorder="1" applyAlignment="1">
      <alignment horizontal="right" vertical="center" wrapText="1" readingOrder="1"/>
    </xf>
    <xf numFmtId="4" fontId="17" fillId="0" borderId="31" xfId="33" applyNumberFormat="1" applyFont="1" applyBorder="1" applyAlignment="1">
      <alignment horizontal="right"/>
    </xf>
    <xf numFmtId="0" fontId="113" fillId="0" borderId="0" xfId="0" applyNumberFormat="1" applyFont="1" applyFill="1" applyBorder="1" applyAlignment="1">
      <alignment horizontal="left" vertical="top" wrapText="1" readingOrder="1"/>
    </xf>
    <xf numFmtId="0" fontId="36" fillId="0" borderId="0" xfId="0" applyFont="1" applyFill="1" applyBorder="1" applyAlignment="1">
      <alignment/>
    </xf>
    <xf numFmtId="0" fontId="113" fillId="0" borderId="0" xfId="0" applyNumberFormat="1" applyFont="1" applyFill="1" applyBorder="1" applyAlignment="1">
      <alignment horizontal="right" vertical="top" wrapText="1" readingOrder="1"/>
    </xf>
    <xf numFmtId="0" fontId="114" fillId="0" borderId="0" xfId="0" applyNumberFormat="1" applyFont="1" applyFill="1" applyBorder="1" applyAlignment="1">
      <alignment horizontal="center" vertical="center" wrapText="1" readingOrder="1"/>
    </xf>
    <xf numFmtId="0" fontId="115" fillId="0" borderId="0" xfId="0" applyNumberFormat="1" applyFont="1" applyFill="1" applyBorder="1" applyAlignment="1">
      <alignment horizontal="center" vertical="center" wrapText="1" readingOrder="1"/>
    </xf>
    <xf numFmtId="0" fontId="36" fillId="33" borderId="49" xfId="0" applyNumberFormat="1" applyFont="1" applyFill="1" applyBorder="1" applyAlignment="1">
      <alignment vertical="top" wrapText="1"/>
    </xf>
    <xf numFmtId="0" fontId="36" fillId="33" borderId="50" xfId="0" applyNumberFormat="1" applyFont="1" applyFill="1" applyBorder="1" applyAlignment="1">
      <alignment vertical="top" wrapText="1"/>
    </xf>
    <xf numFmtId="0" fontId="36" fillId="33" borderId="51" xfId="0" applyNumberFormat="1" applyFont="1" applyFill="1" applyBorder="1" applyAlignment="1">
      <alignment vertical="top" wrapText="1"/>
    </xf>
    <xf numFmtId="0" fontId="116" fillId="33" borderId="58" xfId="0" applyNumberFormat="1" applyFont="1" applyFill="1" applyBorder="1" applyAlignment="1">
      <alignment horizontal="center" vertical="center" wrapText="1" readingOrder="1"/>
    </xf>
    <xf numFmtId="0" fontId="36" fillId="0" borderId="64" xfId="0" applyNumberFormat="1" applyFont="1" applyFill="1" applyBorder="1" applyAlignment="1">
      <alignment vertical="top" wrapText="1"/>
    </xf>
    <xf numFmtId="0" fontId="36" fillId="0" borderId="65" xfId="0" applyNumberFormat="1" applyFont="1" applyFill="1" applyBorder="1" applyAlignment="1">
      <alignment vertical="top" wrapText="1"/>
    </xf>
    <xf numFmtId="0" fontId="116" fillId="33" borderId="58" xfId="0" applyNumberFormat="1" applyFont="1" applyFill="1" applyBorder="1" applyAlignment="1">
      <alignment horizontal="center" vertical="center" wrapText="1" readingOrder="1"/>
    </xf>
    <xf numFmtId="0" fontId="116" fillId="33" borderId="59" xfId="0" applyNumberFormat="1" applyFont="1" applyFill="1" applyBorder="1" applyAlignment="1">
      <alignment horizontal="center" vertical="center" wrapText="1" readingOrder="1"/>
    </xf>
    <xf numFmtId="0" fontId="36" fillId="0" borderId="51" xfId="0" applyNumberFormat="1" applyFont="1" applyFill="1" applyBorder="1" applyAlignment="1">
      <alignment vertical="top" wrapText="1"/>
    </xf>
    <xf numFmtId="0" fontId="36" fillId="33" borderId="57" xfId="0" applyNumberFormat="1" applyFont="1" applyFill="1" applyBorder="1" applyAlignment="1">
      <alignment vertical="top" wrapText="1"/>
    </xf>
    <xf numFmtId="0" fontId="36" fillId="33" borderId="0" xfId="0" applyNumberFormat="1" applyFont="1" applyFill="1" applyBorder="1" applyAlignment="1">
      <alignment vertical="top" wrapText="1"/>
    </xf>
    <xf numFmtId="0" fontId="36" fillId="33" borderId="52" xfId="0" applyNumberFormat="1" applyFont="1" applyFill="1" applyBorder="1" applyAlignment="1">
      <alignment vertical="top" wrapText="1"/>
    </xf>
    <xf numFmtId="0" fontId="116" fillId="33" borderId="55" xfId="0" applyNumberFormat="1" applyFont="1" applyFill="1" applyBorder="1" applyAlignment="1">
      <alignment horizontal="center" vertical="center" wrapText="1" readingOrder="1"/>
    </xf>
    <xf numFmtId="0" fontId="36" fillId="0" borderId="66" xfId="0" applyNumberFormat="1" applyFont="1" applyFill="1" applyBorder="1" applyAlignment="1">
      <alignment vertical="top" wrapText="1"/>
    </xf>
    <xf numFmtId="0" fontId="36" fillId="0" borderId="67" xfId="0" applyNumberFormat="1" applyFont="1" applyFill="1" applyBorder="1" applyAlignment="1">
      <alignment vertical="top" wrapText="1"/>
    </xf>
    <xf numFmtId="0" fontId="36" fillId="33" borderId="57" xfId="0" applyNumberFormat="1" applyFont="1" applyFill="1" applyBorder="1" applyAlignment="1">
      <alignment vertical="top" wrapText="1"/>
    </xf>
    <xf numFmtId="0" fontId="36" fillId="0" borderId="52" xfId="0" applyNumberFormat="1" applyFont="1" applyFill="1" applyBorder="1" applyAlignment="1">
      <alignment vertical="top" wrapText="1"/>
    </xf>
    <xf numFmtId="0" fontId="116" fillId="33" borderId="0" xfId="0" applyNumberFormat="1" applyFont="1" applyFill="1" applyBorder="1" applyAlignment="1">
      <alignment horizontal="left" vertical="center" wrapText="1" readingOrder="1"/>
    </xf>
    <xf numFmtId="0" fontId="36" fillId="33" borderId="0" xfId="0" applyNumberFormat="1" applyFont="1" applyFill="1" applyBorder="1" applyAlignment="1">
      <alignment vertical="top" wrapText="1"/>
    </xf>
    <xf numFmtId="0" fontId="36" fillId="33" borderId="56" xfId="0" applyNumberFormat="1" applyFont="1" applyFill="1" applyBorder="1" applyAlignment="1">
      <alignment vertical="top" wrapText="1"/>
    </xf>
    <xf numFmtId="0" fontId="36" fillId="0" borderId="53" xfId="0" applyNumberFormat="1" applyFont="1" applyFill="1" applyBorder="1" applyAlignment="1">
      <alignment vertical="top" wrapText="1"/>
    </xf>
    <xf numFmtId="0" fontId="36" fillId="0" borderId="54" xfId="0" applyNumberFormat="1" applyFont="1" applyFill="1" applyBorder="1" applyAlignment="1">
      <alignment vertical="top" wrapText="1"/>
    </xf>
    <xf numFmtId="0" fontId="36" fillId="33" borderId="68" xfId="0" applyNumberFormat="1" applyFont="1" applyFill="1" applyBorder="1" applyAlignment="1">
      <alignment vertical="top" wrapText="1"/>
    </xf>
    <xf numFmtId="0" fontId="117" fillId="33" borderId="58" xfId="0" applyNumberFormat="1" applyFont="1" applyFill="1" applyBorder="1" applyAlignment="1">
      <alignment horizontal="center" vertical="center" wrapText="1" readingOrder="1"/>
    </xf>
    <xf numFmtId="0" fontId="36" fillId="0" borderId="50" xfId="0" applyNumberFormat="1" applyFont="1" applyFill="1" applyBorder="1" applyAlignment="1">
      <alignment vertical="top" wrapText="1"/>
    </xf>
    <xf numFmtId="0" fontId="36" fillId="33" borderId="71" xfId="0" applyNumberFormat="1" applyFont="1" applyFill="1" applyBorder="1" applyAlignment="1">
      <alignment vertical="top" wrapText="1"/>
    </xf>
    <xf numFmtId="0" fontId="116" fillId="33" borderId="57" xfId="0" applyNumberFormat="1" applyFont="1" applyFill="1" applyBorder="1" applyAlignment="1">
      <alignment horizontal="left" wrapText="1" readingOrder="1"/>
    </xf>
    <xf numFmtId="0" fontId="36" fillId="33" borderId="69" xfId="0" applyNumberFormat="1" applyFont="1" applyFill="1" applyBorder="1" applyAlignment="1">
      <alignment vertical="top" wrapText="1"/>
    </xf>
    <xf numFmtId="0" fontId="36" fillId="0" borderId="70" xfId="0" applyNumberFormat="1" applyFont="1" applyFill="1" applyBorder="1" applyAlignment="1">
      <alignment vertical="top" wrapText="1"/>
    </xf>
    <xf numFmtId="0" fontId="36" fillId="33" borderId="72" xfId="0" applyNumberFormat="1" applyFont="1" applyFill="1" applyBorder="1" applyAlignment="1">
      <alignment vertical="top" wrapText="1"/>
    </xf>
    <xf numFmtId="0" fontId="36" fillId="0" borderId="73" xfId="0" applyNumberFormat="1" applyFont="1" applyFill="1" applyBorder="1" applyAlignment="1">
      <alignment vertical="top" wrapText="1"/>
    </xf>
    <xf numFmtId="0" fontId="117" fillId="33" borderId="55" xfId="0" applyNumberFormat="1" applyFont="1" applyFill="1" applyBorder="1" applyAlignment="1">
      <alignment horizontal="center" vertical="center" wrapText="1" readingOrder="1"/>
    </xf>
    <xf numFmtId="0" fontId="36" fillId="33" borderId="56" xfId="0" applyNumberFormat="1" applyFont="1" applyFill="1" applyBorder="1" applyAlignment="1">
      <alignment vertical="top" wrapText="1"/>
    </xf>
    <xf numFmtId="0" fontId="36" fillId="33" borderId="53" xfId="0" applyNumberFormat="1" applyFont="1" applyFill="1" applyBorder="1" applyAlignment="1">
      <alignment vertical="top" wrapText="1"/>
    </xf>
    <xf numFmtId="0" fontId="36" fillId="33" borderId="54" xfId="0" applyNumberFormat="1" applyFont="1" applyFill="1" applyBorder="1" applyAlignment="1">
      <alignment vertical="top" wrapText="1"/>
    </xf>
    <xf numFmtId="0" fontId="118" fillId="34" borderId="59" xfId="0" applyNumberFormat="1" applyFont="1" applyFill="1" applyBorder="1" applyAlignment="1">
      <alignment vertical="top" wrapText="1" readingOrder="1"/>
    </xf>
    <xf numFmtId="0" fontId="117" fillId="0" borderId="59" xfId="0" applyNumberFormat="1" applyFont="1" applyFill="1" applyBorder="1" applyAlignment="1">
      <alignment vertical="top" wrapText="1" readingOrder="1"/>
    </xf>
    <xf numFmtId="0" fontId="36" fillId="0" borderId="75" xfId="0" applyNumberFormat="1" applyFont="1" applyFill="1" applyBorder="1" applyAlignment="1">
      <alignment vertical="top" wrapText="1"/>
    </xf>
    <xf numFmtId="0" fontId="36" fillId="0" borderId="74" xfId="0" applyNumberFormat="1" applyFont="1" applyFill="1" applyBorder="1" applyAlignment="1">
      <alignment vertical="top" wrapText="1"/>
    </xf>
    <xf numFmtId="0" fontId="36" fillId="34" borderId="71" xfId="0" applyNumberFormat="1" applyFont="1" applyFill="1" applyBorder="1" applyAlignment="1">
      <alignment vertical="top" wrapText="1"/>
    </xf>
    <xf numFmtId="0" fontId="36" fillId="0" borderId="71" xfId="0" applyNumberFormat="1" applyFont="1" applyFill="1" applyBorder="1" applyAlignment="1">
      <alignment vertical="top" wrapText="1"/>
    </xf>
    <xf numFmtId="0" fontId="36" fillId="0" borderId="68" xfId="0" applyNumberFormat="1" applyFont="1" applyFill="1" applyBorder="1" applyAlignment="1">
      <alignment vertical="top" wrapText="1"/>
    </xf>
    <xf numFmtId="0" fontId="119" fillId="0" borderId="59" xfId="0" applyNumberFormat="1" applyFont="1" applyFill="1" applyBorder="1" applyAlignment="1">
      <alignment horizontal="right" vertical="center" wrapText="1" readingOrder="1"/>
    </xf>
    <xf numFmtId="234" fontId="119" fillId="0" borderId="59" xfId="0" applyNumberFormat="1" applyFont="1" applyFill="1" applyBorder="1" applyAlignment="1">
      <alignment horizontal="right" vertical="top" wrapText="1" readingOrder="1"/>
    </xf>
    <xf numFmtId="234" fontId="119" fillId="0" borderId="59" xfId="0" applyNumberFormat="1" applyFont="1" applyFill="1" applyBorder="1" applyAlignment="1">
      <alignment horizontal="right" vertical="top" wrapText="1" readingOrder="1"/>
    </xf>
    <xf numFmtId="0" fontId="36" fillId="34" borderId="68" xfId="0" applyNumberFormat="1" applyFont="1" applyFill="1" applyBorder="1" applyAlignment="1">
      <alignment vertical="top" wrapText="1"/>
    </xf>
    <xf numFmtId="0" fontId="120" fillId="0" borderId="59" xfId="0" applyNumberFormat="1" applyFont="1" applyFill="1" applyBorder="1" applyAlignment="1">
      <alignment horizontal="right" vertical="top" wrapText="1" readingOrder="1"/>
    </xf>
    <xf numFmtId="234" fontId="121" fillId="0" borderId="59" xfId="0" applyNumberFormat="1" applyFont="1" applyFill="1" applyBorder="1" applyAlignment="1">
      <alignment horizontal="right" vertical="top" wrapText="1" readingOrder="1"/>
    </xf>
    <xf numFmtId="0" fontId="2" fillId="0" borderId="74" xfId="0" applyNumberFormat="1" applyFont="1" applyFill="1" applyBorder="1" applyAlignment="1">
      <alignment vertical="top" wrapText="1"/>
    </xf>
    <xf numFmtId="234" fontId="122" fillId="0" borderId="59" xfId="0" applyNumberFormat="1" applyFont="1" applyFill="1" applyBorder="1" applyAlignment="1">
      <alignment horizontal="right" vertical="top" wrapText="1" readingOrder="1"/>
    </xf>
    <xf numFmtId="0" fontId="79" fillId="0" borderId="74" xfId="0" applyNumberFormat="1" applyFont="1" applyFill="1" applyBorder="1" applyAlignment="1">
      <alignment vertical="top" wrapText="1"/>
    </xf>
    <xf numFmtId="234" fontId="121" fillId="0" borderId="59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 applyAlignment="1">
      <alignment/>
    </xf>
    <xf numFmtId="0" fontId="2" fillId="0" borderId="75" xfId="0" applyNumberFormat="1" applyFont="1" applyFill="1" applyBorder="1" applyAlignment="1">
      <alignment vertical="top" wrapText="1"/>
    </xf>
    <xf numFmtId="0" fontId="79" fillId="0" borderId="75" xfId="0" applyNumberFormat="1" applyFont="1" applyFill="1" applyBorder="1" applyAlignment="1">
      <alignment vertical="top" wrapText="1"/>
    </xf>
    <xf numFmtId="234" fontId="122" fillId="0" borderId="59" xfId="0" applyNumberFormat="1" applyFont="1" applyFill="1" applyBorder="1" applyAlignment="1">
      <alignment horizontal="right" vertical="top" wrapText="1" readingOrder="1"/>
    </xf>
    <xf numFmtId="0" fontId="79" fillId="0" borderId="0" xfId="0" applyFont="1" applyFill="1" applyBorder="1" applyAlignment="1">
      <alignment/>
    </xf>
    <xf numFmtId="234" fontId="123" fillId="0" borderId="59" xfId="0" applyNumberFormat="1" applyFont="1" applyFill="1" applyBorder="1" applyAlignment="1">
      <alignment vertical="top" wrapText="1" readingOrder="1"/>
    </xf>
    <xf numFmtId="0" fontId="113" fillId="35" borderId="76" xfId="0" applyNumberFormat="1" applyFont="1" applyFill="1" applyBorder="1" applyAlignment="1">
      <alignment vertical="top" wrapText="1" readingOrder="1"/>
    </xf>
    <xf numFmtId="0" fontId="113" fillId="0" borderId="76" xfId="0" applyNumberFormat="1" applyFont="1" applyFill="1" applyBorder="1" applyAlignment="1">
      <alignment vertical="top" wrapText="1" readingOrder="1"/>
    </xf>
    <xf numFmtId="0" fontId="2" fillId="0" borderId="77" xfId="0" applyNumberFormat="1" applyFont="1" applyFill="1" applyBorder="1" applyAlignment="1">
      <alignment vertical="top" wrapText="1"/>
    </xf>
    <xf numFmtId="0" fontId="113" fillId="0" borderId="78" xfId="0" applyNumberFormat="1" applyFont="1" applyFill="1" applyBorder="1" applyAlignment="1">
      <alignment horizontal="center" vertical="top" wrapText="1" readingOrder="1"/>
    </xf>
    <xf numFmtId="0" fontId="113" fillId="0" borderId="59" xfId="0" applyNumberFormat="1" applyFont="1" applyFill="1" applyBorder="1" applyAlignment="1">
      <alignment vertical="top" wrapText="1" readingOrder="1"/>
    </xf>
    <xf numFmtId="234" fontId="113" fillId="0" borderId="59" xfId="0" applyNumberFormat="1" applyFont="1" applyFill="1" applyBorder="1" applyAlignment="1">
      <alignment horizontal="right" vertical="top" wrapText="1" readingOrder="1"/>
    </xf>
    <xf numFmtId="234" fontId="113" fillId="0" borderId="59" xfId="0" applyNumberFormat="1" applyFont="1" applyFill="1" applyBorder="1" applyAlignment="1">
      <alignment horizontal="right" vertical="top" wrapText="1" readingOrder="1"/>
    </xf>
    <xf numFmtId="0" fontId="2" fillId="35" borderId="79" xfId="0" applyNumberFormat="1" applyFont="1" applyFill="1" applyBorder="1" applyAlignment="1">
      <alignment vertical="top" wrapText="1"/>
    </xf>
    <xf numFmtId="0" fontId="113" fillId="35" borderId="76" xfId="0" applyNumberFormat="1" applyFont="1" applyFill="1" applyBorder="1" applyAlignment="1">
      <alignment vertical="top" wrapText="1" readingOrder="1"/>
    </xf>
    <xf numFmtId="0" fontId="113" fillId="0" borderId="0" xfId="0" applyNumberFormat="1" applyFont="1" applyFill="1" applyBorder="1" applyAlignment="1">
      <alignment horizontal="left" vertical="top" wrapText="1" readingOrder="1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113" fillId="0" borderId="0" xfId="0" applyNumberFormat="1" applyFont="1" applyFill="1" applyBorder="1" applyAlignment="1">
      <alignment horizontal="right" vertical="top" wrapText="1" readingOrder="1"/>
    </xf>
    <xf numFmtId="0" fontId="114" fillId="0" borderId="0" xfId="0" applyNumberFormat="1" applyFont="1" applyFill="1" applyBorder="1" applyAlignment="1">
      <alignment horizontal="center" vertical="center" wrapText="1" readingOrder="1"/>
    </xf>
    <xf numFmtId="0" fontId="115" fillId="0" borderId="0" xfId="0" applyNumberFormat="1" applyFont="1" applyFill="1" applyBorder="1" applyAlignment="1">
      <alignment horizontal="center" vertical="center" wrapText="1" readingOrder="1"/>
    </xf>
    <xf numFmtId="0" fontId="114" fillId="35" borderId="0" xfId="0" applyNumberFormat="1" applyFont="1" applyFill="1" applyBorder="1" applyAlignment="1">
      <alignment horizontal="center" vertical="center" wrapText="1" readingOrder="1"/>
    </xf>
    <xf numFmtId="0" fontId="115" fillId="35" borderId="0" xfId="0" applyNumberFormat="1" applyFont="1" applyFill="1" applyBorder="1" applyAlignment="1">
      <alignment horizontal="center" vertical="center" wrapText="1" readingOrder="1"/>
    </xf>
    <xf numFmtId="0" fontId="113" fillId="0" borderId="0" xfId="0" applyNumberFormat="1" applyFont="1" applyFill="1" applyBorder="1" applyAlignment="1">
      <alignment horizontal="right" vertical="top" wrapText="1" readingOrder="1"/>
    </xf>
    <xf numFmtId="0" fontId="124" fillId="0" borderId="0" xfId="0" applyNumberFormat="1" applyFont="1" applyFill="1" applyBorder="1" applyAlignment="1">
      <alignment vertical="center" wrapText="1" readingOrder="1"/>
    </xf>
    <xf numFmtId="0" fontId="113" fillId="0" borderId="0" xfId="0" applyNumberFormat="1" applyFont="1" applyFill="1" applyBorder="1" applyAlignment="1">
      <alignment horizontal="center" vertical="top" wrapText="1" readingOrder="1"/>
    </xf>
    <xf numFmtId="0" fontId="106" fillId="0" borderId="0" xfId="0" applyNumberFormat="1" applyFont="1" applyFill="1" applyBorder="1" applyAlignment="1">
      <alignment horizontal="right" vertical="top" wrapText="1" readingOrder="1"/>
    </xf>
    <xf numFmtId="0" fontId="34" fillId="33" borderId="52" xfId="0" applyNumberFormat="1" applyFont="1" applyFill="1" applyBorder="1" applyAlignment="1">
      <alignment vertical="top" wrapText="1"/>
    </xf>
    <xf numFmtId="0" fontId="105" fillId="33" borderId="57" xfId="0" applyNumberFormat="1" applyFont="1" applyFill="1" applyBorder="1" applyAlignment="1">
      <alignment horizontal="left" wrapText="1" readingOrder="1"/>
    </xf>
    <xf numFmtId="0" fontId="34" fillId="33" borderId="53" xfId="0" applyNumberFormat="1" applyFont="1" applyFill="1" applyBorder="1" applyAlignment="1">
      <alignment vertical="top" wrapText="1"/>
    </xf>
    <xf numFmtId="0" fontId="34" fillId="0" borderId="80" xfId="0" applyNumberFormat="1" applyFont="1" applyFill="1" applyBorder="1" applyAlignment="1">
      <alignment vertical="top" wrapText="1"/>
    </xf>
    <xf numFmtId="0" fontId="34" fillId="0" borderId="81" xfId="0" applyNumberFormat="1" applyFont="1" applyFill="1" applyBorder="1" applyAlignment="1">
      <alignment vertical="top" wrapText="1"/>
    </xf>
    <xf numFmtId="0" fontId="106" fillId="34" borderId="59" xfId="0" applyNumberFormat="1" applyFont="1" applyFill="1" applyBorder="1" applyAlignment="1">
      <alignment vertical="top" wrapText="1" readingOrder="1"/>
    </xf>
    <xf numFmtId="0" fontId="106" fillId="0" borderId="59" xfId="0" applyNumberFormat="1" applyFont="1" applyFill="1" applyBorder="1" applyAlignment="1">
      <alignment vertical="top" wrapText="1" readingOrder="1"/>
    </xf>
    <xf numFmtId="0" fontId="35" fillId="0" borderId="51" xfId="0" applyNumberFormat="1" applyFont="1" applyFill="1" applyBorder="1" applyAlignment="1">
      <alignment vertical="top" wrapText="1"/>
    </xf>
    <xf numFmtId="0" fontId="125" fillId="35" borderId="76" xfId="0" applyNumberFormat="1" applyFont="1" applyFill="1" applyBorder="1" applyAlignment="1">
      <alignment vertical="top" wrapText="1" readingOrder="1"/>
    </xf>
    <xf numFmtId="0" fontId="106" fillId="0" borderId="76" xfId="0" applyNumberFormat="1" applyFont="1" applyFill="1" applyBorder="1" applyAlignment="1">
      <alignment vertical="top" wrapText="1" readingOrder="1"/>
    </xf>
    <xf numFmtId="0" fontId="35" fillId="0" borderId="77" xfId="0" applyNumberFormat="1" applyFont="1" applyFill="1" applyBorder="1" applyAlignment="1">
      <alignment vertical="top" wrapText="1"/>
    </xf>
    <xf numFmtId="0" fontId="106" fillId="0" borderId="78" xfId="0" applyNumberFormat="1" applyFont="1" applyFill="1" applyBorder="1" applyAlignment="1">
      <alignment horizontal="right" vertical="top" wrapText="1" readingOrder="1"/>
    </xf>
    <xf numFmtId="0" fontId="35" fillId="34" borderId="71" xfId="0" applyNumberFormat="1" applyFont="1" applyFill="1" applyBorder="1" applyAlignment="1">
      <alignment vertical="top" wrapText="1"/>
    </xf>
    <xf numFmtId="0" fontId="35" fillId="0" borderId="57" xfId="0" applyNumberFormat="1" applyFont="1" applyFill="1" applyBorder="1" applyAlignment="1">
      <alignment vertical="top" wrapText="1"/>
    </xf>
    <xf numFmtId="0" fontId="35" fillId="0" borderId="52" xfId="0" applyNumberFormat="1" applyFont="1" applyFill="1" applyBorder="1" applyAlignment="1">
      <alignment vertical="top" wrapText="1"/>
    </xf>
    <xf numFmtId="0" fontId="35" fillId="34" borderId="68" xfId="0" applyNumberFormat="1" applyFont="1" applyFill="1" applyBorder="1" applyAlignment="1">
      <alignment vertical="top" wrapText="1"/>
    </xf>
    <xf numFmtId="0" fontId="35" fillId="0" borderId="56" xfId="0" applyNumberFormat="1" applyFont="1" applyFill="1" applyBorder="1" applyAlignment="1">
      <alignment vertical="top" wrapText="1"/>
    </xf>
    <xf numFmtId="0" fontId="35" fillId="0" borderId="54" xfId="0" applyNumberFormat="1" applyFont="1" applyFill="1" applyBorder="1" applyAlignment="1">
      <alignment vertical="top" wrapText="1"/>
    </xf>
    <xf numFmtId="0" fontId="107" fillId="0" borderId="59" xfId="0" applyNumberFormat="1" applyFont="1" applyFill="1" applyBorder="1" applyAlignment="1">
      <alignment horizontal="right" vertical="center" wrapText="1" readingOrder="1"/>
    </xf>
    <xf numFmtId="0" fontId="35" fillId="0" borderId="75" xfId="0" applyNumberFormat="1" applyFont="1" applyFill="1" applyBorder="1" applyAlignment="1">
      <alignment vertical="top" wrapText="1"/>
    </xf>
    <xf numFmtId="0" fontId="35" fillId="0" borderId="74" xfId="0" applyNumberFormat="1" applyFont="1" applyFill="1" applyBorder="1" applyAlignment="1">
      <alignment vertical="top" wrapText="1"/>
    </xf>
    <xf numFmtId="0" fontId="125" fillId="35" borderId="76" xfId="0" applyNumberFormat="1" applyFont="1" applyFill="1" applyBorder="1" applyAlignment="1">
      <alignment vertical="top" wrapText="1" readingOrder="1"/>
    </xf>
    <xf numFmtId="0" fontId="35" fillId="35" borderId="79" xfId="0" applyNumberFormat="1" applyFont="1" applyFill="1" applyBorder="1" applyAlignment="1">
      <alignment vertical="top" wrapText="1"/>
    </xf>
    <xf numFmtId="0" fontId="108" fillId="35" borderId="59" xfId="0" applyNumberFormat="1" applyFont="1" applyFill="1" applyBorder="1" applyAlignment="1">
      <alignment horizontal="right" vertical="top" wrapText="1" readingOrder="1"/>
    </xf>
    <xf numFmtId="0" fontId="35" fillId="0" borderId="0" xfId="0" applyFont="1" applyAlignment="1">
      <alignment/>
    </xf>
    <xf numFmtId="0" fontId="34" fillId="0" borderId="75" xfId="0" applyNumberFormat="1" applyFont="1" applyFill="1" applyBorder="1" applyAlignment="1">
      <alignment vertical="top" wrapText="1"/>
    </xf>
    <xf numFmtId="0" fontId="34" fillId="0" borderId="74" xfId="0" applyNumberFormat="1" applyFont="1" applyFill="1" applyBorder="1" applyAlignment="1">
      <alignment vertical="top" wrapText="1"/>
    </xf>
    <xf numFmtId="235" fontId="105" fillId="0" borderId="59" xfId="0" applyNumberFormat="1" applyFont="1" applyFill="1" applyBorder="1" applyAlignment="1">
      <alignment horizontal="right" vertical="top" wrapText="1" readingOrder="1"/>
    </xf>
    <xf numFmtId="235" fontId="105" fillId="0" borderId="59" xfId="0" applyNumberFormat="1" applyFont="1" applyFill="1" applyBorder="1" applyAlignment="1">
      <alignment horizontal="right" vertical="top" wrapText="1" readingOrder="1"/>
    </xf>
    <xf numFmtId="0" fontId="34" fillId="0" borderId="71" xfId="0" applyNumberFormat="1" applyFont="1" applyFill="1" applyBorder="1" applyAlignment="1">
      <alignment vertical="top" wrapText="1"/>
    </xf>
    <xf numFmtId="0" fontId="34" fillId="0" borderId="57" xfId="0" applyNumberFormat="1" applyFont="1" applyFill="1" applyBorder="1" applyAlignment="1">
      <alignment vertical="top" wrapText="1"/>
    </xf>
    <xf numFmtId="0" fontId="34" fillId="0" borderId="56" xfId="0" applyNumberFormat="1" applyFont="1" applyFill="1" applyBorder="1" applyAlignment="1">
      <alignment vertical="top" wrapText="1"/>
    </xf>
    <xf numFmtId="235" fontId="112" fillId="0" borderId="59" xfId="0" applyNumberFormat="1" applyFont="1" applyFill="1" applyBorder="1" applyAlignment="1">
      <alignment horizontal="right" vertical="top" wrapText="1" readingOrder="1"/>
    </xf>
    <xf numFmtId="235" fontId="112" fillId="0" borderId="59" xfId="0" applyNumberFormat="1" applyFont="1" applyFill="1" applyBorder="1" applyAlignment="1">
      <alignment horizontal="right" vertical="top" wrapText="1" readingOrder="1"/>
    </xf>
    <xf numFmtId="0" fontId="34" fillId="0" borderId="68" xfId="0" applyNumberFormat="1" applyFont="1" applyFill="1" applyBorder="1" applyAlignment="1">
      <alignment vertical="top" wrapText="1"/>
    </xf>
    <xf numFmtId="235" fontId="126" fillId="0" borderId="59" xfId="0" applyNumberFormat="1" applyFont="1" applyFill="1" applyBorder="1" applyAlignment="1">
      <alignment horizontal="right" vertical="top" wrapText="1" readingOrder="1"/>
    </xf>
    <xf numFmtId="235" fontId="126" fillId="0" borderId="59" xfId="0" applyNumberFormat="1" applyFont="1" applyFill="1" applyBorder="1" applyAlignment="1">
      <alignment horizontal="right" vertical="top" wrapText="1" readingOrder="1"/>
    </xf>
    <xf numFmtId="0" fontId="127" fillId="0" borderId="59" xfId="0" applyNumberFormat="1" applyFont="1" applyFill="1" applyBorder="1" applyAlignment="1">
      <alignment horizontal="right" vertical="center" wrapText="1" readingOrder="1"/>
    </xf>
    <xf numFmtId="235" fontId="128" fillId="0" borderId="59" xfId="0" applyNumberFormat="1" applyFont="1" applyFill="1" applyBorder="1" applyAlignment="1">
      <alignment horizontal="right" vertical="top" wrapText="1" readingOrder="1"/>
    </xf>
    <xf numFmtId="235" fontId="128" fillId="0" borderId="59" xfId="0" applyNumberFormat="1" applyFont="1" applyFill="1" applyBorder="1" applyAlignment="1">
      <alignment horizontal="right" vertical="top" wrapText="1" readingOrder="1"/>
    </xf>
    <xf numFmtId="0" fontId="2" fillId="33" borderId="82" xfId="0" applyNumberFormat="1" applyFont="1" applyFill="1" applyBorder="1" applyAlignment="1">
      <alignment vertical="top" wrapText="1"/>
    </xf>
    <xf numFmtId="0" fontId="2" fillId="33" borderId="83" xfId="0" applyNumberFormat="1" applyFont="1" applyFill="1" applyBorder="1" applyAlignment="1">
      <alignment vertical="top" wrapText="1"/>
    </xf>
    <xf numFmtId="0" fontId="129" fillId="33" borderId="83" xfId="0" applyNumberFormat="1" applyFont="1" applyFill="1" applyBorder="1" applyAlignment="1">
      <alignment vertical="top" wrapText="1" readingOrder="1"/>
    </xf>
    <xf numFmtId="0" fontId="2" fillId="33" borderId="84" xfId="0" applyNumberFormat="1" applyFont="1" applyFill="1" applyBorder="1" applyAlignment="1">
      <alignment vertical="top" wrapText="1"/>
    </xf>
    <xf numFmtId="0" fontId="129" fillId="33" borderId="85" xfId="0" applyNumberFormat="1" applyFont="1" applyFill="1" applyBorder="1" applyAlignment="1">
      <alignment horizontal="center" vertical="top" wrapText="1" readingOrder="1"/>
    </xf>
    <xf numFmtId="0" fontId="2" fillId="0" borderId="83" xfId="0" applyNumberFormat="1" applyFont="1" applyFill="1" applyBorder="1" applyAlignment="1">
      <alignment vertical="top" wrapText="1"/>
    </xf>
    <xf numFmtId="0" fontId="2" fillId="0" borderId="84" xfId="0" applyNumberFormat="1" applyFont="1" applyFill="1" applyBorder="1" applyAlignment="1">
      <alignment vertical="top" wrapText="1"/>
    </xf>
    <xf numFmtId="0" fontId="129" fillId="33" borderId="86" xfId="0" applyNumberFormat="1" applyFont="1" applyFill="1" applyBorder="1" applyAlignment="1">
      <alignment vertical="top" wrapText="1" readingOrder="1"/>
    </xf>
    <xf numFmtId="0" fontId="2" fillId="33" borderId="0" xfId="0" applyNumberFormat="1" applyFont="1" applyFill="1" applyBorder="1" applyAlignment="1">
      <alignment vertical="top" wrapText="1"/>
    </xf>
    <xf numFmtId="0" fontId="2" fillId="33" borderId="0" xfId="0" applyNumberFormat="1" applyFont="1" applyFill="1" applyBorder="1" applyAlignment="1">
      <alignment vertical="top" wrapText="1"/>
    </xf>
    <xf numFmtId="0" fontId="2" fillId="33" borderId="87" xfId="0" applyNumberFormat="1" applyFont="1" applyFill="1" applyBorder="1" applyAlignment="1">
      <alignment vertical="top" wrapText="1"/>
    </xf>
    <xf numFmtId="0" fontId="2" fillId="33" borderId="88" xfId="0" applyNumberFormat="1" applyFont="1" applyFill="1" applyBorder="1" applyAlignment="1">
      <alignment vertical="top" wrapText="1"/>
    </xf>
    <xf numFmtId="0" fontId="2" fillId="0" borderId="89" xfId="0" applyNumberFormat="1" applyFont="1" applyFill="1" applyBorder="1" applyAlignment="1">
      <alignment vertical="top" wrapText="1"/>
    </xf>
    <xf numFmtId="0" fontId="2" fillId="0" borderId="90" xfId="0" applyNumberFormat="1" applyFont="1" applyFill="1" applyBorder="1" applyAlignment="1">
      <alignment vertical="top" wrapText="1"/>
    </xf>
    <xf numFmtId="0" fontId="2" fillId="33" borderId="91" xfId="0" applyNumberFormat="1" applyFont="1" applyFill="1" applyBorder="1" applyAlignment="1">
      <alignment vertical="top" wrapText="1"/>
    </xf>
    <xf numFmtId="0" fontId="2" fillId="33" borderId="92" xfId="0" applyNumberFormat="1" applyFont="1" applyFill="1" applyBorder="1" applyAlignment="1">
      <alignment vertical="top" wrapText="1"/>
    </xf>
    <xf numFmtId="0" fontId="2" fillId="33" borderId="86" xfId="0" applyNumberFormat="1" applyFont="1" applyFill="1" applyBorder="1" applyAlignment="1">
      <alignment vertical="top" wrapText="1"/>
    </xf>
    <xf numFmtId="0" fontId="2" fillId="33" borderId="87" xfId="0" applyNumberFormat="1" applyFont="1" applyFill="1" applyBorder="1" applyAlignment="1">
      <alignment vertical="top" wrapText="1"/>
    </xf>
    <xf numFmtId="0" fontId="2" fillId="0" borderId="87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33" borderId="88" xfId="0" applyNumberFormat="1" applyFont="1" applyFill="1" applyBorder="1" applyAlignment="1">
      <alignment vertical="top" wrapText="1"/>
    </xf>
    <xf numFmtId="0" fontId="2" fillId="33" borderId="89" xfId="0" applyNumberFormat="1" applyFont="1" applyFill="1" applyBorder="1" applyAlignment="1">
      <alignment vertical="top" wrapText="1"/>
    </xf>
    <xf numFmtId="0" fontId="2" fillId="33" borderId="90" xfId="0" applyNumberFormat="1" applyFont="1" applyFill="1" applyBorder="1" applyAlignment="1">
      <alignment vertical="top" wrapText="1"/>
    </xf>
    <xf numFmtId="0" fontId="113" fillId="0" borderId="85" xfId="0" applyNumberFormat="1" applyFont="1" applyFill="1" applyBorder="1" applyAlignment="1">
      <alignment vertical="top" wrapText="1" readingOrder="1"/>
    </xf>
    <xf numFmtId="0" fontId="2" fillId="0" borderId="93" xfId="0" applyNumberFormat="1" applyFont="1" applyFill="1" applyBorder="1" applyAlignment="1">
      <alignment vertical="top" wrapText="1"/>
    </xf>
    <xf numFmtId="0" fontId="2" fillId="0" borderId="94" xfId="0" applyNumberFormat="1" applyFont="1" applyFill="1" applyBorder="1" applyAlignment="1">
      <alignment vertical="top" wrapText="1"/>
    </xf>
    <xf numFmtId="0" fontId="113" fillId="0" borderId="85" xfId="0" applyNumberFormat="1" applyFont="1" applyFill="1" applyBorder="1" applyAlignment="1">
      <alignment horizontal="right" vertical="center" wrapText="1" readingOrder="1"/>
    </xf>
    <xf numFmtId="0" fontId="113" fillId="0" borderId="85" xfId="0" applyNumberFormat="1" applyFont="1" applyFill="1" applyBorder="1" applyAlignment="1">
      <alignment horizontal="right" vertical="center" wrapText="1" readingOrder="1"/>
    </xf>
    <xf numFmtId="0" fontId="129" fillId="0" borderId="85" xfId="0" applyNumberFormat="1" applyFont="1" applyFill="1" applyBorder="1" applyAlignment="1">
      <alignment horizontal="right" vertical="center" wrapText="1" readingOrder="1"/>
    </xf>
    <xf numFmtId="0" fontId="2" fillId="0" borderId="91" xfId="0" applyNumberFormat="1" applyFont="1" applyFill="1" applyBorder="1" applyAlignment="1">
      <alignment vertical="top" wrapText="1"/>
    </xf>
    <xf numFmtId="0" fontId="129" fillId="0" borderId="85" xfId="0" applyNumberFormat="1" applyFont="1" applyFill="1" applyBorder="1" applyAlignment="1">
      <alignment horizontal="right" vertical="top" wrapText="1" readingOrder="1"/>
    </xf>
    <xf numFmtId="0" fontId="129" fillId="0" borderId="85" xfId="0" applyNumberFormat="1" applyFont="1" applyFill="1" applyBorder="1" applyAlignment="1">
      <alignment horizontal="right" vertical="center" wrapText="1" readingOrder="1"/>
    </xf>
    <xf numFmtId="0" fontId="2" fillId="0" borderId="92" xfId="0" applyNumberFormat="1" applyFont="1" applyFill="1" applyBorder="1" applyAlignment="1">
      <alignment vertical="top" wrapText="1"/>
    </xf>
    <xf numFmtId="0" fontId="130" fillId="0" borderId="85" xfId="0" applyNumberFormat="1" applyFont="1" applyFill="1" applyBorder="1" applyAlignment="1">
      <alignment horizontal="right" vertical="center" wrapText="1" readingOrder="1"/>
    </xf>
    <xf numFmtId="0" fontId="79" fillId="0" borderId="94" xfId="0" applyNumberFormat="1" applyFont="1" applyFill="1" applyBorder="1" applyAlignment="1">
      <alignment vertical="top" wrapText="1"/>
    </xf>
    <xf numFmtId="0" fontId="130" fillId="0" borderId="85" xfId="0" applyNumberFormat="1" applyFont="1" applyFill="1" applyBorder="1" applyAlignment="1">
      <alignment horizontal="right" vertical="center" wrapText="1" readingOrder="1"/>
    </xf>
    <xf numFmtId="0" fontId="79" fillId="0" borderId="93" xfId="0" applyNumberFormat="1" applyFont="1" applyFill="1" applyBorder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142875</xdr:rowOff>
    </xdr:from>
    <xdr:to>
      <xdr:col>1</xdr:col>
      <xdr:colOff>504825</xdr:colOff>
      <xdr:row>8</xdr:row>
      <xdr:rowOff>142875</xdr:rowOff>
    </xdr:to>
    <xdr:sp>
      <xdr:nvSpPr>
        <xdr:cNvPr id="1" name="ตัวเชื่อมต่อตรง 2"/>
        <xdr:cNvSpPr>
          <a:spLocks/>
        </xdr:cNvSpPr>
      </xdr:nvSpPr>
      <xdr:spPr>
        <a:xfrm>
          <a:off x="200025" y="2114550"/>
          <a:ext cx="438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133350</xdr:rowOff>
    </xdr:from>
    <xdr:to>
      <xdr:col>1</xdr:col>
      <xdr:colOff>514350</xdr:colOff>
      <xdr:row>9</xdr:row>
      <xdr:rowOff>133350</xdr:rowOff>
    </xdr:to>
    <xdr:sp>
      <xdr:nvSpPr>
        <xdr:cNvPr id="2" name="ตัวเชื่อมต่อตรง 4"/>
        <xdr:cNvSpPr>
          <a:spLocks/>
        </xdr:cNvSpPr>
      </xdr:nvSpPr>
      <xdr:spPr>
        <a:xfrm>
          <a:off x="209550" y="2381250"/>
          <a:ext cx="438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133350</xdr:rowOff>
    </xdr:from>
    <xdr:to>
      <xdr:col>1</xdr:col>
      <xdr:colOff>504825</xdr:colOff>
      <xdr:row>10</xdr:row>
      <xdr:rowOff>133350</xdr:rowOff>
    </xdr:to>
    <xdr:sp>
      <xdr:nvSpPr>
        <xdr:cNvPr id="3" name="ตัวเชื่อมต่อตรง 5"/>
        <xdr:cNvSpPr>
          <a:spLocks/>
        </xdr:cNvSpPr>
      </xdr:nvSpPr>
      <xdr:spPr>
        <a:xfrm>
          <a:off x="200025" y="2657475"/>
          <a:ext cx="438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</xdr:row>
      <xdr:rowOff>142875</xdr:rowOff>
    </xdr:from>
    <xdr:to>
      <xdr:col>3</xdr:col>
      <xdr:colOff>180975</xdr:colOff>
      <xdr:row>8</xdr:row>
      <xdr:rowOff>142875</xdr:rowOff>
    </xdr:to>
    <xdr:sp>
      <xdr:nvSpPr>
        <xdr:cNvPr id="4" name="ตัวเชื่อมต่อตรง 7"/>
        <xdr:cNvSpPr>
          <a:spLocks/>
        </xdr:cNvSpPr>
      </xdr:nvSpPr>
      <xdr:spPr>
        <a:xfrm>
          <a:off x="990600" y="2114550"/>
          <a:ext cx="542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9</xdr:row>
      <xdr:rowOff>133350</xdr:rowOff>
    </xdr:from>
    <xdr:to>
      <xdr:col>3</xdr:col>
      <xdr:colOff>161925</xdr:colOff>
      <xdr:row>9</xdr:row>
      <xdr:rowOff>133350</xdr:rowOff>
    </xdr:to>
    <xdr:sp>
      <xdr:nvSpPr>
        <xdr:cNvPr id="5" name="ตัวเชื่อมต่อตรง 9"/>
        <xdr:cNvSpPr>
          <a:spLocks/>
        </xdr:cNvSpPr>
      </xdr:nvSpPr>
      <xdr:spPr>
        <a:xfrm>
          <a:off x="1019175" y="2381250"/>
          <a:ext cx="495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10</xdr:row>
      <xdr:rowOff>133350</xdr:rowOff>
    </xdr:from>
    <xdr:to>
      <xdr:col>3</xdr:col>
      <xdr:colOff>142875</xdr:colOff>
      <xdr:row>10</xdr:row>
      <xdr:rowOff>133350</xdr:rowOff>
    </xdr:to>
    <xdr:sp>
      <xdr:nvSpPr>
        <xdr:cNvPr id="6" name="ตัวเชื่อมต่อตรง 10"/>
        <xdr:cNvSpPr>
          <a:spLocks/>
        </xdr:cNvSpPr>
      </xdr:nvSpPr>
      <xdr:spPr>
        <a:xfrm>
          <a:off x="1000125" y="2657475"/>
          <a:ext cx="495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161925</xdr:rowOff>
    </xdr:from>
    <xdr:to>
      <xdr:col>1</xdr:col>
      <xdr:colOff>514350</xdr:colOff>
      <xdr:row>13</xdr:row>
      <xdr:rowOff>161925</xdr:rowOff>
    </xdr:to>
    <xdr:sp>
      <xdr:nvSpPr>
        <xdr:cNvPr id="7" name="ตัวเชื่อมต่อตรง 11"/>
        <xdr:cNvSpPr>
          <a:spLocks/>
        </xdr:cNvSpPr>
      </xdr:nvSpPr>
      <xdr:spPr>
        <a:xfrm>
          <a:off x="209550" y="3514725"/>
          <a:ext cx="438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13</xdr:row>
      <xdr:rowOff>161925</xdr:rowOff>
    </xdr:from>
    <xdr:to>
      <xdr:col>2</xdr:col>
      <xdr:colOff>581025</xdr:colOff>
      <xdr:row>13</xdr:row>
      <xdr:rowOff>161925</xdr:rowOff>
    </xdr:to>
    <xdr:sp>
      <xdr:nvSpPr>
        <xdr:cNvPr id="8" name="ตัวเชื่อมต่อตรง 12"/>
        <xdr:cNvSpPr>
          <a:spLocks/>
        </xdr:cNvSpPr>
      </xdr:nvSpPr>
      <xdr:spPr>
        <a:xfrm>
          <a:off x="847725" y="3514725"/>
          <a:ext cx="476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731</xdr:row>
      <xdr:rowOff>47625</xdr:rowOff>
    </xdr:from>
    <xdr:to>
      <xdr:col>6</xdr:col>
      <xdr:colOff>647700</xdr:colOff>
      <xdr:row>732</xdr:row>
      <xdr:rowOff>0</xdr:rowOff>
    </xdr:to>
    <xdr:sp>
      <xdr:nvSpPr>
        <xdr:cNvPr id="1" name="Rectangle 327"/>
        <xdr:cNvSpPr>
          <a:spLocks/>
        </xdr:cNvSpPr>
      </xdr:nvSpPr>
      <xdr:spPr>
        <a:xfrm>
          <a:off x="7686675" y="130892550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266700</xdr:colOff>
      <xdr:row>731</xdr:row>
      <xdr:rowOff>47625</xdr:rowOff>
    </xdr:from>
    <xdr:to>
      <xdr:col>6</xdr:col>
      <xdr:colOff>647700</xdr:colOff>
      <xdr:row>732</xdr:row>
      <xdr:rowOff>0</xdr:rowOff>
    </xdr:to>
    <xdr:sp>
      <xdr:nvSpPr>
        <xdr:cNvPr id="2" name="Rectangle 328"/>
        <xdr:cNvSpPr>
          <a:spLocks/>
        </xdr:cNvSpPr>
      </xdr:nvSpPr>
      <xdr:spPr>
        <a:xfrm>
          <a:off x="7686675" y="130892550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219075</xdr:colOff>
      <xdr:row>688</xdr:row>
      <xdr:rowOff>38100</xdr:rowOff>
    </xdr:from>
    <xdr:to>
      <xdr:col>6</xdr:col>
      <xdr:colOff>600075</xdr:colOff>
      <xdr:row>689</xdr:row>
      <xdr:rowOff>0</xdr:rowOff>
    </xdr:to>
    <xdr:sp>
      <xdr:nvSpPr>
        <xdr:cNvPr id="3" name="Rectangle 329"/>
        <xdr:cNvSpPr>
          <a:spLocks/>
        </xdr:cNvSpPr>
      </xdr:nvSpPr>
      <xdr:spPr>
        <a:xfrm>
          <a:off x="7639050" y="123920250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219075</xdr:colOff>
      <xdr:row>688</xdr:row>
      <xdr:rowOff>38100</xdr:rowOff>
    </xdr:from>
    <xdr:to>
      <xdr:col>6</xdr:col>
      <xdr:colOff>600075</xdr:colOff>
      <xdr:row>689</xdr:row>
      <xdr:rowOff>0</xdr:rowOff>
    </xdr:to>
    <xdr:sp>
      <xdr:nvSpPr>
        <xdr:cNvPr id="4" name="Rectangle 330"/>
        <xdr:cNvSpPr>
          <a:spLocks/>
        </xdr:cNvSpPr>
      </xdr:nvSpPr>
      <xdr:spPr>
        <a:xfrm>
          <a:off x="7639050" y="123920250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219075</xdr:colOff>
      <xdr:row>688</xdr:row>
      <xdr:rowOff>38100</xdr:rowOff>
    </xdr:from>
    <xdr:to>
      <xdr:col>6</xdr:col>
      <xdr:colOff>600075</xdr:colOff>
      <xdr:row>689</xdr:row>
      <xdr:rowOff>0</xdr:rowOff>
    </xdr:to>
    <xdr:sp>
      <xdr:nvSpPr>
        <xdr:cNvPr id="5" name="Rectangle 331"/>
        <xdr:cNvSpPr>
          <a:spLocks/>
        </xdr:cNvSpPr>
      </xdr:nvSpPr>
      <xdr:spPr>
        <a:xfrm>
          <a:off x="7639050" y="123920250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266700</xdr:colOff>
      <xdr:row>731</xdr:row>
      <xdr:rowOff>47625</xdr:rowOff>
    </xdr:from>
    <xdr:to>
      <xdr:col>6</xdr:col>
      <xdr:colOff>647700</xdr:colOff>
      <xdr:row>732</xdr:row>
      <xdr:rowOff>0</xdr:rowOff>
    </xdr:to>
    <xdr:sp>
      <xdr:nvSpPr>
        <xdr:cNvPr id="6" name="Rectangle 332"/>
        <xdr:cNvSpPr>
          <a:spLocks/>
        </xdr:cNvSpPr>
      </xdr:nvSpPr>
      <xdr:spPr>
        <a:xfrm>
          <a:off x="7686675" y="130892550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219075</xdr:colOff>
      <xdr:row>688</xdr:row>
      <xdr:rowOff>38100</xdr:rowOff>
    </xdr:from>
    <xdr:to>
      <xdr:col>6</xdr:col>
      <xdr:colOff>600075</xdr:colOff>
      <xdr:row>689</xdr:row>
      <xdr:rowOff>0</xdr:rowOff>
    </xdr:to>
    <xdr:sp>
      <xdr:nvSpPr>
        <xdr:cNvPr id="7" name="Rectangle 333"/>
        <xdr:cNvSpPr>
          <a:spLocks/>
        </xdr:cNvSpPr>
      </xdr:nvSpPr>
      <xdr:spPr>
        <a:xfrm>
          <a:off x="7639050" y="123920250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266700</xdr:colOff>
      <xdr:row>731</xdr:row>
      <xdr:rowOff>47625</xdr:rowOff>
    </xdr:from>
    <xdr:to>
      <xdr:col>6</xdr:col>
      <xdr:colOff>647700</xdr:colOff>
      <xdr:row>732</xdr:row>
      <xdr:rowOff>0</xdr:rowOff>
    </xdr:to>
    <xdr:sp>
      <xdr:nvSpPr>
        <xdr:cNvPr id="8" name="Rectangle 334"/>
        <xdr:cNvSpPr>
          <a:spLocks/>
        </xdr:cNvSpPr>
      </xdr:nvSpPr>
      <xdr:spPr>
        <a:xfrm>
          <a:off x="7686675" y="130892550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1</xdr:col>
      <xdr:colOff>866775</xdr:colOff>
      <xdr:row>7</xdr:row>
      <xdr:rowOff>38100</xdr:rowOff>
    </xdr:from>
    <xdr:to>
      <xdr:col>1</xdr:col>
      <xdr:colOff>1057275</xdr:colOff>
      <xdr:row>7</xdr:row>
      <xdr:rowOff>209550</xdr:rowOff>
    </xdr:to>
    <xdr:sp>
      <xdr:nvSpPr>
        <xdr:cNvPr id="9" name="สี่เหลี่ยมผืนผ้า 18"/>
        <xdr:cNvSpPr>
          <a:spLocks/>
        </xdr:cNvSpPr>
      </xdr:nvSpPr>
      <xdr:spPr>
        <a:xfrm>
          <a:off x="1247775" y="174307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731</xdr:row>
      <xdr:rowOff>47625</xdr:rowOff>
    </xdr:from>
    <xdr:to>
      <xdr:col>6</xdr:col>
      <xdr:colOff>647700</xdr:colOff>
      <xdr:row>732</xdr:row>
      <xdr:rowOff>0</xdr:rowOff>
    </xdr:to>
    <xdr:sp>
      <xdr:nvSpPr>
        <xdr:cNvPr id="10" name="Rectangle 327"/>
        <xdr:cNvSpPr>
          <a:spLocks/>
        </xdr:cNvSpPr>
      </xdr:nvSpPr>
      <xdr:spPr>
        <a:xfrm>
          <a:off x="7686675" y="130892550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266700</xdr:colOff>
      <xdr:row>731</xdr:row>
      <xdr:rowOff>47625</xdr:rowOff>
    </xdr:from>
    <xdr:to>
      <xdr:col>6</xdr:col>
      <xdr:colOff>647700</xdr:colOff>
      <xdr:row>732</xdr:row>
      <xdr:rowOff>0</xdr:rowOff>
    </xdr:to>
    <xdr:sp>
      <xdr:nvSpPr>
        <xdr:cNvPr id="11" name="Rectangle 328"/>
        <xdr:cNvSpPr>
          <a:spLocks/>
        </xdr:cNvSpPr>
      </xdr:nvSpPr>
      <xdr:spPr>
        <a:xfrm>
          <a:off x="7686675" y="130892550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219075</xdr:colOff>
      <xdr:row>688</xdr:row>
      <xdr:rowOff>38100</xdr:rowOff>
    </xdr:from>
    <xdr:to>
      <xdr:col>6</xdr:col>
      <xdr:colOff>600075</xdr:colOff>
      <xdr:row>689</xdr:row>
      <xdr:rowOff>0</xdr:rowOff>
    </xdr:to>
    <xdr:sp>
      <xdr:nvSpPr>
        <xdr:cNvPr id="12" name="Rectangle 329"/>
        <xdr:cNvSpPr>
          <a:spLocks/>
        </xdr:cNvSpPr>
      </xdr:nvSpPr>
      <xdr:spPr>
        <a:xfrm>
          <a:off x="7639050" y="123920250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219075</xdr:colOff>
      <xdr:row>688</xdr:row>
      <xdr:rowOff>38100</xdr:rowOff>
    </xdr:from>
    <xdr:to>
      <xdr:col>6</xdr:col>
      <xdr:colOff>600075</xdr:colOff>
      <xdr:row>689</xdr:row>
      <xdr:rowOff>0</xdr:rowOff>
    </xdr:to>
    <xdr:sp>
      <xdr:nvSpPr>
        <xdr:cNvPr id="13" name="Rectangle 330"/>
        <xdr:cNvSpPr>
          <a:spLocks/>
        </xdr:cNvSpPr>
      </xdr:nvSpPr>
      <xdr:spPr>
        <a:xfrm>
          <a:off x="7639050" y="123920250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219075</xdr:colOff>
      <xdr:row>688</xdr:row>
      <xdr:rowOff>38100</xdr:rowOff>
    </xdr:from>
    <xdr:to>
      <xdr:col>6</xdr:col>
      <xdr:colOff>600075</xdr:colOff>
      <xdr:row>689</xdr:row>
      <xdr:rowOff>0</xdr:rowOff>
    </xdr:to>
    <xdr:sp>
      <xdr:nvSpPr>
        <xdr:cNvPr id="14" name="Rectangle 331"/>
        <xdr:cNvSpPr>
          <a:spLocks/>
        </xdr:cNvSpPr>
      </xdr:nvSpPr>
      <xdr:spPr>
        <a:xfrm>
          <a:off x="7639050" y="123920250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266700</xdr:colOff>
      <xdr:row>731</xdr:row>
      <xdr:rowOff>47625</xdr:rowOff>
    </xdr:from>
    <xdr:to>
      <xdr:col>6</xdr:col>
      <xdr:colOff>647700</xdr:colOff>
      <xdr:row>732</xdr:row>
      <xdr:rowOff>0</xdr:rowOff>
    </xdr:to>
    <xdr:sp>
      <xdr:nvSpPr>
        <xdr:cNvPr id="15" name="Rectangle 332"/>
        <xdr:cNvSpPr>
          <a:spLocks/>
        </xdr:cNvSpPr>
      </xdr:nvSpPr>
      <xdr:spPr>
        <a:xfrm>
          <a:off x="7686675" y="130892550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219075</xdr:colOff>
      <xdr:row>688</xdr:row>
      <xdr:rowOff>38100</xdr:rowOff>
    </xdr:from>
    <xdr:to>
      <xdr:col>6</xdr:col>
      <xdr:colOff>600075</xdr:colOff>
      <xdr:row>689</xdr:row>
      <xdr:rowOff>0</xdr:rowOff>
    </xdr:to>
    <xdr:sp>
      <xdr:nvSpPr>
        <xdr:cNvPr id="16" name="Rectangle 333"/>
        <xdr:cNvSpPr>
          <a:spLocks/>
        </xdr:cNvSpPr>
      </xdr:nvSpPr>
      <xdr:spPr>
        <a:xfrm>
          <a:off x="7639050" y="123920250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266700</xdr:colOff>
      <xdr:row>731</xdr:row>
      <xdr:rowOff>47625</xdr:rowOff>
    </xdr:from>
    <xdr:to>
      <xdr:col>6</xdr:col>
      <xdr:colOff>647700</xdr:colOff>
      <xdr:row>732</xdr:row>
      <xdr:rowOff>0</xdr:rowOff>
    </xdr:to>
    <xdr:sp>
      <xdr:nvSpPr>
        <xdr:cNvPr id="17" name="Rectangle 334"/>
        <xdr:cNvSpPr>
          <a:spLocks/>
        </xdr:cNvSpPr>
      </xdr:nvSpPr>
      <xdr:spPr>
        <a:xfrm>
          <a:off x="7686675" y="130892550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1</xdr:col>
      <xdr:colOff>866775</xdr:colOff>
      <xdr:row>7</xdr:row>
      <xdr:rowOff>38100</xdr:rowOff>
    </xdr:from>
    <xdr:to>
      <xdr:col>1</xdr:col>
      <xdr:colOff>1057275</xdr:colOff>
      <xdr:row>7</xdr:row>
      <xdr:rowOff>209550</xdr:rowOff>
    </xdr:to>
    <xdr:sp>
      <xdr:nvSpPr>
        <xdr:cNvPr id="18" name="สี่เหลี่ยมผืนผ้า 19"/>
        <xdr:cNvSpPr>
          <a:spLocks/>
        </xdr:cNvSpPr>
      </xdr:nvSpPr>
      <xdr:spPr>
        <a:xfrm>
          <a:off x="1247775" y="174307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866775</xdr:colOff>
      <xdr:row>7</xdr:row>
      <xdr:rowOff>38100</xdr:rowOff>
    </xdr:from>
    <xdr:to>
      <xdr:col>1</xdr:col>
      <xdr:colOff>1057275</xdr:colOff>
      <xdr:row>7</xdr:row>
      <xdr:rowOff>209550</xdr:rowOff>
    </xdr:to>
    <xdr:sp>
      <xdr:nvSpPr>
        <xdr:cNvPr id="19" name="สี่เหลี่ยมผืนผ้า 20"/>
        <xdr:cNvSpPr>
          <a:spLocks/>
        </xdr:cNvSpPr>
      </xdr:nvSpPr>
      <xdr:spPr>
        <a:xfrm>
          <a:off x="1247775" y="174307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722</xdr:row>
      <xdr:rowOff>47625</xdr:rowOff>
    </xdr:from>
    <xdr:to>
      <xdr:col>6</xdr:col>
      <xdr:colOff>647700</xdr:colOff>
      <xdr:row>723</xdr:row>
      <xdr:rowOff>0</xdr:rowOff>
    </xdr:to>
    <xdr:sp>
      <xdr:nvSpPr>
        <xdr:cNvPr id="20" name="Rectangle 327"/>
        <xdr:cNvSpPr>
          <a:spLocks/>
        </xdr:cNvSpPr>
      </xdr:nvSpPr>
      <xdr:spPr>
        <a:xfrm>
          <a:off x="7686675" y="129435225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266700</xdr:colOff>
      <xdr:row>722</xdr:row>
      <xdr:rowOff>47625</xdr:rowOff>
    </xdr:from>
    <xdr:to>
      <xdr:col>6</xdr:col>
      <xdr:colOff>647700</xdr:colOff>
      <xdr:row>723</xdr:row>
      <xdr:rowOff>0</xdr:rowOff>
    </xdr:to>
    <xdr:sp>
      <xdr:nvSpPr>
        <xdr:cNvPr id="21" name="Rectangle 328"/>
        <xdr:cNvSpPr>
          <a:spLocks/>
        </xdr:cNvSpPr>
      </xdr:nvSpPr>
      <xdr:spPr>
        <a:xfrm>
          <a:off x="7686675" y="129435225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219075</xdr:colOff>
      <xdr:row>679</xdr:row>
      <xdr:rowOff>38100</xdr:rowOff>
    </xdr:from>
    <xdr:to>
      <xdr:col>6</xdr:col>
      <xdr:colOff>600075</xdr:colOff>
      <xdr:row>680</xdr:row>
      <xdr:rowOff>0</xdr:rowOff>
    </xdr:to>
    <xdr:sp>
      <xdr:nvSpPr>
        <xdr:cNvPr id="22" name="Rectangle 329"/>
        <xdr:cNvSpPr>
          <a:spLocks/>
        </xdr:cNvSpPr>
      </xdr:nvSpPr>
      <xdr:spPr>
        <a:xfrm>
          <a:off x="7639050" y="122462925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219075</xdr:colOff>
      <xdr:row>679</xdr:row>
      <xdr:rowOff>38100</xdr:rowOff>
    </xdr:from>
    <xdr:to>
      <xdr:col>6</xdr:col>
      <xdr:colOff>600075</xdr:colOff>
      <xdr:row>680</xdr:row>
      <xdr:rowOff>0</xdr:rowOff>
    </xdr:to>
    <xdr:sp>
      <xdr:nvSpPr>
        <xdr:cNvPr id="23" name="Rectangle 330"/>
        <xdr:cNvSpPr>
          <a:spLocks/>
        </xdr:cNvSpPr>
      </xdr:nvSpPr>
      <xdr:spPr>
        <a:xfrm>
          <a:off x="7639050" y="122462925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219075</xdr:colOff>
      <xdr:row>679</xdr:row>
      <xdr:rowOff>38100</xdr:rowOff>
    </xdr:from>
    <xdr:to>
      <xdr:col>6</xdr:col>
      <xdr:colOff>600075</xdr:colOff>
      <xdr:row>680</xdr:row>
      <xdr:rowOff>0</xdr:rowOff>
    </xdr:to>
    <xdr:sp>
      <xdr:nvSpPr>
        <xdr:cNvPr id="24" name="Rectangle 331"/>
        <xdr:cNvSpPr>
          <a:spLocks/>
        </xdr:cNvSpPr>
      </xdr:nvSpPr>
      <xdr:spPr>
        <a:xfrm>
          <a:off x="7639050" y="122462925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266700</xdr:colOff>
      <xdr:row>722</xdr:row>
      <xdr:rowOff>47625</xdr:rowOff>
    </xdr:from>
    <xdr:to>
      <xdr:col>6</xdr:col>
      <xdr:colOff>647700</xdr:colOff>
      <xdr:row>723</xdr:row>
      <xdr:rowOff>0</xdr:rowOff>
    </xdr:to>
    <xdr:sp>
      <xdr:nvSpPr>
        <xdr:cNvPr id="25" name="Rectangle 332"/>
        <xdr:cNvSpPr>
          <a:spLocks/>
        </xdr:cNvSpPr>
      </xdr:nvSpPr>
      <xdr:spPr>
        <a:xfrm>
          <a:off x="7686675" y="129435225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219075</xdr:colOff>
      <xdr:row>679</xdr:row>
      <xdr:rowOff>38100</xdr:rowOff>
    </xdr:from>
    <xdr:to>
      <xdr:col>6</xdr:col>
      <xdr:colOff>600075</xdr:colOff>
      <xdr:row>680</xdr:row>
      <xdr:rowOff>0</xdr:rowOff>
    </xdr:to>
    <xdr:sp>
      <xdr:nvSpPr>
        <xdr:cNvPr id="26" name="Rectangle 333"/>
        <xdr:cNvSpPr>
          <a:spLocks/>
        </xdr:cNvSpPr>
      </xdr:nvSpPr>
      <xdr:spPr>
        <a:xfrm>
          <a:off x="7639050" y="122462925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266700</xdr:colOff>
      <xdr:row>722</xdr:row>
      <xdr:rowOff>47625</xdr:rowOff>
    </xdr:from>
    <xdr:to>
      <xdr:col>6</xdr:col>
      <xdr:colOff>647700</xdr:colOff>
      <xdr:row>723</xdr:row>
      <xdr:rowOff>0</xdr:rowOff>
    </xdr:to>
    <xdr:sp>
      <xdr:nvSpPr>
        <xdr:cNvPr id="27" name="Rectangle 334"/>
        <xdr:cNvSpPr>
          <a:spLocks/>
        </xdr:cNvSpPr>
      </xdr:nvSpPr>
      <xdr:spPr>
        <a:xfrm>
          <a:off x="7686675" y="129435225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1</xdr:col>
      <xdr:colOff>866775</xdr:colOff>
      <xdr:row>7</xdr:row>
      <xdr:rowOff>38100</xdr:rowOff>
    </xdr:from>
    <xdr:to>
      <xdr:col>1</xdr:col>
      <xdr:colOff>1057275</xdr:colOff>
      <xdr:row>7</xdr:row>
      <xdr:rowOff>209550</xdr:rowOff>
    </xdr:to>
    <xdr:sp>
      <xdr:nvSpPr>
        <xdr:cNvPr id="28" name="สี่เหลี่ยมผืนผ้า 29"/>
        <xdr:cNvSpPr>
          <a:spLocks/>
        </xdr:cNvSpPr>
      </xdr:nvSpPr>
      <xdr:spPr>
        <a:xfrm>
          <a:off x="1247775" y="174307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722</xdr:row>
      <xdr:rowOff>47625</xdr:rowOff>
    </xdr:from>
    <xdr:to>
      <xdr:col>6</xdr:col>
      <xdr:colOff>647700</xdr:colOff>
      <xdr:row>723</xdr:row>
      <xdr:rowOff>0</xdr:rowOff>
    </xdr:to>
    <xdr:sp>
      <xdr:nvSpPr>
        <xdr:cNvPr id="29" name="Rectangle 327"/>
        <xdr:cNvSpPr>
          <a:spLocks/>
        </xdr:cNvSpPr>
      </xdr:nvSpPr>
      <xdr:spPr>
        <a:xfrm>
          <a:off x="7686675" y="129435225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266700</xdr:colOff>
      <xdr:row>722</xdr:row>
      <xdr:rowOff>47625</xdr:rowOff>
    </xdr:from>
    <xdr:to>
      <xdr:col>6</xdr:col>
      <xdr:colOff>647700</xdr:colOff>
      <xdr:row>723</xdr:row>
      <xdr:rowOff>0</xdr:rowOff>
    </xdr:to>
    <xdr:sp>
      <xdr:nvSpPr>
        <xdr:cNvPr id="30" name="Rectangle 328"/>
        <xdr:cNvSpPr>
          <a:spLocks/>
        </xdr:cNvSpPr>
      </xdr:nvSpPr>
      <xdr:spPr>
        <a:xfrm>
          <a:off x="7686675" y="129435225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219075</xdr:colOff>
      <xdr:row>679</xdr:row>
      <xdr:rowOff>38100</xdr:rowOff>
    </xdr:from>
    <xdr:to>
      <xdr:col>6</xdr:col>
      <xdr:colOff>600075</xdr:colOff>
      <xdr:row>680</xdr:row>
      <xdr:rowOff>0</xdr:rowOff>
    </xdr:to>
    <xdr:sp>
      <xdr:nvSpPr>
        <xdr:cNvPr id="31" name="Rectangle 329"/>
        <xdr:cNvSpPr>
          <a:spLocks/>
        </xdr:cNvSpPr>
      </xdr:nvSpPr>
      <xdr:spPr>
        <a:xfrm>
          <a:off x="7639050" y="122462925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219075</xdr:colOff>
      <xdr:row>679</xdr:row>
      <xdr:rowOff>38100</xdr:rowOff>
    </xdr:from>
    <xdr:to>
      <xdr:col>6</xdr:col>
      <xdr:colOff>600075</xdr:colOff>
      <xdr:row>680</xdr:row>
      <xdr:rowOff>0</xdr:rowOff>
    </xdr:to>
    <xdr:sp>
      <xdr:nvSpPr>
        <xdr:cNvPr id="32" name="Rectangle 330"/>
        <xdr:cNvSpPr>
          <a:spLocks/>
        </xdr:cNvSpPr>
      </xdr:nvSpPr>
      <xdr:spPr>
        <a:xfrm>
          <a:off x="7639050" y="122462925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219075</xdr:colOff>
      <xdr:row>679</xdr:row>
      <xdr:rowOff>38100</xdr:rowOff>
    </xdr:from>
    <xdr:to>
      <xdr:col>6</xdr:col>
      <xdr:colOff>600075</xdr:colOff>
      <xdr:row>680</xdr:row>
      <xdr:rowOff>0</xdr:rowOff>
    </xdr:to>
    <xdr:sp>
      <xdr:nvSpPr>
        <xdr:cNvPr id="33" name="Rectangle 331"/>
        <xdr:cNvSpPr>
          <a:spLocks/>
        </xdr:cNvSpPr>
      </xdr:nvSpPr>
      <xdr:spPr>
        <a:xfrm>
          <a:off x="7639050" y="122462925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266700</xdr:colOff>
      <xdr:row>722</xdr:row>
      <xdr:rowOff>47625</xdr:rowOff>
    </xdr:from>
    <xdr:to>
      <xdr:col>6</xdr:col>
      <xdr:colOff>647700</xdr:colOff>
      <xdr:row>723</xdr:row>
      <xdr:rowOff>0</xdr:rowOff>
    </xdr:to>
    <xdr:sp>
      <xdr:nvSpPr>
        <xdr:cNvPr id="34" name="Rectangle 332"/>
        <xdr:cNvSpPr>
          <a:spLocks/>
        </xdr:cNvSpPr>
      </xdr:nvSpPr>
      <xdr:spPr>
        <a:xfrm>
          <a:off x="7686675" y="129435225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219075</xdr:colOff>
      <xdr:row>679</xdr:row>
      <xdr:rowOff>38100</xdr:rowOff>
    </xdr:from>
    <xdr:to>
      <xdr:col>6</xdr:col>
      <xdr:colOff>600075</xdr:colOff>
      <xdr:row>680</xdr:row>
      <xdr:rowOff>0</xdr:rowOff>
    </xdr:to>
    <xdr:sp>
      <xdr:nvSpPr>
        <xdr:cNvPr id="35" name="Rectangle 333"/>
        <xdr:cNvSpPr>
          <a:spLocks/>
        </xdr:cNvSpPr>
      </xdr:nvSpPr>
      <xdr:spPr>
        <a:xfrm>
          <a:off x="7639050" y="122462925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266700</xdr:colOff>
      <xdr:row>722</xdr:row>
      <xdr:rowOff>47625</xdr:rowOff>
    </xdr:from>
    <xdr:to>
      <xdr:col>6</xdr:col>
      <xdr:colOff>647700</xdr:colOff>
      <xdr:row>723</xdr:row>
      <xdr:rowOff>0</xdr:rowOff>
    </xdr:to>
    <xdr:sp>
      <xdr:nvSpPr>
        <xdr:cNvPr id="36" name="Rectangle 334"/>
        <xdr:cNvSpPr>
          <a:spLocks/>
        </xdr:cNvSpPr>
      </xdr:nvSpPr>
      <xdr:spPr>
        <a:xfrm>
          <a:off x="7686675" y="129435225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1</xdr:col>
      <xdr:colOff>866775</xdr:colOff>
      <xdr:row>7</xdr:row>
      <xdr:rowOff>38100</xdr:rowOff>
    </xdr:from>
    <xdr:to>
      <xdr:col>1</xdr:col>
      <xdr:colOff>1057275</xdr:colOff>
      <xdr:row>7</xdr:row>
      <xdr:rowOff>209550</xdr:rowOff>
    </xdr:to>
    <xdr:sp>
      <xdr:nvSpPr>
        <xdr:cNvPr id="37" name="สี่เหลี่ยมผืนผ้า 38"/>
        <xdr:cNvSpPr>
          <a:spLocks/>
        </xdr:cNvSpPr>
      </xdr:nvSpPr>
      <xdr:spPr>
        <a:xfrm>
          <a:off x="1247775" y="174307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866775</xdr:colOff>
      <xdr:row>7</xdr:row>
      <xdr:rowOff>38100</xdr:rowOff>
    </xdr:from>
    <xdr:to>
      <xdr:col>1</xdr:col>
      <xdr:colOff>1057275</xdr:colOff>
      <xdr:row>7</xdr:row>
      <xdr:rowOff>209550</xdr:rowOff>
    </xdr:to>
    <xdr:sp>
      <xdr:nvSpPr>
        <xdr:cNvPr id="38" name="สี่เหลี่ยมผืนผ้า 39"/>
        <xdr:cNvSpPr>
          <a:spLocks/>
        </xdr:cNvSpPr>
      </xdr:nvSpPr>
      <xdr:spPr>
        <a:xfrm>
          <a:off x="1247775" y="1743075"/>
          <a:ext cx="1905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7</xdr:row>
      <xdr:rowOff>200025</xdr:rowOff>
    </xdr:to>
    <xdr:sp>
      <xdr:nvSpPr>
        <xdr:cNvPr id="1" name="ตัวเชื่อมต่อตรง 2"/>
        <xdr:cNvSpPr>
          <a:spLocks/>
        </xdr:cNvSpPr>
      </xdr:nvSpPr>
      <xdr:spPr>
        <a:xfrm>
          <a:off x="9525" y="1295400"/>
          <a:ext cx="923925" cy="381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585;&#3634;&#3619;&#3648;&#3591;&#3636;&#3609;%20&#3611;&#3637;%202559%20(&#3617;.&#3588;.255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เงินรับ - จ่าย"/>
      <sheetName val="หมายเหตุประกอบงบ"/>
      <sheetName val="เงินมัดจำประกันสัญญา"/>
      <sheetName val="รายรับจริง ประกอบงบทดลอง"/>
      <sheetName val="โอนงบประมาณ"/>
      <sheetName val="งบกระทบยอด"/>
      <sheetName val="ตั่งงบประมาณ"/>
    </sheetNames>
    <sheetDataSet>
      <sheetData sheetId="4">
        <row r="13">
          <cell r="E13">
            <v>103742.15</v>
          </cell>
        </row>
        <row r="25">
          <cell r="E25">
            <v>3939</v>
          </cell>
        </row>
        <row r="30">
          <cell r="E30">
            <v>20176.36</v>
          </cell>
        </row>
        <row r="38">
          <cell r="E38">
            <v>0</v>
          </cell>
        </row>
        <row r="67">
          <cell r="E67">
            <v>1297636.3800000001</v>
          </cell>
        </row>
        <row r="70">
          <cell r="E70">
            <v>4079388</v>
          </cell>
        </row>
        <row r="80">
          <cell r="E80">
            <v>2967740</v>
          </cell>
        </row>
        <row r="89">
          <cell r="F89">
            <v>17971540.240000002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0"/>
  <sheetViews>
    <sheetView view="pageBreakPreview" zoomScale="110" zoomScaleNormal="75" zoomScaleSheetLayoutView="110" zoomScalePageLayoutView="0" workbookViewId="0" topLeftCell="A1">
      <selection activeCell="O45" sqref="O45"/>
    </sheetView>
  </sheetViews>
  <sheetFormatPr defaultColWidth="9.140625" defaultRowHeight="12.75"/>
  <cols>
    <col min="1" max="1" width="2.00390625" style="109" customWidth="1"/>
    <col min="2" max="5" width="9.140625" style="109" customWidth="1"/>
    <col min="6" max="6" width="17.7109375" style="109" customWidth="1"/>
    <col min="7" max="7" width="10.7109375" style="109" customWidth="1"/>
    <col min="8" max="8" width="14.140625" style="109" customWidth="1"/>
    <col min="9" max="9" width="4.8515625" style="109" customWidth="1"/>
    <col min="10" max="10" width="14.140625" style="109" customWidth="1"/>
    <col min="11" max="11" width="4.7109375" style="109" customWidth="1"/>
    <col min="12" max="12" width="9.140625" style="109" hidden="1" customWidth="1"/>
    <col min="13" max="13" width="3.421875" style="200" customWidth="1"/>
    <col min="14" max="14" width="25.7109375" style="109" customWidth="1"/>
    <col min="15" max="15" width="14.8515625" style="109" bestFit="1" customWidth="1"/>
    <col min="16" max="16" width="13.140625" style="109" bestFit="1" customWidth="1"/>
    <col min="17" max="17" width="12.28125" style="109" bestFit="1" customWidth="1"/>
    <col min="18" max="26" width="9.140625" style="109" customWidth="1"/>
    <col min="27" max="27" width="18.28125" style="109" customWidth="1"/>
    <col min="28" max="28" width="9.140625" style="109" customWidth="1"/>
    <col min="29" max="29" width="13.140625" style="109" bestFit="1" customWidth="1"/>
    <col min="30" max="30" width="4.7109375" style="109" customWidth="1"/>
    <col min="31" max="31" width="13.140625" style="109" bestFit="1" customWidth="1"/>
    <col min="32" max="32" width="5.57421875" style="109" customWidth="1"/>
    <col min="33" max="33" width="9.140625" style="109" customWidth="1"/>
    <col min="34" max="34" width="15.7109375" style="109" bestFit="1" customWidth="1"/>
    <col min="35" max="16384" width="9.140625" style="109" customWidth="1"/>
  </cols>
  <sheetData>
    <row r="1" spans="2:23" s="117" customFormat="1" ht="13.5" customHeight="1">
      <c r="B1" s="109"/>
      <c r="C1" s="109"/>
      <c r="D1" s="109"/>
      <c r="E1" s="109"/>
      <c r="F1" s="109"/>
      <c r="G1" s="109"/>
      <c r="H1" s="109"/>
      <c r="I1" s="109"/>
      <c r="J1" s="109"/>
      <c r="K1" s="109"/>
      <c r="M1" s="197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2:23" s="117" customFormat="1" ht="21" customHeight="1">
      <c r="B2" s="462" t="s">
        <v>112</v>
      </c>
      <c r="C2" s="462"/>
      <c r="D2" s="462"/>
      <c r="E2" s="462"/>
      <c r="F2" s="462"/>
      <c r="G2" s="462"/>
      <c r="H2" s="462"/>
      <c r="I2" s="462"/>
      <c r="J2" s="462"/>
      <c r="K2" s="462"/>
      <c r="M2" s="197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2:23" s="117" customFormat="1" ht="19.5" customHeight="1">
      <c r="B3" s="462" t="s">
        <v>0</v>
      </c>
      <c r="C3" s="462"/>
      <c r="D3" s="462"/>
      <c r="E3" s="462"/>
      <c r="F3" s="462"/>
      <c r="G3" s="462"/>
      <c r="H3" s="462"/>
      <c r="I3" s="462"/>
      <c r="J3" s="462"/>
      <c r="K3" s="462"/>
      <c r="M3" s="197"/>
      <c r="N3" s="463"/>
      <c r="O3" s="463"/>
      <c r="P3" s="463"/>
      <c r="Q3" s="463"/>
      <c r="R3" s="463"/>
      <c r="S3" s="463"/>
      <c r="T3" s="463"/>
      <c r="U3" s="463"/>
      <c r="V3" s="463"/>
      <c r="W3" s="463"/>
    </row>
    <row r="4" spans="2:23" s="110" customFormat="1" ht="18.75" customHeight="1">
      <c r="B4" s="465" t="s">
        <v>856</v>
      </c>
      <c r="C4" s="465"/>
      <c r="D4" s="465"/>
      <c r="E4" s="465"/>
      <c r="F4" s="465"/>
      <c r="G4" s="465"/>
      <c r="H4" s="465"/>
      <c r="I4" s="465"/>
      <c r="J4" s="465"/>
      <c r="K4" s="465"/>
      <c r="M4" s="198"/>
      <c r="N4" s="464"/>
      <c r="O4" s="464"/>
      <c r="P4" s="464"/>
      <c r="Q4" s="464"/>
      <c r="R4" s="464"/>
      <c r="S4" s="464"/>
      <c r="T4" s="464"/>
      <c r="U4" s="464"/>
      <c r="V4" s="464"/>
      <c r="W4" s="464"/>
    </row>
    <row r="5" spans="2:23" s="110" customFormat="1" ht="17.25" customHeight="1">
      <c r="B5" s="466" t="s">
        <v>1</v>
      </c>
      <c r="C5" s="467"/>
      <c r="D5" s="467"/>
      <c r="E5" s="467"/>
      <c r="F5" s="468"/>
      <c r="G5" s="472" t="s">
        <v>2</v>
      </c>
      <c r="H5" s="460" t="s">
        <v>3</v>
      </c>
      <c r="I5" s="461"/>
      <c r="J5" s="460" t="s">
        <v>4</v>
      </c>
      <c r="K5" s="461"/>
      <c r="M5" s="198"/>
      <c r="N5" s="464"/>
      <c r="O5" s="464"/>
      <c r="P5" s="464"/>
      <c r="Q5" s="464"/>
      <c r="R5" s="464"/>
      <c r="S5" s="464"/>
      <c r="T5" s="464"/>
      <c r="U5" s="464"/>
      <c r="V5" s="464"/>
      <c r="W5" s="464"/>
    </row>
    <row r="6" spans="2:23" s="118" customFormat="1" ht="21.75">
      <c r="B6" s="469"/>
      <c r="C6" s="470"/>
      <c r="D6" s="470"/>
      <c r="E6" s="470"/>
      <c r="F6" s="471"/>
      <c r="G6" s="473"/>
      <c r="H6" s="111" t="s">
        <v>5</v>
      </c>
      <c r="I6" s="111" t="s">
        <v>6</v>
      </c>
      <c r="J6" s="111" t="s">
        <v>5</v>
      </c>
      <c r="K6" s="111" t="s">
        <v>6</v>
      </c>
      <c r="M6" s="199"/>
      <c r="N6" s="362"/>
      <c r="O6" s="363"/>
      <c r="P6" s="122"/>
      <c r="Q6" s="122"/>
      <c r="R6" s="122"/>
      <c r="S6" s="474"/>
      <c r="T6" s="459"/>
      <c r="U6" s="459"/>
      <c r="V6" s="459"/>
      <c r="W6" s="459"/>
    </row>
    <row r="7" spans="2:23" s="118" customFormat="1" ht="21.75">
      <c r="B7" s="358" t="s">
        <v>7</v>
      </c>
      <c r="C7" s="120"/>
      <c r="D7" s="120"/>
      <c r="E7" s="120"/>
      <c r="F7" s="121"/>
      <c r="G7" s="361">
        <v>111100</v>
      </c>
      <c r="H7" s="362">
        <v>0</v>
      </c>
      <c r="I7" s="363">
        <v>0</v>
      </c>
      <c r="J7" s="364"/>
      <c r="K7" s="364"/>
      <c r="M7" s="199">
        <v>0</v>
      </c>
      <c r="N7" s="362">
        <v>0</v>
      </c>
      <c r="O7" s="363">
        <v>0</v>
      </c>
      <c r="P7" s="122"/>
      <c r="Q7" s="122"/>
      <c r="R7" s="122"/>
      <c r="S7" s="474"/>
      <c r="T7" s="123"/>
      <c r="U7" s="123"/>
      <c r="V7" s="123"/>
      <c r="W7" s="123"/>
    </row>
    <row r="8" spans="2:23" s="118" customFormat="1" ht="21.75">
      <c r="B8" s="359" t="s">
        <v>282</v>
      </c>
      <c r="C8" s="261"/>
      <c r="D8" s="261"/>
      <c r="E8" s="261"/>
      <c r="F8" s="262"/>
      <c r="G8" s="365">
        <v>111201</v>
      </c>
      <c r="H8" s="366">
        <v>6259385</v>
      </c>
      <c r="I8" s="367">
        <v>84</v>
      </c>
      <c r="J8" s="368"/>
      <c r="K8" s="368"/>
      <c r="M8" s="199">
        <v>0</v>
      </c>
      <c r="N8" s="366">
        <v>6259385</v>
      </c>
      <c r="O8" s="367">
        <v>84</v>
      </c>
      <c r="P8" s="120"/>
      <c r="Q8" s="186">
        <f>N15+O15</f>
        <v>29189839.48</v>
      </c>
      <c r="R8" s="120"/>
      <c r="S8" s="124"/>
      <c r="T8" s="125"/>
      <c r="U8" s="126"/>
      <c r="V8" s="120"/>
      <c r="W8" s="120"/>
    </row>
    <row r="9" spans="2:23" s="118" customFormat="1" ht="21.75">
      <c r="B9" s="359" t="s">
        <v>593</v>
      </c>
      <c r="C9" s="261"/>
      <c r="D9" s="261"/>
      <c r="E9" s="261"/>
      <c r="F9" s="262"/>
      <c r="G9" s="365">
        <v>111201</v>
      </c>
      <c r="H9" s="366">
        <v>1911</v>
      </c>
      <c r="I9" s="367">
        <v>67</v>
      </c>
      <c r="J9" s="368"/>
      <c r="K9" s="368"/>
      <c r="M9" s="199">
        <v>0</v>
      </c>
      <c r="N9" s="366">
        <v>1911</v>
      </c>
      <c r="O9" s="367">
        <v>67</v>
      </c>
      <c r="P9" s="120"/>
      <c r="Q9" s="120"/>
      <c r="R9" s="120"/>
      <c r="S9" s="124"/>
      <c r="T9" s="125"/>
      <c r="U9" s="126"/>
      <c r="V9" s="120"/>
      <c r="W9" s="120"/>
    </row>
    <row r="10" spans="2:23" s="118" customFormat="1" ht="21.75">
      <c r="B10" s="359" t="s">
        <v>594</v>
      </c>
      <c r="C10" s="261"/>
      <c r="D10" s="261"/>
      <c r="E10" s="261"/>
      <c r="F10" s="262"/>
      <c r="G10" s="365">
        <v>111201</v>
      </c>
      <c r="H10" s="366">
        <v>892960</v>
      </c>
      <c r="I10" s="367">
        <v>77</v>
      </c>
      <c r="J10" s="368"/>
      <c r="K10" s="368"/>
      <c r="M10" s="199">
        <v>0</v>
      </c>
      <c r="N10" s="366">
        <v>892960</v>
      </c>
      <c r="O10" s="367">
        <v>77</v>
      </c>
      <c r="P10" s="120"/>
      <c r="Q10" s="120"/>
      <c r="R10" s="120"/>
      <c r="S10" s="124"/>
      <c r="T10" s="125"/>
      <c r="U10" s="124"/>
      <c r="V10" s="120"/>
      <c r="W10" s="120"/>
    </row>
    <row r="11" spans="2:23" s="118" customFormat="1" ht="21.75">
      <c r="B11" s="359" t="s">
        <v>595</v>
      </c>
      <c r="C11" s="261"/>
      <c r="D11" s="261"/>
      <c r="E11" s="261"/>
      <c r="F11" s="262"/>
      <c r="G11" s="365">
        <v>111201</v>
      </c>
      <c r="H11" s="366">
        <v>22</v>
      </c>
      <c r="I11" s="367">
        <v>71</v>
      </c>
      <c r="J11" s="368"/>
      <c r="K11" s="368"/>
      <c r="M11" s="199">
        <v>0</v>
      </c>
      <c r="N11" s="366">
        <v>22</v>
      </c>
      <c r="O11" s="367">
        <v>71</v>
      </c>
      <c r="P11" s="120"/>
      <c r="Q11" s="120"/>
      <c r="R11" s="120"/>
      <c r="S11" s="124"/>
      <c r="T11" s="125"/>
      <c r="U11" s="124"/>
      <c r="V11" s="120"/>
      <c r="W11" s="120"/>
    </row>
    <row r="12" spans="2:23" s="118" customFormat="1" ht="21.75">
      <c r="B12" s="359" t="s">
        <v>74</v>
      </c>
      <c r="C12" s="261"/>
      <c r="D12" s="261"/>
      <c r="E12" s="261"/>
      <c r="F12" s="262"/>
      <c r="G12" s="365">
        <v>111201</v>
      </c>
      <c r="H12" s="366">
        <v>7183774</v>
      </c>
      <c r="I12" s="369">
        <v>51</v>
      </c>
      <c r="J12" s="368"/>
      <c r="K12" s="368"/>
      <c r="M12" s="199">
        <v>0</v>
      </c>
      <c r="N12" s="366">
        <v>7183774</v>
      </c>
      <c r="O12" s="369">
        <v>51</v>
      </c>
      <c r="P12" s="120"/>
      <c r="Q12" s="120"/>
      <c r="R12" s="120"/>
      <c r="S12" s="124"/>
      <c r="T12" s="125"/>
      <c r="U12" s="124"/>
      <c r="V12" s="120"/>
      <c r="W12" s="120"/>
    </row>
    <row r="13" spans="2:23" s="118" customFormat="1" ht="21.75">
      <c r="B13" s="359" t="s">
        <v>110</v>
      </c>
      <c r="C13" s="261"/>
      <c r="D13" s="261"/>
      <c r="E13" s="261"/>
      <c r="F13" s="262"/>
      <c r="G13" s="365">
        <v>111201</v>
      </c>
      <c r="H13" s="366">
        <v>1209262</v>
      </c>
      <c r="I13" s="367">
        <v>28</v>
      </c>
      <c r="J13" s="368"/>
      <c r="K13" s="368"/>
      <c r="M13" s="199">
        <v>0</v>
      </c>
      <c r="N13" s="366">
        <v>1209262</v>
      </c>
      <c r="O13" s="367">
        <v>28</v>
      </c>
      <c r="P13" s="120"/>
      <c r="Q13" s="120"/>
      <c r="R13" s="120"/>
      <c r="S13" s="124"/>
      <c r="T13" s="125"/>
      <c r="U13" s="124"/>
      <c r="V13" s="120"/>
      <c r="W13" s="120"/>
    </row>
    <row r="14" spans="2:23" s="118" customFormat="1" ht="21.75">
      <c r="B14" s="360" t="s">
        <v>592</v>
      </c>
      <c r="C14" s="261"/>
      <c r="D14" s="261"/>
      <c r="E14" s="261"/>
      <c r="F14" s="262"/>
      <c r="G14" s="365">
        <v>111202</v>
      </c>
      <c r="H14" s="366">
        <v>13642521</v>
      </c>
      <c r="I14" s="367">
        <v>70</v>
      </c>
      <c r="J14" s="368"/>
      <c r="K14" s="368"/>
      <c r="M14" s="199">
        <v>0</v>
      </c>
      <c r="N14" s="366">
        <v>13642521</v>
      </c>
      <c r="O14" s="367">
        <v>70</v>
      </c>
      <c r="P14" s="120"/>
      <c r="Q14" s="120"/>
      <c r="R14" s="120"/>
      <c r="S14" s="124"/>
      <c r="T14" s="125"/>
      <c r="U14" s="126"/>
      <c r="V14" s="120"/>
      <c r="W14" s="120"/>
    </row>
    <row r="15" spans="2:23" s="118" customFormat="1" ht="21.75">
      <c r="B15" s="359" t="s">
        <v>283</v>
      </c>
      <c r="C15" s="261"/>
      <c r="D15" s="261"/>
      <c r="E15" s="261"/>
      <c r="F15" s="262"/>
      <c r="G15" s="365">
        <v>112002</v>
      </c>
      <c r="H15" s="366">
        <v>967231</v>
      </c>
      <c r="I15" s="369">
        <v>9</v>
      </c>
      <c r="J15" s="368"/>
      <c r="K15" s="368"/>
      <c r="M15" s="199">
        <v>0</v>
      </c>
      <c r="N15" s="120">
        <f>SUM(N6:N14)</f>
        <v>29189835</v>
      </c>
      <c r="O15" s="186">
        <f>SUM(O6:O14)/100</f>
        <v>4.48</v>
      </c>
      <c r="P15" s="120"/>
      <c r="Q15" s="120"/>
      <c r="R15" s="120"/>
      <c r="S15" s="124"/>
      <c r="T15" s="125"/>
      <c r="U15" s="126"/>
      <c r="V15" s="120"/>
      <c r="W15" s="120"/>
    </row>
    <row r="16" spans="2:23" s="118" customFormat="1" ht="21.75">
      <c r="B16" s="359" t="s">
        <v>465</v>
      </c>
      <c r="C16" s="261"/>
      <c r="D16" s="261"/>
      <c r="E16" s="261"/>
      <c r="F16" s="262"/>
      <c r="G16" s="365">
        <v>113100</v>
      </c>
      <c r="H16" s="366">
        <v>414250</v>
      </c>
      <c r="I16" s="367">
        <v>0</v>
      </c>
      <c r="J16" s="368"/>
      <c r="K16" s="368"/>
      <c r="M16" s="199">
        <v>0</v>
      </c>
      <c r="N16" s="120"/>
      <c r="O16" s="186"/>
      <c r="P16" s="120"/>
      <c r="Q16" s="120"/>
      <c r="R16" s="120"/>
      <c r="S16" s="124"/>
      <c r="T16" s="125"/>
      <c r="U16" s="126"/>
      <c r="V16" s="120"/>
      <c r="W16" s="120"/>
    </row>
    <row r="17" spans="2:23" s="118" customFormat="1" ht="21.75">
      <c r="B17" s="359" t="s">
        <v>425</v>
      </c>
      <c r="C17" s="261"/>
      <c r="D17" s="261"/>
      <c r="E17" s="261"/>
      <c r="F17" s="262"/>
      <c r="G17" s="365">
        <v>113200</v>
      </c>
      <c r="H17" s="366">
        <v>370100</v>
      </c>
      <c r="I17" s="367">
        <v>0</v>
      </c>
      <c r="J17" s="370"/>
      <c r="K17" s="368"/>
      <c r="M17" s="199">
        <v>0</v>
      </c>
      <c r="N17" s="140"/>
      <c r="O17" s="120"/>
      <c r="P17" s="120"/>
      <c r="Q17" s="120"/>
      <c r="R17" s="120"/>
      <c r="S17" s="124"/>
      <c r="T17" s="125"/>
      <c r="U17" s="126"/>
      <c r="V17" s="120"/>
      <c r="W17" s="120"/>
    </row>
    <row r="18" spans="2:23" s="118" customFormat="1" ht="21.75">
      <c r="B18" s="359" t="s">
        <v>461</v>
      </c>
      <c r="C18" s="261"/>
      <c r="D18" s="261"/>
      <c r="E18" s="261"/>
      <c r="F18" s="262"/>
      <c r="G18" s="365">
        <v>113302</v>
      </c>
      <c r="H18" s="366">
        <v>28728</v>
      </c>
      <c r="I18" s="367">
        <v>0</v>
      </c>
      <c r="J18" s="370"/>
      <c r="K18" s="367"/>
      <c r="M18" s="199">
        <v>0</v>
      </c>
      <c r="N18" s="234"/>
      <c r="O18" s="140"/>
      <c r="P18" s="120"/>
      <c r="Q18" s="120"/>
      <c r="R18" s="120"/>
      <c r="S18" s="126"/>
      <c r="T18" s="125"/>
      <c r="U18" s="126"/>
      <c r="V18" s="120"/>
      <c r="W18" s="126"/>
    </row>
    <row r="19" spans="2:23" s="118" customFormat="1" ht="21.75">
      <c r="B19" s="359" t="s">
        <v>426</v>
      </c>
      <c r="C19" s="261"/>
      <c r="D19" s="261"/>
      <c r="E19" s="261"/>
      <c r="F19" s="262"/>
      <c r="G19" s="365">
        <v>113500</v>
      </c>
      <c r="H19" s="366">
        <v>814040</v>
      </c>
      <c r="I19" s="367">
        <v>0</v>
      </c>
      <c r="J19" s="370"/>
      <c r="K19" s="368"/>
      <c r="M19" s="199">
        <v>0</v>
      </c>
      <c r="N19" s="234"/>
      <c r="O19" s="140"/>
      <c r="P19" s="120"/>
      <c r="Q19" s="120"/>
      <c r="R19" s="120"/>
      <c r="S19" s="126"/>
      <c r="T19" s="125"/>
      <c r="U19" s="126"/>
      <c r="V19" s="120"/>
      <c r="W19" s="126"/>
    </row>
    <row r="20" spans="2:23" s="118" customFormat="1" ht="22.5" thickBot="1">
      <c r="B20" s="359" t="s">
        <v>466</v>
      </c>
      <c r="C20" s="261"/>
      <c r="D20" s="261"/>
      <c r="E20" s="261"/>
      <c r="F20" s="262"/>
      <c r="G20" s="365">
        <v>190004</v>
      </c>
      <c r="H20" s="366">
        <v>370100</v>
      </c>
      <c r="I20" s="408">
        <v>0</v>
      </c>
      <c r="J20" s="370"/>
      <c r="K20" s="368"/>
      <c r="M20" s="199">
        <v>0</v>
      </c>
      <c r="N20" s="232">
        <f>'[1]รายรับจริง ประกอบงบทดลอง'!F89</f>
        <v>17971540.240000002</v>
      </c>
      <c r="O20" s="140" t="s">
        <v>871</v>
      </c>
      <c r="P20" s="140" t="s">
        <v>872</v>
      </c>
      <c r="Q20" s="120"/>
      <c r="R20" s="120"/>
      <c r="S20" s="126"/>
      <c r="T20" s="125"/>
      <c r="U20" s="126"/>
      <c r="V20" s="120"/>
      <c r="W20" s="126"/>
    </row>
    <row r="21" spans="2:23" s="118" customFormat="1" ht="22.5" thickTop="1">
      <c r="B21" s="359" t="s">
        <v>284</v>
      </c>
      <c r="C21" s="261"/>
      <c r="D21" s="261"/>
      <c r="E21" s="261"/>
      <c r="F21" s="262"/>
      <c r="G21" s="371">
        <v>400000</v>
      </c>
      <c r="H21" s="366"/>
      <c r="I21" s="368"/>
      <c r="J21" s="370">
        <v>37127136</v>
      </c>
      <c r="K21" s="369">
        <v>58</v>
      </c>
      <c r="M21" s="199">
        <v>0</v>
      </c>
      <c r="N21" s="140">
        <f>SUM(O21:P21)</f>
        <v>37127136.58</v>
      </c>
      <c r="O21" s="120">
        <v>22957116.58</v>
      </c>
      <c r="P21" s="120">
        <v>14170020</v>
      </c>
      <c r="Q21" s="120">
        <f>7200100+5416800+18990+889130+379800+265200</f>
        <v>14170020</v>
      </c>
      <c r="R21" s="120"/>
      <c r="S21" s="126"/>
      <c r="T21" s="125"/>
      <c r="U21" s="126"/>
      <c r="V21" s="120"/>
      <c r="W21" s="126"/>
    </row>
    <row r="22" spans="2:23" s="118" customFormat="1" ht="21.75">
      <c r="B22" s="359" t="s">
        <v>469</v>
      </c>
      <c r="C22" s="261"/>
      <c r="D22" s="261"/>
      <c r="E22" s="261"/>
      <c r="F22" s="261"/>
      <c r="G22" s="371">
        <v>211000</v>
      </c>
      <c r="H22" s="372"/>
      <c r="I22" s="368"/>
      <c r="J22" s="370">
        <v>352722</v>
      </c>
      <c r="K22" s="369">
        <v>3</v>
      </c>
      <c r="M22" s="199">
        <v>0</v>
      </c>
      <c r="N22" s="140"/>
      <c r="O22" s="140"/>
      <c r="P22" s="140"/>
      <c r="Q22" s="120"/>
      <c r="R22" s="120"/>
      <c r="S22" s="126"/>
      <c r="T22" s="125"/>
      <c r="U22" s="126"/>
      <c r="V22" s="120"/>
      <c r="W22" s="120"/>
    </row>
    <row r="23" spans="2:23" s="118" customFormat="1" ht="21.75">
      <c r="B23" s="359" t="s">
        <v>464</v>
      </c>
      <c r="C23" s="261"/>
      <c r="D23" s="261"/>
      <c r="E23" s="261"/>
      <c r="F23" s="261"/>
      <c r="G23" s="371">
        <v>214000</v>
      </c>
      <c r="H23" s="370"/>
      <c r="I23" s="367"/>
      <c r="J23" s="370">
        <v>399660</v>
      </c>
      <c r="K23" s="367" t="s">
        <v>8</v>
      </c>
      <c r="M23" s="199">
        <v>0</v>
      </c>
      <c r="N23" s="140"/>
      <c r="O23" s="120"/>
      <c r="P23" s="120"/>
      <c r="Q23" s="120"/>
      <c r="R23" s="120"/>
      <c r="S23" s="126"/>
      <c r="T23" s="125"/>
      <c r="U23" s="126"/>
      <c r="V23" s="120"/>
      <c r="W23" s="120"/>
    </row>
    <row r="24" spans="2:23" s="118" customFormat="1" ht="21.75">
      <c r="B24" s="359" t="s">
        <v>459</v>
      </c>
      <c r="C24" s="261"/>
      <c r="D24" s="261"/>
      <c r="E24" s="261"/>
      <c r="F24" s="262"/>
      <c r="G24" s="371">
        <v>215000</v>
      </c>
      <c r="H24" s="366"/>
      <c r="I24" s="368"/>
      <c r="J24" s="370">
        <v>5586298</v>
      </c>
      <c r="K24" s="367">
        <v>85</v>
      </c>
      <c r="M24" s="199">
        <v>0</v>
      </c>
      <c r="N24" s="140"/>
      <c r="O24" s="120"/>
      <c r="P24" s="120"/>
      <c r="Q24" s="120"/>
      <c r="R24" s="120"/>
      <c r="S24" s="126"/>
      <c r="T24" s="125"/>
      <c r="U24" s="126"/>
      <c r="V24" s="120"/>
      <c r="W24" s="120"/>
    </row>
    <row r="25" spans="2:23" s="118" customFormat="1" ht="21.75">
      <c r="B25" s="359" t="s">
        <v>467</v>
      </c>
      <c r="C25" s="261"/>
      <c r="D25" s="261"/>
      <c r="E25" s="261"/>
      <c r="F25" s="262"/>
      <c r="G25" s="371">
        <v>290001</v>
      </c>
      <c r="H25" s="366"/>
      <c r="I25" s="368"/>
      <c r="J25" s="366">
        <v>370100</v>
      </c>
      <c r="K25" s="367" t="s">
        <v>8</v>
      </c>
      <c r="M25" s="199">
        <v>0</v>
      </c>
      <c r="N25" s="120"/>
      <c r="O25" s="120"/>
      <c r="P25" s="120"/>
      <c r="Q25" s="120"/>
      <c r="R25" s="120"/>
      <c r="S25" s="126"/>
      <c r="T25" s="125"/>
      <c r="U25" s="126"/>
      <c r="V25" s="120"/>
      <c r="W25" s="120"/>
    </row>
    <row r="26" spans="2:23" s="118" customFormat="1" ht="21.75">
      <c r="B26" s="359" t="s">
        <v>19</v>
      </c>
      <c r="C26" s="261"/>
      <c r="D26" s="261"/>
      <c r="E26" s="261"/>
      <c r="F26" s="262"/>
      <c r="G26" s="371">
        <v>310000</v>
      </c>
      <c r="H26" s="368"/>
      <c r="I26" s="368"/>
      <c r="J26" s="370">
        <v>5909285</v>
      </c>
      <c r="K26" s="369">
        <v>4</v>
      </c>
      <c r="M26" s="199">
        <v>0</v>
      </c>
      <c r="N26" s="120"/>
      <c r="O26" s="120"/>
      <c r="P26" s="120"/>
      <c r="Q26" s="120"/>
      <c r="R26" s="120"/>
      <c r="S26" s="126"/>
      <c r="T26" s="125"/>
      <c r="U26" s="126"/>
      <c r="V26" s="120"/>
      <c r="W26" s="120"/>
    </row>
    <row r="27" spans="2:23" s="118" customFormat="1" ht="21.75">
      <c r="B27" s="359" t="s">
        <v>20</v>
      </c>
      <c r="C27" s="261"/>
      <c r="D27" s="261"/>
      <c r="E27" s="261"/>
      <c r="F27" s="262"/>
      <c r="G27" s="373">
        <v>320000</v>
      </c>
      <c r="H27" s="368"/>
      <c r="I27" s="368"/>
      <c r="J27" s="370">
        <v>10223751</v>
      </c>
      <c r="K27" s="367">
        <v>45</v>
      </c>
      <c r="M27" s="199">
        <v>0</v>
      </c>
      <c r="N27" s="120"/>
      <c r="O27" s="120"/>
      <c r="P27" s="120"/>
      <c r="Q27" s="120"/>
      <c r="R27" s="120"/>
      <c r="S27" s="126"/>
      <c r="T27" s="125"/>
      <c r="U27" s="126"/>
      <c r="V27" s="120"/>
      <c r="W27" s="120"/>
    </row>
    <row r="28" spans="2:23" s="118" customFormat="1" ht="21.75">
      <c r="B28" s="359" t="s">
        <v>17</v>
      </c>
      <c r="C28" s="261"/>
      <c r="D28" s="261"/>
      <c r="E28" s="261"/>
      <c r="F28" s="262"/>
      <c r="G28" s="365">
        <v>510000</v>
      </c>
      <c r="H28" s="374">
        <v>824907</v>
      </c>
      <c r="I28" s="367">
        <v>50</v>
      </c>
      <c r="J28" s="370"/>
      <c r="K28" s="368"/>
      <c r="M28" s="199">
        <v>0</v>
      </c>
      <c r="N28" s="120"/>
      <c r="O28" s="120"/>
      <c r="P28" s="120"/>
      <c r="Q28" s="120"/>
      <c r="R28" s="120"/>
      <c r="S28" s="126"/>
      <c r="T28" s="125"/>
      <c r="U28" s="126"/>
      <c r="V28" s="120"/>
      <c r="W28" s="120"/>
    </row>
    <row r="29" spans="2:23" s="118" customFormat="1" ht="21.75">
      <c r="B29" s="359" t="s">
        <v>116</v>
      </c>
      <c r="C29" s="261"/>
      <c r="D29" s="261"/>
      <c r="E29" s="261"/>
      <c r="F29" s="262"/>
      <c r="G29" s="371">
        <v>521000</v>
      </c>
      <c r="H29" s="374">
        <v>2181956</v>
      </c>
      <c r="I29" s="367" t="s">
        <v>8</v>
      </c>
      <c r="J29" s="370"/>
      <c r="K29" s="368"/>
      <c r="M29" s="199">
        <v>0</v>
      </c>
      <c r="N29" s="120">
        <v>0</v>
      </c>
      <c r="O29" s="120"/>
      <c r="P29" s="120"/>
      <c r="Q29" s="120"/>
      <c r="R29" s="120"/>
      <c r="S29" s="126"/>
      <c r="T29" s="125"/>
      <c r="U29" s="126"/>
      <c r="V29" s="120"/>
      <c r="W29" s="120"/>
    </row>
    <row r="30" spans="2:23" s="118" customFormat="1" ht="21.75">
      <c r="B30" s="359" t="s">
        <v>115</v>
      </c>
      <c r="C30" s="261"/>
      <c r="D30" s="261"/>
      <c r="E30" s="261"/>
      <c r="F30" s="262"/>
      <c r="G30" s="371">
        <v>522000</v>
      </c>
      <c r="H30" s="374">
        <v>2973328</v>
      </c>
      <c r="I30" s="367" t="s">
        <v>8</v>
      </c>
      <c r="J30" s="370"/>
      <c r="K30" s="368"/>
      <c r="M30" s="199">
        <v>0</v>
      </c>
      <c r="N30" s="120"/>
      <c r="O30" s="120"/>
      <c r="P30" s="120"/>
      <c r="Q30" s="120"/>
      <c r="R30" s="120"/>
      <c r="S30" s="126"/>
      <c r="T30" s="125"/>
      <c r="U30" s="126"/>
      <c r="V30" s="120"/>
      <c r="W30" s="120"/>
    </row>
    <row r="31" spans="2:23" s="118" customFormat="1" ht="21.75">
      <c r="B31" s="359" t="s">
        <v>9</v>
      </c>
      <c r="C31" s="261"/>
      <c r="D31" s="261"/>
      <c r="E31" s="261"/>
      <c r="F31" s="262"/>
      <c r="G31" s="371">
        <v>522000</v>
      </c>
      <c r="H31" s="374">
        <v>132850</v>
      </c>
      <c r="I31" s="367" t="s">
        <v>8</v>
      </c>
      <c r="J31" s="370"/>
      <c r="K31" s="368"/>
      <c r="M31" s="199">
        <v>0</v>
      </c>
      <c r="N31" s="120"/>
      <c r="O31" s="120"/>
      <c r="P31" s="120"/>
      <c r="Q31" s="120"/>
      <c r="R31" s="120"/>
      <c r="S31" s="126"/>
      <c r="T31" s="120"/>
      <c r="U31" s="126"/>
      <c r="V31" s="120"/>
      <c r="W31" s="120"/>
    </row>
    <row r="32" spans="2:23" s="118" customFormat="1" ht="21.75">
      <c r="B32" s="359" t="s">
        <v>10</v>
      </c>
      <c r="C32" s="261"/>
      <c r="D32" s="261"/>
      <c r="E32" s="261"/>
      <c r="F32" s="262"/>
      <c r="G32" s="371">
        <v>522000</v>
      </c>
      <c r="H32" s="374">
        <v>2192530</v>
      </c>
      <c r="I32" s="367" t="s">
        <v>8</v>
      </c>
      <c r="J32" s="370"/>
      <c r="K32" s="368"/>
      <c r="M32" s="199">
        <v>0</v>
      </c>
      <c r="N32" s="120"/>
      <c r="O32" s="120"/>
      <c r="P32" s="120"/>
      <c r="Q32" s="120"/>
      <c r="R32" s="120"/>
      <c r="S32" s="124"/>
      <c r="T32" s="125"/>
      <c r="U32" s="126"/>
      <c r="V32" s="120"/>
      <c r="W32" s="120"/>
    </row>
    <row r="33" spans="2:23" s="118" customFormat="1" ht="18" customHeight="1">
      <c r="B33" s="359" t="s">
        <v>11</v>
      </c>
      <c r="C33" s="261"/>
      <c r="D33" s="261"/>
      <c r="E33" s="261"/>
      <c r="F33" s="262"/>
      <c r="G33" s="371">
        <v>531000</v>
      </c>
      <c r="H33" s="374">
        <v>314400</v>
      </c>
      <c r="I33" s="367" t="s">
        <v>8</v>
      </c>
      <c r="J33" s="370"/>
      <c r="K33" s="368"/>
      <c r="M33" s="199">
        <v>0</v>
      </c>
      <c r="N33" s="120"/>
      <c r="O33" s="120"/>
      <c r="P33" s="120"/>
      <c r="Q33" s="120"/>
      <c r="R33" s="120"/>
      <c r="S33" s="124"/>
      <c r="T33" s="125"/>
      <c r="U33" s="126"/>
      <c r="V33" s="120"/>
      <c r="W33" s="120"/>
    </row>
    <row r="34" spans="2:23" s="118" customFormat="1" ht="18.75" customHeight="1" thickBot="1">
      <c r="B34" s="359" t="s">
        <v>12</v>
      </c>
      <c r="C34" s="261"/>
      <c r="D34" s="261"/>
      <c r="E34" s="261"/>
      <c r="F34" s="262"/>
      <c r="G34" s="371">
        <v>532000</v>
      </c>
      <c r="H34" s="374">
        <v>1783469</v>
      </c>
      <c r="I34" s="367">
        <v>57</v>
      </c>
      <c r="J34" s="370"/>
      <c r="K34" s="368"/>
      <c r="M34" s="199">
        <v>0</v>
      </c>
      <c r="N34" s="127"/>
      <c r="O34" s="120"/>
      <c r="P34" s="120"/>
      <c r="Q34" s="120"/>
      <c r="R34" s="120"/>
      <c r="S34" s="124"/>
      <c r="T34" s="125"/>
      <c r="U34" s="126"/>
      <c r="V34" s="120"/>
      <c r="W34" s="120"/>
    </row>
    <row r="35" spans="2:23" s="118" customFormat="1" ht="17.25" customHeight="1" thickTop="1">
      <c r="B35" s="359" t="s">
        <v>13</v>
      </c>
      <c r="C35" s="261"/>
      <c r="D35" s="261"/>
      <c r="E35" s="261"/>
      <c r="F35" s="262"/>
      <c r="G35" s="371">
        <v>533000</v>
      </c>
      <c r="H35" s="374">
        <v>1467172</v>
      </c>
      <c r="I35" s="367">
        <v>46</v>
      </c>
      <c r="J35" s="370"/>
      <c r="K35" s="368"/>
      <c r="M35" s="199">
        <v>0</v>
      </c>
      <c r="N35" s="120"/>
      <c r="O35" s="120"/>
      <c r="P35" s="120"/>
      <c r="Q35" s="120"/>
      <c r="R35" s="120"/>
      <c r="S35" s="126"/>
      <c r="T35" s="125"/>
      <c r="U35" s="120"/>
      <c r="V35" s="120"/>
      <c r="W35" s="126"/>
    </row>
    <row r="36" spans="2:23" s="118" customFormat="1" ht="17.25" customHeight="1">
      <c r="B36" s="359" t="s">
        <v>14</v>
      </c>
      <c r="C36" s="261"/>
      <c r="D36" s="261"/>
      <c r="E36" s="261"/>
      <c r="F36" s="262"/>
      <c r="G36" s="371">
        <v>534000</v>
      </c>
      <c r="H36" s="374">
        <v>147701</v>
      </c>
      <c r="I36" s="367">
        <v>85</v>
      </c>
      <c r="J36" s="370"/>
      <c r="K36" s="368"/>
      <c r="M36" s="199">
        <v>0</v>
      </c>
      <c r="N36" s="120"/>
      <c r="O36" s="120"/>
      <c r="P36" s="120"/>
      <c r="Q36" s="120"/>
      <c r="R36" s="120"/>
      <c r="S36" s="126"/>
      <c r="T36" s="120"/>
      <c r="U36" s="120"/>
      <c r="V36" s="120"/>
      <c r="W36" s="126"/>
    </row>
    <row r="37" spans="2:23" s="118" customFormat="1" ht="18" customHeight="1">
      <c r="B37" s="359" t="s">
        <v>15</v>
      </c>
      <c r="C37" s="261"/>
      <c r="D37" s="261"/>
      <c r="E37" s="261"/>
      <c r="F37" s="262"/>
      <c r="G37" s="371">
        <v>561000</v>
      </c>
      <c r="H37" s="374">
        <v>1777000</v>
      </c>
      <c r="I37" s="367" t="s">
        <v>8</v>
      </c>
      <c r="J37" s="370"/>
      <c r="K37" s="368"/>
      <c r="M37" s="199">
        <v>0</v>
      </c>
      <c r="N37" s="120"/>
      <c r="O37" s="120"/>
      <c r="P37" s="120"/>
      <c r="Q37" s="120"/>
      <c r="R37" s="120"/>
      <c r="S37" s="126"/>
      <c r="T37" s="120"/>
      <c r="U37" s="120"/>
      <c r="V37" s="120"/>
      <c r="W37" s="126"/>
    </row>
    <row r="38" spans="2:23" s="118" customFormat="1" ht="18" customHeight="1">
      <c r="B38" s="359" t="s">
        <v>41</v>
      </c>
      <c r="C38" s="261"/>
      <c r="D38" s="261"/>
      <c r="E38" s="261"/>
      <c r="F38" s="262"/>
      <c r="G38" s="371">
        <v>541000</v>
      </c>
      <c r="H38" s="374">
        <v>579000</v>
      </c>
      <c r="I38" s="367" t="s">
        <v>8</v>
      </c>
      <c r="J38" s="372"/>
      <c r="K38" s="368"/>
      <c r="M38" s="199">
        <v>0</v>
      </c>
      <c r="N38" s="120"/>
      <c r="O38" s="120"/>
      <c r="P38" s="120"/>
      <c r="Q38" s="120"/>
      <c r="R38" s="120"/>
      <c r="S38" s="126"/>
      <c r="T38" s="120"/>
      <c r="U38" s="120"/>
      <c r="V38" s="120"/>
      <c r="W38" s="126"/>
    </row>
    <row r="39" spans="2:23" s="118" customFormat="1" ht="17.25" customHeight="1">
      <c r="B39" s="359" t="s">
        <v>16</v>
      </c>
      <c r="C39" s="261"/>
      <c r="D39" s="261"/>
      <c r="E39" s="261"/>
      <c r="F39" s="262"/>
      <c r="G39" s="365">
        <v>542000</v>
      </c>
      <c r="H39" s="366">
        <v>1681200</v>
      </c>
      <c r="I39" s="367" t="s">
        <v>8</v>
      </c>
      <c r="J39" s="372"/>
      <c r="K39" s="368"/>
      <c r="M39" s="199">
        <v>0</v>
      </c>
      <c r="N39" s="235">
        <f>H45</f>
        <v>59968953</v>
      </c>
      <c r="O39" s="120" t="s">
        <v>107</v>
      </c>
      <c r="P39" s="120"/>
      <c r="Q39" s="120"/>
      <c r="R39" s="120"/>
      <c r="S39" s="126"/>
      <c r="T39" s="120"/>
      <c r="U39" s="120"/>
      <c r="V39" s="120"/>
      <c r="W39" s="126"/>
    </row>
    <row r="40" spans="2:23" s="118" customFormat="1" ht="21.75">
      <c r="B40" s="359" t="s">
        <v>281</v>
      </c>
      <c r="C40" s="261"/>
      <c r="D40" s="261"/>
      <c r="E40" s="261"/>
      <c r="F40" s="262"/>
      <c r="G40" s="365">
        <v>710000</v>
      </c>
      <c r="H40" s="366">
        <v>10495550</v>
      </c>
      <c r="I40" s="367" t="s">
        <v>8</v>
      </c>
      <c r="J40" s="372"/>
      <c r="K40" s="368"/>
      <c r="M40" s="199">
        <v>0</v>
      </c>
      <c r="N40" s="235">
        <f>J45</f>
        <v>59968953</v>
      </c>
      <c r="O40" s="40" t="s">
        <v>108</v>
      </c>
      <c r="P40" s="120"/>
      <c r="Q40" s="120"/>
      <c r="R40" s="120"/>
      <c r="S40" s="126"/>
      <c r="T40" s="120"/>
      <c r="U40" s="120"/>
      <c r="V40" s="120"/>
      <c r="W40" s="126"/>
    </row>
    <row r="41" spans="2:23" s="118" customFormat="1" ht="21.75">
      <c r="B41" s="359" t="s">
        <v>279</v>
      </c>
      <c r="C41" s="261"/>
      <c r="D41" s="261"/>
      <c r="E41" s="261"/>
      <c r="F41" s="262"/>
      <c r="G41" s="371">
        <v>722000</v>
      </c>
      <c r="H41" s="366">
        <v>807400</v>
      </c>
      <c r="I41" s="367" t="s">
        <v>8</v>
      </c>
      <c r="J41" s="370"/>
      <c r="K41" s="368"/>
      <c r="M41" s="199">
        <v>0</v>
      </c>
      <c r="N41" s="120">
        <f>N39-N40</f>
        <v>0</v>
      </c>
      <c r="O41" s="120"/>
      <c r="P41" s="120"/>
      <c r="Q41" s="120"/>
      <c r="R41" s="120"/>
      <c r="S41" s="126"/>
      <c r="T41" s="125"/>
      <c r="U41" s="126"/>
      <c r="V41" s="120"/>
      <c r="W41" s="120"/>
    </row>
    <row r="42" spans="2:23" s="118" customFormat="1" ht="21.75">
      <c r="B42" s="359" t="s">
        <v>280</v>
      </c>
      <c r="C42" s="261"/>
      <c r="D42" s="261"/>
      <c r="E42" s="261"/>
      <c r="F42" s="262"/>
      <c r="G42" s="371">
        <v>722000</v>
      </c>
      <c r="H42" s="366">
        <v>347000</v>
      </c>
      <c r="I42" s="367" t="s">
        <v>8</v>
      </c>
      <c r="J42" s="370"/>
      <c r="K42" s="368"/>
      <c r="M42" s="199">
        <v>0</v>
      </c>
      <c r="N42" s="120"/>
      <c r="O42" s="120"/>
      <c r="P42" s="120"/>
      <c r="Q42" s="120"/>
      <c r="R42" s="120"/>
      <c r="S42" s="126"/>
      <c r="T42" s="125"/>
      <c r="U42" s="126"/>
      <c r="V42" s="120"/>
      <c r="W42" s="120"/>
    </row>
    <row r="43" spans="2:23" s="118" customFormat="1" ht="18.75">
      <c r="B43" s="359" t="s">
        <v>550</v>
      </c>
      <c r="C43" s="261"/>
      <c r="D43" s="261"/>
      <c r="E43" s="261"/>
      <c r="F43" s="261"/>
      <c r="G43" s="371">
        <v>733000</v>
      </c>
      <c r="H43" s="366">
        <v>109200</v>
      </c>
      <c r="I43" s="367" t="s">
        <v>8</v>
      </c>
      <c r="J43" s="372"/>
      <c r="K43" s="368"/>
      <c r="M43" s="199">
        <v>0</v>
      </c>
      <c r="N43" s="120"/>
      <c r="O43" s="120"/>
      <c r="P43" s="120"/>
      <c r="Q43" s="120"/>
      <c r="R43" s="120"/>
      <c r="S43" s="126"/>
      <c r="T43" s="125"/>
      <c r="U43" s="126"/>
      <c r="V43" s="120"/>
      <c r="W43" s="120"/>
    </row>
    <row r="44" spans="2:23" s="118" customFormat="1" ht="10.5" customHeight="1">
      <c r="B44" s="119"/>
      <c r="C44" s="120"/>
      <c r="D44" s="120"/>
      <c r="E44" s="120"/>
      <c r="F44" s="120"/>
      <c r="G44" s="375"/>
      <c r="H44" s="376"/>
      <c r="I44" s="377"/>
      <c r="J44" s="40"/>
      <c r="K44" s="378"/>
      <c r="M44" s="199"/>
      <c r="N44" s="120"/>
      <c r="O44" s="120"/>
      <c r="P44" s="120"/>
      <c r="Q44" s="120"/>
      <c r="R44" s="120"/>
      <c r="S44" s="124"/>
      <c r="T44" s="125"/>
      <c r="U44" s="126"/>
      <c r="V44" s="120"/>
      <c r="W44" s="120"/>
    </row>
    <row r="45" spans="2:23" s="118" customFormat="1" ht="19.5" thickBot="1">
      <c r="B45" s="114"/>
      <c r="C45" s="115"/>
      <c r="D45" s="115"/>
      <c r="E45" s="115"/>
      <c r="F45" s="41"/>
      <c r="G45" s="113"/>
      <c r="H45" s="263">
        <f>SUM(H7:H43)+INT(SUM(I7:I43)/100)</f>
        <v>59968953</v>
      </c>
      <c r="I45" s="264">
        <f>MOD(SUM(I7:I43),100)</f>
        <v>95</v>
      </c>
      <c r="J45" s="263">
        <f>SUM(J18:J43)+INT(SUM(K18:K43)/100)</f>
        <v>59968953</v>
      </c>
      <c r="K45" s="264">
        <f>MOD(SUM(K18:L43),100)</f>
        <v>95</v>
      </c>
      <c r="M45" s="199"/>
      <c r="N45" s="140"/>
      <c r="O45" s="120"/>
      <c r="P45" s="120"/>
      <c r="Q45" s="120"/>
      <c r="R45" s="120"/>
      <c r="S45" s="126"/>
      <c r="T45" s="120"/>
      <c r="U45" s="120"/>
      <c r="V45" s="120"/>
      <c r="W45" s="126"/>
    </row>
    <row r="46" spans="2:23" s="110" customFormat="1" ht="18.75" customHeight="1" thickTop="1">
      <c r="B46" s="40"/>
      <c r="C46" s="40"/>
      <c r="D46" s="40"/>
      <c r="E46" s="40"/>
      <c r="F46" s="40"/>
      <c r="G46" s="112"/>
      <c r="H46" s="142"/>
      <c r="I46" s="143"/>
      <c r="J46" s="142"/>
      <c r="K46" s="143"/>
      <c r="M46" s="198"/>
      <c r="N46" s="140"/>
      <c r="O46" s="40"/>
      <c r="P46" s="40"/>
      <c r="Q46" s="40"/>
      <c r="R46" s="40"/>
      <c r="S46" s="112"/>
      <c r="T46" s="40"/>
      <c r="U46" s="112"/>
      <c r="V46" s="40"/>
      <c r="W46" s="112"/>
    </row>
    <row r="47" spans="2:23" s="110" customFormat="1" ht="18.75">
      <c r="B47" s="40" t="s">
        <v>21</v>
      </c>
      <c r="F47" s="110" t="s">
        <v>21</v>
      </c>
      <c r="H47" s="110" t="s">
        <v>23</v>
      </c>
      <c r="M47" s="198"/>
      <c r="N47" s="140"/>
      <c r="O47" s="40"/>
      <c r="P47" s="40"/>
      <c r="Q47" s="40"/>
      <c r="R47" s="40"/>
      <c r="S47" s="112"/>
      <c r="T47" s="40"/>
      <c r="U47" s="112"/>
      <c r="V47" s="40"/>
      <c r="W47" s="112"/>
    </row>
    <row r="48" spans="2:23" s="110" customFormat="1" ht="18.75">
      <c r="B48" s="40" t="s">
        <v>232</v>
      </c>
      <c r="F48" s="40" t="s">
        <v>869</v>
      </c>
      <c r="I48" s="110" t="s">
        <v>94</v>
      </c>
      <c r="M48" s="198"/>
      <c r="N48" s="379" t="e">
        <f>#REF!-N46</f>
        <v>#REF!</v>
      </c>
      <c r="O48" s="380" t="e">
        <f>N48/2</f>
        <v>#REF!</v>
      </c>
      <c r="P48" s="380" t="e">
        <f>N48*2</f>
        <v>#REF!</v>
      </c>
      <c r="Q48" s="40"/>
      <c r="R48" s="40"/>
      <c r="S48" s="112"/>
      <c r="T48" s="142"/>
      <c r="U48" s="142"/>
      <c r="V48" s="142"/>
      <c r="W48" s="112"/>
    </row>
    <row r="49" spans="2:23" s="110" customFormat="1" ht="18.75">
      <c r="B49" s="381" t="s">
        <v>870</v>
      </c>
      <c r="I49" s="110" t="s">
        <v>216</v>
      </c>
      <c r="M49" s="198"/>
      <c r="N49" s="40"/>
      <c r="O49" s="40"/>
      <c r="P49" s="40"/>
      <c r="Q49" s="40"/>
      <c r="R49" s="40"/>
      <c r="S49" s="40"/>
      <c r="T49" s="40"/>
      <c r="U49" s="40"/>
      <c r="V49" s="40"/>
      <c r="W49" s="142"/>
    </row>
    <row r="50" spans="2:23" s="110" customFormat="1" ht="18.75">
      <c r="B50" s="109"/>
      <c r="C50" s="109"/>
      <c r="D50" s="109"/>
      <c r="E50" s="109"/>
      <c r="H50" s="109"/>
      <c r="I50" s="109"/>
      <c r="J50" s="109"/>
      <c r="K50" s="109"/>
      <c r="M50" s="198"/>
      <c r="N50" s="40"/>
      <c r="O50" s="40"/>
      <c r="P50" s="40"/>
      <c r="Q50" s="40"/>
      <c r="R50" s="40"/>
      <c r="S50" s="40"/>
      <c r="T50" s="40"/>
      <c r="U50" s="40"/>
      <c r="V50" s="40"/>
      <c r="W50" s="142"/>
    </row>
    <row r="51" ht="13.5" customHeight="1"/>
  </sheetData>
  <sheetProtection/>
  <mergeCells count="13">
    <mergeCell ref="G5:G6"/>
    <mergeCell ref="H5:I5"/>
    <mergeCell ref="S6:S7"/>
    <mergeCell ref="T6:U6"/>
    <mergeCell ref="V6:W6"/>
    <mergeCell ref="J5:K5"/>
    <mergeCell ref="B2:K2"/>
    <mergeCell ref="B3:K3"/>
    <mergeCell ref="N3:W3"/>
    <mergeCell ref="N4:W4"/>
    <mergeCell ref="N5:W5"/>
    <mergeCell ref="B4:K4"/>
    <mergeCell ref="B5:F6"/>
  </mergeCells>
  <printOptions/>
  <pageMargins left="0.7086614173228347" right="0.2755905511811024" top="0.2755905511811024" bottom="0.03937007874015748" header="0.31496062992125984" footer="0.31496062992125984"/>
  <pageSetup horizontalDpi="600" verticalDpi="600" orientation="portrait" paperSize="9" scale="9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17" sqref="H17"/>
    </sheetView>
  </sheetViews>
  <sheetFormatPr defaultColWidth="9.140625" defaultRowHeight="12.75"/>
  <sheetData>
    <row r="1" spans="1:7" ht="14.25">
      <c r="A1" s="630" t="s">
        <v>926</v>
      </c>
      <c r="B1" s="630"/>
      <c r="C1" s="630"/>
      <c r="D1" s="622"/>
      <c r="E1" s="622"/>
      <c r="F1" s="628" t="s">
        <v>885</v>
      </c>
      <c r="G1" s="622"/>
    </row>
    <row r="2" spans="1:7" ht="14.25">
      <c r="A2" s="622"/>
      <c r="B2" s="622"/>
      <c r="C2" s="622"/>
      <c r="D2" s="622"/>
      <c r="E2" s="622"/>
      <c r="F2" s="622"/>
      <c r="G2" s="622"/>
    </row>
    <row r="3" spans="1:7" ht="14.25">
      <c r="A3" s="622"/>
      <c r="B3" s="622"/>
      <c r="C3" s="622"/>
      <c r="D3" s="622"/>
      <c r="E3" s="622"/>
      <c r="F3" s="622"/>
      <c r="G3" s="622"/>
    </row>
    <row r="4" spans="1:7" ht="14.25">
      <c r="A4" s="622"/>
      <c r="B4" s="622"/>
      <c r="C4" s="622"/>
      <c r="D4" s="622"/>
      <c r="E4" s="622"/>
      <c r="F4" s="622"/>
      <c r="G4" s="622"/>
    </row>
    <row r="5" spans="1:7" ht="14.25">
      <c r="A5" s="624" t="s">
        <v>609</v>
      </c>
      <c r="B5" s="621"/>
      <c r="C5" s="621"/>
      <c r="D5" s="621"/>
      <c r="E5" s="621"/>
      <c r="F5" s="621"/>
      <c r="G5" s="621"/>
    </row>
    <row r="6" spans="1:7" ht="14.25">
      <c r="A6" s="624" t="s">
        <v>921</v>
      </c>
      <c r="B6" s="621"/>
      <c r="C6" s="621"/>
      <c r="D6" s="621"/>
      <c r="E6" s="621"/>
      <c r="F6" s="621"/>
      <c r="G6" s="621"/>
    </row>
    <row r="7" spans="1:7" ht="14.25">
      <c r="A7" s="625" t="s">
        <v>922</v>
      </c>
      <c r="B7" s="621"/>
      <c r="C7" s="621"/>
      <c r="D7" s="621"/>
      <c r="E7" s="621"/>
      <c r="F7" s="621"/>
      <c r="G7" s="621"/>
    </row>
    <row r="8" spans="1:7" ht="14.25">
      <c r="A8" s="622"/>
      <c r="B8" s="622"/>
      <c r="C8" s="622"/>
      <c r="D8" s="622"/>
      <c r="E8" s="622"/>
      <c r="F8" s="622"/>
      <c r="G8" s="622"/>
    </row>
    <row r="9" spans="1:7" ht="14.25">
      <c r="A9" s="622"/>
      <c r="B9" s="622"/>
      <c r="C9" s="622"/>
      <c r="D9" s="622"/>
      <c r="E9" s="622"/>
      <c r="F9" s="622"/>
      <c r="G9" s="622"/>
    </row>
    <row r="10" spans="1:7" ht="14.25">
      <c r="A10" s="629" t="s">
        <v>923</v>
      </c>
      <c r="B10" s="621"/>
      <c r="C10" s="621"/>
      <c r="D10" s="622"/>
      <c r="E10" s="622"/>
      <c r="F10" s="622"/>
      <c r="G10" s="622"/>
    </row>
  </sheetData>
  <sheetProtection/>
  <mergeCells count="5">
    <mergeCell ref="A5:G5"/>
    <mergeCell ref="A6:G6"/>
    <mergeCell ref="A7:G7"/>
    <mergeCell ref="A10:C10"/>
    <mergeCell ref="A1:C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K15" sqref="K15"/>
    </sheetView>
  </sheetViews>
  <sheetFormatPr defaultColWidth="9.140625" defaultRowHeight="12.75"/>
  <sheetData>
    <row r="1" spans="1:7" ht="14.25">
      <c r="A1" s="630" t="s">
        <v>927</v>
      </c>
      <c r="B1" s="630"/>
      <c r="C1" s="630"/>
      <c r="D1" s="622"/>
      <c r="E1" s="622"/>
      <c r="F1" s="628" t="s">
        <v>885</v>
      </c>
      <c r="G1" s="622"/>
    </row>
    <row r="2" spans="1:7" ht="14.25">
      <c r="A2" s="622"/>
      <c r="B2" s="622"/>
      <c r="C2" s="622"/>
      <c r="D2" s="622"/>
      <c r="E2" s="622"/>
      <c r="F2" s="622"/>
      <c r="G2" s="622"/>
    </row>
    <row r="3" spans="1:7" ht="14.25">
      <c r="A3" s="622"/>
      <c r="B3" s="622"/>
      <c r="C3" s="622"/>
      <c r="D3" s="622"/>
      <c r="E3" s="622"/>
      <c r="F3" s="622"/>
      <c r="G3" s="622"/>
    </row>
    <row r="4" spans="1:7" ht="14.25">
      <c r="A4" s="622"/>
      <c r="B4" s="622"/>
      <c r="C4" s="622"/>
      <c r="D4" s="622"/>
      <c r="E4" s="622"/>
      <c r="F4" s="622"/>
      <c r="G4" s="622"/>
    </row>
    <row r="5" spans="1:7" ht="14.25">
      <c r="A5" s="624" t="s">
        <v>609</v>
      </c>
      <c r="B5" s="621"/>
      <c r="C5" s="621"/>
      <c r="D5" s="621"/>
      <c r="E5" s="621"/>
      <c r="F5" s="621"/>
      <c r="G5" s="621"/>
    </row>
    <row r="6" spans="1:7" ht="14.25">
      <c r="A6" s="624" t="s">
        <v>924</v>
      </c>
      <c r="B6" s="621"/>
      <c r="C6" s="621"/>
      <c r="D6" s="621"/>
      <c r="E6" s="621"/>
      <c r="F6" s="621"/>
      <c r="G6" s="621"/>
    </row>
    <row r="7" spans="1:7" ht="14.25">
      <c r="A7" s="625" t="s">
        <v>922</v>
      </c>
      <c r="B7" s="621"/>
      <c r="C7" s="621"/>
      <c r="D7" s="621"/>
      <c r="E7" s="621"/>
      <c r="F7" s="621"/>
      <c r="G7" s="621"/>
    </row>
    <row r="8" spans="1:7" ht="14.25">
      <c r="A8" s="622"/>
      <c r="B8" s="622"/>
      <c r="C8" s="622"/>
      <c r="D8" s="622"/>
      <c r="E8" s="622"/>
      <c r="F8" s="622"/>
      <c r="G8" s="622"/>
    </row>
    <row r="9" spans="1:7" ht="14.25">
      <c r="A9" s="622"/>
      <c r="B9" s="622"/>
      <c r="C9" s="622"/>
      <c r="D9" s="622"/>
      <c r="E9" s="622"/>
      <c r="F9" s="622"/>
      <c r="G9" s="622"/>
    </row>
    <row r="10" spans="1:7" ht="14.25">
      <c r="A10" s="629" t="s">
        <v>923</v>
      </c>
      <c r="B10" s="621"/>
      <c r="C10" s="621"/>
      <c r="D10" s="622"/>
      <c r="E10" s="622"/>
      <c r="F10" s="622"/>
      <c r="G10" s="622"/>
    </row>
  </sheetData>
  <sheetProtection/>
  <mergeCells count="5">
    <mergeCell ref="A5:G5"/>
    <mergeCell ref="A6:G6"/>
    <mergeCell ref="A7:G7"/>
    <mergeCell ref="A10:C10"/>
    <mergeCell ref="A1:C1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14" sqref="F14"/>
    </sheetView>
  </sheetViews>
  <sheetFormatPr defaultColWidth="9.140625" defaultRowHeight="12.75"/>
  <sheetData>
    <row r="1" spans="1:8" ht="14.25">
      <c r="A1" s="630" t="s">
        <v>928</v>
      </c>
      <c r="B1" s="630"/>
      <c r="C1" s="630"/>
      <c r="D1" s="622"/>
      <c r="E1" s="622"/>
      <c r="F1" s="622"/>
      <c r="G1" s="628" t="s">
        <v>885</v>
      </c>
      <c r="H1" s="622"/>
    </row>
    <row r="2" spans="1:8" ht="14.25">
      <c r="A2" s="622"/>
      <c r="B2" s="622"/>
      <c r="C2" s="622"/>
      <c r="D2" s="622"/>
      <c r="E2" s="622"/>
      <c r="F2" s="622"/>
      <c r="G2" s="622"/>
      <c r="H2" s="622"/>
    </row>
    <row r="3" spans="1:8" ht="14.25">
      <c r="A3" s="622"/>
      <c r="B3" s="622"/>
      <c r="C3" s="622"/>
      <c r="D3" s="622"/>
      <c r="E3" s="622"/>
      <c r="F3" s="622"/>
      <c r="G3" s="622"/>
      <c r="H3" s="622"/>
    </row>
    <row r="4" spans="1:8" ht="14.25">
      <c r="A4" s="622"/>
      <c r="B4" s="622"/>
      <c r="C4" s="622"/>
      <c r="D4" s="622"/>
      <c r="E4" s="622"/>
      <c r="F4" s="622"/>
      <c r="G4" s="622"/>
      <c r="H4" s="622"/>
    </row>
    <row r="5" spans="1:8" ht="14.25">
      <c r="A5" s="622"/>
      <c r="B5" s="624" t="s">
        <v>609</v>
      </c>
      <c r="C5" s="621"/>
      <c r="D5" s="621"/>
      <c r="E5" s="621"/>
      <c r="F5" s="621"/>
      <c r="G5" s="621"/>
      <c r="H5" s="621"/>
    </row>
    <row r="6" spans="1:8" ht="14.25">
      <c r="A6" s="622"/>
      <c r="B6" s="624" t="s">
        <v>925</v>
      </c>
      <c r="C6" s="621"/>
      <c r="D6" s="621"/>
      <c r="E6" s="621"/>
      <c r="F6" s="621"/>
      <c r="G6" s="621"/>
      <c r="H6" s="621"/>
    </row>
    <row r="7" spans="1:8" ht="14.25">
      <c r="A7" s="622"/>
      <c r="B7" s="625" t="s">
        <v>886</v>
      </c>
      <c r="C7" s="621"/>
      <c r="D7" s="621"/>
      <c r="E7" s="621"/>
      <c r="F7" s="621"/>
      <c r="G7" s="621"/>
      <c r="H7" s="621"/>
    </row>
    <row r="8" spans="1:8" ht="14.25">
      <c r="A8" s="622"/>
      <c r="B8" s="622"/>
      <c r="C8" s="622"/>
      <c r="D8" s="622"/>
      <c r="E8" s="622"/>
      <c r="F8" s="622"/>
      <c r="G8" s="622"/>
      <c r="H8" s="622"/>
    </row>
    <row r="9" spans="1:8" ht="14.25">
      <c r="A9" s="629" t="s">
        <v>923</v>
      </c>
      <c r="B9" s="621"/>
      <c r="C9" s="621"/>
      <c r="D9" s="621"/>
      <c r="E9" s="622"/>
      <c r="F9" s="622"/>
      <c r="G9" s="622"/>
      <c r="H9" s="622"/>
    </row>
  </sheetData>
  <sheetProtection/>
  <mergeCells count="5">
    <mergeCell ref="B5:H5"/>
    <mergeCell ref="B6:H6"/>
    <mergeCell ref="B7:H7"/>
    <mergeCell ref="A9:D9"/>
    <mergeCell ref="A1:C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90"/>
  <sheetViews>
    <sheetView view="pageBreakPreview" zoomScaleSheetLayoutView="100" zoomScalePageLayoutView="0" workbookViewId="0" topLeftCell="A73">
      <selection activeCell="A3" sqref="A3:AE3"/>
    </sheetView>
  </sheetViews>
  <sheetFormatPr defaultColWidth="9.140625" defaultRowHeight="12.75"/>
  <cols>
    <col min="1" max="1" width="0.2890625" style="36" customWidth="1"/>
    <col min="2" max="2" width="6.8515625" style="36" customWidth="1"/>
    <col min="3" max="3" width="2.57421875" style="36" customWidth="1"/>
    <col min="4" max="4" width="0.5625" style="36" customWidth="1"/>
    <col min="5" max="5" width="9.140625" style="36" customWidth="1"/>
    <col min="6" max="6" width="4.57421875" style="36" customWidth="1"/>
    <col min="7" max="7" width="6.57421875" style="36" customWidth="1"/>
    <col min="8" max="8" width="0.5625" style="36" customWidth="1"/>
    <col min="9" max="9" width="0.2890625" style="36" customWidth="1"/>
    <col min="10" max="10" width="0.5625" style="36" customWidth="1"/>
    <col min="11" max="11" width="7.00390625" style="36" customWidth="1"/>
    <col min="12" max="12" width="8.421875" style="36" customWidth="1"/>
    <col min="13" max="13" width="0.71875" style="36" customWidth="1"/>
    <col min="14" max="14" width="6.421875" style="36" customWidth="1"/>
    <col min="15" max="15" width="6.8515625" style="36" customWidth="1"/>
    <col min="16" max="16" width="0.2890625" style="36" customWidth="1"/>
    <col min="17" max="17" width="8.140625" style="36" customWidth="1"/>
    <col min="18" max="18" width="0.2890625" style="36" customWidth="1"/>
    <col min="19" max="19" width="0.5625" style="36" customWidth="1"/>
    <col min="20" max="20" width="8.00390625" style="36" customWidth="1"/>
    <col min="21" max="21" width="8.57421875" style="36" customWidth="1"/>
    <col min="22" max="22" width="8.28125" style="36" customWidth="1"/>
    <col min="23" max="23" width="8.8515625" style="36" customWidth="1"/>
    <col min="24" max="24" width="8.140625" style="36" customWidth="1"/>
    <col min="25" max="25" width="7.421875" style="36" customWidth="1"/>
    <col min="26" max="26" width="8.28125" style="36" customWidth="1"/>
    <col min="27" max="27" width="8.7109375" style="36" customWidth="1"/>
    <col min="28" max="28" width="8.8515625" style="36" customWidth="1"/>
    <col min="29" max="29" width="7.421875" style="36" customWidth="1"/>
    <col min="30" max="30" width="8.28125" style="36" customWidth="1"/>
    <col min="31" max="31" width="8.8515625" style="36" customWidth="1"/>
    <col min="32" max="16384" width="9.140625" style="36" customWidth="1"/>
  </cols>
  <sheetData>
    <row r="1" spans="1:43" ht="15.75" customHeight="1">
      <c r="A1" s="510" t="s">
        <v>929</v>
      </c>
      <c r="B1" s="511"/>
      <c r="C1" s="511"/>
      <c r="D1" s="511"/>
      <c r="E1" s="511"/>
      <c r="F1" s="511"/>
      <c r="G1" s="511"/>
      <c r="H1" s="511"/>
      <c r="I1" s="511"/>
      <c r="J1" s="440"/>
      <c r="K1" s="440"/>
      <c r="L1" s="440"/>
      <c r="M1" s="440"/>
      <c r="N1" s="440"/>
      <c r="O1" s="440"/>
      <c r="P1" s="440"/>
      <c r="Q1" s="631" t="s">
        <v>885</v>
      </c>
      <c r="R1" s="511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</row>
    <row r="2" spans="1:43" ht="15.75" customHeight="1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</row>
    <row r="3" spans="1:43" ht="15.75" customHeight="1">
      <c r="A3" s="512" t="s">
        <v>609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</row>
    <row r="4" spans="1:43" ht="15.75" customHeight="1">
      <c r="A4" s="512" t="s">
        <v>751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440"/>
      <c r="AG4" s="440"/>
      <c r="AH4" s="440"/>
      <c r="AI4" s="440"/>
      <c r="AJ4" s="440"/>
      <c r="AK4" s="440"/>
      <c r="AL4" s="440"/>
      <c r="AM4" s="440"/>
      <c r="AN4" s="440"/>
      <c r="AO4" s="440"/>
      <c r="AP4" s="440"/>
      <c r="AQ4" s="440"/>
    </row>
    <row r="5" spans="1:43" ht="15.75">
      <c r="A5" s="513" t="s">
        <v>888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440"/>
      <c r="AG5" s="440"/>
      <c r="AH5" s="440"/>
      <c r="AI5" s="440"/>
      <c r="AJ5" s="440"/>
      <c r="AK5" s="440"/>
      <c r="AL5" s="440"/>
      <c r="AM5" s="440"/>
      <c r="AN5" s="440"/>
      <c r="AO5" s="440"/>
      <c r="AP5" s="440"/>
      <c r="AQ5" s="440"/>
    </row>
    <row r="6" spans="1:43" ht="11.25" customHeight="1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440"/>
      <c r="AO6" s="440"/>
      <c r="AP6" s="440"/>
      <c r="AQ6" s="440"/>
    </row>
    <row r="7" spans="1:43" ht="54">
      <c r="A7" s="441"/>
      <c r="B7" s="442"/>
      <c r="C7" s="442"/>
      <c r="D7" s="442"/>
      <c r="E7" s="442"/>
      <c r="F7" s="442"/>
      <c r="G7" s="443"/>
      <c r="H7" s="440"/>
      <c r="I7" s="514" t="s">
        <v>611</v>
      </c>
      <c r="J7" s="515"/>
      <c r="K7" s="515"/>
      <c r="L7" s="516"/>
      <c r="M7" s="514" t="s">
        <v>612</v>
      </c>
      <c r="N7" s="515"/>
      <c r="O7" s="516"/>
      <c r="P7" s="514" t="s">
        <v>613</v>
      </c>
      <c r="Q7" s="515"/>
      <c r="R7" s="515"/>
      <c r="S7" s="515"/>
      <c r="T7" s="516"/>
      <c r="U7" s="454" t="s">
        <v>614</v>
      </c>
      <c r="V7" s="454" t="s">
        <v>752</v>
      </c>
      <c r="W7" s="454" t="s">
        <v>615</v>
      </c>
      <c r="X7" s="454" t="s">
        <v>616</v>
      </c>
      <c r="Y7" s="514" t="s">
        <v>617</v>
      </c>
      <c r="Z7" s="516"/>
      <c r="AA7" s="454" t="s">
        <v>618</v>
      </c>
      <c r="AB7" s="514" t="s">
        <v>753</v>
      </c>
      <c r="AC7" s="516"/>
      <c r="AD7" s="454" t="s">
        <v>619</v>
      </c>
      <c r="AE7" s="517" t="s">
        <v>22</v>
      </c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</row>
    <row r="8" spans="1:43" ht="13.5" customHeight="1">
      <c r="A8" s="452"/>
      <c r="B8" s="453"/>
      <c r="C8" s="453"/>
      <c r="D8" s="453"/>
      <c r="E8" s="453"/>
      <c r="F8" s="453"/>
      <c r="G8" s="444"/>
      <c r="H8" s="440"/>
      <c r="I8" s="523" t="s">
        <v>620</v>
      </c>
      <c r="J8" s="524"/>
      <c r="K8" s="524"/>
      <c r="L8" s="525"/>
      <c r="M8" s="523" t="s">
        <v>621</v>
      </c>
      <c r="N8" s="524"/>
      <c r="O8" s="525"/>
      <c r="P8" s="523" t="s">
        <v>622</v>
      </c>
      <c r="Q8" s="524"/>
      <c r="R8" s="524"/>
      <c r="S8" s="524"/>
      <c r="T8" s="525"/>
      <c r="U8" s="523" t="s">
        <v>623</v>
      </c>
      <c r="V8" s="523" t="s">
        <v>754</v>
      </c>
      <c r="W8" s="523" t="s">
        <v>624</v>
      </c>
      <c r="X8" s="523" t="s">
        <v>625</v>
      </c>
      <c r="Y8" s="523" t="s">
        <v>626</v>
      </c>
      <c r="Z8" s="525"/>
      <c r="AA8" s="523" t="s">
        <v>627</v>
      </c>
      <c r="AB8" s="523" t="s">
        <v>755</v>
      </c>
      <c r="AC8" s="525"/>
      <c r="AD8" s="523" t="s">
        <v>628</v>
      </c>
      <c r="AE8" s="533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</row>
    <row r="9" spans="1:43" ht="15">
      <c r="A9" s="452"/>
      <c r="B9" s="453"/>
      <c r="C9" s="453"/>
      <c r="D9" s="453"/>
      <c r="E9" s="453"/>
      <c r="F9" s="528" t="s">
        <v>629</v>
      </c>
      <c r="G9" s="632"/>
      <c r="H9" s="440"/>
      <c r="I9" s="521"/>
      <c r="J9" s="526"/>
      <c r="K9" s="526"/>
      <c r="L9" s="522"/>
      <c r="M9" s="521"/>
      <c r="N9" s="526"/>
      <c r="O9" s="522"/>
      <c r="P9" s="521"/>
      <c r="Q9" s="526"/>
      <c r="R9" s="526"/>
      <c r="S9" s="526"/>
      <c r="T9" s="522"/>
      <c r="U9" s="527"/>
      <c r="V9" s="527"/>
      <c r="W9" s="527"/>
      <c r="X9" s="527"/>
      <c r="Y9" s="521"/>
      <c r="Z9" s="522"/>
      <c r="AA9" s="527"/>
      <c r="AB9" s="521"/>
      <c r="AC9" s="522"/>
      <c r="AD9" s="527"/>
      <c r="AE9" s="533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</row>
    <row r="10" spans="1:43" ht="13.5" customHeight="1">
      <c r="A10" s="452"/>
      <c r="B10" s="453"/>
      <c r="C10" s="453"/>
      <c r="D10" s="453"/>
      <c r="E10" s="453"/>
      <c r="F10" s="529"/>
      <c r="G10" s="632"/>
      <c r="H10" s="440"/>
      <c r="I10" s="530" t="s">
        <v>630</v>
      </c>
      <c r="J10" s="535"/>
      <c r="K10" s="518"/>
      <c r="L10" s="530" t="s">
        <v>631</v>
      </c>
      <c r="M10" s="530" t="s">
        <v>632</v>
      </c>
      <c r="N10" s="518"/>
      <c r="O10" s="530" t="s">
        <v>633</v>
      </c>
      <c r="P10" s="530" t="s">
        <v>634</v>
      </c>
      <c r="Q10" s="518"/>
      <c r="R10" s="530" t="s">
        <v>635</v>
      </c>
      <c r="S10" s="535"/>
      <c r="T10" s="518"/>
      <c r="U10" s="530" t="s">
        <v>636</v>
      </c>
      <c r="V10" s="530" t="s">
        <v>756</v>
      </c>
      <c r="W10" s="530" t="s">
        <v>637</v>
      </c>
      <c r="X10" s="530" t="s">
        <v>638</v>
      </c>
      <c r="Y10" s="530" t="s">
        <v>639</v>
      </c>
      <c r="Z10" s="530" t="s">
        <v>757</v>
      </c>
      <c r="AA10" s="530" t="s">
        <v>640</v>
      </c>
      <c r="AB10" s="530" t="s">
        <v>758</v>
      </c>
      <c r="AC10" s="530" t="s">
        <v>759</v>
      </c>
      <c r="AD10" s="530" t="s">
        <v>17</v>
      </c>
      <c r="AE10" s="533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</row>
    <row r="11" spans="1:43" ht="20.25" customHeight="1">
      <c r="A11" s="452"/>
      <c r="B11" s="453"/>
      <c r="C11" s="453"/>
      <c r="D11" s="453"/>
      <c r="E11" s="453"/>
      <c r="F11" s="453"/>
      <c r="G11" s="444"/>
      <c r="H11" s="440"/>
      <c r="I11" s="519"/>
      <c r="J11" s="511"/>
      <c r="K11" s="520"/>
      <c r="L11" s="533"/>
      <c r="M11" s="519"/>
      <c r="N11" s="520"/>
      <c r="O11" s="533"/>
      <c r="P11" s="519"/>
      <c r="Q11" s="520"/>
      <c r="R11" s="519"/>
      <c r="S11" s="511"/>
      <c r="T11" s="520"/>
      <c r="U11" s="533"/>
      <c r="V11" s="533"/>
      <c r="W11" s="533"/>
      <c r="X11" s="533"/>
      <c r="Y11" s="533"/>
      <c r="Z11" s="533"/>
      <c r="AA11" s="533"/>
      <c r="AB11" s="533"/>
      <c r="AC11" s="533"/>
      <c r="AD11" s="533"/>
      <c r="AE11" s="533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</row>
    <row r="12" spans="1:43" ht="13.5" customHeight="1">
      <c r="A12" s="633" t="s">
        <v>641</v>
      </c>
      <c r="B12" s="529"/>
      <c r="C12" s="453"/>
      <c r="D12" s="453"/>
      <c r="E12" s="453"/>
      <c r="F12" s="453"/>
      <c r="G12" s="444"/>
      <c r="H12" s="440"/>
      <c r="I12" s="531"/>
      <c r="J12" s="536"/>
      <c r="K12" s="532"/>
      <c r="L12" s="534"/>
      <c r="M12" s="531"/>
      <c r="N12" s="532"/>
      <c r="O12" s="534"/>
      <c r="P12" s="531"/>
      <c r="Q12" s="532"/>
      <c r="R12" s="531"/>
      <c r="S12" s="536"/>
      <c r="T12" s="532"/>
      <c r="U12" s="534"/>
      <c r="V12" s="534"/>
      <c r="W12" s="534"/>
      <c r="X12" s="534"/>
      <c r="Y12" s="534"/>
      <c r="Z12" s="534"/>
      <c r="AA12" s="534"/>
      <c r="AB12" s="534"/>
      <c r="AC12" s="534"/>
      <c r="AD12" s="534"/>
      <c r="AE12" s="533"/>
      <c r="AF12" s="440"/>
      <c r="AG12" s="440"/>
      <c r="AH12" s="440"/>
      <c r="AI12" s="440"/>
      <c r="AJ12" s="440"/>
      <c r="AK12" s="440"/>
      <c r="AL12" s="440"/>
      <c r="AM12" s="440"/>
      <c r="AN12" s="440"/>
      <c r="AO12" s="440"/>
      <c r="AP12" s="440"/>
      <c r="AQ12" s="440"/>
    </row>
    <row r="13" spans="1:43" ht="13.5" customHeight="1">
      <c r="A13" s="521"/>
      <c r="B13" s="634"/>
      <c r="C13" s="445"/>
      <c r="D13" s="445"/>
      <c r="E13" s="445"/>
      <c r="F13" s="445"/>
      <c r="G13" s="446"/>
      <c r="H13" s="440"/>
      <c r="I13" s="537" t="s">
        <v>642</v>
      </c>
      <c r="J13" s="635"/>
      <c r="K13" s="636"/>
      <c r="L13" s="450" t="s">
        <v>643</v>
      </c>
      <c r="M13" s="537" t="s">
        <v>644</v>
      </c>
      <c r="N13" s="636"/>
      <c r="O13" s="450" t="s">
        <v>645</v>
      </c>
      <c r="P13" s="537" t="s">
        <v>646</v>
      </c>
      <c r="Q13" s="636"/>
      <c r="R13" s="537" t="s">
        <v>647</v>
      </c>
      <c r="S13" s="635"/>
      <c r="T13" s="636"/>
      <c r="U13" s="450" t="s">
        <v>648</v>
      </c>
      <c r="V13" s="450" t="s">
        <v>760</v>
      </c>
      <c r="W13" s="450" t="s">
        <v>649</v>
      </c>
      <c r="X13" s="450" t="s">
        <v>650</v>
      </c>
      <c r="Y13" s="450" t="s">
        <v>651</v>
      </c>
      <c r="Z13" s="450" t="s">
        <v>761</v>
      </c>
      <c r="AA13" s="450" t="s">
        <v>652</v>
      </c>
      <c r="AB13" s="450" t="s">
        <v>762</v>
      </c>
      <c r="AC13" s="450" t="s">
        <v>763</v>
      </c>
      <c r="AD13" s="450" t="s">
        <v>653</v>
      </c>
      <c r="AE13" s="527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</row>
    <row r="14" spans="1:43" ht="13.5" customHeight="1">
      <c r="A14" s="440"/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</row>
    <row r="15" spans="1:43" s="656" customFormat="1" ht="13.5" customHeight="1">
      <c r="A15" s="637" t="s">
        <v>654</v>
      </c>
      <c r="B15" s="638" t="s">
        <v>116</v>
      </c>
      <c r="C15" s="639"/>
      <c r="D15" s="640" t="s">
        <v>654</v>
      </c>
      <c r="E15" s="641" t="s">
        <v>669</v>
      </c>
      <c r="F15" s="642"/>
      <c r="G15" s="643" t="s">
        <v>670</v>
      </c>
      <c r="H15" s="449"/>
      <c r="I15" s="542">
        <v>115920</v>
      </c>
      <c r="J15" s="544"/>
      <c r="K15" s="539"/>
      <c r="L15" s="455">
        <v>0</v>
      </c>
      <c r="M15" s="542">
        <v>0</v>
      </c>
      <c r="N15" s="539"/>
      <c r="O15" s="455">
        <v>0</v>
      </c>
      <c r="P15" s="542">
        <v>0</v>
      </c>
      <c r="Q15" s="539"/>
      <c r="R15" s="542">
        <v>0</v>
      </c>
      <c r="S15" s="544"/>
      <c r="T15" s="539"/>
      <c r="U15" s="455">
        <v>0</v>
      </c>
      <c r="V15" s="455">
        <v>0</v>
      </c>
      <c r="W15" s="455">
        <v>0</v>
      </c>
      <c r="X15" s="455">
        <v>0</v>
      </c>
      <c r="Y15" s="455">
        <v>0</v>
      </c>
      <c r="Z15" s="455">
        <v>0</v>
      </c>
      <c r="AA15" s="455">
        <v>0</v>
      </c>
      <c r="AB15" s="455">
        <v>0</v>
      </c>
      <c r="AC15" s="455">
        <v>0</v>
      </c>
      <c r="AD15" s="455">
        <v>0</v>
      </c>
      <c r="AE15" s="455">
        <v>115920</v>
      </c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</row>
    <row r="16" spans="1:43" s="656" customFormat="1" ht="13.5" customHeight="1">
      <c r="A16" s="644"/>
      <c r="B16" s="645"/>
      <c r="C16" s="646"/>
      <c r="D16" s="640" t="s">
        <v>654</v>
      </c>
      <c r="E16" s="641" t="s">
        <v>671</v>
      </c>
      <c r="F16" s="642"/>
      <c r="G16" s="643" t="s">
        <v>672</v>
      </c>
      <c r="H16" s="449"/>
      <c r="I16" s="542">
        <v>20000</v>
      </c>
      <c r="J16" s="544"/>
      <c r="K16" s="539"/>
      <c r="L16" s="455">
        <v>0</v>
      </c>
      <c r="M16" s="542">
        <v>0</v>
      </c>
      <c r="N16" s="539"/>
      <c r="O16" s="455">
        <v>0</v>
      </c>
      <c r="P16" s="542">
        <v>0</v>
      </c>
      <c r="Q16" s="539"/>
      <c r="R16" s="542">
        <v>0</v>
      </c>
      <c r="S16" s="544"/>
      <c r="T16" s="539"/>
      <c r="U16" s="455">
        <v>0</v>
      </c>
      <c r="V16" s="455">
        <v>0</v>
      </c>
      <c r="W16" s="455">
        <v>0</v>
      </c>
      <c r="X16" s="455">
        <v>0</v>
      </c>
      <c r="Y16" s="455">
        <v>0</v>
      </c>
      <c r="Z16" s="455">
        <v>0</v>
      </c>
      <c r="AA16" s="455">
        <v>0</v>
      </c>
      <c r="AB16" s="455">
        <v>0</v>
      </c>
      <c r="AC16" s="455">
        <v>0</v>
      </c>
      <c r="AD16" s="455">
        <v>0</v>
      </c>
      <c r="AE16" s="455">
        <v>20000</v>
      </c>
      <c r="AF16" s="449"/>
      <c r="AG16" s="449"/>
      <c r="AH16" s="449"/>
      <c r="AI16" s="449"/>
      <c r="AJ16" s="449"/>
      <c r="AK16" s="449"/>
      <c r="AL16" s="449"/>
      <c r="AM16" s="449"/>
      <c r="AN16" s="449"/>
      <c r="AO16" s="449"/>
      <c r="AP16" s="449"/>
      <c r="AQ16" s="449"/>
    </row>
    <row r="17" spans="1:43" s="656" customFormat="1" ht="13.5" customHeight="1">
      <c r="A17" s="644"/>
      <c r="B17" s="645"/>
      <c r="C17" s="646"/>
      <c r="D17" s="640" t="s">
        <v>654</v>
      </c>
      <c r="E17" s="641" t="s">
        <v>673</v>
      </c>
      <c r="F17" s="642"/>
      <c r="G17" s="643" t="s">
        <v>674</v>
      </c>
      <c r="H17" s="449"/>
      <c r="I17" s="542">
        <v>20000</v>
      </c>
      <c r="J17" s="544"/>
      <c r="K17" s="539"/>
      <c r="L17" s="455">
        <v>0</v>
      </c>
      <c r="M17" s="542">
        <v>0</v>
      </c>
      <c r="N17" s="539"/>
      <c r="O17" s="455">
        <v>0</v>
      </c>
      <c r="P17" s="542">
        <v>0</v>
      </c>
      <c r="Q17" s="539"/>
      <c r="R17" s="542">
        <v>0</v>
      </c>
      <c r="S17" s="544"/>
      <c r="T17" s="539"/>
      <c r="U17" s="455">
        <v>0</v>
      </c>
      <c r="V17" s="455">
        <v>0</v>
      </c>
      <c r="W17" s="455">
        <v>0</v>
      </c>
      <c r="X17" s="455">
        <v>0</v>
      </c>
      <c r="Y17" s="455">
        <v>0</v>
      </c>
      <c r="Z17" s="455">
        <v>0</v>
      </c>
      <c r="AA17" s="455">
        <v>0</v>
      </c>
      <c r="AB17" s="455">
        <v>0</v>
      </c>
      <c r="AC17" s="455">
        <v>0</v>
      </c>
      <c r="AD17" s="455">
        <v>0</v>
      </c>
      <c r="AE17" s="455">
        <v>20000</v>
      </c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</row>
    <row r="18" spans="1:43" s="656" customFormat="1" ht="13.5" customHeight="1">
      <c r="A18" s="644"/>
      <c r="B18" s="645"/>
      <c r="C18" s="646"/>
      <c r="D18" s="640" t="s">
        <v>654</v>
      </c>
      <c r="E18" s="641" t="s">
        <v>675</v>
      </c>
      <c r="F18" s="642"/>
      <c r="G18" s="643" t="s">
        <v>676</v>
      </c>
      <c r="H18" s="449"/>
      <c r="I18" s="542">
        <v>33120</v>
      </c>
      <c r="J18" s="544"/>
      <c r="K18" s="539"/>
      <c r="L18" s="455">
        <v>0</v>
      </c>
      <c r="M18" s="542">
        <v>0</v>
      </c>
      <c r="N18" s="539"/>
      <c r="O18" s="455">
        <v>0</v>
      </c>
      <c r="P18" s="542">
        <v>0</v>
      </c>
      <c r="Q18" s="539"/>
      <c r="R18" s="542">
        <v>0</v>
      </c>
      <c r="S18" s="544"/>
      <c r="T18" s="539"/>
      <c r="U18" s="455">
        <v>0</v>
      </c>
      <c r="V18" s="455">
        <v>0</v>
      </c>
      <c r="W18" s="455">
        <v>0</v>
      </c>
      <c r="X18" s="455">
        <v>0</v>
      </c>
      <c r="Y18" s="455">
        <v>0</v>
      </c>
      <c r="Z18" s="455">
        <v>0</v>
      </c>
      <c r="AA18" s="455">
        <v>0</v>
      </c>
      <c r="AB18" s="455">
        <v>0</v>
      </c>
      <c r="AC18" s="455">
        <v>0</v>
      </c>
      <c r="AD18" s="455">
        <v>0</v>
      </c>
      <c r="AE18" s="455">
        <v>33120</v>
      </c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</row>
    <row r="19" spans="1:43" s="656" customFormat="1" ht="13.5" customHeight="1">
      <c r="A19" s="644"/>
      <c r="B19" s="645"/>
      <c r="C19" s="646"/>
      <c r="D19" s="640" t="s">
        <v>654</v>
      </c>
      <c r="E19" s="641" t="s">
        <v>677</v>
      </c>
      <c r="F19" s="642"/>
      <c r="G19" s="643" t="s">
        <v>678</v>
      </c>
      <c r="H19" s="449"/>
      <c r="I19" s="542">
        <v>253644</v>
      </c>
      <c r="J19" s="544"/>
      <c r="K19" s="539"/>
      <c r="L19" s="455">
        <v>0</v>
      </c>
      <c r="M19" s="542">
        <v>0</v>
      </c>
      <c r="N19" s="539"/>
      <c r="O19" s="455">
        <v>0</v>
      </c>
      <c r="P19" s="542">
        <v>0</v>
      </c>
      <c r="Q19" s="539"/>
      <c r="R19" s="542">
        <v>0</v>
      </c>
      <c r="S19" s="544"/>
      <c r="T19" s="539"/>
      <c r="U19" s="455">
        <v>0</v>
      </c>
      <c r="V19" s="455">
        <v>0</v>
      </c>
      <c r="W19" s="455">
        <v>0</v>
      </c>
      <c r="X19" s="455">
        <v>0</v>
      </c>
      <c r="Y19" s="455">
        <v>0</v>
      </c>
      <c r="Z19" s="455">
        <v>0</v>
      </c>
      <c r="AA19" s="455">
        <v>0</v>
      </c>
      <c r="AB19" s="455">
        <v>0</v>
      </c>
      <c r="AC19" s="455">
        <v>0</v>
      </c>
      <c r="AD19" s="455">
        <v>0</v>
      </c>
      <c r="AE19" s="455">
        <v>253644</v>
      </c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</row>
    <row r="20" spans="1:43" s="656" customFormat="1" ht="13.5" customHeight="1">
      <c r="A20" s="647"/>
      <c r="B20" s="648"/>
      <c r="C20" s="649"/>
      <c r="D20" s="650" t="s">
        <v>667</v>
      </c>
      <c r="E20" s="651"/>
      <c r="F20" s="651"/>
      <c r="G20" s="652"/>
      <c r="H20" s="449"/>
      <c r="I20" s="541">
        <v>442684</v>
      </c>
      <c r="J20" s="544"/>
      <c r="K20" s="539"/>
      <c r="L20" s="456">
        <v>0</v>
      </c>
      <c r="M20" s="541">
        <v>0</v>
      </c>
      <c r="N20" s="539"/>
      <c r="O20" s="456">
        <v>0</v>
      </c>
      <c r="P20" s="541">
        <v>0</v>
      </c>
      <c r="Q20" s="539"/>
      <c r="R20" s="541">
        <v>0</v>
      </c>
      <c r="S20" s="544"/>
      <c r="T20" s="539"/>
      <c r="U20" s="456">
        <v>0</v>
      </c>
      <c r="V20" s="456">
        <v>0</v>
      </c>
      <c r="W20" s="456">
        <v>0</v>
      </c>
      <c r="X20" s="456">
        <v>0</v>
      </c>
      <c r="Y20" s="456">
        <v>0</v>
      </c>
      <c r="Z20" s="456">
        <v>0</v>
      </c>
      <c r="AA20" s="456">
        <v>0</v>
      </c>
      <c r="AB20" s="456">
        <v>0</v>
      </c>
      <c r="AC20" s="456">
        <v>0</v>
      </c>
      <c r="AD20" s="456">
        <v>0</v>
      </c>
      <c r="AE20" s="456">
        <v>442684</v>
      </c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</row>
    <row r="21" spans="1:43" s="656" customFormat="1" ht="13.5" customHeight="1">
      <c r="A21" s="637" t="s">
        <v>654</v>
      </c>
      <c r="B21" s="638" t="s">
        <v>115</v>
      </c>
      <c r="C21" s="639"/>
      <c r="D21" s="653" t="s">
        <v>654</v>
      </c>
      <c r="E21" s="641" t="s">
        <v>679</v>
      </c>
      <c r="F21" s="642"/>
      <c r="G21" s="643" t="s">
        <v>680</v>
      </c>
      <c r="H21" s="449"/>
      <c r="I21" s="542">
        <v>368241</v>
      </c>
      <c r="J21" s="544"/>
      <c r="K21" s="539"/>
      <c r="L21" s="455">
        <v>458085</v>
      </c>
      <c r="M21" s="542">
        <v>382930</v>
      </c>
      <c r="N21" s="539"/>
      <c r="O21" s="455">
        <v>0</v>
      </c>
      <c r="P21" s="542">
        <v>402550</v>
      </c>
      <c r="Q21" s="539"/>
      <c r="R21" s="542">
        <v>0</v>
      </c>
      <c r="S21" s="544"/>
      <c r="T21" s="539"/>
      <c r="U21" s="455">
        <v>0</v>
      </c>
      <c r="V21" s="455">
        <v>0</v>
      </c>
      <c r="W21" s="455">
        <v>104631</v>
      </c>
      <c r="X21" s="455">
        <v>0</v>
      </c>
      <c r="Y21" s="455">
        <v>0</v>
      </c>
      <c r="Z21" s="455">
        <v>0</v>
      </c>
      <c r="AA21" s="455">
        <v>0</v>
      </c>
      <c r="AB21" s="455">
        <v>0</v>
      </c>
      <c r="AC21" s="455">
        <v>0</v>
      </c>
      <c r="AD21" s="455">
        <v>0</v>
      </c>
      <c r="AE21" s="455">
        <v>1716437</v>
      </c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  <c r="AQ21" s="449"/>
    </row>
    <row r="22" spans="1:43" s="656" customFormat="1" ht="13.5" customHeight="1">
      <c r="A22" s="644"/>
      <c r="B22" s="645"/>
      <c r="C22" s="646"/>
      <c r="D22" s="654"/>
      <c r="E22" s="641" t="s">
        <v>679</v>
      </c>
      <c r="F22" s="642"/>
      <c r="G22" s="643" t="s">
        <v>680</v>
      </c>
      <c r="H22" s="449"/>
      <c r="I22" s="542">
        <v>0</v>
      </c>
      <c r="J22" s="544"/>
      <c r="K22" s="539"/>
      <c r="L22" s="455">
        <v>0</v>
      </c>
      <c r="M22" s="542">
        <v>0</v>
      </c>
      <c r="N22" s="539"/>
      <c r="O22" s="455">
        <v>0</v>
      </c>
      <c r="P22" s="542">
        <v>0</v>
      </c>
      <c r="Q22" s="539"/>
      <c r="R22" s="542">
        <v>81730</v>
      </c>
      <c r="S22" s="544"/>
      <c r="T22" s="539"/>
      <c r="U22" s="455">
        <v>0</v>
      </c>
      <c r="V22" s="455">
        <v>0</v>
      </c>
      <c r="W22" s="455">
        <v>0</v>
      </c>
      <c r="X22" s="455">
        <v>0</v>
      </c>
      <c r="Y22" s="455">
        <v>0</v>
      </c>
      <c r="Z22" s="455">
        <v>0</v>
      </c>
      <c r="AA22" s="455">
        <v>0</v>
      </c>
      <c r="AB22" s="455">
        <v>0</v>
      </c>
      <c r="AC22" s="455">
        <v>0</v>
      </c>
      <c r="AD22" s="455">
        <v>0</v>
      </c>
      <c r="AE22" s="455">
        <v>81730</v>
      </c>
      <c r="AF22" s="449"/>
      <c r="AG22" s="449"/>
      <c r="AH22" s="449"/>
      <c r="AI22" s="449"/>
      <c r="AJ22" s="449"/>
      <c r="AK22" s="449"/>
      <c r="AL22" s="449"/>
      <c r="AM22" s="449"/>
      <c r="AN22" s="449"/>
      <c r="AO22" s="449"/>
      <c r="AP22" s="449"/>
      <c r="AQ22" s="449"/>
    </row>
    <row r="23" spans="1:43" s="656" customFormat="1" ht="13.5" customHeight="1">
      <c r="A23" s="644"/>
      <c r="B23" s="645"/>
      <c r="C23" s="646"/>
      <c r="D23" s="640" t="s">
        <v>654</v>
      </c>
      <c r="E23" s="641" t="s">
        <v>681</v>
      </c>
      <c r="F23" s="642"/>
      <c r="G23" s="643" t="s">
        <v>682</v>
      </c>
      <c r="H23" s="449"/>
      <c r="I23" s="542">
        <v>28400</v>
      </c>
      <c r="J23" s="544"/>
      <c r="K23" s="539"/>
      <c r="L23" s="455">
        <v>20000</v>
      </c>
      <c r="M23" s="542">
        <v>10000</v>
      </c>
      <c r="N23" s="539"/>
      <c r="O23" s="455">
        <v>0</v>
      </c>
      <c r="P23" s="542">
        <v>10000</v>
      </c>
      <c r="Q23" s="539"/>
      <c r="R23" s="542">
        <v>0</v>
      </c>
      <c r="S23" s="544"/>
      <c r="T23" s="539"/>
      <c r="U23" s="455">
        <v>0</v>
      </c>
      <c r="V23" s="455">
        <v>0</v>
      </c>
      <c r="W23" s="455">
        <v>10000</v>
      </c>
      <c r="X23" s="455">
        <v>0</v>
      </c>
      <c r="Y23" s="455">
        <v>0</v>
      </c>
      <c r="Z23" s="455">
        <v>0</v>
      </c>
      <c r="AA23" s="455">
        <v>0</v>
      </c>
      <c r="AB23" s="455">
        <v>0</v>
      </c>
      <c r="AC23" s="455">
        <v>0</v>
      </c>
      <c r="AD23" s="455">
        <v>0</v>
      </c>
      <c r="AE23" s="455">
        <v>78400</v>
      </c>
      <c r="AF23" s="449"/>
      <c r="AG23" s="449"/>
      <c r="AH23" s="449"/>
      <c r="AI23" s="449"/>
      <c r="AJ23" s="449"/>
      <c r="AK23" s="449"/>
      <c r="AL23" s="449"/>
      <c r="AM23" s="449"/>
      <c r="AN23" s="449"/>
      <c r="AO23" s="449"/>
      <c r="AP23" s="449"/>
      <c r="AQ23" s="449"/>
    </row>
    <row r="24" spans="1:43" s="656" customFormat="1" ht="13.5" customHeight="1">
      <c r="A24" s="644"/>
      <c r="B24" s="645"/>
      <c r="C24" s="646"/>
      <c r="D24" s="640" t="s">
        <v>654</v>
      </c>
      <c r="E24" s="641" t="s">
        <v>683</v>
      </c>
      <c r="F24" s="642"/>
      <c r="G24" s="643" t="s">
        <v>684</v>
      </c>
      <c r="H24" s="449"/>
      <c r="I24" s="542">
        <v>52000</v>
      </c>
      <c r="J24" s="544"/>
      <c r="K24" s="539"/>
      <c r="L24" s="455">
        <v>10000</v>
      </c>
      <c r="M24" s="542">
        <v>0</v>
      </c>
      <c r="N24" s="539"/>
      <c r="O24" s="455">
        <v>0</v>
      </c>
      <c r="P24" s="542">
        <v>28000</v>
      </c>
      <c r="Q24" s="539"/>
      <c r="R24" s="542">
        <v>0</v>
      </c>
      <c r="S24" s="544"/>
      <c r="T24" s="539"/>
      <c r="U24" s="455">
        <v>0</v>
      </c>
      <c r="V24" s="455">
        <v>0</v>
      </c>
      <c r="W24" s="455">
        <v>10000</v>
      </c>
      <c r="X24" s="455">
        <v>0</v>
      </c>
      <c r="Y24" s="455">
        <v>0</v>
      </c>
      <c r="Z24" s="455">
        <v>0</v>
      </c>
      <c r="AA24" s="455">
        <v>0</v>
      </c>
      <c r="AB24" s="455">
        <v>0</v>
      </c>
      <c r="AC24" s="455">
        <v>0</v>
      </c>
      <c r="AD24" s="455">
        <v>0</v>
      </c>
      <c r="AE24" s="455">
        <v>100000</v>
      </c>
      <c r="AF24" s="449"/>
      <c r="AG24" s="449"/>
      <c r="AH24" s="449"/>
      <c r="AI24" s="449"/>
      <c r="AJ24" s="449"/>
      <c r="AK24" s="449"/>
      <c r="AL24" s="449"/>
      <c r="AM24" s="449"/>
      <c r="AN24" s="449"/>
      <c r="AO24" s="449"/>
      <c r="AP24" s="449"/>
      <c r="AQ24" s="449"/>
    </row>
    <row r="25" spans="1:43" s="656" customFormat="1" ht="13.5" customHeight="1">
      <c r="A25" s="644"/>
      <c r="B25" s="645"/>
      <c r="C25" s="646"/>
      <c r="D25" s="640" t="s">
        <v>654</v>
      </c>
      <c r="E25" s="641" t="s">
        <v>685</v>
      </c>
      <c r="F25" s="642"/>
      <c r="G25" s="643" t="s">
        <v>686</v>
      </c>
      <c r="H25" s="449"/>
      <c r="I25" s="542">
        <v>0</v>
      </c>
      <c r="J25" s="544"/>
      <c r="K25" s="539"/>
      <c r="L25" s="455">
        <v>26270</v>
      </c>
      <c r="M25" s="542">
        <v>0</v>
      </c>
      <c r="N25" s="539"/>
      <c r="O25" s="455">
        <v>0</v>
      </c>
      <c r="P25" s="542">
        <v>0</v>
      </c>
      <c r="Q25" s="539"/>
      <c r="R25" s="542">
        <v>0</v>
      </c>
      <c r="S25" s="544"/>
      <c r="T25" s="539"/>
      <c r="U25" s="455">
        <v>0</v>
      </c>
      <c r="V25" s="455">
        <v>0</v>
      </c>
      <c r="W25" s="455">
        <v>0</v>
      </c>
      <c r="X25" s="455">
        <v>0</v>
      </c>
      <c r="Y25" s="455">
        <v>0</v>
      </c>
      <c r="Z25" s="455">
        <v>0</v>
      </c>
      <c r="AA25" s="455">
        <v>0</v>
      </c>
      <c r="AB25" s="455">
        <v>0</v>
      </c>
      <c r="AC25" s="455">
        <v>0</v>
      </c>
      <c r="AD25" s="455">
        <v>0</v>
      </c>
      <c r="AE25" s="455">
        <v>26270</v>
      </c>
      <c r="AF25" s="449"/>
      <c r="AG25" s="449"/>
      <c r="AH25" s="449"/>
      <c r="AI25" s="449"/>
      <c r="AJ25" s="449"/>
      <c r="AK25" s="449"/>
      <c r="AL25" s="449"/>
      <c r="AM25" s="449"/>
      <c r="AN25" s="449"/>
      <c r="AO25" s="449"/>
      <c r="AP25" s="449"/>
      <c r="AQ25" s="449"/>
    </row>
    <row r="26" spans="1:43" s="656" customFormat="1" ht="13.5" customHeight="1">
      <c r="A26" s="644"/>
      <c r="B26" s="645"/>
      <c r="C26" s="646"/>
      <c r="D26" s="640" t="s">
        <v>654</v>
      </c>
      <c r="E26" s="641" t="s">
        <v>687</v>
      </c>
      <c r="F26" s="642"/>
      <c r="G26" s="643" t="s">
        <v>688</v>
      </c>
      <c r="H26" s="449"/>
      <c r="I26" s="542">
        <v>0</v>
      </c>
      <c r="J26" s="544"/>
      <c r="K26" s="539"/>
      <c r="L26" s="455">
        <v>6840</v>
      </c>
      <c r="M26" s="542">
        <v>0</v>
      </c>
      <c r="N26" s="539"/>
      <c r="O26" s="455">
        <v>0</v>
      </c>
      <c r="P26" s="542">
        <v>0</v>
      </c>
      <c r="Q26" s="539"/>
      <c r="R26" s="542">
        <v>0</v>
      </c>
      <c r="S26" s="544"/>
      <c r="T26" s="539"/>
      <c r="U26" s="455">
        <v>0</v>
      </c>
      <c r="V26" s="455">
        <v>0</v>
      </c>
      <c r="W26" s="455">
        <v>0</v>
      </c>
      <c r="X26" s="455">
        <v>0</v>
      </c>
      <c r="Y26" s="455">
        <v>0</v>
      </c>
      <c r="Z26" s="455">
        <v>0</v>
      </c>
      <c r="AA26" s="455">
        <v>0</v>
      </c>
      <c r="AB26" s="455">
        <v>0</v>
      </c>
      <c r="AC26" s="455">
        <v>0</v>
      </c>
      <c r="AD26" s="455">
        <v>0</v>
      </c>
      <c r="AE26" s="455">
        <v>6840</v>
      </c>
      <c r="AF26" s="449"/>
      <c r="AG26" s="449"/>
      <c r="AH26" s="449"/>
      <c r="AI26" s="449"/>
      <c r="AJ26" s="449"/>
      <c r="AK26" s="449"/>
      <c r="AL26" s="449"/>
      <c r="AM26" s="449"/>
      <c r="AN26" s="449"/>
      <c r="AO26" s="449"/>
      <c r="AP26" s="449"/>
      <c r="AQ26" s="449"/>
    </row>
    <row r="27" spans="1:43" s="656" customFormat="1" ht="13.5" customHeight="1">
      <c r="A27" s="644"/>
      <c r="B27" s="645"/>
      <c r="C27" s="646"/>
      <c r="D27" s="653" t="s">
        <v>654</v>
      </c>
      <c r="E27" s="641" t="s">
        <v>689</v>
      </c>
      <c r="F27" s="642"/>
      <c r="G27" s="643" t="s">
        <v>690</v>
      </c>
      <c r="H27" s="449"/>
      <c r="I27" s="542">
        <v>279980</v>
      </c>
      <c r="J27" s="544"/>
      <c r="K27" s="539"/>
      <c r="L27" s="455">
        <v>155040</v>
      </c>
      <c r="M27" s="542">
        <v>0</v>
      </c>
      <c r="N27" s="539"/>
      <c r="O27" s="455">
        <v>0</v>
      </c>
      <c r="P27" s="542">
        <v>56640</v>
      </c>
      <c r="Q27" s="539"/>
      <c r="R27" s="542">
        <v>0</v>
      </c>
      <c r="S27" s="544"/>
      <c r="T27" s="539"/>
      <c r="U27" s="455">
        <v>0</v>
      </c>
      <c r="V27" s="455">
        <v>0</v>
      </c>
      <c r="W27" s="455">
        <v>33260</v>
      </c>
      <c r="X27" s="455">
        <v>0</v>
      </c>
      <c r="Y27" s="455">
        <v>0</v>
      </c>
      <c r="Z27" s="455">
        <v>0</v>
      </c>
      <c r="AA27" s="455">
        <v>0</v>
      </c>
      <c r="AB27" s="455">
        <v>0</v>
      </c>
      <c r="AC27" s="455">
        <v>0</v>
      </c>
      <c r="AD27" s="455">
        <v>0</v>
      </c>
      <c r="AE27" s="455">
        <v>524920</v>
      </c>
      <c r="AF27" s="449"/>
      <c r="AG27" s="449"/>
      <c r="AH27" s="449"/>
      <c r="AI27" s="449"/>
      <c r="AJ27" s="449"/>
      <c r="AK27" s="449"/>
      <c r="AL27" s="449"/>
      <c r="AM27" s="449"/>
      <c r="AN27" s="449"/>
      <c r="AO27" s="449"/>
      <c r="AP27" s="449"/>
      <c r="AQ27" s="449"/>
    </row>
    <row r="28" spans="1:43" s="656" customFormat="1" ht="13.5" customHeight="1">
      <c r="A28" s="644"/>
      <c r="B28" s="645"/>
      <c r="C28" s="646"/>
      <c r="D28" s="654"/>
      <c r="E28" s="641" t="s">
        <v>689</v>
      </c>
      <c r="F28" s="642"/>
      <c r="G28" s="643" t="s">
        <v>690</v>
      </c>
      <c r="H28" s="449"/>
      <c r="I28" s="542">
        <v>0</v>
      </c>
      <c r="J28" s="544"/>
      <c r="K28" s="539"/>
      <c r="L28" s="455">
        <v>0</v>
      </c>
      <c r="M28" s="542">
        <v>0</v>
      </c>
      <c r="N28" s="539"/>
      <c r="O28" s="455">
        <v>0</v>
      </c>
      <c r="P28" s="542">
        <v>0</v>
      </c>
      <c r="Q28" s="539"/>
      <c r="R28" s="542">
        <v>27800</v>
      </c>
      <c r="S28" s="544"/>
      <c r="T28" s="539"/>
      <c r="U28" s="455">
        <v>0</v>
      </c>
      <c r="V28" s="455">
        <v>0</v>
      </c>
      <c r="W28" s="455">
        <v>0</v>
      </c>
      <c r="X28" s="455">
        <v>0</v>
      </c>
      <c r="Y28" s="455">
        <v>0</v>
      </c>
      <c r="Z28" s="455">
        <v>0</v>
      </c>
      <c r="AA28" s="455">
        <v>0</v>
      </c>
      <c r="AB28" s="455">
        <v>0</v>
      </c>
      <c r="AC28" s="455">
        <v>0</v>
      </c>
      <c r="AD28" s="455">
        <v>0</v>
      </c>
      <c r="AE28" s="455">
        <v>27800</v>
      </c>
      <c r="AF28" s="449"/>
      <c r="AG28" s="449"/>
      <c r="AH28" s="449"/>
      <c r="AI28" s="449"/>
      <c r="AJ28" s="449"/>
      <c r="AK28" s="449"/>
      <c r="AL28" s="449"/>
      <c r="AM28" s="449"/>
      <c r="AN28" s="449"/>
      <c r="AO28" s="449"/>
      <c r="AP28" s="449"/>
      <c r="AQ28" s="449"/>
    </row>
    <row r="29" spans="1:43" s="656" customFormat="1" ht="13.5" customHeight="1">
      <c r="A29" s="644"/>
      <c r="B29" s="645"/>
      <c r="C29" s="646"/>
      <c r="D29" s="653" t="s">
        <v>654</v>
      </c>
      <c r="E29" s="641" t="s">
        <v>691</v>
      </c>
      <c r="F29" s="642"/>
      <c r="G29" s="643" t="s">
        <v>692</v>
      </c>
      <c r="H29" s="449"/>
      <c r="I29" s="542">
        <v>15000</v>
      </c>
      <c r="J29" s="544"/>
      <c r="K29" s="539"/>
      <c r="L29" s="455">
        <v>15750</v>
      </c>
      <c r="M29" s="542">
        <v>0</v>
      </c>
      <c r="N29" s="539"/>
      <c r="O29" s="455">
        <v>0</v>
      </c>
      <c r="P29" s="542">
        <v>4000</v>
      </c>
      <c r="Q29" s="539"/>
      <c r="R29" s="542">
        <v>0</v>
      </c>
      <c r="S29" s="544"/>
      <c r="T29" s="539"/>
      <c r="U29" s="455">
        <v>0</v>
      </c>
      <c r="V29" s="455">
        <v>0</v>
      </c>
      <c r="W29" s="455">
        <v>7050</v>
      </c>
      <c r="X29" s="455">
        <v>0</v>
      </c>
      <c r="Y29" s="455">
        <v>0</v>
      </c>
      <c r="Z29" s="455">
        <v>0</v>
      </c>
      <c r="AA29" s="455">
        <v>0</v>
      </c>
      <c r="AB29" s="455">
        <v>0</v>
      </c>
      <c r="AC29" s="455">
        <v>0</v>
      </c>
      <c r="AD29" s="455">
        <v>0</v>
      </c>
      <c r="AE29" s="455">
        <v>41800</v>
      </c>
      <c r="AF29" s="449"/>
      <c r="AG29" s="449"/>
      <c r="AH29" s="449"/>
      <c r="AI29" s="449"/>
      <c r="AJ29" s="449"/>
      <c r="AK29" s="449"/>
      <c r="AL29" s="449"/>
      <c r="AM29" s="449"/>
      <c r="AN29" s="449"/>
      <c r="AO29" s="449"/>
      <c r="AP29" s="449"/>
      <c r="AQ29" s="449"/>
    </row>
    <row r="30" spans="1:43" s="656" customFormat="1" ht="13.5" customHeight="1">
      <c r="A30" s="644"/>
      <c r="B30" s="645"/>
      <c r="C30" s="646"/>
      <c r="D30" s="654"/>
      <c r="E30" s="641" t="s">
        <v>691</v>
      </c>
      <c r="F30" s="642"/>
      <c r="G30" s="643" t="s">
        <v>692</v>
      </c>
      <c r="H30" s="449"/>
      <c r="I30" s="542">
        <v>0</v>
      </c>
      <c r="J30" s="544"/>
      <c r="K30" s="539"/>
      <c r="L30" s="455">
        <v>0</v>
      </c>
      <c r="M30" s="542">
        <v>0</v>
      </c>
      <c r="N30" s="539"/>
      <c r="O30" s="455">
        <v>0</v>
      </c>
      <c r="P30" s="542">
        <v>0</v>
      </c>
      <c r="Q30" s="539"/>
      <c r="R30" s="542">
        <v>5000</v>
      </c>
      <c r="S30" s="544"/>
      <c r="T30" s="539"/>
      <c r="U30" s="455">
        <v>0</v>
      </c>
      <c r="V30" s="455">
        <v>0</v>
      </c>
      <c r="W30" s="455">
        <v>0</v>
      </c>
      <c r="X30" s="455">
        <v>0</v>
      </c>
      <c r="Y30" s="455">
        <v>0</v>
      </c>
      <c r="Z30" s="455">
        <v>0</v>
      </c>
      <c r="AA30" s="455">
        <v>0</v>
      </c>
      <c r="AB30" s="455">
        <v>0</v>
      </c>
      <c r="AC30" s="455">
        <v>0</v>
      </c>
      <c r="AD30" s="455">
        <v>0</v>
      </c>
      <c r="AE30" s="455">
        <v>5000</v>
      </c>
      <c r="AF30" s="449"/>
      <c r="AG30" s="449"/>
      <c r="AH30" s="449"/>
      <c r="AI30" s="449"/>
      <c r="AJ30" s="449"/>
      <c r="AK30" s="449"/>
      <c r="AL30" s="449"/>
      <c r="AM30" s="449"/>
      <c r="AN30" s="449"/>
      <c r="AO30" s="449"/>
      <c r="AP30" s="449"/>
      <c r="AQ30" s="449"/>
    </row>
    <row r="31" spans="1:43" s="656" customFormat="1" ht="13.5" customHeight="1">
      <c r="A31" s="647"/>
      <c r="B31" s="648"/>
      <c r="C31" s="649"/>
      <c r="D31" s="650" t="s">
        <v>667</v>
      </c>
      <c r="E31" s="651"/>
      <c r="F31" s="651"/>
      <c r="G31" s="652"/>
      <c r="H31" s="449"/>
      <c r="I31" s="541">
        <v>743621</v>
      </c>
      <c r="J31" s="544"/>
      <c r="K31" s="539"/>
      <c r="L31" s="456">
        <v>691985</v>
      </c>
      <c r="M31" s="541">
        <v>392930</v>
      </c>
      <c r="N31" s="539"/>
      <c r="O31" s="456">
        <v>0</v>
      </c>
      <c r="P31" s="541">
        <v>501190</v>
      </c>
      <c r="Q31" s="539"/>
      <c r="R31" s="541">
        <v>114530</v>
      </c>
      <c r="S31" s="544"/>
      <c r="T31" s="539"/>
      <c r="U31" s="456">
        <v>0</v>
      </c>
      <c r="V31" s="456">
        <v>0</v>
      </c>
      <c r="W31" s="456">
        <v>164941</v>
      </c>
      <c r="X31" s="456">
        <v>0</v>
      </c>
      <c r="Y31" s="456">
        <v>0</v>
      </c>
      <c r="Z31" s="456">
        <v>0</v>
      </c>
      <c r="AA31" s="456">
        <v>0</v>
      </c>
      <c r="AB31" s="456">
        <v>0</v>
      </c>
      <c r="AC31" s="456">
        <v>0</v>
      </c>
      <c r="AD31" s="456">
        <v>0</v>
      </c>
      <c r="AE31" s="456">
        <v>2609197</v>
      </c>
      <c r="AF31" s="449"/>
      <c r="AG31" s="449"/>
      <c r="AH31" s="449"/>
      <c r="AI31" s="449"/>
      <c r="AJ31" s="449"/>
      <c r="AK31" s="449"/>
      <c r="AL31" s="449"/>
      <c r="AM31" s="449"/>
      <c r="AN31" s="449"/>
      <c r="AO31" s="449"/>
      <c r="AP31" s="449"/>
      <c r="AQ31" s="449"/>
    </row>
    <row r="32" spans="1:43" s="656" customFormat="1" ht="13.5" customHeight="1">
      <c r="A32" s="637" t="s">
        <v>654</v>
      </c>
      <c r="B32" s="638" t="s">
        <v>11</v>
      </c>
      <c r="C32" s="639"/>
      <c r="D32" s="640" t="s">
        <v>654</v>
      </c>
      <c r="E32" s="641" t="s">
        <v>693</v>
      </c>
      <c r="F32" s="642"/>
      <c r="G32" s="643" t="s">
        <v>694</v>
      </c>
      <c r="H32" s="449"/>
      <c r="I32" s="542">
        <v>198000</v>
      </c>
      <c r="J32" s="544"/>
      <c r="K32" s="539"/>
      <c r="L32" s="455">
        <v>62550</v>
      </c>
      <c r="M32" s="542">
        <v>10000</v>
      </c>
      <c r="N32" s="539"/>
      <c r="O32" s="455">
        <v>0</v>
      </c>
      <c r="P32" s="542">
        <v>10000</v>
      </c>
      <c r="Q32" s="539"/>
      <c r="R32" s="542">
        <v>0</v>
      </c>
      <c r="S32" s="544"/>
      <c r="T32" s="539"/>
      <c r="U32" s="455">
        <v>0</v>
      </c>
      <c r="V32" s="455">
        <v>0</v>
      </c>
      <c r="W32" s="455">
        <v>40000</v>
      </c>
      <c r="X32" s="455">
        <v>0</v>
      </c>
      <c r="Y32" s="455">
        <v>0</v>
      </c>
      <c r="Z32" s="455">
        <v>0</v>
      </c>
      <c r="AA32" s="455">
        <v>0</v>
      </c>
      <c r="AB32" s="455">
        <v>0</v>
      </c>
      <c r="AC32" s="455">
        <v>0</v>
      </c>
      <c r="AD32" s="455">
        <v>0</v>
      </c>
      <c r="AE32" s="455">
        <v>320550</v>
      </c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49"/>
      <c r="AQ32" s="449"/>
    </row>
    <row r="33" spans="1:43" s="656" customFormat="1" ht="13.5" customHeight="1">
      <c r="A33" s="644"/>
      <c r="B33" s="645"/>
      <c r="C33" s="646"/>
      <c r="D33" s="640" t="s">
        <v>654</v>
      </c>
      <c r="E33" s="641" t="s">
        <v>764</v>
      </c>
      <c r="F33" s="642"/>
      <c r="G33" s="643" t="s">
        <v>765</v>
      </c>
      <c r="H33" s="449"/>
      <c r="I33" s="542">
        <v>10000</v>
      </c>
      <c r="J33" s="544"/>
      <c r="K33" s="539"/>
      <c r="L33" s="455">
        <v>8000</v>
      </c>
      <c r="M33" s="542">
        <v>10000</v>
      </c>
      <c r="N33" s="539"/>
      <c r="O33" s="455">
        <v>0</v>
      </c>
      <c r="P33" s="542">
        <v>10000</v>
      </c>
      <c r="Q33" s="539"/>
      <c r="R33" s="542">
        <v>0</v>
      </c>
      <c r="S33" s="544"/>
      <c r="T33" s="539"/>
      <c r="U33" s="455">
        <v>0</v>
      </c>
      <c r="V33" s="455">
        <v>0</v>
      </c>
      <c r="W33" s="455">
        <v>10000</v>
      </c>
      <c r="X33" s="455">
        <v>0</v>
      </c>
      <c r="Y33" s="455">
        <v>0</v>
      </c>
      <c r="Z33" s="455">
        <v>0</v>
      </c>
      <c r="AA33" s="455">
        <v>0</v>
      </c>
      <c r="AB33" s="455">
        <v>0</v>
      </c>
      <c r="AC33" s="455">
        <v>0</v>
      </c>
      <c r="AD33" s="455">
        <v>0</v>
      </c>
      <c r="AE33" s="455">
        <v>48000</v>
      </c>
      <c r="AF33" s="449"/>
      <c r="AG33" s="449"/>
      <c r="AH33" s="449"/>
      <c r="AI33" s="449"/>
      <c r="AJ33" s="449"/>
      <c r="AK33" s="449"/>
      <c r="AL33" s="449"/>
      <c r="AM33" s="449"/>
      <c r="AN33" s="449"/>
      <c r="AO33" s="449"/>
      <c r="AP33" s="449"/>
      <c r="AQ33" s="449"/>
    </row>
    <row r="34" spans="1:43" s="656" customFormat="1" ht="13.5" customHeight="1">
      <c r="A34" s="644"/>
      <c r="B34" s="645"/>
      <c r="C34" s="646"/>
      <c r="D34" s="640" t="s">
        <v>654</v>
      </c>
      <c r="E34" s="641" t="s">
        <v>695</v>
      </c>
      <c r="F34" s="642"/>
      <c r="G34" s="643" t="s">
        <v>696</v>
      </c>
      <c r="H34" s="449"/>
      <c r="I34" s="542">
        <v>37100</v>
      </c>
      <c r="J34" s="544"/>
      <c r="K34" s="539"/>
      <c r="L34" s="455">
        <v>6000</v>
      </c>
      <c r="M34" s="542">
        <v>36000</v>
      </c>
      <c r="N34" s="539"/>
      <c r="O34" s="455">
        <v>0</v>
      </c>
      <c r="P34" s="542">
        <v>36000</v>
      </c>
      <c r="Q34" s="539"/>
      <c r="R34" s="542">
        <v>0</v>
      </c>
      <c r="S34" s="544"/>
      <c r="T34" s="539"/>
      <c r="U34" s="455">
        <v>0</v>
      </c>
      <c r="V34" s="455">
        <v>0</v>
      </c>
      <c r="W34" s="455">
        <v>6000</v>
      </c>
      <c r="X34" s="455">
        <v>0</v>
      </c>
      <c r="Y34" s="455">
        <v>0</v>
      </c>
      <c r="Z34" s="455">
        <v>0</v>
      </c>
      <c r="AA34" s="455">
        <v>0</v>
      </c>
      <c r="AB34" s="455">
        <v>0</v>
      </c>
      <c r="AC34" s="455">
        <v>0</v>
      </c>
      <c r="AD34" s="455">
        <v>0</v>
      </c>
      <c r="AE34" s="455">
        <v>121100</v>
      </c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</row>
    <row r="35" spans="1:43" s="656" customFormat="1" ht="13.5" customHeight="1">
      <c r="A35" s="644"/>
      <c r="B35" s="645"/>
      <c r="C35" s="646"/>
      <c r="D35" s="640" t="s">
        <v>654</v>
      </c>
      <c r="E35" s="641" t="s">
        <v>697</v>
      </c>
      <c r="F35" s="642"/>
      <c r="G35" s="643" t="s">
        <v>698</v>
      </c>
      <c r="H35" s="449"/>
      <c r="I35" s="542">
        <v>16835</v>
      </c>
      <c r="J35" s="544"/>
      <c r="K35" s="539"/>
      <c r="L35" s="455">
        <v>0</v>
      </c>
      <c r="M35" s="542">
        <v>0</v>
      </c>
      <c r="N35" s="539"/>
      <c r="O35" s="455">
        <v>0</v>
      </c>
      <c r="P35" s="542">
        <v>10000</v>
      </c>
      <c r="Q35" s="539"/>
      <c r="R35" s="542">
        <v>0</v>
      </c>
      <c r="S35" s="544"/>
      <c r="T35" s="539"/>
      <c r="U35" s="455">
        <v>0</v>
      </c>
      <c r="V35" s="455">
        <v>0</v>
      </c>
      <c r="W35" s="455">
        <v>29160</v>
      </c>
      <c r="X35" s="455">
        <v>0</v>
      </c>
      <c r="Y35" s="455">
        <v>0</v>
      </c>
      <c r="Z35" s="455">
        <v>0</v>
      </c>
      <c r="AA35" s="455">
        <v>0</v>
      </c>
      <c r="AB35" s="455">
        <v>0</v>
      </c>
      <c r="AC35" s="455">
        <v>0</v>
      </c>
      <c r="AD35" s="455">
        <v>0</v>
      </c>
      <c r="AE35" s="455">
        <v>55995</v>
      </c>
      <c r="AF35" s="449"/>
      <c r="AG35" s="449"/>
      <c r="AH35" s="449"/>
      <c r="AI35" s="449"/>
      <c r="AJ35" s="449"/>
      <c r="AK35" s="449"/>
      <c r="AL35" s="449"/>
      <c r="AM35" s="449"/>
      <c r="AN35" s="449"/>
      <c r="AO35" s="449"/>
      <c r="AP35" s="449"/>
      <c r="AQ35" s="449"/>
    </row>
    <row r="36" spans="1:43" s="656" customFormat="1" ht="13.5" customHeight="1">
      <c r="A36" s="647"/>
      <c r="B36" s="648"/>
      <c r="C36" s="649"/>
      <c r="D36" s="650" t="s">
        <v>667</v>
      </c>
      <c r="E36" s="651"/>
      <c r="F36" s="651"/>
      <c r="G36" s="652"/>
      <c r="H36" s="449"/>
      <c r="I36" s="541">
        <v>261935</v>
      </c>
      <c r="J36" s="544"/>
      <c r="K36" s="539"/>
      <c r="L36" s="456">
        <v>76550</v>
      </c>
      <c r="M36" s="541">
        <v>56000</v>
      </c>
      <c r="N36" s="539"/>
      <c r="O36" s="456">
        <v>0</v>
      </c>
      <c r="P36" s="541">
        <v>66000</v>
      </c>
      <c r="Q36" s="539"/>
      <c r="R36" s="541">
        <v>0</v>
      </c>
      <c r="S36" s="544"/>
      <c r="T36" s="539"/>
      <c r="U36" s="456">
        <v>0</v>
      </c>
      <c r="V36" s="456">
        <v>0</v>
      </c>
      <c r="W36" s="456">
        <v>85160</v>
      </c>
      <c r="X36" s="456">
        <v>0</v>
      </c>
      <c r="Y36" s="456">
        <v>0</v>
      </c>
      <c r="Z36" s="456">
        <v>0</v>
      </c>
      <c r="AA36" s="456">
        <v>0</v>
      </c>
      <c r="AB36" s="456">
        <v>0</v>
      </c>
      <c r="AC36" s="456">
        <v>0</v>
      </c>
      <c r="AD36" s="456">
        <v>0</v>
      </c>
      <c r="AE36" s="456">
        <v>545645</v>
      </c>
      <c r="AF36" s="449"/>
      <c r="AG36" s="449"/>
      <c r="AH36" s="449"/>
      <c r="AI36" s="449"/>
      <c r="AJ36" s="449"/>
      <c r="AK36" s="449"/>
      <c r="AL36" s="449"/>
      <c r="AM36" s="449"/>
      <c r="AN36" s="449"/>
      <c r="AO36" s="449"/>
      <c r="AP36" s="449"/>
      <c r="AQ36" s="449"/>
    </row>
    <row r="37" spans="1:43" s="656" customFormat="1" ht="13.5" customHeight="1">
      <c r="A37" s="637" t="s">
        <v>654</v>
      </c>
      <c r="B37" s="638" t="s">
        <v>12</v>
      </c>
      <c r="C37" s="639"/>
      <c r="D37" s="640" t="s">
        <v>654</v>
      </c>
      <c r="E37" s="641" t="s">
        <v>699</v>
      </c>
      <c r="F37" s="642"/>
      <c r="G37" s="643" t="s">
        <v>700</v>
      </c>
      <c r="H37" s="449"/>
      <c r="I37" s="542">
        <v>58435</v>
      </c>
      <c r="J37" s="544"/>
      <c r="K37" s="539"/>
      <c r="L37" s="455">
        <v>28463</v>
      </c>
      <c r="M37" s="542">
        <v>0</v>
      </c>
      <c r="N37" s="539"/>
      <c r="O37" s="455">
        <v>0</v>
      </c>
      <c r="P37" s="542">
        <v>93434</v>
      </c>
      <c r="Q37" s="539"/>
      <c r="R37" s="542">
        <v>0</v>
      </c>
      <c r="S37" s="544"/>
      <c r="T37" s="539"/>
      <c r="U37" s="455">
        <v>0</v>
      </c>
      <c r="V37" s="455">
        <v>0</v>
      </c>
      <c r="W37" s="455">
        <v>12200</v>
      </c>
      <c r="X37" s="455">
        <v>0</v>
      </c>
      <c r="Y37" s="455">
        <v>0</v>
      </c>
      <c r="Z37" s="455">
        <v>0</v>
      </c>
      <c r="AA37" s="455">
        <v>0</v>
      </c>
      <c r="AB37" s="455">
        <v>0</v>
      </c>
      <c r="AC37" s="455">
        <v>0</v>
      </c>
      <c r="AD37" s="455">
        <v>0</v>
      </c>
      <c r="AE37" s="455">
        <v>192532</v>
      </c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</row>
    <row r="38" spans="1:43" s="656" customFormat="1" ht="13.5" customHeight="1">
      <c r="A38" s="644"/>
      <c r="B38" s="645"/>
      <c r="C38" s="646"/>
      <c r="D38" s="640" t="s">
        <v>654</v>
      </c>
      <c r="E38" s="641" t="s">
        <v>701</v>
      </c>
      <c r="F38" s="642"/>
      <c r="G38" s="643" t="s">
        <v>702</v>
      </c>
      <c r="H38" s="449"/>
      <c r="I38" s="542">
        <v>147890</v>
      </c>
      <c r="J38" s="544"/>
      <c r="K38" s="539"/>
      <c r="L38" s="455">
        <v>0</v>
      </c>
      <c r="M38" s="542">
        <v>0</v>
      </c>
      <c r="N38" s="539"/>
      <c r="O38" s="455">
        <v>0</v>
      </c>
      <c r="P38" s="542">
        <v>0</v>
      </c>
      <c r="Q38" s="539"/>
      <c r="R38" s="542">
        <v>0</v>
      </c>
      <c r="S38" s="544"/>
      <c r="T38" s="539"/>
      <c r="U38" s="455">
        <v>0</v>
      </c>
      <c r="V38" s="455">
        <v>0</v>
      </c>
      <c r="W38" s="455">
        <v>0</v>
      </c>
      <c r="X38" s="455">
        <v>0</v>
      </c>
      <c r="Y38" s="455">
        <v>0</v>
      </c>
      <c r="Z38" s="455">
        <v>0</v>
      </c>
      <c r="AA38" s="455">
        <v>0</v>
      </c>
      <c r="AB38" s="455">
        <v>0</v>
      </c>
      <c r="AC38" s="455">
        <v>0</v>
      </c>
      <c r="AD38" s="455">
        <v>0</v>
      </c>
      <c r="AE38" s="455">
        <v>147890</v>
      </c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</row>
    <row r="39" spans="1:43" s="656" customFormat="1" ht="13.5" customHeight="1">
      <c r="A39" s="644"/>
      <c r="B39" s="645"/>
      <c r="C39" s="646"/>
      <c r="D39" s="640" t="s">
        <v>654</v>
      </c>
      <c r="E39" s="641" t="s">
        <v>703</v>
      </c>
      <c r="F39" s="642"/>
      <c r="G39" s="643" t="s">
        <v>704</v>
      </c>
      <c r="H39" s="449"/>
      <c r="I39" s="542">
        <v>444140</v>
      </c>
      <c r="J39" s="544"/>
      <c r="K39" s="539"/>
      <c r="L39" s="455">
        <v>111294</v>
      </c>
      <c r="M39" s="542">
        <v>35000</v>
      </c>
      <c r="N39" s="539"/>
      <c r="O39" s="455">
        <v>96418</v>
      </c>
      <c r="P39" s="542">
        <v>226814</v>
      </c>
      <c r="Q39" s="539"/>
      <c r="R39" s="542">
        <v>392079</v>
      </c>
      <c r="S39" s="544"/>
      <c r="T39" s="539"/>
      <c r="U39" s="455">
        <v>100000</v>
      </c>
      <c r="V39" s="455">
        <v>110000</v>
      </c>
      <c r="W39" s="455">
        <v>73115</v>
      </c>
      <c r="X39" s="455">
        <v>360225</v>
      </c>
      <c r="Y39" s="455">
        <v>13799</v>
      </c>
      <c r="Z39" s="455">
        <v>180000</v>
      </c>
      <c r="AA39" s="455">
        <v>0</v>
      </c>
      <c r="AB39" s="455">
        <v>106350</v>
      </c>
      <c r="AC39" s="455">
        <v>50000</v>
      </c>
      <c r="AD39" s="455">
        <v>0</v>
      </c>
      <c r="AE39" s="455">
        <v>2299234</v>
      </c>
      <c r="AF39" s="449"/>
      <c r="AG39" s="449"/>
      <c r="AH39" s="449"/>
      <c r="AI39" s="449"/>
      <c r="AJ39" s="449"/>
      <c r="AK39" s="449"/>
      <c r="AL39" s="449"/>
      <c r="AM39" s="449"/>
      <c r="AN39" s="449"/>
      <c r="AO39" s="449"/>
      <c r="AP39" s="449"/>
      <c r="AQ39" s="449"/>
    </row>
    <row r="40" spans="1:43" s="656" customFormat="1" ht="13.5" customHeight="1">
      <c r="A40" s="644"/>
      <c r="B40" s="645"/>
      <c r="C40" s="646"/>
      <c r="D40" s="640" t="s">
        <v>654</v>
      </c>
      <c r="E40" s="641" t="s">
        <v>705</v>
      </c>
      <c r="F40" s="642"/>
      <c r="G40" s="643" t="s">
        <v>706</v>
      </c>
      <c r="H40" s="449"/>
      <c r="I40" s="542">
        <v>148232.13</v>
      </c>
      <c r="J40" s="544"/>
      <c r="K40" s="539"/>
      <c r="L40" s="455">
        <v>80800</v>
      </c>
      <c r="M40" s="542">
        <v>40000</v>
      </c>
      <c r="N40" s="539"/>
      <c r="O40" s="455">
        <v>0</v>
      </c>
      <c r="P40" s="542">
        <v>97600</v>
      </c>
      <c r="Q40" s="539"/>
      <c r="R40" s="542">
        <v>0</v>
      </c>
      <c r="S40" s="544"/>
      <c r="T40" s="539"/>
      <c r="U40" s="455">
        <v>0</v>
      </c>
      <c r="V40" s="455">
        <v>0</v>
      </c>
      <c r="W40" s="455">
        <v>225900</v>
      </c>
      <c r="X40" s="455">
        <v>0</v>
      </c>
      <c r="Y40" s="455">
        <v>0</v>
      </c>
      <c r="Z40" s="455">
        <v>0</v>
      </c>
      <c r="AA40" s="455">
        <v>0</v>
      </c>
      <c r="AB40" s="455">
        <v>0</v>
      </c>
      <c r="AC40" s="455">
        <v>0</v>
      </c>
      <c r="AD40" s="455">
        <v>0</v>
      </c>
      <c r="AE40" s="455">
        <v>592532.13</v>
      </c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49"/>
      <c r="AQ40" s="449"/>
    </row>
    <row r="41" spans="1:43" s="656" customFormat="1" ht="13.5" customHeight="1">
      <c r="A41" s="647"/>
      <c r="B41" s="648"/>
      <c r="C41" s="649"/>
      <c r="D41" s="650" t="s">
        <v>667</v>
      </c>
      <c r="E41" s="651"/>
      <c r="F41" s="651"/>
      <c r="G41" s="652"/>
      <c r="H41" s="449"/>
      <c r="I41" s="541">
        <v>798697.13</v>
      </c>
      <c r="J41" s="544"/>
      <c r="K41" s="539"/>
      <c r="L41" s="456">
        <v>220557</v>
      </c>
      <c r="M41" s="541">
        <v>75000</v>
      </c>
      <c r="N41" s="539"/>
      <c r="O41" s="456">
        <v>96418</v>
      </c>
      <c r="P41" s="541">
        <v>417848</v>
      </c>
      <c r="Q41" s="539"/>
      <c r="R41" s="541">
        <v>392079</v>
      </c>
      <c r="S41" s="544"/>
      <c r="T41" s="539"/>
      <c r="U41" s="456">
        <v>100000</v>
      </c>
      <c r="V41" s="456">
        <v>110000</v>
      </c>
      <c r="W41" s="456">
        <v>311215</v>
      </c>
      <c r="X41" s="456">
        <v>360225</v>
      </c>
      <c r="Y41" s="456">
        <v>13799</v>
      </c>
      <c r="Z41" s="456">
        <v>180000</v>
      </c>
      <c r="AA41" s="456">
        <v>0</v>
      </c>
      <c r="AB41" s="456">
        <v>106350</v>
      </c>
      <c r="AC41" s="456">
        <v>50000</v>
      </c>
      <c r="AD41" s="456">
        <v>0</v>
      </c>
      <c r="AE41" s="456">
        <v>3232188.13</v>
      </c>
      <c r="AF41" s="449"/>
      <c r="AG41" s="449"/>
      <c r="AH41" s="449"/>
      <c r="AI41" s="449"/>
      <c r="AJ41" s="449"/>
      <c r="AK41" s="449"/>
      <c r="AL41" s="449"/>
      <c r="AM41" s="449"/>
      <c r="AN41" s="449"/>
      <c r="AO41" s="449"/>
      <c r="AP41" s="449"/>
      <c r="AQ41" s="449"/>
    </row>
    <row r="42" spans="1:43" s="656" customFormat="1" ht="13.5" customHeight="1">
      <c r="A42" s="637" t="s">
        <v>654</v>
      </c>
      <c r="B42" s="638" t="s">
        <v>13</v>
      </c>
      <c r="C42" s="639"/>
      <c r="D42" s="640" t="s">
        <v>654</v>
      </c>
      <c r="E42" s="641" t="s">
        <v>707</v>
      </c>
      <c r="F42" s="642"/>
      <c r="G42" s="643" t="s">
        <v>708</v>
      </c>
      <c r="H42" s="449"/>
      <c r="I42" s="542">
        <v>62447</v>
      </c>
      <c r="J42" s="544"/>
      <c r="K42" s="539"/>
      <c r="L42" s="455">
        <v>51150</v>
      </c>
      <c r="M42" s="542">
        <v>0</v>
      </c>
      <c r="N42" s="539"/>
      <c r="O42" s="455">
        <v>0</v>
      </c>
      <c r="P42" s="542">
        <v>36651</v>
      </c>
      <c r="Q42" s="539"/>
      <c r="R42" s="542">
        <v>0</v>
      </c>
      <c r="S42" s="544"/>
      <c r="T42" s="539"/>
      <c r="U42" s="455">
        <v>0</v>
      </c>
      <c r="V42" s="455">
        <v>0</v>
      </c>
      <c r="W42" s="455">
        <v>40080</v>
      </c>
      <c r="X42" s="455">
        <v>0</v>
      </c>
      <c r="Y42" s="455">
        <v>0</v>
      </c>
      <c r="Z42" s="455">
        <v>0</v>
      </c>
      <c r="AA42" s="455">
        <v>0</v>
      </c>
      <c r="AB42" s="455">
        <v>0</v>
      </c>
      <c r="AC42" s="455">
        <v>0</v>
      </c>
      <c r="AD42" s="455">
        <v>0</v>
      </c>
      <c r="AE42" s="455">
        <v>190328</v>
      </c>
      <c r="AF42" s="449"/>
      <c r="AG42" s="449"/>
      <c r="AH42" s="449"/>
      <c r="AI42" s="449"/>
      <c r="AJ42" s="449"/>
      <c r="AK42" s="449"/>
      <c r="AL42" s="449"/>
      <c r="AM42" s="449"/>
      <c r="AN42" s="449"/>
      <c r="AO42" s="449"/>
      <c r="AP42" s="449"/>
      <c r="AQ42" s="449"/>
    </row>
    <row r="43" spans="1:43" s="656" customFormat="1" ht="13.5" customHeight="1">
      <c r="A43" s="644"/>
      <c r="B43" s="645"/>
      <c r="C43" s="646"/>
      <c r="D43" s="640" t="s">
        <v>654</v>
      </c>
      <c r="E43" s="641" t="s">
        <v>709</v>
      </c>
      <c r="F43" s="642"/>
      <c r="G43" s="643" t="s">
        <v>710</v>
      </c>
      <c r="H43" s="449"/>
      <c r="I43" s="542">
        <v>16900</v>
      </c>
      <c r="J43" s="544"/>
      <c r="K43" s="539"/>
      <c r="L43" s="455">
        <v>0</v>
      </c>
      <c r="M43" s="542">
        <v>0</v>
      </c>
      <c r="N43" s="539"/>
      <c r="O43" s="455">
        <v>0</v>
      </c>
      <c r="P43" s="542">
        <v>30000</v>
      </c>
      <c r="Q43" s="539"/>
      <c r="R43" s="542">
        <v>0</v>
      </c>
      <c r="S43" s="544"/>
      <c r="T43" s="539"/>
      <c r="U43" s="455">
        <v>0</v>
      </c>
      <c r="V43" s="455">
        <v>0</v>
      </c>
      <c r="W43" s="455">
        <v>20</v>
      </c>
      <c r="X43" s="455">
        <v>0</v>
      </c>
      <c r="Y43" s="455">
        <v>0</v>
      </c>
      <c r="Z43" s="455">
        <v>0</v>
      </c>
      <c r="AA43" s="455">
        <v>0</v>
      </c>
      <c r="AB43" s="455">
        <v>0</v>
      </c>
      <c r="AC43" s="455">
        <v>0</v>
      </c>
      <c r="AD43" s="455">
        <v>0</v>
      </c>
      <c r="AE43" s="455">
        <v>46920</v>
      </c>
      <c r="AF43" s="449"/>
      <c r="AG43" s="449"/>
      <c r="AH43" s="449"/>
      <c r="AI43" s="449"/>
      <c r="AJ43" s="449"/>
      <c r="AK43" s="449"/>
      <c r="AL43" s="449"/>
      <c r="AM43" s="449"/>
      <c r="AN43" s="449"/>
      <c r="AO43" s="449"/>
      <c r="AP43" s="449"/>
      <c r="AQ43" s="449"/>
    </row>
    <row r="44" spans="1:43" s="656" customFormat="1" ht="11.25">
      <c r="A44" s="644"/>
      <c r="B44" s="645"/>
      <c r="C44" s="646"/>
      <c r="D44" s="640" t="s">
        <v>654</v>
      </c>
      <c r="E44" s="641" t="s">
        <v>711</v>
      </c>
      <c r="F44" s="642"/>
      <c r="G44" s="643" t="s">
        <v>712</v>
      </c>
      <c r="H44" s="449"/>
      <c r="I44" s="542">
        <v>10000</v>
      </c>
      <c r="J44" s="544"/>
      <c r="K44" s="539"/>
      <c r="L44" s="455">
        <v>20000</v>
      </c>
      <c r="M44" s="542">
        <v>0</v>
      </c>
      <c r="N44" s="539"/>
      <c r="O44" s="455">
        <v>0</v>
      </c>
      <c r="P44" s="542">
        <v>10000</v>
      </c>
      <c r="Q44" s="539"/>
      <c r="R44" s="542">
        <v>15558</v>
      </c>
      <c r="S44" s="544"/>
      <c r="T44" s="539"/>
      <c r="U44" s="455">
        <v>0</v>
      </c>
      <c r="V44" s="455">
        <v>0</v>
      </c>
      <c r="W44" s="455">
        <v>0</v>
      </c>
      <c r="X44" s="455">
        <v>0</v>
      </c>
      <c r="Y44" s="455">
        <v>0</v>
      </c>
      <c r="Z44" s="455">
        <v>0</v>
      </c>
      <c r="AA44" s="455">
        <v>0</v>
      </c>
      <c r="AB44" s="455">
        <v>0</v>
      </c>
      <c r="AC44" s="455">
        <v>0</v>
      </c>
      <c r="AD44" s="455">
        <v>0</v>
      </c>
      <c r="AE44" s="455">
        <v>55558</v>
      </c>
      <c r="AF44" s="449"/>
      <c r="AG44" s="449"/>
      <c r="AH44" s="449"/>
      <c r="AI44" s="449"/>
      <c r="AJ44" s="449"/>
      <c r="AK44" s="449"/>
      <c r="AL44" s="449"/>
      <c r="AM44" s="449"/>
      <c r="AN44" s="449"/>
      <c r="AO44" s="449"/>
      <c r="AP44" s="449"/>
      <c r="AQ44" s="449"/>
    </row>
    <row r="45" spans="1:43" s="656" customFormat="1" ht="13.5" customHeight="1">
      <c r="A45" s="644"/>
      <c r="B45" s="645"/>
      <c r="C45" s="646"/>
      <c r="D45" s="640" t="s">
        <v>654</v>
      </c>
      <c r="E45" s="641" t="s">
        <v>713</v>
      </c>
      <c r="F45" s="642"/>
      <c r="G45" s="643" t="s">
        <v>714</v>
      </c>
      <c r="H45" s="449"/>
      <c r="I45" s="542">
        <v>0</v>
      </c>
      <c r="J45" s="544"/>
      <c r="K45" s="539"/>
      <c r="L45" s="455">
        <v>0</v>
      </c>
      <c r="M45" s="542">
        <v>0</v>
      </c>
      <c r="N45" s="539"/>
      <c r="O45" s="455">
        <v>0</v>
      </c>
      <c r="P45" s="542">
        <v>0</v>
      </c>
      <c r="Q45" s="539"/>
      <c r="R45" s="542">
        <v>722977.54</v>
      </c>
      <c r="S45" s="544"/>
      <c r="T45" s="539"/>
      <c r="U45" s="455">
        <v>0</v>
      </c>
      <c r="V45" s="455">
        <v>0</v>
      </c>
      <c r="W45" s="455">
        <v>0</v>
      </c>
      <c r="X45" s="455">
        <v>0</v>
      </c>
      <c r="Y45" s="455">
        <v>0</v>
      </c>
      <c r="Z45" s="455">
        <v>0</v>
      </c>
      <c r="AA45" s="455">
        <v>0</v>
      </c>
      <c r="AB45" s="455">
        <v>0</v>
      </c>
      <c r="AC45" s="455">
        <v>0</v>
      </c>
      <c r="AD45" s="455">
        <v>0</v>
      </c>
      <c r="AE45" s="455">
        <v>722977.54</v>
      </c>
      <c r="AF45" s="449"/>
      <c r="AG45" s="449"/>
      <c r="AH45" s="449"/>
      <c r="AI45" s="449"/>
      <c r="AJ45" s="449"/>
      <c r="AK45" s="449"/>
      <c r="AL45" s="449"/>
      <c r="AM45" s="449"/>
      <c r="AN45" s="449"/>
      <c r="AO45" s="449"/>
      <c r="AP45" s="449"/>
      <c r="AQ45" s="449"/>
    </row>
    <row r="46" spans="1:43" s="656" customFormat="1" ht="13.5" customHeight="1">
      <c r="A46" s="644"/>
      <c r="B46" s="645"/>
      <c r="C46" s="646"/>
      <c r="D46" s="640" t="s">
        <v>654</v>
      </c>
      <c r="E46" s="641" t="s">
        <v>766</v>
      </c>
      <c r="F46" s="642"/>
      <c r="G46" s="643" t="s">
        <v>767</v>
      </c>
      <c r="H46" s="449"/>
      <c r="I46" s="542">
        <v>0</v>
      </c>
      <c r="J46" s="544"/>
      <c r="K46" s="539"/>
      <c r="L46" s="455">
        <v>0</v>
      </c>
      <c r="M46" s="542">
        <v>0</v>
      </c>
      <c r="N46" s="539"/>
      <c r="O46" s="455">
        <v>0</v>
      </c>
      <c r="P46" s="542">
        <v>50000</v>
      </c>
      <c r="Q46" s="539"/>
      <c r="R46" s="542">
        <v>0</v>
      </c>
      <c r="S46" s="544"/>
      <c r="T46" s="539"/>
      <c r="U46" s="455">
        <v>0</v>
      </c>
      <c r="V46" s="455">
        <v>0</v>
      </c>
      <c r="W46" s="455">
        <v>50000</v>
      </c>
      <c r="X46" s="455">
        <v>0</v>
      </c>
      <c r="Y46" s="455">
        <v>0</v>
      </c>
      <c r="Z46" s="455">
        <v>0</v>
      </c>
      <c r="AA46" s="455">
        <v>0</v>
      </c>
      <c r="AB46" s="455">
        <v>0</v>
      </c>
      <c r="AC46" s="455">
        <v>0</v>
      </c>
      <c r="AD46" s="455">
        <v>0</v>
      </c>
      <c r="AE46" s="455">
        <v>100000</v>
      </c>
      <c r="AF46" s="449"/>
      <c r="AG46" s="449"/>
      <c r="AH46" s="449"/>
      <c r="AI46" s="449"/>
      <c r="AJ46" s="449"/>
      <c r="AK46" s="449"/>
      <c r="AL46" s="449"/>
      <c r="AM46" s="449"/>
      <c r="AN46" s="449"/>
      <c r="AO46" s="449"/>
      <c r="AP46" s="449"/>
      <c r="AQ46" s="449"/>
    </row>
    <row r="47" spans="1:43" s="656" customFormat="1" ht="13.5" customHeight="1">
      <c r="A47" s="644"/>
      <c r="B47" s="645"/>
      <c r="C47" s="646"/>
      <c r="D47" s="640" t="s">
        <v>654</v>
      </c>
      <c r="E47" s="641" t="s">
        <v>715</v>
      </c>
      <c r="F47" s="642"/>
      <c r="G47" s="643" t="s">
        <v>716</v>
      </c>
      <c r="H47" s="449"/>
      <c r="I47" s="542">
        <v>63620</v>
      </c>
      <c r="J47" s="544"/>
      <c r="K47" s="539"/>
      <c r="L47" s="455">
        <v>0</v>
      </c>
      <c r="M47" s="542">
        <v>10000</v>
      </c>
      <c r="N47" s="539"/>
      <c r="O47" s="455">
        <v>0</v>
      </c>
      <c r="P47" s="542">
        <v>0</v>
      </c>
      <c r="Q47" s="539"/>
      <c r="R47" s="542">
        <v>0</v>
      </c>
      <c r="S47" s="544"/>
      <c r="T47" s="539"/>
      <c r="U47" s="455">
        <v>0</v>
      </c>
      <c r="V47" s="455">
        <v>0</v>
      </c>
      <c r="W47" s="455">
        <v>0</v>
      </c>
      <c r="X47" s="455">
        <v>0</v>
      </c>
      <c r="Y47" s="455">
        <v>0</v>
      </c>
      <c r="Z47" s="455">
        <v>0</v>
      </c>
      <c r="AA47" s="455">
        <v>0</v>
      </c>
      <c r="AB47" s="455">
        <v>0</v>
      </c>
      <c r="AC47" s="455">
        <v>0</v>
      </c>
      <c r="AD47" s="455">
        <v>0</v>
      </c>
      <c r="AE47" s="455">
        <v>73620</v>
      </c>
      <c r="AF47" s="449"/>
      <c r="AG47" s="449"/>
      <c r="AH47" s="449"/>
      <c r="AI47" s="449"/>
      <c r="AJ47" s="449"/>
      <c r="AK47" s="449"/>
      <c r="AL47" s="449"/>
      <c r="AM47" s="449"/>
      <c r="AN47" s="449"/>
      <c r="AO47" s="449"/>
      <c r="AP47" s="449"/>
      <c r="AQ47" s="449"/>
    </row>
    <row r="48" spans="1:43" s="656" customFormat="1" ht="13.5" customHeight="1">
      <c r="A48" s="644"/>
      <c r="B48" s="645"/>
      <c r="C48" s="646"/>
      <c r="D48" s="640" t="s">
        <v>654</v>
      </c>
      <c r="E48" s="641" t="s">
        <v>453</v>
      </c>
      <c r="F48" s="642"/>
      <c r="G48" s="643" t="s">
        <v>717</v>
      </c>
      <c r="H48" s="449"/>
      <c r="I48" s="542">
        <v>85798</v>
      </c>
      <c r="J48" s="544"/>
      <c r="K48" s="539"/>
      <c r="L48" s="455">
        <v>0</v>
      </c>
      <c r="M48" s="542">
        <v>12650</v>
      </c>
      <c r="N48" s="539"/>
      <c r="O48" s="455">
        <v>0</v>
      </c>
      <c r="P48" s="542">
        <v>0</v>
      </c>
      <c r="Q48" s="539"/>
      <c r="R48" s="542">
        <v>0</v>
      </c>
      <c r="S48" s="544"/>
      <c r="T48" s="539"/>
      <c r="U48" s="455">
        <v>10656</v>
      </c>
      <c r="V48" s="455">
        <v>0</v>
      </c>
      <c r="W48" s="455">
        <v>0</v>
      </c>
      <c r="X48" s="455">
        <v>0</v>
      </c>
      <c r="Y48" s="455">
        <v>0</v>
      </c>
      <c r="Z48" s="455">
        <v>0</v>
      </c>
      <c r="AA48" s="455">
        <v>0</v>
      </c>
      <c r="AB48" s="455">
        <v>0</v>
      </c>
      <c r="AC48" s="455">
        <v>0</v>
      </c>
      <c r="AD48" s="455">
        <v>0</v>
      </c>
      <c r="AE48" s="455">
        <v>109104</v>
      </c>
      <c r="AF48" s="449"/>
      <c r="AG48" s="449"/>
      <c r="AH48" s="449"/>
      <c r="AI48" s="449"/>
      <c r="AJ48" s="449"/>
      <c r="AK48" s="449"/>
      <c r="AL48" s="449"/>
      <c r="AM48" s="449"/>
      <c r="AN48" s="449"/>
      <c r="AO48" s="449"/>
      <c r="AP48" s="449"/>
      <c r="AQ48" s="449"/>
    </row>
    <row r="49" spans="1:43" s="656" customFormat="1" ht="11.25">
      <c r="A49" s="644"/>
      <c r="B49" s="645"/>
      <c r="C49" s="646"/>
      <c r="D49" s="640" t="s">
        <v>654</v>
      </c>
      <c r="E49" s="641" t="s">
        <v>718</v>
      </c>
      <c r="F49" s="642"/>
      <c r="G49" s="643" t="s">
        <v>719</v>
      </c>
      <c r="H49" s="449"/>
      <c r="I49" s="542">
        <v>0</v>
      </c>
      <c r="J49" s="544"/>
      <c r="K49" s="539"/>
      <c r="L49" s="455">
        <v>0</v>
      </c>
      <c r="M49" s="542">
        <v>0</v>
      </c>
      <c r="N49" s="539"/>
      <c r="O49" s="455">
        <v>0</v>
      </c>
      <c r="P49" s="542">
        <v>0</v>
      </c>
      <c r="Q49" s="539"/>
      <c r="R49" s="542">
        <v>25000</v>
      </c>
      <c r="S49" s="544"/>
      <c r="T49" s="539"/>
      <c r="U49" s="455">
        <v>120000</v>
      </c>
      <c r="V49" s="455">
        <v>0</v>
      </c>
      <c r="W49" s="455">
        <v>0</v>
      </c>
      <c r="X49" s="455">
        <v>0</v>
      </c>
      <c r="Y49" s="455">
        <v>0</v>
      </c>
      <c r="Z49" s="455">
        <v>0</v>
      </c>
      <c r="AA49" s="455">
        <v>0</v>
      </c>
      <c r="AB49" s="455">
        <v>0</v>
      </c>
      <c r="AC49" s="455">
        <v>0</v>
      </c>
      <c r="AD49" s="455">
        <v>0</v>
      </c>
      <c r="AE49" s="455">
        <v>145000</v>
      </c>
      <c r="AF49" s="449"/>
      <c r="AG49" s="449"/>
      <c r="AH49" s="449"/>
      <c r="AI49" s="449"/>
      <c r="AJ49" s="449"/>
      <c r="AK49" s="449"/>
      <c r="AL49" s="449"/>
      <c r="AM49" s="449"/>
      <c r="AN49" s="449"/>
      <c r="AO49" s="449"/>
      <c r="AP49" s="449"/>
      <c r="AQ49" s="449"/>
    </row>
    <row r="50" spans="1:43" s="656" customFormat="1" ht="13.5" customHeight="1">
      <c r="A50" s="644"/>
      <c r="B50" s="645"/>
      <c r="C50" s="646"/>
      <c r="D50" s="640" t="s">
        <v>654</v>
      </c>
      <c r="E50" s="641" t="s">
        <v>768</v>
      </c>
      <c r="F50" s="642"/>
      <c r="G50" s="643" t="s">
        <v>769</v>
      </c>
      <c r="H50" s="449"/>
      <c r="I50" s="542">
        <v>0</v>
      </c>
      <c r="J50" s="544"/>
      <c r="K50" s="539"/>
      <c r="L50" s="455">
        <v>0</v>
      </c>
      <c r="M50" s="542">
        <v>0</v>
      </c>
      <c r="N50" s="539"/>
      <c r="O50" s="455">
        <v>0</v>
      </c>
      <c r="P50" s="542">
        <v>0</v>
      </c>
      <c r="Q50" s="539"/>
      <c r="R50" s="542">
        <v>0</v>
      </c>
      <c r="S50" s="544"/>
      <c r="T50" s="539"/>
      <c r="U50" s="455">
        <v>0</v>
      </c>
      <c r="V50" s="455">
        <v>0</v>
      </c>
      <c r="W50" s="455">
        <v>0</v>
      </c>
      <c r="X50" s="455">
        <v>0</v>
      </c>
      <c r="Y50" s="455">
        <v>0</v>
      </c>
      <c r="Z50" s="455">
        <v>0</v>
      </c>
      <c r="AA50" s="455">
        <v>0</v>
      </c>
      <c r="AB50" s="455">
        <v>10000</v>
      </c>
      <c r="AC50" s="455">
        <v>0</v>
      </c>
      <c r="AD50" s="455">
        <v>0</v>
      </c>
      <c r="AE50" s="455">
        <v>10000</v>
      </c>
      <c r="AF50" s="449"/>
      <c r="AG50" s="449"/>
      <c r="AH50" s="449"/>
      <c r="AI50" s="449"/>
      <c r="AJ50" s="449"/>
      <c r="AK50" s="449"/>
      <c r="AL50" s="449"/>
      <c r="AM50" s="449"/>
      <c r="AN50" s="449"/>
      <c r="AO50" s="449"/>
      <c r="AP50" s="449"/>
      <c r="AQ50" s="449"/>
    </row>
    <row r="51" spans="1:43" s="656" customFormat="1" ht="13.5" customHeight="1">
      <c r="A51" s="644"/>
      <c r="B51" s="645"/>
      <c r="C51" s="646"/>
      <c r="D51" s="640" t="s">
        <v>654</v>
      </c>
      <c r="E51" s="641" t="s">
        <v>720</v>
      </c>
      <c r="F51" s="642"/>
      <c r="G51" s="643" t="s">
        <v>721</v>
      </c>
      <c r="H51" s="449"/>
      <c r="I51" s="542">
        <v>5104</v>
      </c>
      <c r="J51" s="544"/>
      <c r="K51" s="539"/>
      <c r="L51" s="455">
        <v>20000</v>
      </c>
      <c r="M51" s="542">
        <v>0</v>
      </c>
      <c r="N51" s="539"/>
      <c r="O51" s="455">
        <v>0</v>
      </c>
      <c r="P51" s="542">
        <v>14600</v>
      </c>
      <c r="Q51" s="539"/>
      <c r="R51" s="542">
        <v>0</v>
      </c>
      <c r="S51" s="544"/>
      <c r="T51" s="539"/>
      <c r="U51" s="455">
        <v>0</v>
      </c>
      <c r="V51" s="455">
        <v>0</v>
      </c>
      <c r="W51" s="455">
        <v>20000</v>
      </c>
      <c r="X51" s="455">
        <v>0</v>
      </c>
      <c r="Y51" s="455">
        <v>0</v>
      </c>
      <c r="Z51" s="455">
        <v>0</v>
      </c>
      <c r="AA51" s="455">
        <v>0</v>
      </c>
      <c r="AB51" s="455">
        <v>0</v>
      </c>
      <c r="AC51" s="455">
        <v>0</v>
      </c>
      <c r="AD51" s="455">
        <v>0</v>
      </c>
      <c r="AE51" s="455">
        <v>59704</v>
      </c>
      <c r="AF51" s="449"/>
      <c r="AG51" s="449"/>
      <c r="AH51" s="449"/>
      <c r="AI51" s="449"/>
      <c r="AJ51" s="449"/>
      <c r="AK51" s="449"/>
      <c r="AL51" s="449"/>
      <c r="AM51" s="449"/>
      <c r="AN51" s="449"/>
      <c r="AO51" s="449"/>
      <c r="AP51" s="449"/>
      <c r="AQ51" s="449"/>
    </row>
    <row r="52" spans="1:43" s="656" customFormat="1" ht="13.5" customHeight="1">
      <c r="A52" s="644"/>
      <c r="B52" s="645"/>
      <c r="C52" s="646"/>
      <c r="D52" s="640" t="s">
        <v>654</v>
      </c>
      <c r="E52" s="641" t="s">
        <v>724</v>
      </c>
      <c r="F52" s="642"/>
      <c r="G52" s="643" t="s">
        <v>725</v>
      </c>
      <c r="H52" s="449"/>
      <c r="I52" s="542">
        <v>26400</v>
      </c>
      <c r="J52" s="544"/>
      <c r="K52" s="539"/>
      <c r="L52" s="455">
        <v>5000</v>
      </c>
      <c r="M52" s="542">
        <v>0</v>
      </c>
      <c r="N52" s="539"/>
      <c r="O52" s="455">
        <v>0</v>
      </c>
      <c r="P52" s="542">
        <v>46700</v>
      </c>
      <c r="Q52" s="539"/>
      <c r="R52" s="542">
        <v>30000</v>
      </c>
      <c r="S52" s="544"/>
      <c r="T52" s="539"/>
      <c r="U52" s="455">
        <v>0</v>
      </c>
      <c r="V52" s="455">
        <v>0</v>
      </c>
      <c r="W52" s="455">
        <v>21150</v>
      </c>
      <c r="X52" s="455">
        <v>0</v>
      </c>
      <c r="Y52" s="455">
        <v>0</v>
      </c>
      <c r="Z52" s="455">
        <v>0</v>
      </c>
      <c r="AA52" s="455">
        <v>0</v>
      </c>
      <c r="AB52" s="455">
        <v>0</v>
      </c>
      <c r="AC52" s="455">
        <v>0</v>
      </c>
      <c r="AD52" s="455">
        <v>0</v>
      </c>
      <c r="AE52" s="455">
        <v>129250</v>
      </c>
      <c r="AF52" s="449"/>
      <c r="AG52" s="449"/>
      <c r="AH52" s="449"/>
      <c r="AI52" s="449"/>
      <c r="AJ52" s="449"/>
      <c r="AK52" s="449"/>
      <c r="AL52" s="449"/>
      <c r="AM52" s="449"/>
      <c r="AN52" s="449"/>
      <c r="AO52" s="449"/>
      <c r="AP52" s="449"/>
      <c r="AQ52" s="449"/>
    </row>
    <row r="53" spans="1:43" s="656" customFormat="1" ht="13.5" customHeight="1">
      <c r="A53" s="644"/>
      <c r="B53" s="645"/>
      <c r="C53" s="646"/>
      <c r="D53" s="653" t="s">
        <v>654</v>
      </c>
      <c r="E53" s="641" t="s">
        <v>726</v>
      </c>
      <c r="F53" s="642"/>
      <c r="G53" s="643" t="s">
        <v>727</v>
      </c>
      <c r="H53" s="449"/>
      <c r="I53" s="542">
        <v>0</v>
      </c>
      <c r="J53" s="544"/>
      <c r="K53" s="539"/>
      <c r="L53" s="455">
        <v>0</v>
      </c>
      <c r="M53" s="542">
        <v>0</v>
      </c>
      <c r="N53" s="539"/>
      <c r="O53" s="455">
        <v>0</v>
      </c>
      <c r="P53" s="542">
        <v>0</v>
      </c>
      <c r="Q53" s="539"/>
      <c r="R53" s="542">
        <v>150000</v>
      </c>
      <c r="S53" s="544"/>
      <c r="T53" s="539"/>
      <c r="U53" s="455">
        <v>0</v>
      </c>
      <c r="V53" s="455">
        <v>0</v>
      </c>
      <c r="W53" s="455">
        <v>0</v>
      </c>
      <c r="X53" s="455">
        <v>0</v>
      </c>
      <c r="Y53" s="455">
        <v>0</v>
      </c>
      <c r="Z53" s="455">
        <v>0</v>
      </c>
      <c r="AA53" s="455">
        <v>0</v>
      </c>
      <c r="AB53" s="455">
        <v>0</v>
      </c>
      <c r="AC53" s="455">
        <v>0</v>
      </c>
      <c r="AD53" s="455">
        <v>0</v>
      </c>
      <c r="AE53" s="455">
        <v>150000</v>
      </c>
      <c r="AF53" s="449"/>
      <c r="AG53" s="449"/>
      <c r="AH53" s="449"/>
      <c r="AI53" s="449"/>
      <c r="AJ53" s="449"/>
      <c r="AK53" s="449"/>
      <c r="AL53" s="449"/>
      <c r="AM53" s="449"/>
      <c r="AN53" s="449"/>
      <c r="AO53" s="449"/>
      <c r="AP53" s="449"/>
      <c r="AQ53" s="449"/>
    </row>
    <row r="54" spans="1:43" s="656" customFormat="1" ht="13.5" customHeight="1">
      <c r="A54" s="644"/>
      <c r="B54" s="645"/>
      <c r="C54" s="646"/>
      <c r="D54" s="654"/>
      <c r="E54" s="641" t="s">
        <v>726</v>
      </c>
      <c r="F54" s="642"/>
      <c r="G54" s="643" t="s">
        <v>727</v>
      </c>
      <c r="H54" s="449"/>
      <c r="I54" s="542">
        <v>0</v>
      </c>
      <c r="J54" s="544"/>
      <c r="K54" s="539"/>
      <c r="L54" s="455">
        <v>0</v>
      </c>
      <c r="M54" s="542">
        <v>0</v>
      </c>
      <c r="N54" s="539"/>
      <c r="O54" s="455">
        <v>0</v>
      </c>
      <c r="P54" s="542">
        <v>0</v>
      </c>
      <c r="Q54" s="539"/>
      <c r="R54" s="542">
        <v>156000</v>
      </c>
      <c r="S54" s="544"/>
      <c r="T54" s="539"/>
      <c r="U54" s="455">
        <v>0</v>
      </c>
      <c r="V54" s="455">
        <v>0</v>
      </c>
      <c r="W54" s="455">
        <v>0</v>
      </c>
      <c r="X54" s="455">
        <v>0</v>
      </c>
      <c r="Y54" s="455">
        <v>0</v>
      </c>
      <c r="Z54" s="455">
        <v>0</v>
      </c>
      <c r="AA54" s="455">
        <v>0</v>
      </c>
      <c r="AB54" s="455">
        <v>0</v>
      </c>
      <c r="AC54" s="455">
        <v>0</v>
      </c>
      <c r="AD54" s="455">
        <v>0</v>
      </c>
      <c r="AE54" s="455">
        <v>156000</v>
      </c>
      <c r="AF54" s="449"/>
      <c r="AG54" s="449"/>
      <c r="AH54" s="449"/>
      <c r="AI54" s="449"/>
      <c r="AJ54" s="449"/>
      <c r="AK54" s="449"/>
      <c r="AL54" s="449"/>
      <c r="AM54" s="449"/>
      <c r="AN54" s="449"/>
      <c r="AO54" s="449"/>
      <c r="AP54" s="449"/>
      <c r="AQ54" s="449"/>
    </row>
    <row r="55" spans="1:43" s="656" customFormat="1" ht="13.5" customHeight="1">
      <c r="A55" s="644"/>
      <c r="B55" s="645"/>
      <c r="C55" s="646"/>
      <c r="D55" s="640" t="s">
        <v>654</v>
      </c>
      <c r="E55" s="641" t="s">
        <v>770</v>
      </c>
      <c r="F55" s="642"/>
      <c r="G55" s="643" t="s">
        <v>771</v>
      </c>
      <c r="H55" s="449"/>
      <c r="I55" s="542">
        <v>0</v>
      </c>
      <c r="J55" s="544"/>
      <c r="K55" s="539"/>
      <c r="L55" s="455">
        <v>0</v>
      </c>
      <c r="M55" s="542">
        <v>0</v>
      </c>
      <c r="N55" s="539"/>
      <c r="O55" s="455">
        <v>50000</v>
      </c>
      <c r="P55" s="542">
        <v>0</v>
      </c>
      <c r="Q55" s="539"/>
      <c r="R55" s="542">
        <v>0</v>
      </c>
      <c r="S55" s="544"/>
      <c r="T55" s="539"/>
      <c r="U55" s="455">
        <v>0</v>
      </c>
      <c r="V55" s="455">
        <v>0</v>
      </c>
      <c r="W55" s="455">
        <v>0</v>
      </c>
      <c r="X55" s="455">
        <v>0</v>
      </c>
      <c r="Y55" s="455">
        <v>0</v>
      </c>
      <c r="Z55" s="455">
        <v>0</v>
      </c>
      <c r="AA55" s="455">
        <v>0</v>
      </c>
      <c r="AB55" s="455">
        <v>0</v>
      </c>
      <c r="AC55" s="455">
        <v>0</v>
      </c>
      <c r="AD55" s="455">
        <v>0</v>
      </c>
      <c r="AE55" s="455">
        <v>50000</v>
      </c>
      <c r="AF55" s="449"/>
      <c r="AG55" s="449"/>
      <c r="AH55" s="449"/>
      <c r="AI55" s="449"/>
      <c r="AJ55" s="449"/>
      <c r="AK55" s="449"/>
      <c r="AL55" s="449"/>
      <c r="AM55" s="449"/>
      <c r="AN55" s="449"/>
      <c r="AO55" s="449"/>
      <c r="AP55" s="449"/>
      <c r="AQ55" s="449"/>
    </row>
    <row r="56" spans="1:43" s="656" customFormat="1" ht="13.5" customHeight="1">
      <c r="A56" s="644"/>
      <c r="B56" s="645"/>
      <c r="C56" s="646"/>
      <c r="D56" s="640" t="s">
        <v>654</v>
      </c>
      <c r="E56" s="641" t="s">
        <v>772</v>
      </c>
      <c r="F56" s="642"/>
      <c r="G56" s="643" t="s">
        <v>773</v>
      </c>
      <c r="H56" s="449"/>
      <c r="I56" s="542">
        <v>0</v>
      </c>
      <c r="J56" s="544"/>
      <c r="K56" s="539"/>
      <c r="L56" s="455">
        <v>5000</v>
      </c>
      <c r="M56" s="542">
        <v>0</v>
      </c>
      <c r="N56" s="539"/>
      <c r="O56" s="455">
        <v>0</v>
      </c>
      <c r="P56" s="542">
        <v>0</v>
      </c>
      <c r="Q56" s="539"/>
      <c r="R56" s="542">
        <v>0</v>
      </c>
      <c r="S56" s="544"/>
      <c r="T56" s="539"/>
      <c r="U56" s="455">
        <v>0</v>
      </c>
      <c r="V56" s="455">
        <v>0</v>
      </c>
      <c r="W56" s="455">
        <v>0</v>
      </c>
      <c r="X56" s="455">
        <v>0</v>
      </c>
      <c r="Y56" s="455">
        <v>0</v>
      </c>
      <c r="Z56" s="455">
        <v>0</v>
      </c>
      <c r="AA56" s="455">
        <v>0</v>
      </c>
      <c r="AB56" s="455">
        <v>0</v>
      </c>
      <c r="AC56" s="455">
        <v>0</v>
      </c>
      <c r="AD56" s="455">
        <v>0</v>
      </c>
      <c r="AE56" s="455">
        <v>5000</v>
      </c>
      <c r="AF56" s="449"/>
      <c r="AG56" s="449"/>
      <c r="AH56" s="449"/>
      <c r="AI56" s="449"/>
      <c r="AJ56" s="449"/>
      <c r="AK56" s="449"/>
      <c r="AL56" s="449"/>
      <c r="AM56" s="449"/>
      <c r="AN56" s="449"/>
      <c r="AO56" s="449"/>
      <c r="AP56" s="449"/>
      <c r="AQ56" s="449"/>
    </row>
    <row r="57" spans="1:43" s="656" customFormat="1" ht="13.5" customHeight="1">
      <c r="A57" s="647"/>
      <c r="B57" s="648"/>
      <c r="C57" s="649"/>
      <c r="D57" s="650" t="s">
        <v>667</v>
      </c>
      <c r="E57" s="651"/>
      <c r="F57" s="651"/>
      <c r="G57" s="652"/>
      <c r="H57" s="449"/>
      <c r="I57" s="541">
        <v>270269</v>
      </c>
      <c r="J57" s="544"/>
      <c r="K57" s="539"/>
      <c r="L57" s="456">
        <v>101150</v>
      </c>
      <c r="M57" s="541">
        <v>22650</v>
      </c>
      <c r="N57" s="539"/>
      <c r="O57" s="456">
        <v>50000</v>
      </c>
      <c r="P57" s="541">
        <v>187951</v>
      </c>
      <c r="Q57" s="539"/>
      <c r="R57" s="541">
        <v>1099535.54</v>
      </c>
      <c r="S57" s="544"/>
      <c r="T57" s="539"/>
      <c r="U57" s="456">
        <v>130656</v>
      </c>
      <c r="V57" s="456">
        <v>0</v>
      </c>
      <c r="W57" s="456">
        <v>131250</v>
      </c>
      <c r="X57" s="456">
        <v>0</v>
      </c>
      <c r="Y57" s="456">
        <v>0</v>
      </c>
      <c r="Z57" s="456">
        <v>0</v>
      </c>
      <c r="AA57" s="456">
        <v>0</v>
      </c>
      <c r="AB57" s="456">
        <v>10000</v>
      </c>
      <c r="AC57" s="456">
        <v>0</v>
      </c>
      <c r="AD57" s="456">
        <v>0</v>
      </c>
      <c r="AE57" s="456">
        <v>2003461.54</v>
      </c>
      <c r="AF57" s="449"/>
      <c r="AG57" s="449"/>
      <c r="AH57" s="449"/>
      <c r="AI57" s="449"/>
      <c r="AJ57" s="449"/>
      <c r="AK57" s="449"/>
      <c r="AL57" s="449"/>
      <c r="AM57" s="449"/>
      <c r="AN57" s="449"/>
      <c r="AO57" s="449"/>
      <c r="AP57" s="449"/>
      <c r="AQ57" s="449"/>
    </row>
    <row r="58" spans="1:43" s="656" customFormat="1" ht="13.5" customHeight="1">
      <c r="A58" s="637" t="s">
        <v>654</v>
      </c>
      <c r="B58" s="638" t="s">
        <v>14</v>
      </c>
      <c r="C58" s="639"/>
      <c r="D58" s="640" t="s">
        <v>654</v>
      </c>
      <c r="E58" s="641" t="s">
        <v>728</v>
      </c>
      <c r="F58" s="642"/>
      <c r="G58" s="643" t="s">
        <v>729</v>
      </c>
      <c r="H58" s="449"/>
      <c r="I58" s="542">
        <v>21694.63</v>
      </c>
      <c r="J58" s="544"/>
      <c r="K58" s="539"/>
      <c r="L58" s="455">
        <v>0</v>
      </c>
      <c r="M58" s="542">
        <v>0</v>
      </c>
      <c r="N58" s="539"/>
      <c r="O58" s="455">
        <v>0</v>
      </c>
      <c r="P58" s="542">
        <v>0</v>
      </c>
      <c r="Q58" s="539"/>
      <c r="R58" s="542">
        <v>87720.34</v>
      </c>
      <c r="S58" s="544"/>
      <c r="T58" s="539"/>
      <c r="U58" s="455">
        <v>0</v>
      </c>
      <c r="V58" s="455">
        <v>0</v>
      </c>
      <c r="W58" s="455">
        <v>0</v>
      </c>
      <c r="X58" s="455">
        <v>0</v>
      </c>
      <c r="Y58" s="455">
        <v>0</v>
      </c>
      <c r="Z58" s="455">
        <v>0</v>
      </c>
      <c r="AA58" s="455">
        <v>0</v>
      </c>
      <c r="AB58" s="455">
        <v>0</v>
      </c>
      <c r="AC58" s="455">
        <v>0</v>
      </c>
      <c r="AD58" s="455">
        <v>0</v>
      </c>
      <c r="AE58" s="455">
        <v>109414.97</v>
      </c>
      <c r="AF58" s="449"/>
      <c r="AG58" s="449"/>
      <c r="AH58" s="449"/>
      <c r="AI58" s="449"/>
      <c r="AJ58" s="449"/>
      <c r="AK58" s="449"/>
      <c r="AL58" s="449"/>
      <c r="AM58" s="449"/>
      <c r="AN58" s="449"/>
      <c r="AO58" s="449"/>
      <c r="AP58" s="449"/>
      <c r="AQ58" s="449"/>
    </row>
    <row r="59" spans="1:43" s="656" customFormat="1" ht="13.5" customHeight="1">
      <c r="A59" s="644"/>
      <c r="B59" s="645"/>
      <c r="C59" s="646"/>
      <c r="D59" s="640" t="s">
        <v>654</v>
      </c>
      <c r="E59" s="641" t="s">
        <v>730</v>
      </c>
      <c r="F59" s="642"/>
      <c r="G59" s="643" t="s">
        <v>731</v>
      </c>
      <c r="H59" s="449"/>
      <c r="I59" s="542">
        <v>5027</v>
      </c>
      <c r="J59" s="544"/>
      <c r="K59" s="539"/>
      <c r="L59" s="455">
        <v>0</v>
      </c>
      <c r="M59" s="542">
        <v>0</v>
      </c>
      <c r="N59" s="539"/>
      <c r="O59" s="455">
        <v>0</v>
      </c>
      <c r="P59" s="542">
        <v>0</v>
      </c>
      <c r="Q59" s="539"/>
      <c r="R59" s="542">
        <v>20000</v>
      </c>
      <c r="S59" s="544"/>
      <c r="T59" s="539"/>
      <c r="U59" s="455">
        <v>0</v>
      </c>
      <c r="V59" s="455">
        <v>0</v>
      </c>
      <c r="W59" s="455">
        <v>0</v>
      </c>
      <c r="X59" s="455">
        <v>0</v>
      </c>
      <c r="Y59" s="455">
        <v>0</v>
      </c>
      <c r="Z59" s="455">
        <v>0</v>
      </c>
      <c r="AA59" s="455">
        <v>0</v>
      </c>
      <c r="AB59" s="455">
        <v>0</v>
      </c>
      <c r="AC59" s="455">
        <v>0</v>
      </c>
      <c r="AD59" s="455">
        <v>0</v>
      </c>
      <c r="AE59" s="455">
        <v>25027</v>
      </c>
      <c r="AF59" s="449"/>
      <c r="AG59" s="449"/>
      <c r="AH59" s="449"/>
      <c r="AI59" s="449"/>
      <c r="AJ59" s="449"/>
      <c r="AK59" s="449"/>
      <c r="AL59" s="449"/>
      <c r="AM59" s="449"/>
      <c r="AN59" s="449"/>
      <c r="AO59" s="449"/>
      <c r="AP59" s="449"/>
      <c r="AQ59" s="449"/>
    </row>
    <row r="60" spans="1:43" s="656" customFormat="1" ht="13.5" customHeight="1">
      <c r="A60" s="644"/>
      <c r="B60" s="645"/>
      <c r="C60" s="646"/>
      <c r="D60" s="640" t="s">
        <v>654</v>
      </c>
      <c r="E60" s="641" t="s">
        <v>732</v>
      </c>
      <c r="F60" s="642"/>
      <c r="G60" s="643" t="s">
        <v>733</v>
      </c>
      <c r="H60" s="449"/>
      <c r="I60" s="542">
        <v>7157.86</v>
      </c>
      <c r="J60" s="544"/>
      <c r="K60" s="539"/>
      <c r="L60" s="455">
        <v>0</v>
      </c>
      <c r="M60" s="542">
        <v>0</v>
      </c>
      <c r="N60" s="539"/>
      <c r="O60" s="455">
        <v>0</v>
      </c>
      <c r="P60" s="542">
        <v>0</v>
      </c>
      <c r="Q60" s="539"/>
      <c r="R60" s="542">
        <v>0</v>
      </c>
      <c r="S60" s="544"/>
      <c r="T60" s="539"/>
      <c r="U60" s="455">
        <v>0</v>
      </c>
      <c r="V60" s="455">
        <v>0</v>
      </c>
      <c r="W60" s="455">
        <v>0</v>
      </c>
      <c r="X60" s="455">
        <v>0</v>
      </c>
      <c r="Y60" s="455">
        <v>0</v>
      </c>
      <c r="Z60" s="455">
        <v>0</v>
      </c>
      <c r="AA60" s="455">
        <v>0</v>
      </c>
      <c r="AB60" s="455">
        <v>0</v>
      </c>
      <c r="AC60" s="455">
        <v>0</v>
      </c>
      <c r="AD60" s="455">
        <v>0</v>
      </c>
      <c r="AE60" s="455">
        <v>7157.86</v>
      </c>
      <c r="AF60" s="449"/>
      <c r="AG60" s="449"/>
      <c r="AH60" s="449"/>
      <c r="AI60" s="449"/>
      <c r="AJ60" s="449"/>
      <c r="AK60" s="449"/>
      <c r="AL60" s="449"/>
      <c r="AM60" s="449"/>
      <c r="AN60" s="449"/>
      <c r="AO60" s="449"/>
      <c r="AP60" s="449"/>
      <c r="AQ60" s="449"/>
    </row>
    <row r="61" spans="1:43" s="656" customFormat="1" ht="13.5" customHeight="1">
      <c r="A61" s="644"/>
      <c r="B61" s="645"/>
      <c r="C61" s="646"/>
      <c r="D61" s="640" t="s">
        <v>654</v>
      </c>
      <c r="E61" s="641" t="s">
        <v>774</v>
      </c>
      <c r="F61" s="642"/>
      <c r="G61" s="643" t="s">
        <v>775</v>
      </c>
      <c r="H61" s="449"/>
      <c r="I61" s="542">
        <v>30000</v>
      </c>
      <c r="J61" s="544"/>
      <c r="K61" s="539"/>
      <c r="L61" s="455">
        <v>0</v>
      </c>
      <c r="M61" s="542">
        <v>0</v>
      </c>
      <c r="N61" s="539"/>
      <c r="O61" s="455">
        <v>0</v>
      </c>
      <c r="P61" s="542">
        <v>0</v>
      </c>
      <c r="Q61" s="539"/>
      <c r="R61" s="542">
        <v>0</v>
      </c>
      <c r="S61" s="544"/>
      <c r="T61" s="539"/>
      <c r="U61" s="455">
        <v>0</v>
      </c>
      <c r="V61" s="455">
        <v>0</v>
      </c>
      <c r="W61" s="455">
        <v>0</v>
      </c>
      <c r="X61" s="455">
        <v>0</v>
      </c>
      <c r="Y61" s="455">
        <v>0</v>
      </c>
      <c r="Z61" s="455">
        <v>0</v>
      </c>
      <c r="AA61" s="455">
        <v>0</v>
      </c>
      <c r="AB61" s="455">
        <v>0</v>
      </c>
      <c r="AC61" s="455">
        <v>0</v>
      </c>
      <c r="AD61" s="455">
        <v>0</v>
      </c>
      <c r="AE61" s="455">
        <v>30000</v>
      </c>
      <c r="AF61" s="449"/>
      <c r="AG61" s="449"/>
      <c r="AH61" s="449"/>
      <c r="AI61" s="449"/>
      <c r="AJ61" s="449"/>
      <c r="AK61" s="449"/>
      <c r="AL61" s="449"/>
      <c r="AM61" s="449"/>
      <c r="AN61" s="449"/>
      <c r="AO61" s="449"/>
      <c r="AP61" s="449"/>
      <c r="AQ61" s="449"/>
    </row>
    <row r="62" spans="1:43" s="656" customFormat="1" ht="13.5" customHeight="1">
      <c r="A62" s="644"/>
      <c r="B62" s="645"/>
      <c r="C62" s="646"/>
      <c r="D62" s="640" t="s">
        <v>654</v>
      </c>
      <c r="E62" s="641" t="s">
        <v>776</v>
      </c>
      <c r="F62" s="642"/>
      <c r="G62" s="643" t="s">
        <v>777</v>
      </c>
      <c r="H62" s="449"/>
      <c r="I62" s="542">
        <v>20900</v>
      </c>
      <c r="J62" s="544"/>
      <c r="K62" s="539"/>
      <c r="L62" s="455">
        <v>0</v>
      </c>
      <c r="M62" s="542">
        <v>0</v>
      </c>
      <c r="N62" s="539"/>
      <c r="O62" s="455">
        <v>0</v>
      </c>
      <c r="P62" s="542">
        <v>0</v>
      </c>
      <c r="Q62" s="539"/>
      <c r="R62" s="542">
        <v>0</v>
      </c>
      <c r="S62" s="544"/>
      <c r="T62" s="539"/>
      <c r="U62" s="455">
        <v>0</v>
      </c>
      <c r="V62" s="455">
        <v>0</v>
      </c>
      <c r="W62" s="455">
        <v>0</v>
      </c>
      <c r="X62" s="455">
        <v>0</v>
      </c>
      <c r="Y62" s="455">
        <v>0</v>
      </c>
      <c r="Z62" s="455">
        <v>0</v>
      </c>
      <c r="AA62" s="455">
        <v>0</v>
      </c>
      <c r="AB62" s="455">
        <v>0</v>
      </c>
      <c r="AC62" s="455">
        <v>0</v>
      </c>
      <c r="AD62" s="455">
        <v>0</v>
      </c>
      <c r="AE62" s="455">
        <v>20900</v>
      </c>
      <c r="AF62" s="449"/>
      <c r="AG62" s="449"/>
      <c r="AH62" s="449"/>
      <c r="AI62" s="449"/>
      <c r="AJ62" s="449"/>
      <c r="AK62" s="449"/>
      <c r="AL62" s="449"/>
      <c r="AM62" s="449"/>
      <c r="AN62" s="449"/>
      <c r="AO62" s="449"/>
      <c r="AP62" s="449"/>
      <c r="AQ62" s="449"/>
    </row>
    <row r="63" spans="1:43" s="656" customFormat="1" ht="13.5" customHeight="1">
      <c r="A63" s="647"/>
      <c r="B63" s="648"/>
      <c r="C63" s="649"/>
      <c r="D63" s="650" t="s">
        <v>667</v>
      </c>
      <c r="E63" s="651"/>
      <c r="F63" s="651"/>
      <c r="G63" s="652"/>
      <c r="H63" s="449"/>
      <c r="I63" s="541">
        <v>84779.49</v>
      </c>
      <c r="J63" s="544"/>
      <c r="K63" s="539"/>
      <c r="L63" s="456">
        <v>0</v>
      </c>
      <c r="M63" s="541">
        <v>0</v>
      </c>
      <c r="N63" s="539"/>
      <c r="O63" s="456">
        <v>0</v>
      </c>
      <c r="P63" s="541">
        <v>0</v>
      </c>
      <c r="Q63" s="539"/>
      <c r="R63" s="541">
        <v>107720.34</v>
      </c>
      <c r="S63" s="544"/>
      <c r="T63" s="539"/>
      <c r="U63" s="456">
        <v>0</v>
      </c>
      <c r="V63" s="456">
        <v>0</v>
      </c>
      <c r="W63" s="456">
        <v>0</v>
      </c>
      <c r="X63" s="456">
        <v>0</v>
      </c>
      <c r="Y63" s="456">
        <v>0</v>
      </c>
      <c r="Z63" s="456">
        <v>0</v>
      </c>
      <c r="AA63" s="456">
        <v>0</v>
      </c>
      <c r="AB63" s="456">
        <v>0</v>
      </c>
      <c r="AC63" s="456">
        <v>0</v>
      </c>
      <c r="AD63" s="456">
        <v>0</v>
      </c>
      <c r="AE63" s="456">
        <v>192499.83</v>
      </c>
      <c r="AF63" s="449"/>
      <c r="AG63" s="449"/>
      <c r="AH63" s="449"/>
      <c r="AI63" s="449"/>
      <c r="AJ63" s="449"/>
      <c r="AK63" s="449"/>
      <c r="AL63" s="449"/>
      <c r="AM63" s="449"/>
      <c r="AN63" s="449"/>
      <c r="AO63" s="449"/>
      <c r="AP63" s="449"/>
      <c r="AQ63" s="449"/>
    </row>
    <row r="64" spans="1:43" s="656" customFormat="1" ht="13.5" customHeight="1">
      <c r="A64" s="637" t="s">
        <v>654</v>
      </c>
      <c r="B64" s="638" t="s">
        <v>41</v>
      </c>
      <c r="C64" s="639"/>
      <c r="D64" s="640" t="s">
        <v>654</v>
      </c>
      <c r="E64" s="641" t="s">
        <v>734</v>
      </c>
      <c r="F64" s="642"/>
      <c r="G64" s="643" t="s">
        <v>735</v>
      </c>
      <c r="H64" s="449"/>
      <c r="I64" s="542">
        <v>86100</v>
      </c>
      <c r="J64" s="544"/>
      <c r="K64" s="539"/>
      <c r="L64" s="455">
        <v>15000</v>
      </c>
      <c r="M64" s="542">
        <v>0</v>
      </c>
      <c r="N64" s="539"/>
      <c r="O64" s="455">
        <v>0</v>
      </c>
      <c r="P64" s="542">
        <v>0</v>
      </c>
      <c r="Q64" s="539"/>
      <c r="R64" s="542">
        <v>0</v>
      </c>
      <c r="S64" s="544"/>
      <c r="T64" s="539"/>
      <c r="U64" s="455">
        <v>0</v>
      </c>
      <c r="V64" s="455">
        <v>0</v>
      </c>
      <c r="W64" s="455">
        <v>5000</v>
      </c>
      <c r="X64" s="455">
        <v>0</v>
      </c>
      <c r="Y64" s="455">
        <v>0</v>
      </c>
      <c r="Z64" s="455">
        <v>0</v>
      </c>
      <c r="AA64" s="455">
        <v>0</v>
      </c>
      <c r="AB64" s="455">
        <v>0</v>
      </c>
      <c r="AC64" s="455">
        <v>0</v>
      </c>
      <c r="AD64" s="455">
        <v>0</v>
      </c>
      <c r="AE64" s="455">
        <v>106100</v>
      </c>
      <c r="AF64" s="449"/>
      <c r="AG64" s="449"/>
      <c r="AH64" s="449"/>
      <c r="AI64" s="449"/>
      <c r="AJ64" s="449"/>
      <c r="AK64" s="449"/>
      <c r="AL64" s="449"/>
      <c r="AM64" s="449"/>
      <c r="AN64" s="449"/>
      <c r="AO64" s="449"/>
      <c r="AP64" s="449"/>
      <c r="AQ64" s="449"/>
    </row>
    <row r="65" spans="1:43" s="656" customFormat="1" ht="13.5" customHeight="1">
      <c r="A65" s="644"/>
      <c r="B65" s="645"/>
      <c r="C65" s="646"/>
      <c r="D65" s="640" t="s">
        <v>654</v>
      </c>
      <c r="E65" s="641" t="s">
        <v>778</v>
      </c>
      <c r="F65" s="642"/>
      <c r="G65" s="643" t="s">
        <v>779</v>
      </c>
      <c r="H65" s="449"/>
      <c r="I65" s="542">
        <v>6000</v>
      </c>
      <c r="J65" s="544"/>
      <c r="K65" s="539"/>
      <c r="L65" s="455">
        <v>0</v>
      </c>
      <c r="M65" s="542">
        <v>0</v>
      </c>
      <c r="N65" s="539"/>
      <c r="O65" s="455">
        <v>0</v>
      </c>
      <c r="P65" s="542">
        <v>0</v>
      </c>
      <c r="Q65" s="539"/>
      <c r="R65" s="542">
        <v>0</v>
      </c>
      <c r="S65" s="544"/>
      <c r="T65" s="539"/>
      <c r="U65" s="455">
        <v>0</v>
      </c>
      <c r="V65" s="455">
        <v>0</v>
      </c>
      <c r="W65" s="455">
        <v>0</v>
      </c>
      <c r="X65" s="455">
        <v>0</v>
      </c>
      <c r="Y65" s="455">
        <v>0</v>
      </c>
      <c r="Z65" s="455">
        <v>0</v>
      </c>
      <c r="AA65" s="455">
        <v>0</v>
      </c>
      <c r="AB65" s="455">
        <v>0</v>
      </c>
      <c r="AC65" s="455">
        <v>0</v>
      </c>
      <c r="AD65" s="455">
        <v>0</v>
      </c>
      <c r="AE65" s="455">
        <v>6000</v>
      </c>
      <c r="AF65" s="449"/>
      <c r="AG65" s="449"/>
      <c r="AH65" s="449"/>
      <c r="AI65" s="449"/>
      <c r="AJ65" s="449"/>
      <c r="AK65" s="449"/>
      <c r="AL65" s="449"/>
      <c r="AM65" s="449"/>
      <c r="AN65" s="449"/>
      <c r="AO65" s="449"/>
      <c r="AP65" s="449"/>
      <c r="AQ65" s="449"/>
    </row>
    <row r="66" spans="1:43" s="656" customFormat="1" ht="13.5" customHeight="1">
      <c r="A66" s="644"/>
      <c r="B66" s="645"/>
      <c r="C66" s="646"/>
      <c r="D66" s="640" t="s">
        <v>654</v>
      </c>
      <c r="E66" s="641" t="s">
        <v>738</v>
      </c>
      <c r="F66" s="642"/>
      <c r="G66" s="643" t="s">
        <v>739</v>
      </c>
      <c r="H66" s="449"/>
      <c r="I66" s="542">
        <v>180000</v>
      </c>
      <c r="J66" s="544"/>
      <c r="K66" s="539"/>
      <c r="L66" s="455">
        <v>0</v>
      </c>
      <c r="M66" s="542">
        <v>0</v>
      </c>
      <c r="N66" s="539"/>
      <c r="O66" s="455">
        <v>0</v>
      </c>
      <c r="P66" s="542">
        <v>0</v>
      </c>
      <c r="Q66" s="539"/>
      <c r="R66" s="542">
        <v>0</v>
      </c>
      <c r="S66" s="544"/>
      <c r="T66" s="539"/>
      <c r="U66" s="455">
        <v>0</v>
      </c>
      <c r="V66" s="455">
        <v>0</v>
      </c>
      <c r="W66" s="455">
        <v>0</v>
      </c>
      <c r="X66" s="455">
        <v>0</v>
      </c>
      <c r="Y66" s="455">
        <v>0</v>
      </c>
      <c r="Z66" s="455">
        <v>0</v>
      </c>
      <c r="AA66" s="455">
        <v>0</v>
      </c>
      <c r="AB66" s="455">
        <v>0</v>
      </c>
      <c r="AC66" s="455">
        <v>0</v>
      </c>
      <c r="AD66" s="455">
        <v>0</v>
      </c>
      <c r="AE66" s="455">
        <v>180000</v>
      </c>
      <c r="AF66" s="449"/>
      <c r="AG66" s="449"/>
      <c r="AH66" s="449"/>
      <c r="AI66" s="449"/>
      <c r="AJ66" s="449"/>
      <c r="AK66" s="449"/>
      <c r="AL66" s="449"/>
      <c r="AM66" s="449"/>
      <c r="AN66" s="449"/>
      <c r="AO66" s="449"/>
      <c r="AP66" s="449"/>
      <c r="AQ66" s="449"/>
    </row>
    <row r="67" spans="1:43" s="656" customFormat="1" ht="13.5" customHeight="1">
      <c r="A67" s="644"/>
      <c r="B67" s="645"/>
      <c r="C67" s="646"/>
      <c r="D67" s="640" t="s">
        <v>654</v>
      </c>
      <c r="E67" s="641" t="s">
        <v>740</v>
      </c>
      <c r="F67" s="642"/>
      <c r="G67" s="643" t="s">
        <v>741</v>
      </c>
      <c r="H67" s="449"/>
      <c r="I67" s="542">
        <v>87000</v>
      </c>
      <c r="J67" s="544"/>
      <c r="K67" s="539"/>
      <c r="L67" s="455">
        <v>0</v>
      </c>
      <c r="M67" s="542">
        <v>0</v>
      </c>
      <c r="N67" s="539"/>
      <c r="O67" s="455">
        <v>0</v>
      </c>
      <c r="P67" s="542">
        <v>0</v>
      </c>
      <c r="Q67" s="539"/>
      <c r="R67" s="542">
        <v>17000</v>
      </c>
      <c r="S67" s="544"/>
      <c r="T67" s="539"/>
      <c r="U67" s="455">
        <v>0</v>
      </c>
      <c r="V67" s="455">
        <v>0</v>
      </c>
      <c r="W67" s="455">
        <v>0</v>
      </c>
      <c r="X67" s="455">
        <v>0</v>
      </c>
      <c r="Y67" s="455">
        <v>0</v>
      </c>
      <c r="Z67" s="455">
        <v>0</v>
      </c>
      <c r="AA67" s="455">
        <v>0</v>
      </c>
      <c r="AB67" s="455">
        <v>0</v>
      </c>
      <c r="AC67" s="455">
        <v>0</v>
      </c>
      <c r="AD67" s="455">
        <v>0</v>
      </c>
      <c r="AE67" s="455">
        <v>104000</v>
      </c>
      <c r="AF67" s="449"/>
      <c r="AG67" s="449"/>
      <c r="AH67" s="449"/>
      <c r="AI67" s="449"/>
      <c r="AJ67" s="449"/>
      <c r="AK67" s="449"/>
      <c r="AL67" s="449"/>
      <c r="AM67" s="449"/>
      <c r="AN67" s="449"/>
      <c r="AO67" s="449"/>
      <c r="AP67" s="449"/>
      <c r="AQ67" s="449"/>
    </row>
    <row r="68" spans="1:43" s="656" customFormat="1" ht="13.5" customHeight="1">
      <c r="A68" s="644"/>
      <c r="B68" s="645"/>
      <c r="C68" s="646"/>
      <c r="D68" s="640" t="s">
        <v>654</v>
      </c>
      <c r="E68" s="641" t="s">
        <v>742</v>
      </c>
      <c r="F68" s="642"/>
      <c r="G68" s="643" t="s">
        <v>743</v>
      </c>
      <c r="H68" s="449"/>
      <c r="I68" s="542">
        <v>0</v>
      </c>
      <c r="J68" s="544"/>
      <c r="K68" s="539"/>
      <c r="L68" s="455">
        <v>0</v>
      </c>
      <c r="M68" s="542">
        <v>0</v>
      </c>
      <c r="N68" s="539"/>
      <c r="O68" s="455">
        <v>0</v>
      </c>
      <c r="P68" s="542">
        <v>0</v>
      </c>
      <c r="Q68" s="539"/>
      <c r="R68" s="542">
        <v>0</v>
      </c>
      <c r="S68" s="544"/>
      <c r="T68" s="539"/>
      <c r="U68" s="455">
        <v>0</v>
      </c>
      <c r="V68" s="455">
        <v>0</v>
      </c>
      <c r="W68" s="455">
        <v>21000</v>
      </c>
      <c r="X68" s="455">
        <v>0</v>
      </c>
      <c r="Y68" s="455">
        <v>0</v>
      </c>
      <c r="Z68" s="455">
        <v>0</v>
      </c>
      <c r="AA68" s="455">
        <v>0</v>
      </c>
      <c r="AB68" s="455">
        <v>0</v>
      </c>
      <c r="AC68" s="455">
        <v>0</v>
      </c>
      <c r="AD68" s="455">
        <v>0</v>
      </c>
      <c r="AE68" s="455">
        <v>21000</v>
      </c>
      <c r="AF68" s="449"/>
      <c r="AG68" s="449"/>
      <c r="AH68" s="449"/>
      <c r="AI68" s="449"/>
      <c r="AJ68" s="449"/>
      <c r="AK68" s="449"/>
      <c r="AL68" s="449"/>
      <c r="AM68" s="449"/>
      <c r="AN68" s="449"/>
      <c r="AO68" s="449"/>
      <c r="AP68" s="449"/>
      <c r="AQ68" s="449"/>
    </row>
    <row r="69" spans="1:43" s="656" customFormat="1" ht="13.5" customHeight="1">
      <c r="A69" s="647"/>
      <c r="B69" s="648"/>
      <c r="C69" s="649"/>
      <c r="D69" s="650" t="s">
        <v>667</v>
      </c>
      <c r="E69" s="651"/>
      <c r="F69" s="651"/>
      <c r="G69" s="652"/>
      <c r="H69" s="449"/>
      <c r="I69" s="541">
        <v>359100</v>
      </c>
      <c r="J69" s="544"/>
      <c r="K69" s="539"/>
      <c r="L69" s="456">
        <v>15000</v>
      </c>
      <c r="M69" s="541">
        <v>0</v>
      </c>
      <c r="N69" s="539"/>
      <c r="O69" s="456">
        <v>0</v>
      </c>
      <c r="P69" s="541">
        <v>0</v>
      </c>
      <c r="Q69" s="539"/>
      <c r="R69" s="541">
        <v>17000</v>
      </c>
      <c r="S69" s="544"/>
      <c r="T69" s="539"/>
      <c r="U69" s="456">
        <v>0</v>
      </c>
      <c r="V69" s="456">
        <v>0</v>
      </c>
      <c r="W69" s="456">
        <v>26000</v>
      </c>
      <c r="X69" s="456">
        <v>0</v>
      </c>
      <c r="Y69" s="456">
        <v>0</v>
      </c>
      <c r="Z69" s="456">
        <v>0</v>
      </c>
      <c r="AA69" s="456">
        <v>0</v>
      </c>
      <c r="AB69" s="456">
        <v>0</v>
      </c>
      <c r="AC69" s="456">
        <v>0</v>
      </c>
      <c r="AD69" s="456">
        <v>0</v>
      </c>
      <c r="AE69" s="456">
        <v>417100</v>
      </c>
      <c r="AF69" s="449"/>
      <c r="AG69" s="449"/>
      <c r="AH69" s="449"/>
      <c r="AI69" s="449"/>
      <c r="AJ69" s="449"/>
      <c r="AK69" s="449"/>
      <c r="AL69" s="449"/>
      <c r="AM69" s="449"/>
      <c r="AN69" s="449"/>
      <c r="AO69" s="449"/>
      <c r="AP69" s="449"/>
      <c r="AQ69" s="449"/>
    </row>
    <row r="70" spans="1:43" s="656" customFormat="1" ht="13.5" customHeight="1">
      <c r="A70" s="637" t="s">
        <v>654</v>
      </c>
      <c r="B70" s="638" t="s">
        <v>18</v>
      </c>
      <c r="C70" s="639"/>
      <c r="D70" s="640" t="s">
        <v>654</v>
      </c>
      <c r="E70" s="641" t="s">
        <v>18</v>
      </c>
      <c r="F70" s="642"/>
      <c r="G70" s="643" t="s">
        <v>780</v>
      </c>
      <c r="H70" s="449"/>
      <c r="I70" s="542">
        <v>25000</v>
      </c>
      <c r="J70" s="544"/>
      <c r="K70" s="539"/>
      <c r="L70" s="455">
        <v>0</v>
      </c>
      <c r="M70" s="542">
        <v>0</v>
      </c>
      <c r="N70" s="539"/>
      <c r="O70" s="455">
        <v>0</v>
      </c>
      <c r="P70" s="542">
        <v>0</v>
      </c>
      <c r="Q70" s="539"/>
      <c r="R70" s="542">
        <v>0</v>
      </c>
      <c r="S70" s="544"/>
      <c r="T70" s="539"/>
      <c r="U70" s="455">
        <v>0</v>
      </c>
      <c r="V70" s="455">
        <v>0</v>
      </c>
      <c r="W70" s="455">
        <v>0</v>
      </c>
      <c r="X70" s="455">
        <v>0</v>
      </c>
      <c r="Y70" s="455">
        <v>0</v>
      </c>
      <c r="Z70" s="455">
        <v>0</v>
      </c>
      <c r="AA70" s="455">
        <v>0</v>
      </c>
      <c r="AB70" s="455">
        <v>0</v>
      </c>
      <c r="AC70" s="455">
        <v>0</v>
      </c>
      <c r="AD70" s="455">
        <v>0</v>
      </c>
      <c r="AE70" s="455">
        <v>25000</v>
      </c>
      <c r="AF70" s="449"/>
      <c r="AG70" s="449"/>
      <c r="AH70" s="449"/>
      <c r="AI70" s="449"/>
      <c r="AJ70" s="449"/>
      <c r="AK70" s="449"/>
      <c r="AL70" s="449"/>
      <c r="AM70" s="449"/>
      <c r="AN70" s="449"/>
      <c r="AO70" s="449"/>
      <c r="AP70" s="449"/>
      <c r="AQ70" s="449"/>
    </row>
    <row r="71" spans="1:43" s="656" customFormat="1" ht="13.5" customHeight="1">
      <c r="A71" s="647"/>
      <c r="B71" s="648"/>
      <c r="C71" s="649"/>
      <c r="D71" s="650" t="s">
        <v>667</v>
      </c>
      <c r="E71" s="651"/>
      <c r="F71" s="651"/>
      <c r="G71" s="652"/>
      <c r="H71" s="449"/>
      <c r="I71" s="541">
        <v>25000</v>
      </c>
      <c r="J71" s="544"/>
      <c r="K71" s="539"/>
      <c r="L71" s="456">
        <v>0</v>
      </c>
      <c r="M71" s="541">
        <v>0</v>
      </c>
      <c r="N71" s="539"/>
      <c r="O71" s="456">
        <v>0</v>
      </c>
      <c r="P71" s="541">
        <v>0</v>
      </c>
      <c r="Q71" s="539"/>
      <c r="R71" s="541">
        <v>0</v>
      </c>
      <c r="S71" s="544"/>
      <c r="T71" s="539"/>
      <c r="U71" s="456">
        <v>0</v>
      </c>
      <c r="V71" s="456">
        <v>0</v>
      </c>
      <c r="W71" s="456">
        <v>0</v>
      </c>
      <c r="X71" s="456">
        <v>0</v>
      </c>
      <c r="Y71" s="456">
        <v>0</v>
      </c>
      <c r="Z71" s="456">
        <v>0</v>
      </c>
      <c r="AA71" s="456">
        <v>0</v>
      </c>
      <c r="AB71" s="456">
        <v>0</v>
      </c>
      <c r="AC71" s="456">
        <v>0</v>
      </c>
      <c r="AD71" s="456">
        <v>0</v>
      </c>
      <c r="AE71" s="456">
        <v>25000</v>
      </c>
      <c r="AF71" s="449"/>
      <c r="AG71" s="449"/>
      <c r="AH71" s="449"/>
      <c r="AI71" s="449"/>
      <c r="AJ71" s="449"/>
      <c r="AK71" s="449"/>
      <c r="AL71" s="449"/>
      <c r="AM71" s="449"/>
      <c r="AN71" s="449"/>
      <c r="AO71" s="449"/>
      <c r="AP71" s="449"/>
      <c r="AQ71" s="449"/>
    </row>
    <row r="72" spans="1:43" s="656" customFormat="1" ht="13.5" customHeight="1">
      <c r="A72" s="637" t="s">
        <v>654</v>
      </c>
      <c r="B72" s="638" t="s">
        <v>16</v>
      </c>
      <c r="C72" s="639"/>
      <c r="D72" s="640" t="s">
        <v>654</v>
      </c>
      <c r="E72" s="641" t="s">
        <v>781</v>
      </c>
      <c r="F72" s="642"/>
      <c r="G72" s="643" t="s">
        <v>782</v>
      </c>
      <c r="H72" s="449"/>
      <c r="I72" s="542">
        <v>0</v>
      </c>
      <c r="J72" s="544"/>
      <c r="K72" s="539"/>
      <c r="L72" s="455">
        <v>0</v>
      </c>
      <c r="M72" s="542">
        <v>0</v>
      </c>
      <c r="N72" s="539"/>
      <c r="O72" s="455">
        <v>0</v>
      </c>
      <c r="P72" s="542">
        <v>0</v>
      </c>
      <c r="Q72" s="539"/>
      <c r="R72" s="542">
        <v>351000</v>
      </c>
      <c r="S72" s="544"/>
      <c r="T72" s="539"/>
      <c r="U72" s="455">
        <v>0</v>
      </c>
      <c r="V72" s="455">
        <v>0</v>
      </c>
      <c r="W72" s="455">
        <v>0</v>
      </c>
      <c r="X72" s="455">
        <v>0</v>
      </c>
      <c r="Y72" s="455">
        <v>0</v>
      </c>
      <c r="Z72" s="455">
        <v>0</v>
      </c>
      <c r="AA72" s="455">
        <v>0</v>
      </c>
      <c r="AB72" s="455">
        <v>0</v>
      </c>
      <c r="AC72" s="455">
        <v>0</v>
      </c>
      <c r="AD72" s="455">
        <v>0</v>
      </c>
      <c r="AE72" s="455">
        <v>351000</v>
      </c>
      <c r="AF72" s="449"/>
      <c r="AG72" s="449"/>
      <c r="AH72" s="449"/>
      <c r="AI72" s="449"/>
      <c r="AJ72" s="449"/>
      <c r="AK72" s="449"/>
      <c r="AL72" s="449"/>
      <c r="AM72" s="449"/>
      <c r="AN72" s="449"/>
      <c r="AO72" s="449"/>
      <c r="AP72" s="449"/>
      <c r="AQ72" s="449"/>
    </row>
    <row r="73" spans="1:43" s="656" customFormat="1" ht="13.5" customHeight="1">
      <c r="A73" s="644"/>
      <c r="B73" s="645"/>
      <c r="C73" s="646"/>
      <c r="D73" s="640" t="s">
        <v>654</v>
      </c>
      <c r="E73" s="641" t="s">
        <v>746</v>
      </c>
      <c r="F73" s="642"/>
      <c r="G73" s="643" t="s">
        <v>138</v>
      </c>
      <c r="H73" s="449"/>
      <c r="I73" s="542">
        <v>0</v>
      </c>
      <c r="J73" s="544"/>
      <c r="K73" s="539"/>
      <c r="L73" s="455">
        <v>0</v>
      </c>
      <c r="M73" s="542">
        <v>0</v>
      </c>
      <c r="N73" s="539"/>
      <c r="O73" s="455">
        <v>0</v>
      </c>
      <c r="P73" s="542">
        <v>0</v>
      </c>
      <c r="Q73" s="539"/>
      <c r="R73" s="542">
        <v>0</v>
      </c>
      <c r="S73" s="544"/>
      <c r="T73" s="539"/>
      <c r="U73" s="455">
        <v>0</v>
      </c>
      <c r="V73" s="455">
        <v>0</v>
      </c>
      <c r="W73" s="455">
        <v>120000</v>
      </c>
      <c r="X73" s="455">
        <v>0</v>
      </c>
      <c r="Y73" s="455">
        <v>0</v>
      </c>
      <c r="Z73" s="455">
        <v>0</v>
      </c>
      <c r="AA73" s="455">
        <v>1159200</v>
      </c>
      <c r="AB73" s="455">
        <v>0</v>
      </c>
      <c r="AC73" s="455">
        <v>0</v>
      </c>
      <c r="AD73" s="455">
        <v>0</v>
      </c>
      <c r="AE73" s="455">
        <v>1279200</v>
      </c>
      <c r="AF73" s="449"/>
      <c r="AG73" s="449"/>
      <c r="AH73" s="449"/>
      <c r="AI73" s="449"/>
      <c r="AJ73" s="449"/>
      <c r="AK73" s="449"/>
      <c r="AL73" s="449"/>
      <c r="AM73" s="449"/>
      <c r="AN73" s="449"/>
      <c r="AO73" s="449"/>
      <c r="AP73" s="449"/>
      <c r="AQ73" s="449"/>
    </row>
    <row r="74" spans="1:43" s="656" customFormat="1" ht="13.5" customHeight="1">
      <c r="A74" s="647"/>
      <c r="B74" s="648"/>
      <c r="C74" s="649"/>
      <c r="D74" s="650" t="s">
        <v>667</v>
      </c>
      <c r="E74" s="651"/>
      <c r="F74" s="651"/>
      <c r="G74" s="652"/>
      <c r="H74" s="449"/>
      <c r="I74" s="541">
        <v>0</v>
      </c>
      <c r="J74" s="544"/>
      <c r="K74" s="539"/>
      <c r="L74" s="456">
        <v>0</v>
      </c>
      <c r="M74" s="541">
        <v>0</v>
      </c>
      <c r="N74" s="539"/>
      <c r="O74" s="456">
        <v>0</v>
      </c>
      <c r="P74" s="541">
        <v>0</v>
      </c>
      <c r="Q74" s="539"/>
      <c r="R74" s="541">
        <v>351000</v>
      </c>
      <c r="S74" s="544"/>
      <c r="T74" s="539"/>
      <c r="U74" s="456">
        <v>0</v>
      </c>
      <c r="V74" s="456">
        <v>0</v>
      </c>
      <c r="W74" s="456">
        <v>120000</v>
      </c>
      <c r="X74" s="456">
        <v>0</v>
      </c>
      <c r="Y74" s="456">
        <v>0</v>
      </c>
      <c r="Z74" s="456">
        <v>0</v>
      </c>
      <c r="AA74" s="456">
        <v>1159200</v>
      </c>
      <c r="AB74" s="456">
        <v>0</v>
      </c>
      <c r="AC74" s="456">
        <v>0</v>
      </c>
      <c r="AD74" s="456">
        <v>0</v>
      </c>
      <c r="AE74" s="456">
        <v>1630200</v>
      </c>
      <c r="AF74" s="449"/>
      <c r="AG74" s="449"/>
      <c r="AH74" s="449"/>
      <c r="AI74" s="449"/>
      <c r="AJ74" s="449"/>
      <c r="AK74" s="449"/>
      <c r="AL74" s="449"/>
      <c r="AM74" s="449"/>
      <c r="AN74" s="449"/>
      <c r="AO74" s="449"/>
      <c r="AP74" s="449"/>
      <c r="AQ74" s="449"/>
    </row>
    <row r="75" spans="1:43" s="656" customFormat="1" ht="11.25">
      <c r="A75" s="637" t="s">
        <v>654</v>
      </c>
      <c r="B75" s="638" t="s">
        <v>15</v>
      </c>
      <c r="C75" s="639"/>
      <c r="D75" s="640" t="s">
        <v>654</v>
      </c>
      <c r="E75" s="641" t="s">
        <v>783</v>
      </c>
      <c r="F75" s="642"/>
      <c r="G75" s="643" t="s">
        <v>784</v>
      </c>
      <c r="H75" s="449"/>
      <c r="I75" s="542">
        <v>0</v>
      </c>
      <c r="J75" s="544"/>
      <c r="K75" s="539"/>
      <c r="L75" s="455">
        <v>0</v>
      </c>
      <c r="M75" s="542">
        <v>0</v>
      </c>
      <c r="N75" s="539"/>
      <c r="O75" s="455">
        <v>0</v>
      </c>
      <c r="P75" s="542">
        <v>0</v>
      </c>
      <c r="Q75" s="539"/>
      <c r="R75" s="542">
        <v>0</v>
      </c>
      <c r="S75" s="544"/>
      <c r="T75" s="539"/>
      <c r="U75" s="455">
        <v>255000</v>
      </c>
      <c r="V75" s="455">
        <v>0</v>
      </c>
      <c r="W75" s="455">
        <v>0</v>
      </c>
      <c r="X75" s="455">
        <v>0</v>
      </c>
      <c r="Y75" s="455">
        <v>0</v>
      </c>
      <c r="Z75" s="455">
        <v>0</v>
      </c>
      <c r="AA75" s="455">
        <v>0</v>
      </c>
      <c r="AB75" s="455">
        <v>0</v>
      </c>
      <c r="AC75" s="455">
        <v>0</v>
      </c>
      <c r="AD75" s="455">
        <v>0</v>
      </c>
      <c r="AE75" s="455">
        <v>255000</v>
      </c>
      <c r="AF75" s="449"/>
      <c r="AG75" s="449"/>
      <c r="AH75" s="449"/>
      <c r="AI75" s="449"/>
      <c r="AJ75" s="449"/>
      <c r="AK75" s="449"/>
      <c r="AL75" s="449"/>
      <c r="AM75" s="449"/>
      <c r="AN75" s="449"/>
      <c r="AO75" s="449"/>
      <c r="AP75" s="449"/>
      <c r="AQ75" s="449"/>
    </row>
    <row r="76" spans="1:43" s="656" customFormat="1" ht="13.5" customHeight="1">
      <c r="A76" s="647"/>
      <c r="B76" s="648"/>
      <c r="C76" s="649"/>
      <c r="D76" s="650" t="s">
        <v>667</v>
      </c>
      <c r="E76" s="651"/>
      <c r="F76" s="651"/>
      <c r="G76" s="652"/>
      <c r="H76" s="449"/>
      <c r="I76" s="541">
        <v>0</v>
      </c>
      <c r="J76" s="544"/>
      <c r="K76" s="539"/>
      <c r="L76" s="456">
        <v>0</v>
      </c>
      <c r="M76" s="541">
        <v>0</v>
      </c>
      <c r="N76" s="539"/>
      <c r="O76" s="456">
        <v>0</v>
      </c>
      <c r="P76" s="541">
        <v>0</v>
      </c>
      <c r="Q76" s="539"/>
      <c r="R76" s="541">
        <v>0</v>
      </c>
      <c r="S76" s="544"/>
      <c r="T76" s="539"/>
      <c r="U76" s="456">
        <v>255000</v>
      </c>
      <c r="V76" s="456">
        <v>0</v>
      </c>
      <c r="W76" s="456">
        <v>0</v>
      </c>
      <c r="X76" s="456">
        <v>0</v>
      </c>
      <c r="Y76" s="456">
        <v>0</v>
      </c>
      <c r="Z76" s="456">
        <v>0</v>
      </c>
      <c r="AA76" s="456">
        <v>0</v>
      </c>
      <c r="AB76" s="456">
        <v>0</v>
      </c>
      <c r="AC76" s="456">
        <v>0</v>
      </c>
      <c r="AD76" s="456">
        <v>0</v>
      </c>
      <c r="AE76" s="456">
        <v>255000</v>
      </c>
      <c r="AF76" s="449"/>
      <c r="AG76" s="449"/>
      <c r="AH76" s="449"/>
      <c r="AI76" s="449"/>
      <c r="AJ76" s="449"/>
      <c r="AK76" s="449"/>
      <c r="AL76" s="449"/>
      <c r="AM76" s="449"/>
      <c r="AN76" s="449"/>
      <c r="AO76" s="449"/>
      <c r="AP76" s="449"/>
      <c r="AQ76" s="449"/>
    </row>
    <row r="77" spans="1:43" s="656" customFormat="1" ht="15.75" customHeight="1">
      <c r="A77" s="637" t="s">
        <v>654</v>
      </c>
      <c r="B77" s="638" t="s">
        <v>17</v>
      </c>
      <c r="C77" s="639"/>
      <c r="D77" s="653" t="s">
        <v>654</v>
      </c>
      <c r="E77" s="641" t="s">
        <v>655</v>
      </c>
      <c r="F77" s="642"/>
      <c r="G77" s="643" t="s">
        <v>656</v>
      </c>
      <c r="H77" s="449"/>
      <c r="I77" s="542">
        <v>0</v>
      </c>
      <c r="J77" s="544"/>
      <c r="K77" s="539"/>
      <c r="L77" s="455">
        <v>0</v>
      </c>
      <c r="M77" s="542">
        <v>0</v>
      </c>
      <c r="N77" s="539"/>
      <c r="O77" s="455">
        <v>0</v>
      </c>
      <c r="P77" s="542">
        <v>0</v>
      </c>
      <c r="Q77" s="539"/>
      <c r="R77" s="542">
        <v>0</v>
      </c>
      <c r="S77" s="544"/>
      <c r="T77" s="539"/>
      <c r="U77" s="455">
        <v>0</v>
      </c>
      <c r="V77" s="455">
        <v>0</v>
      </c>
      <c r="W77" s="455">
        <v>0</v>
      </c>
      <c r="X77" s="455">
        <v>0</v>
      </c>
      <c r="Y77" s="455">
        <v>0</v>
      </c>
      <c r="Z77" s="455">
        <v>0</v>
      </c>
      <c r="AA77" s="455">
        <v>0</v>
      </c>
      <c r="AB77" s="455">
        <v>0</v>
      </c>
      <c r="AC77" s="455">
        <v>0</v>
      </c>
      <c r="AD77" s="455">
        <v>45480</v>
      </c>
      <c r="AE77" s="455">
        <v>45480</v>
      </c>
      <c r="AF77" s="449"/>
      <c r="AG77" s="449"/>
      <c r="AH77" s="449"/>
      <c r="AI77" s="449"/>
      <c r="AJ77" s="449"/>
      <c r="AK77" s="449"/>
      <c r="AL77" s="449"/>
      <c r="AM77" s="449"/>
      <c r="AN77" s="449"/>
      <c r="AO77" s="449"/>
      <c r="AP77" s="449"/>
      <c r="AQ77" s="449"/>
    </row>
    <row r="78" spans="1:43" s="656" customFormat="1" ht="11.25">
      <c r="A78" s="644"/>
      <c r="B78" s="645"/>
      <c r="C78" s="646"/>
      <c r="D78" s="654"/>
      <c r="E78" s="641" t="s">
        <v>655</v>
      </c>
      <c r="F78" s="642"/>
      <c r="G78" s="643" t="s">
        <v>656</v>
      </c>
      <c r="H78" s="449"/>
      <c r="I78" s="542">
        <v>0</v>
      </c>
      <c r="J78" s="544"/>
      <c r="K78" s="539"/>
      <c r="L78" s="455">
        <v>0</v>
      </c>
      <c r="M78" s="542">
        <v>0</v>
      </c>
      <c r="N78" s="539"/>
      <c r="O78" s="455">
        <v>0</v>
      </c>
      <c r="P78" s="542">
        <v>0</v>
      </c>
      <c r="Q78" s="539"/>
      <c r="R78" s="542">
        <v>0</v>
      </c>
      <c r="S78" s="544"/>
      <c r="T78" s="539"/>
      <c r="U78" s="455">
        <v>0</v>
      </c>
      <c r="V78" s="455">
        <v>0</v>
      </c>
      <c r="W78" s="455">
        <v>0</v>
      </c>
      <c r="X78" s="455">
        <v>0</v>
      </c>
      <c r="Y78" s="455">
        <v>0</v>
      </c>
      <c r="Z78" s="455">
        <v>0</v>
      </c>
      <c r="AA78" s="455">
        <v>0</v>
      </c>
      <c r="AB78" s="455">
        <v>0</v>
      </c>
      <c r="AC78" s="455">
        <v>0</v>
      </c>
      <c r="AD78" s="455">
        <v>1640</v>
      </c>
      <c r="AE78" s="455">
        <v>1640</v>
      </c>
      <c r="AF78" s="449"/>
      <c r="AG78" s="449"/>
      <c r="AH78" s="449"/>
      <c r="AI78" s="449"/>
      <c r="AJ78" s="449"/>
      <c r="AK78" s="449"/>
      <c r="AL78" s="449"/>
      <c r="AM78" s="449"/>
      <c r="AN78" s="449"/>
      <c r="AO78" s="449"/>
      <c r="AP78" s="449"/>
      <c r="AQ78" s="449"/>
    </row>
    <row r="79" spans="1:43" s="656" customFormat="1" ht="11.25">
      <c r="A79" s="644"/>
      <c r="B79" s="645"/>
      <c r="C79" s="646"/>
      <c r="D79" s="640" t="s">
        <v>654</v>
      </c>
      <c r="E79" s="641" t="s">
        <v>167</v>
      </c>
      <c r="F79" s="642"/>
      <c r="G79" s="643" t="s">
        <v>657</v>
      </c>
      <c r="H79" s="449"/>
      <c r="I79" s="542">
        <v>0</v>
      </c>
      <c r="J79" s="544"/>
      <c r="K79" s="539"/>
      <c r="L79" s="455">
        <v>0</v>
      </c>
      <c r="M79" s="542">
        <v>0</v>
      </c>
      <c r="N79" s="539"/>
      <c r="O79" s="455">
        <v>0</v>
      </c>
      <c r="P79" s="542">
        <v>0</v>
      </c>
      <c r="Q79" s="539"/>
      <c r="R79" s="542">
        <v>0</v>
      </c>
      <c r="S79" s="544"/>
      <c r="T79" s="539"/>
      <c r="U79" s="455">
        <v>0</v>
      </c>
      <c r="V79" s="455">
        <v>0</v>
      </c>
      <c r="W79" s="455">
        <v>0</v>
      </c>
      <c r="X79" s="455">
        <v>0</v>
      </c>
      <c r="Y79" s="455">
        <v>0</v>
      </c>
      <c r="Z79" s="455">
        <v>0</v>
      </c>
      <c r="AA79" s="455">
        <v>0</v>
      </c>
      <c r="AB79" s="455">
        <v>0</v>
      </c>
      <c r="AC79" s="455">
        <v>0</v>
      </c>
      <c r="AD79" s="455">
        <v>1468900</v>
      </c>
      <c r="AE79" s="455">
        <v>1468900</v>
      </c>
      <c r="AF79" s="449"/>
      <c r="AG79" s="449"/>
      <c r="AH79" s="449"/>
      <c r="AI79" s="449"/>
      <c r="AJ79" s="449"/>
      <c r="AK79" s="449"/>
      <c r="AL79" s="449"/>
      <c r="AM79" s="449"/>
      <c r="AN79" s="449"/>
      <c r="AO79" s="449"/>
      <c r="AP79" s="449"/>
      <c r="AQ79" s="449"/>
    </row>
    <row r="80" spans="1:43" s="656" customFormat="1" ht="11.25">
      <c r="A80" s="644"/>
      <c r="B80" s="645"/>
      <c r="C80" s="646"/>
      <c r="D80" s="640" t="s">
        <v>654</v>
      </c>
      <c r="E80" s="641" t="s">
        <v>658</v>
      </c>
      <c r="F80" s="642"/>
      <c r="G80" s="643" t="s">
        <v>659</v>
      </c>
      <c r="H80" s="449"/>
      <c r="I80" s="542">
        <v>0</v>
      </c>
      <c r="J80" s="544"/>
      <c r="K80" s="539"/>
      <c r="L80" s="455">
        <v>0</v>
      </c>
      <c r="M80" s="542">
        <v>0</v>
      </c>
      <c r="N80" s="539"/>
      <c r="O80" s="455">
        <v>0</v>
      </c>
      <c r="P80" s="542">
        <v>0</v>
      </c>
      <c r="Q80" s="539"/>
      <c r="R80" s="542">
        <v>0</v>
      </c>
      <c r="S80" s="544"/>
      <c r="T80" s="539"/>
      <c r="U80" s="455">
        <v>0</v>
      </c>
      <c r="V80" s="455">
        <v>0</v>
      </c>
      <c r="W80" s="455">
        <v>0</v>
      </c>
      <c r="X80" s="455">
        <v>0</v>
      </c>
      <c r="Y80" s="455">
        <v>0</v>
      </c>
      <c r="Z80" s="455">
        <v>0</v>
      </c>
      <c r="AA80" s="455">
        <v>0</v>
      </c>
      <c r="AB80" s="455">
        <v>0</v>
      </c>
      <c r="AC80" s="455">
        <v>0</v>
      </c>
      <c r="AD80" s="455">
        <v>1049600</v>
      </c>
      <c r="AE80" s="455">
        <v>1049600</v>
      </c>
      <c r="AF80" s="449"/>
      <c r="AG80" s="449"/>
      <c r="AH80" s="449"/>
      <c r="AI80" s="449"/>
      <c r="AJ80" s="449"/>
      <c r="AK80" s="449"/>
      <c r="AL80" s="449"/>
      <c r="AM80" s="449"/>
      <c r="AN80" s="449"/>
      <c r="AO80" s="449"/>
      <c r="AP80" s="449"/>
      <c r="AQ80" s="449"/>
    </row>
    <row r="81" spans="1:43" s="656" customFormat="1" ht="11.25">
      <c r="A81" s="644"/>
      <c r="B81" s="645"/>
      <c r="C81" s="646"/>
      <c r="D81" s="640" t="s">
        <v>654</v>
      </c>
      <c r="E81" s="641" t="s">
        <v>660</v>
      </c>
      <c r="F81" s="642"/>
      <c r="G81" s="643" t="s">
        <v>661</v>
      </c>
      <c r="H81" s="449"/>
      <c r="I81" s="542">
        <v>0</v>
      </c>
      <c r="J81" s="544"/>
      <c r="K81" s="539"/>
      <c r="L81" s="455">
        <v>0</v>
      </c>
      <c r="M81" s="542">
        <v>0</v>
      </c>
      <c r="N81" s="539"/>
      <c r="O81" s="455">
        <v>0</v>
      </c>
      <c r="P81" s="542">
        <v>0</v>
      </c>
      <c r="Q81" s="539"/>
      <c r="R81" s="542">
        <v>0</v>
      </c>
      <c r="S81" s="544"/>
      <c r="T81" s="539"/>
      <c r="U81" s="455">
        <v>0</v>
      </c>
      <c r="V81" s="455">
        <v>0</v>
      </c>
      <c r="W81" s="455">
        <v>0</v>
      </c>
      <c r="X81" s="455">
        <v>0</v>
      </c>
      <c r="Y81" s="455">
        <v>0</v>
      </c>
      <c r="Z81" s="455">
        <v>0</v>
      </c>
      <c r="AA81" s="455">
        <v>0</v>
      </c>
      <c r="AB81" s="455">
        <v>0</v>
      </c>
      <c r="AC81" s="455">
        <v>0</v>
      </c>
      <c r="AD81" s="455">
        <v>10000</v>
      </c>
      <c r="AE81" s="455">
        <v>10000</v>
      </c>
      <c r="AF81" s="449"/>
      <c r="AG81" s="449"/>
      <c r="AH81" s="449"/>
      <c r="AI81" s="449"/>
      <c r="AJ81" s="449"/>
      <c r="AK81" s="449"/>
      <c r="AL81" s="449"/>
      <c r="AM81" s="449"/>
      <c r="AN81" s="449"/>
      <c r="AO81" s="449"/>
      <c r="AP81" s="449"/>
      <c r="AQ81" s="449"/>
    </row>
    <row r="82" spans="1:43" s="656" customFormat="1" ht="11.25">
      <c r="A82" s="644"/>
      <c r="B82" s="645"/>
      <c r="C82" s="646"/>
      <c r="D82" s="640" t="s">
        <v>654</v>
      </c>
      <c r="E82" s="641" t="s">
        <v>457</v>
      </c>
      <c r="F82" s="642"/>
      <c r="G82" s="643" t="s">
        <v>662</v>
      </c>
      <c r="H82" s="449"/>
      <c r="I82" s="542">
        <v>0</v>
      </c>
      <c r="J82" s="544"/>
      <c r="K82" s="539"/>
      <c r="L82" s="455">
        <v>0</v>
      </c>
      <c r="M82" s="542">
        <v>0</v>
      </c>
      <c r="N82" s="539"/>
      <c r="O82" s="455">
        <v>0</v>
      </c>
      <c r="P82" s="542">
        <v>0</v>
      </c>
      <c r="Q82" s="539"/>
      <c r="R82" s="542">
        <v>0</v>
      </c>
      <c r="S82" s="544"/>
      <c r="T82" s="539"/>
      <c r="U82" s="455">
        <v>0</v>
      </c>
      <c r="V82" s="455">
        <v>0</v>
      </c>
      <c r="W82" s="455">
        <v>0</v>
      </c>
      <c r="X82" s="455">
        <v>0</v>
      </c>
      <c r="Y82" s="455">
        <v>0</v>
      </c>
      <c r="Z82" s="455">
        <v>0</v>
      </c>
      <c r="AA82" s="455">
        <v>0</v>
      </c>
      <c r="AB82" s="455">
        <v>0</v>
      </c>
      <c r="AC82" s="455">
        <v>0</v>
      </c>
      <c r="AD82" s="455">
        <v>91420.5</v>
      </c>
      <c r="AE82" s="455">
        <v>91420.5</v>
      </c>
      <c r="AF82" s="449"/>
      <c r="AG82" s="449"/>
      <c r="AH82" s="449"/>
      <c r="AI82" s="449"/>
      <c r="AJ82" s="449"/>
      <c r="AK82" s="449"/>
      <c r="AL82" s="449"/>
      <c r="AM82" s="449"/>
      <c r="AN82" s="449"/>
      <c r="AO82" s="449"/>
      <c r="AP82" s="449"/>
      <c r="AQ82" s="449"/>
    </row>
    <row r="83" spans="1:43" s="656" customFormat="1" ht="11.25">
      <c r="A83" s="647"/>
      <c r="B83" s="648"/>
      <c r="C83" s="649"/>
      <c r="D83" s="650" t="s">
        <v>667</v>
      </c>
      <c r="E83" s="651"/>
      <c r="F83" s="651"/>
      <c r="G83" s="652"/>
      <c r="H83" s="449"/>
      <c r="I83" s="541">
        <v>0</v>
      </c>
      <c r="J83" s="544"/>
      <c r="K83" s="539"/>
      <c r="L83" s="456">
        <v>0</v>
      </c>
      <c r="M83" s="541">
        <v>0</v>
      </c>
      <c r="N83" s="539"/>
      <c r="O83" s="456">
        <v>0</v>
      </c>
      <c r="P83" s="541">
        <v>0</v>
      </c>
      <c r="Q83" s="539"/>
      <c r="R83" s="541">
        <v>0</v>
      </c>
      <c r="S83" s="544"/>
      <c r="T83" s="539"/>
      <c r="U83" s="456">
        <v>0</v>
      </c>
      <c r="V83" s="456">
        <v>0</v>
      </c>
      <c r="W83" s="456">
        <v>0</v>
      </c>
      <c r="X83" s="456">
        <v>0</v>
      </c>
      <c r="Y83" s="456">
        <v>0</v>
      </c>
      <c r="Z83" s="456">
        <v>0</v>
      </c>
      <c r="AA83" s="456">
        <v>0</v>
      </c>
      <c r="AB83" s="456">
        <v>0</v>
      </c>
      <c r="AC83" s="456">
        <v>0</v>
      </c>
      <c r="AD83" s="456">
        <v>2667040.5</v>
      </c>
      <c r="AE83" s="456">
        <v>2667040.5</v>
      </c>
      <c r="AF83" s="449"/>
      <c r="AG83" s="449"/>
      <c r="AH83" s="449"/>
      <c r="AI83" s="449"/>
      <c r="AJ83" s="449"/>
      <c r="AK83" s="449"/>
      <c r="AL83" s="449"/>
      <c r="AM83" s="449"/>
      <c r="AN83" s="449"/>
      <c r="AO83" s="449"/>
      <c r="AP83" s="449"/>
      <c r="AQ83" s="449"/>
    </row>
    <row r="84" spans="1:43" s="656" customFormat="1" ht="11.25">
      <c r="A84" s="655" t="s">
        <v>749</v>
      </c>
      <c r="B84" s="651"/>
      <c r="C84" s="651"/>
      <c r="D84" s="651"/>
      <c r="E84" s="651"/>
      <c r="F84" s="651"/>
      <c r="G84" s="652"/>
      <c r="H84" s="449"/>
      <c r="I84" s="538">
        <v>2986085.62</v>
      </c>
      <c r="J84" s="544"/>
      <c r="K84" s="539"/>
      <c r="L84" s="457">
        <v>1105242</v>
      </c>
      <c r="M84" s="538">
        <v>546580</v>
      </c>
      <c r="N84" s="539"/>
      <c r="O84" s="457">
        <v>146418</v>
      </c>
      <c r="P84" s="538">
        <v>1172989</v>
      </c>
      <c r="Q84" s="539"/>
      <c r="R84" s="538">
        <v>2081864.88</v>
      </c>
      <c r="S84" s="544"/>
      <c r="T84" s="539"/>
      <c r="U84" s="457">
        <v>485656</v>
      </c>
      <c r="V84" s="457">
        <v>110000</v>
      </c>
      <c r="W84" s="457">
        <v>838566</v>
      </c>
      <c r="X84" s="457">
        <v>360225</v>
      </c>
      <c r="Y84" s="457">
        <v>13799</v>
      </c>
      <c r="Z84" s="457">
        <v>180000</v>
      </c>
      <c r="AA84" s="457">
        <v>1159200</v>
      </c>
      <c r="AB84" s="457">
        <v>116350</v>
      </c>
      <c r="AC84" s="457">
        <v>50000</v>
      </c>
      <c r="AD84" s="457">
        <v>2667040.5</v>
      </c>
      <c r="AE84" s="457">
        <v>14020016</v>
      </c>
      <c r="AF84" s="449"/>
      <c r="AG84" s="449"/>
      <c r="AH84" s="449"/>
      <c r="AI84" s="449"/>
      <c r="AJ84" s="449"/>
      <c r="AK84" s="449"/>
      <c r="AL84" s="449"/>
      <c r="AM84" s="449"/>
      <c r="AN84" s="449"/>
      <c r="AO84" s="449"/>
      <c r="AP84" s="449"/>
      <c r="AQ84" s="449"/>
    </row>
    <row r="85" spans="1:43" s="656" customFormat="1" ht="11.25">
      <c r="A85" s="449"/>
      <c r="B85" s="449"/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449"/>
      <c r="S85" s="449"/>
      <c r="T85" s="449"/>
      <c r="U85" s="449"/>
      <c r="V85" s="449"/>
      <c r="W85" s="449"/>
      <c r="X85" s="449"/>
      <c r="Y85" s="449"/>
      <c r="Z85" s="449"/>
      <c r="AA85" s="449"/>
      <c r="AB85" s="449"/>
      <c r="AC85" s="449"/>
      <c r="AD85" s="449"/>
      <c r="AE85" s="449"/>
      <c r="AF85" s="449"/>
      <c r="AG85" s="449"/>
      <c r="AH85" s="449"/>
      <c r="AI85" s="449"/>
      <c r="AJ85" s="449"/>
      <c r="AK85" s="449"/>
      <c r="AL85" s="449"/>
      <c r="AM85" s="449"/>
      <c r="AN85" s="449"/>
      <c r="AO85" s="449"/>
      <c r="AP85" s="449"/>
      <c r="AQ85" s="449"/>
    </row>
    <row r="86" spans="1:43" s="656" customFormat="1" ht="11.25">
      <c r="A86" s="449"/>
      <c r="B86" s="449"/>
      <c r="C86" s="449"/>
      <c r="D86" s="449"/>
      <c r="E86" s="449"/>
      <c r="F86" s="449"/>
      <c r="G86" s="449"/>
      <c r="H86" s="449"/>
      <c r="I86" s="449"/>
      <c r="J86" s="449"/>
      <c r="K86" s="449"/>
      <c r="L86" s="449"/>
      <c r="M86" s="449"/>
      <c r="N86" s="449"/>
      <c r="O86" s="449"/>
      <c r="P86" s="449"/>
      <c r="Q86" s="449"/>
      <c r="R86" s="449"/>
      <c r="S86" s="449"/>
      <c r="T86" s="449"/>
      <c r="U86" s="449"/>
      <c r="V86" s="449"/>
      <c r="W86" s="449"/>
      <c r="X86" s="449"/>
      <c r="Y86" s="449"/>
      <c r="Z86" s="449"/>
      <c r="AA86" s="449"/>
      <c r="AB86" s="449"/>
      <c r="AC86" s="449"/>
      <c r="AD86" s="449"/>
      <c r="AE86" s="449"/>
      <c r="AF86" s="449"/>
      <c r="AG86" s="449"/>
      <c r="AH86" s="449"/>
      <c r="AI86" s="449"/>
      <c r="AJ86" s="449"/>
      <c r="AK86" s="449"/>
      <c r="AL86" s="449"/>
      <c r="AM86" s="449"/>
      <c r="AN86" s="449"/>
      <c r="AO86" s="449"/>
      <c r="AP86" s="449"/>
      <c r="AQ86" s="449"/>
    </row>
    <row r="87" spans="1:43" s="656" customFormat="1" ht="11.25">
      <c r="A87" s="449"/>
      <c r="B87" s="449"/>
      <c r="C87" s="449"/>
      <c r="D87" s="449"/>
      <c r="E87" s="449"/>
      <c r="F87" s="449"/>
      <c r="G87" s="449"/>
      <c r="H87" s="449"/>
      <c r="I87" s="449"/>
      <c r="J87" s="449"/>
      <c r="K87" s="449"/>
      <c r="L87" s="449"/>
      <c r="M87" s="449"/>
      <c r="N87" s="449"/>
      <c r="O87" s="449"/>
      <c r="P87" s="449"/>
      <c r="Q87" s="449"/>
      <c r="R87" s="449"/>
      <c r="S87" s="449"/>
      <c r="T87" s="449"/>
      <c r="U87" s="449"/>
      <c r="V87" s="449"/>
      <c r="W87" s="449"/>
      <c r="X87" s="449"/>
      <c r="Y87" s="449"/>
      <c r="Z87" s="449"/>
      <c r="AA87" s="449"/>
      <c r="AB87" s="449"/>
      <c r="AC87" s="449"/>
      <c r="AD87" s="449"/>
      <c r="AE87" s="449"/>
      <c r="AF87" s="449"/>
      <c r="AG87" s="449"/>
      <c r="AH87" s="449"/>
      <c r="AI87" s="449"/>
      <c r="AJ87" s="449"/>
      <c r="AK87" s="449"/>
      <c r="AL87" s="449"/>
      <c r="AM87" s="449"/>
      <c r="AN87" s="449"/>
      <c r="AO87" s="449"/>
      <c r="AP87" s="449"/>
      <c r="AQ87" s="449"/>
    </row>
    <row r="88" spans="1:43" s="656" customFormat="1" ht="11.25">
      <c r="A88" s="449"/>
      <c r="B88" s="449"/>
      <c r="C88" s="449"/>
      <c r="D88" s="449"/>
      <c r="E88" s="449"/>
      <c r="F88" s="449"/>
      <c r="G88" s="449"/>
      <c r="H88" s="449"/>
      <c r="I88" s="449"/>
      <c r="J88" s="449"/>
      <c r="K88" s="449"/>
      <c r="L88" s="449"/>
      <c r="M88" s="449"/>
      <c r="N88" s="449"/>
      <c r="O88" s="449"/>
      <c r="P88" s="449"/>
      <c r="Q88" s="449"/>
      <c r="R88" s="449"/>
      <c r="S88" s="449"/>
      <c r="T88" s="449"/>
      <c r="U88" s="449"/>
      <c r="V88" s="449"/>
      <c r="W88" s="449"/>
      <c r="X88" s="449"/>
      <c r="Y88" s="449"/>
      <c r="Z88" s="449"/>
      <c r="AA88" s="449"/>
      <c r="AB88" s="449"/>
      <c r="AC88" s="449"/>
      <c r="AD88" s="449"/>
      <c r="AE88" s="449"/>
      <c r="AF88" s="449"/>
      <c r="AG88" s="449"/>
      <c r="AH88" s="449"/>
      <c r="AI88" s="449"/>
      <c r="AJ88" s="449"/>
      <c r="AK88" s="449"/>
      <c r="AL88" s="449"/>
      <c r="AM88" s="449"/>
      <c r="AN88" s="449"/>
      <c r="AO88" s="449"/>
      <c r="AP88" s="449"/>
      <c r="AQ88" s="449"/>
    </row>
    <row r="89" spans="1:43" s="656" customFormat="1" ht="11.25">
      <c r="A89" s="449"/>
      <c r="B89" s="449"/>
      <c r="C89" s="449"/>
      <c r="D89" s="449"/>
      <c r="E89" s="449"/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49"/>
      <c r="Q89" s="449"/>
      <c r="R89" s="449"/>
      <c r="S89" s="449"/>
      <c r="T89" s="449"/>
      <c r="U89" s="449"/>
      <c r="V89" s="449"/>
      <c r="W89" s="449"/>
      <c r="X89" s="449"/>
      <c r="Y89" s="449"/>
      <c r="Z89" s="449"/>
      <c r="AA89" s="449"/>
      <c r="AB89" s="449"/>
      <c r="AC89" s="449"/>
      <c r="AD89" s="449"/>
      <c r="AE89" s="449"/>
      <c r="AF89" s="449"/>
      <c r="AG89" s="449"/>
      <c r="AH89" s="449"/>
      <c r="AI89" s="449"/>
      <c r="AJ89" s="449"/>
      <c r="AK89" s="449"/>
      <c r="AL89" s="449"/>
      <c r="AM89" s="449"/>
      <c r="AN89" s="449"/>
      <c r="AO89" s="449"/>
      <c r="AP89" s="449"/>
      <c r="AQ89" s="449"/>
    </row>
    <row r="90" spans="1:43" s="656" customFormat="1" ht="11.25">
      <c r="A90" s="449"/>
      <c r="B90" s="449"/>
      <c r="C90" s="449"/>
      <c r="D90" s="449"/>
      <c r="E90" s="449"/>
      <c r="F90" s="449"/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449"/>
      <c r="Y90" s="449"/>
      <c r="Z90" s="449"/>
      <c r="AA90" s="449"/>
      <c r="AB90" s="449"/>
      <c r="AC90" s="449"/>
      <c r="AD90" s="449"/>
      <c r="AE90" s="449"/>
      <c r="AF90" s="449"/>
      <c r="AG90" s="449"/>
      <c r="AH90" s="449"/>
      <c r="AI90" s="449"/>
      <c r="AJ90" s="449"/>
      <c r="AK90" s="449"/>
      <c r="AL90" s="449"/>
      <c r="AM90" s="449"/>
      <c r="AN90" s="449"/>
      <c r="AO90" s="449"/>
      <c r="AP90" s="449"/>
      <c r="AQ90" s="449"/>
    </row>
    <row r="91" s="656" customFormat="1" ht="11.25"/>
  </sheetData>
  <sheetProtection/>
  <mergeCells count="421">
    <mergeCell ref="A84:G84"/>
    <mergeCell ref="I84:K84"/>
    <mergeCell ref="M84:N84"/>
    <mergeCell ref="P84:Q84"/>
    <mergeCell ref="R84:T84"/>
    <mergeCell ref="A3:AE3"/>
    <mergeCell ref="A4:AE4"/>
    <mergeCell ref="A5:AE5"/>
    <mergeCell ref="E82:F82"/>
    <mergeCell ref="I82:K82"/>
    <mergeCell ref="M82:N82"/>
    <mergeCell ref="P82:Q82"/>
    <mergeCell ref="R82:T82"/>
    <mergeCell ref="D83:G83"/>
    <mergeCell ref="I83:K83"/>
    <mergeCell ref="M83:N83"/>
    <mergeCell ref="P83:Q83"/>
    <mergeCell ref="R83:T83"/>
    <mergeCell ref="E80:F80"/>
    <mergeCell ref="I80:K80"/>
    <mergeCell ref="M80:N80"/>
    <mergeCell ref="P80:Q80"/>
    <mergeCell ref="R80:T80"/>
    <mergeCell ref="E81:F81"/>
    <mergeCell ref="I81:K81"/>
    <mergeCell ref="M81:N81"/>
    <mergeCell ref="P81:Q81"/>
    <mergeCell ref="R81:T81"/>
    <mergeCell ref="I78:K78"/>
    <mergeCell ref="M78:N78"/>
    <mergeCell ref="P78:Q78"/>
    <mergeCell ref="R78:T78"/>
    <mergeCell ref="E79:F79"/>
    <mergeCell ref="I79:K79"/>
    <mergeCell ref="M79:N79"/>
    <mergeCell ref="P79:Q79"/>
    <mergeCell ref="R79:T79"/>
    <mergeCell ref="A72:A74"/>
    <mergeCell ref="B72:C74"/>
    <mergeCell ref="D74:G74"/>
    <mergeCell ref="A75:A76"/>
    <mergeCell ref="B75:C76"/>
    <mergeCell ref="A77:A83"/>
    <mergeCell ref="B77:C83"/>
    <mergeCell ref="D77:D78"/>
    <mergeCell ref="E77:F77"/>
    <mergeCell ref="E78:F78"/>
    <mergeCell ref="A64:A69"/>
    <mergeCell ref="B64:C69"/>
    <mergeCell ref="E64:F64"/>
    <mergeCell ref="E67:F67"/>
    <mergeCell ref="D69:G69"/>
    <mergeCell ref="A70:A71"/>
    <mergeCell ref="B70:C71"/>
    <mergeCell ref="E70:F70"/>
    <mergeCell ref="D71:G71"/>
    <mergeCell ref="A42:A57"/>
    <mergeCell ref="B42:C57"/>
    <mergeCell ref="E50:F50"/>
    <mergeCell ref="D53:D54"/>
    <mergeCell ref="E56:F56"/>
    <mergeCell ref="D57:G57"/>
    <mergeCell ref="A32:A36"/>
    <mergeCell ref="B32:C36"/>
    <mergeCell ref="E35:F35"/>
    <mergeCell ref="D36:G36"/>
    <mergeCell ref="A37:A41"/>
    <mergeCell ref="B37:C41"/>
    <mergeCell ref="D41:G41"/>
    <mergeCell ref="A21:A31"/>
    <mergeCell ref="B21:C31"/>
    <mergeCell ref="D21:D22"/>
    <mergeCell ref="E25:F25"/>
    <mergeCell ref="D27:D28"/>
    <mergeCell ref="D29:D30"/>
    <mergeCell ref="E30:F30"/>
    <mergeCell ref="D31:G31"/>
    <mergeCell ref="AA10:AA12"/>
    <mergeCell ref="AB10:AB12"/>
    <mergeCell ref="AC10:AC12"/>
    <mergeCell ref="AD10:AD12"/>
    <mergeCell ref="A12:B13"/>
    <mergeCell ref="A15:A20"/>
    <mergeCell ref="B15:C20"/>
    <mergeCell ref="E17:F17"/>
    <mergeCell ref="D20:G20"/>
    <mergeCell ref="U10:U12"/>
    <mergeCell ref="V10:V12"/>
    <mergeCell ref="W10:W12"/>
    <mergeCell ref="X10:X12"/>
    <mergeCell ref="Y10:Y12"/>
    <mergeCell ref="Z10:Z12"/>
    <mergeCell ref="Y8:Z9"/>
    <mergeCell ref="AA8:AA9"/>
    <mergeCell ref="AB8:AC9"/>
    <mergeCell ref="AD8:AD9"/>
    <mergeCell ref="F9:G10"/>
    <mergeCell ref="I10:K12"/>
    <mergeCell ref="L10:L12"/>
    <mergeCell ref="M10:N12"/>
    <mergeCell ref="O10:O12"/>
    <mergeCell ref="P10:Q12"/>
    <mergeCell ref="Y7:Z7"/>
    <mergeCell ref="AB7:AC7"/>
    <mergeCell ref="AE7:AE13"/>
    <mergeCell ref="I8:L9"/>
    <mergeCell ref="M8:O9"/>
    <mergeCell ref="P8:T9"/>
    <mergeCell ref="U8:U9"/>
    <mergeCell ref="V8:V9"/>
    <mergeCell ref="W8:W9"/>
    <mergeCell ref="X8:X9"/>
    <mergeCell ref="I7:L7"/>
    <mergeCell ref="M7:O7"/>
    <mergeCell ref="P7:T7"/>
    <mergeCell ref="A1:I1"/>
    <mergeCell ref="Q1:R1"/>
    <mergeCell ref="I13:K13"/>
    <mergeCell ref="M13:N13"/>
    <mergeCell ref="P13:Q13"/>
    <mergeCell ref="R13:T13"/>
    <mergeCell ref="R10:T12"/>
    <mergeCell ref="E15:F15"/>
    <mergeCell ref="I15:K15"/>
    <mergeCell ref="M15:N15"/>
    <mergeCell ref="P15:Q15"/>
    <mergeCell ref="R15:T15"/>
    <mergeCell ref="E16:F16"/>
    <mergeCell ref="I16:K16"/>
    <mergeCell ref="M16:N16"/>
    <mergeCell ref="P16:Q16"/>
    <mergeCell ref="R16:T16"/>
    <mergeCell ref="I17:K17"/>
    <mergeCell ref="M17:N17"/>
    <mergeCell ref="P17:Q17"/>
    <mergeCell ref="R17:T17"/>
    <mergeCell ref="E18:F18"/>
    <mergeCell ref="I18:K18"/>
    <mergeCell ref="M18:N18"/>
    <mergeCell ref="P18:Q18"/>
    <mergeCell ref="I20:K20"/>
    <mergeCell ref="M20:N20"/>
    <mergeCell ref="P20:Q20"/>
    <mergeCell ref="R18:T18"/>
    <mergeCell ref="E19:F19"/>
    <mergeCell ref="I19:K19"/>
    <mergeCell ref="M19:N19"/>
    <mergeCell ref="P19:Q19"/>
    <mergeCell ref="R19:T19"/>
    <mergeCell ref="R20:T20"/>
    <mergeCell ref="E21:F21"/>
    <mergeCell ref="I21:K21"/>
    <mergeCell ref="M21:N21"/>
    <mergeCell ref="P21:Q21"/>
    <mergeCell ref="R21:T21"/>
    <mergeCell ref="E22:F22"/>
    <mergeCell ref="I22:K22"/>
    <mergeCell ref="M22:N22"/>
    <mergeCell ref="P22:Q22"/>
    <mergeCell ref="R22:T22"/>
    <mergeCell ref="E23:F23"/>
    <mergeCell ref="I23:K23"/>
    <mergeCell ref="M23:N23"/>
    <mergeCell ref="P23:Q23"/>
    <mergeCell ref="R23:T23"/>
    <mergeCell ref="E24:F24"/>
    <mergeCell ref="I24:K24"/>
    <mergeCell ref="M24:N24"/>
    <mergeCell ref="P24:Q24"/>
    <mergeCell ref="R24:T24"/>
    <mergeCell ref="I25:K25"/>
    <mergeCell ref="M25:N25"/>
    <mergeCell ref="P25:Q25"/>
    <mergeCell ref="R25:T25"/>
    <mergeCell ref="E26:F26"/>
    <mergeCell ref="I26:K26"/>
    <mergeCell ref="M26:N26"/>
    <mergeCell ref="P26:Q26"/>
    <mergeCell ref="E28:F28"/>
    <mergeCell ref="I28:K28"/>
    <mergeCell ref="M28:N28"/>
    <mergeCell ref="P28:Q28"/>
    <mergeCell ref="R26:T26"/>
    <mergeCell ref="E27:F27"/>
    <mergeCell ref="I27:K27"/>
    <mergeCell ref="M27:N27"/>
    <mergeCell ref="P27:Q27"/>
    <mergeCell ref="R27:T27"/>
    <mergeCell ref="R28:T28"/>
    <mergeCell ref="E29:F29"/>
    <mergeCell ref="I29:K29"/>
    <mergeCell ref="M29:N29"/>
    <mergeCell ref="P29:Q29"/>
    <mergeCell ref="R29:T29"/>
    <mergeCell ref="I30:K30"/>
    <mergeCell ref="M30:N30"/>
    <mergeCell ref="P30:Q30"/>
    <mergeCell ref="R30:T30"/>
    <mergeCell ref="I31:K31"/>
    <mergeCell ref="M31:N31"/>
    <mergeCell ref="P31:Q31"/>
    <mergeCell ref="R31:T31"/>
    <mergeCell ref="E32:F32"/>
    <mergeCell ref="I32:K32"/>
    <mergeCell ref="M32:N32"/>
    <mergeCell ref="P32:Q32"/>
    <mergeCell ref="R32:T32"/>
    <mergeCell ref="E33:F33"/>
    <mergeCell ref="I33:K33"/>
    <mergeCell ref="M33:N33"/>
    <mergeCell ref="P33:Q33"/>
    <mergeCell ref="R33:T33"/>
    <mergeCell ref="E34:F34"/>
    <mergeCell ref="I34:K34"/>
    <mergeCell ref="M34:N34"/>
    <mergeCell ref="P34:Q34"/>
    <mergeCell ref="R34:T34"/>
    <mergeCell ref="I35:K35"/>
    <mergeCell ref="M35:N35"/>
    <mergeCell ref="P35:Q35"/>
    <mergeCell ref="R35:T35"/>
    <mergeCell ref="I36:K36"/>
    <mergeCell ref="M36:N36"/>
    <mergeCell ref="P36:Q36"/>
    <mergeCell ref="R36:T36"/>
    <mergeCell ref="E37:F37"/>
    <mergeCell ref="I37:K37"/>
    <mergeCell ref="M37:N37"/>
    <mergeCell ref="P37:Q37"/>
    <mergeCell ref="R37:T37"/>
    <mergeCell ref="E38:F38"/>
    <mergeCell ref="I38:K38"/>
    <mergeCell ref="M38:N38"/>
    <mergeCell ref="P38:Q38"/>
    <mergeCell ref="R38:T38"/>
    <mergeCell ref="E39:F39"/>
    <mergeCell ref="I39:K39"/>
    <mergeCell ref="M39:N39"/>
    <mergeCell ref="P39:Q39"/>
    <mergeCell ref="R39:T39"/>
    <mergeCell ref="E40:F40"/>
    <mergeCell ref="I40:K40"/>
    <mergeCell ref="M40:N40"/>
    <mergeCell ref="P40:Q40"/>
    <mergeCell ref="R40:T40"/>
    <mergeCell ref="I41:K41"/>
    <mergeCell ref="M41:N41"/>
    <mergeCell ref="P41:Q41"/>
    <mergeCell ref="R41:T41"/>
    <mergeCell ref="E42:F42"/>
    <mergeCell ref="I42:K42"/>
    <mergeCell ref="M42:N42"/>
    <mergeCell ref="P42:Q42"/>
    <mergeCell ref="R42:T42"/>
    <mergeCell ref="E43:F43"/>
    <mergeCell ref="I43:K43"/>
    <mergeCell ref="M43:N43"/>
    <mergeCell ref="P43:Q43"/>
    <mergeCell ref="R43:T43"/>
    <mergeCell ref="E44:F44"/>
    <mergeCell ref="I44:K44"/>
    <mergeCell ref="M44:N44"/>
    <mergeCell ref="P44:Q44"/>
    <mergeCell ref="R44:T44"/>
    <mergeCell ref="E45:F45"/>
    <mergeCell ref="I45:K45"/>
    <mergeCell ref="M45:N45"/>
    <mergeCell ref="P45:Q45"/>
    <mergeCell ref="R45:T45"/>
    <mergeCell ref="E46:F46"/>
    <mergeCell ref="I46:K46"/>
    <mergeCell ref="M46:N46"/>
    <mergeCell ref="P46:Q46"/>
    <mergeCell ref="R46:T46"/>
    <mergeCell ref="E47:F47"/>
    <mergeCell ref="I47:K47"/>
    <mergeCell ref="M47:N47"/>
    <mergeCell ref="P47:Q47"/>
    <mergeCell ref="R47:T47"/>
    <mergeCell ref="E48:F48"/>
    <mergeCell ref="I48:K48"/>
    <mergeCell ref="M48:N48"/>
    <mergeCell ref="P48:Q48"/>
    <mergeCell ref="R48:T48"/>
    <mergeCell ref="E49:F49"/>
    <mergeCell ref="I49:K49"/>
    <mergeCell ref="M49:N49"/>
    <mergeCell ref="P49:Q49"/>
    <mergeCell ref="R49:T49"/>
    <mergeCell ref="I50:K50"/>
    <mergeCell ref="M50:N50"/>
    <mergeCell ref="P50:Q50"/>
    <mergeCell ref="R50:T50"/>
    <mergeCell ref="E51:F51"/>
    <mergeCell ref="I51:K51"/>
    <mergeCell ref="M51:N51"/>
    <mergeCell ref="P51:Q51"/>
    <mergeCell ref="R51:T51"/>
    <mergeCell ref="E52:F52"/>
    <mergeCell ref="I52:K52"/>
    <mergeCell ref="M52:N52"/>
    <mergeCell ref="P52:Q52"/>
    <mergeCell ref="R52:T52"/>
    <mergeCell ref="E53:F53"/>
    <mergeCell ref="I53:K53"/>
    <mergeCell ref="M53:N53"/>
    <mergeCell ref="P53:Q53"/>
    <mergeCell ref="R53:T53"/>
    <mergeCell ref="E54:F54"/>
    <mergeCell ref="I54:K54"/>
    <mergeCell ref="M54:N54"/>
    <mergeCell ref="P54:Q54"/>
    <mergeCell ref="R54:T54"/>
    <mergeCell ref="E55:F55"/>
    <mergeCell ref="I55:K55"/>
    <mergeCell ref="M55:N55"/>
    <mergeCell ref="P55:Q55"/>
    <mergeCell ref="R55:T55"/>
    <mergeCell ref="I56:K56"/>
    <mergeCell ref="M56:N56"/>
    <mergeCell ref="P56:Q56"/>
    <mergeCell ref="R56:T56"/>
    <mergeCell ref="I57:K57"/>
    <mergeCell ref="M57:N57"/>
    <mergeCell ref="P57:Q57"/>
    <mergeCell ref="E59:F59"/>
    <mergeCell ref="I59:K59"/>
    <mergeCell ref="M59:N59"/>
    <mergeCell ref="P59:Q59"/>
    <mergeCell ref="R57:T57"/>
    <mergeCell ref="E58:F58"/>
    <mergeCell ref="I58:K58"/>
    <mergeCell ref="M58:N58"/>
    <mergeCell ref="P58:Q58"/>
    <mergeCell ref="R58:T58"/>
    <mergeCell ref="R59:T59"/>
    <mergeCell ref="E60:F60"/>
    <mergeCell ref="I60:K60"/>
    <mergeCell ref="M60:N60"/>
    <mergeCell ref="P60:Q60"/>
    <mergeCell ref="R60:T60"/>
    <mergeCell ref="E61:F61"/>
    <mergeCell ref="I61:K61"/>
    <mergeCell ref="M61:N61"/>
    <mergeCell ref="P61:Q61"/>
    <mergeCell ref="R61:T61"/>
    <mergeCell ref="I62:K62"/>
    <mergeCell ref="M62:N62"/>
    <mergeCell ref="P62:Q62"/>
    <mergeCell ref="R62:T62"/>
    <mergeCell ref="I63:K63"/>
    <mergeCell ref="M63:N63"/>
    <mergeCell ref="P63:Q63"/>
    <mergeCell ref="A58:A63"/>
    <mergeCell ref="B58:C63"/>
    <mergeCell ref="E62:F62"/>
    <mergeCell ref="D63:G63"/>
    <mergeCell ref="R63:T63"/>
    <mergeCell ref="I64:K64"/>
    <mergeCell ref="M64:N64"/>
    <mergeCell ref="P64:Q64"/>
    <mergeCell ref="R64:T64"/>
    <mergeCell ref="E65:F65"/>
    <mergeCell ref="I65:K65"/>
    <mergeCell ref="M65:N65"/>
    <mergeCell ref="P65:Q65"/>
    <mergeCell ref="I67:K67"/>
    <mergeCell ref="M67:N67"/>
    <mergeCell ref="P67:Q67"/>
    <mergeCell ref="R65:T65"/>
    <mergeCell ref="E66:F66"/>
    <mergeCell ref="I66:K66"/>
    <mergeCell ref="M66:N66"/>
    <mergeCell ref="P66:Q66"/>
    <mergeCell ref="R66:T66"/>
    <mergeCell ref="R67:T67"/>
    <mergeCell ref="E68:F68"/>
    <mergeCell ref="I68:K68"/>
    <mergeCell ref="M68:N68"/>
    <mergeCell ref="P68:Q68"/>
    <mergeCell ref="R68:T68"/>
    <mergeCell ref="I69:K69"/>
    <mergeCell ref="M69:N69"/>
    <mergeCell ref="P69:Q69"/>
    <mergeCell ref="R69:T69"/>
    <mergeCell ref="I70:K70"/>
    <mergeCell ref="M70:N70"/>
    <mergeCell ref="P70:Q70"/>
    <mergeCell ref="R70:T70"/>
    <mergeCell ref="I71:K71"/>
    <mergeCell ref="M71:N71"/>
    <mergeCell ref="P71:Q71"/>
    <mergeCell ref="E73:F73"/>
    <mergeCell ref="I73:K73"/>
    <mergeCell ref="M73:N73"/>
    <mergeCell ref="P73:Q73"/>
    <mergeCell ref="R74:T74"/>
    <mergeCell ref="R71:T71"/>
    <mergeCell ref="E72:F72"/>
    <mergeCell ref="I72:K72"/>
    <mergeCell ref="M72:N72"/>
    <mergeCell ref="P72:Q72"/>
    <mergeCell ref="R72:T72"/>
    <mergeCell ref="D76:G76"/>
    <mergeCell ref="I76:K76"/>
    <mergeCell ref="M76:N76"/>
    <mergeCell ref="P76:Q76"/>
    <mergeCell ref="R76:T76"/>
    <mergeCell ref="R73:T73"/>
    <mergeCell ref="I74:K74"/>
    <mergeCell ref="M74:N74"/>
    <mergeCell ref="P74:Q74"/>
    <mergeCell ref="I77:K77"/>
    <mergeCell ref="M77:N77"/>
    <mergeCell ref="P77:Q77"/>
    <mergeCell ref="R77:T77"/>
    <mergeCell ref="E75:F75"/>
    <mergeCell ref="I75:K75"/>
    <mergeCell ref="M75:N75"/>
    <mergeCell ref="P75:Q75"/>
    <mergeCell ref="R75:T75"/>
  </mergeCells>
  <printOptions/>
  <pageMargins left="0.07874015748031496" right="0.07874015748031496" top="0.15748031496062992" bottom="0.15748031496062992" header="0.31496062992125984" footer="0.31496062992125984"/>
  <pageSetup horizontalDpi="600" verticalDpi="600" orientation="landscape" paperSize="9" scale="85" r:id="rId1"/>
  <headerFooter>
    <oddHeader>&amp;Rหน้าที่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00"/>
  <sheetViews>
    <sheetView view="pageBreakPreview" zoomScaleSheetLayoutView="100" zoomScalePageLayoutView="0" workbookViewId="0" topLeftCell="A1">
      <selection activeCell="A5" sqref="A5:AC5"/>
    </sheetView>
  </sheetViews>
  <sheetFormatPr defaultColWidth="9.140625" defaultRowHeight="12.75"/>
  <cols>
    <col min="1" max="1" width="8.00390625" style="622" customWidth="1"/>
    <col min="2" max="2" width="7.00390625" style="622" customWidth="1"/>
    <col min="3" max="3" width="2.28125" style="622" customWidth="1"/>
    <col min="4" max="4" width="9.28125" style="622" customWidth="1"/>
    <col min="5" max="5" width="8.140625" style="622" customWidth="1"/>
    <col min="6" max="6" width="0.85546875" style="622" customWidth="1"/>
    <col min="7" max="7" width="0.13671875" style="622" customWidth="1"/>
    <col min="8" max="8" width="0.5625" style="622" customWidth="1"/>
    <col min="9" max="9" width="8.57421875" style="622" customWidth="1"/>
    <col min="10" max="10" width="8.28125" style="622" customWidth="1"/>
    <col min="11" max="11" width="4.00390625" style="622" customWidth="1"/>
    <col min="12" max="12" width="2.8515625" style="622" customWidth="1"/>
    <col min="13" max="13" width="7.00390625" style="622" customWidth="1"/>
    <col min="14" max="14" width="4.8515625" style="622" customWidth="1"/>
    <col min="15" max="15" width="2.7109375" style="622" customWidth="1"/>
    <col min="16" max="16" width="3.421875" style="622" customWidth="1"/>
    <col min="17" max="17" width="0.2890625" style="622" customWidth="1"/>
    <col min="18" max="18" width="3.8515625" style="622" customWidth="1"/>
    <col min="19" max="19" width="7.28125" style="622" customWidth="1"/>
    <col min="20" max="20" width="8.140625" style="622" customWidth="1"/>
    <col min="21" max="21" width="8.57421875" style="622" customWidth="1"/>
    <col min="22" max="22" width="8.421875" style="622" customWidth="1"/>
    <col min="23" max="23" width="7.8515625" style="622" customWidth="1"/>
    <col min="24" max="24" width="8.57421875" style="622" customWidth="1"/>
    <col min="25" max="25" width="8.28125" style="622" customWidth="1"/>
    <col min="26" max="26" width="8.140625" style="622" customWidth="1"/>
    <col min="27" max="27" width="7.8515625" style="622" customWidth="1"/>
    <col min="28" max="28" width="8.57421875" style="622" customWidth="1"/>
    <col min="29" max="29" width="9.140625" style="622" customWidth="1"/>
    <col min="30" max="16384" width="9.140625" style="622" customWidth="1"/>
  </cols>
  <sheetData>
    <row r="1" spans="1:16" ht="12.75" customHeight="1">
      <c r="A1" s="620" t="s">
        <v>930</v>
      </c>
      <c r="B1" s="621"/>
      <c r="C1" s="621"/>
      <c r="D1" s="621"/>
      <c r="E1" s="621"/>
      <c r="O1" s="623" t="s">
        <v>889</v>
      </c>
      <c r="P1" s="621"/>
    </row>
    <row r="2" ht="15" customHeight="1"/>
    <row r="3" spans="1:29" ht="18" customHeight="1">
      <c r="A3" s="624" t="s">
        <v>609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</row>
    <row r="4" spans="1:29" ht="18" customHeight="1">
      <c r="A4" s="624" t="s">
        <v>821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</row>
    <row r="5" spans="1:29" ht="18" customHeight="1">
      <c r="A5" s="625" t="s">
        <v>890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625"/>
      <c r="X5" s="625"/>
      <c r="Y5" s="625"/>
      <c r="Z5" s="625"/>
      <c r="AA5" s="625"/>
      <c r="AB5" s="625"/>
      <c r="AC5" s="625"/>
    </row>
    <row r="6" ht="0" customHeight="1" hidden="1"/>
    <row r="7" ht="9.75" customHeight="1"/>
    <row r="8" spans="1:29" s="440" customFormat="1" ht="33" customHeight="1">
      <c r="A8" s="441"/>
      <c r="B8" s="442"/>
      <c r="C8" s="442"/>
      <c r="D8" s="442"/>
      <c r="E8" s="442"/>
      <c r="F8" s="442"/>
      <c r="G8" s="442"/>
      <c r="H8" s="443"/>
      <c r="I8" s="514" t="s">
        <v>611</v>
      </c>
      <c r="J8" s="516"/>
      <c r="K8" s="514" t="s">
        <v>612</v>
      </c>
      <c r="L8" s="515"/>
      <c r="M8" s="516"/>
      <c r="N8" s="514" t="s">
        <v>613</v>
      </c>
      <c r="O8" s="515"/>
      <c r="P8" s="515"/>
      <c r="Q8" s="515"/>
      <c r="R8" s="516"/>
      <c r="S8" s="454" t="s">
        <v>614</v>
      </c>
      <c r="T8" s="454" t="s">
        <v>752</v>
      </c>
      <c r="U8" s="454" t="s">
        <v>615</v>
      </c>
      <c r="V8" s="454" t="s">
        <v>616</v>
      </c>
      <c r="W8" s="514" t="s">
        <v>617</v>
      </c>
      <c r="X8" s="516"/>
      <c r="Y8" s="454" t="s">
        <v>618</v>
      </c>
      <c r="Z8" s="514" t="s">
        <v>753</v>
      </c>
      <c r="AA8" s="516"/>
      <c r="AB8" s="454" t="s">
        <v>619</v>
      </c>
      <c r="AC8" s="517" t="s">
        <v>822</v>
      </c>
    </row>
    <row r="9" spans="1:29" s="440" customFormat="1" ht="16.5" customHeight="1">
      <c r="A9" s="452"/>
      <c r="B9" s="453"/>
      <c r="C9" s="453"/>
      <c r="D9" s="453"/>
      <c r="E9" s="453"/>
      <c r="F9" s="453"/>
      <c r="G9" s="453"/>
      <c r="H9" s="444"/>
      <c r="I9" s="523" t="s">
        <v>620</v>
      </c>
      <c r="J9" s="525"/>
      <c r="K9" s="523" t="s">
        <v>621</v>
      </c>
      <c r="L9" s="524"/>
      <c r="M9" s="525"/>
      <c r="N9" s="523" t="s">
        <v>622</v>
      </c>
      <c r="O9" s="524"/>
      <c r="P9" s="524"/>
      <c r="Q9" s="524"/>
      <c r="R9" s="525"/>
      <c r="S9" s="523" t="s">
        <v>623</v>
      </c>
      <c r="T9" s="523" t="s">
        <v>754</v>
      </c>
      <c r="U9" s="523" t="s">
        <v>624</v>
      </c>
      <c r="V9" s="523" t="s">
        <v>625</v>
      </c>
      <c r="W9" s="523" t="s">
        <v>626</v>
      </c>
      <c r="X9" s="525"/>
      <c r="Y9" s="523" t="s">
        <v>627</v>
      </c>
      <c r="Z9" s="523" t="s">
        <v>755</v>
      </c>
      <c r="AA9" s="525"/>
      <c r="AB9" s="523" t="s">
        <v>628</v>
      </c>
      <c r="AC9" s="533"/>
    </row>
    <row r="10" spans="1:29" s="440" customFormat="1" ht="9.75" customHeight="1">
      <c r="A10" s="452"/>
      <c r="B10" s="453"/>
      <c r="C10" s="453"/>
      <c r="D10" s="453"/>
      <c r="E10" s="528" t="s">
        <v>629</v>
      </c>
      <c r="F10" s="529"/>
      <c r="G10" s="529"/>
      <c r="H10" s="444"/>
      <c r="I10" s="521"/>
      <c r="J10" s="522"/>
      <c r="K10" s="521"/>
      <c r="L10" s="526"/>
      <c r="M10" s="522"/>
      <c r="N10" s="521"/>
      <c r="O10" s="526"/>
      <c r="P10" s="526"/>
      <c r="Q10" s="526"/>
      <c r="R10" s="522"/>
      <c r="S10" s="527"/>
      <c r="T10" s="527"/>
      <c r="U10" s="527"/>
      <c r="V10" s="527"/>
      <c r="W10" s="521"/>
      <c r="X10" s="522"/>
      <c r="Y10" s="527"/>
      <c r="Z10" s="521"/>
      <c r="AA10" s="522"/>
      <c r="AB10" s="527"/>
      <c r="AC10" s="533"/>
    </row>
    <row r="11" spans="1:29" s="440" customFormat="1" ht="15">
      <c r="A11" s="452"/>
      <c r="B11" s="453"/>
      <c r="C11" s="453"/>
      <c r="D11" s="453"/>
      <c r="E11" s="529"/>
      <c r="F11" s="529"/>
      <c r="G11" s="529"/>
      <c r="H11" s="444"/>
      <c r="I11" s="514" t="s">
        <v>630</v>
      </c>
      <c r="J11" s="514" t="s">
        <v>631</v>
      </c>
      <c r="K11" s="514" t="s">
        <v>632</v>
      </c>
      <c r="L11" s="518"/>
      <c r="M11" s="514" t="s">
        <v>633</v>
      </c>
      <c r="N11" s="514" t="s">
        <v>634</v>
      </c>
      <c r="O11" s="518"/>
      <c r="P11" s="514" t="s">
        <v>635</v>
      </c>
      <c r="Q11" s="535"/>
      <c r="R11" s="518"/>
      <c r="S11" s="514" t="s">
        <v>636</v>
      </c>
      <c r="T11" s="514" t="s">
        <v>756</v>
      </c>
      <c r="U11" s="514" t="s">
        <v>637</v>
      </c>
      <c r="V11" s="514" t="s">
        <v>638</v>
      </c>
      <c r="W11" s="514" t="s">
        <v>639</v>
      </c>
      <c r="X11" s="514" t="s">
        <v>757</v>
      </c>
      <c r="Y11" s="514" t="s">
        <v>640</v>
      </c>
      <c r="Z11" s="514" t="s">
        <v>758</v>
      </c>
      <c r="AA11" s="514" t="s">
        <v>759</v>
      </c>
      <c r="AB11" s="514" t="s">
        <v>17</v>
      </c>
      <c r="AC11" s="533"/>
    </row>
    <row r="12" spans="1:29" s="440" customFormat="1" ht="72.75" customHeight="1">
      <c r="A12" s="452"/>
      <c r="B12" s="453"/>
      <c r="C12" s="453"/>
      <c r="D12" s="453"/>
      <c r="E12" s="453"/>
      <c r="F12" s="453"/>
      <c r="G12" s="453"/>
      <c r="H12" s="444"/>
      <c r="I12" s="534"/>
      <c r="J12" s="534"/>
      <c r="K12" s="531"/>
      <c r="L12" s="532"/>
      <c r="M12" s="534"/>
      <c r="N12" s="531"/>
      <c r="O12" s="532"/>
      <c r="P12" s="531"/>
      <c r="Q12" s="536"/>
      <c r="R12" s="532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33"/>
    </row>
    <row r="13" spans="1:29" s="440" customFormat="1" ht="6.75" customHeight="1">
      <c r="A13" s="452"/>
      <c r="B13" s="453"/>
      <c r="C13" s="453"/>
      <c r="D13" s="453"/>
      <c r="E13" s="453"/>
      <c r="F13" s="453"/>
      <c r="G13" s="453"/>
      <c r="H13" s="444"/>
      <c r="I13" s="523" t="s">
        <v>642</v>
      </c>
      <c r="J13" s="523" t="s">
        <v>643</v>
      </c>
      <c r="K13" s="523" t="s">
        <v>644</v>
      </c>
      <c r="L13" s="525"/>
      <c r="M13" s="523" t="s">
        <v>645</v>
      </c>
      <c r="N13" s="523" t="s">
        <v>646</v>
      </c>
      <c r="O13" s="525"/>
      <c r="P13" s="523" t="s">
        <v>647</v>
      </c>
      <c r="Q13" s="524"/>
      <c r="R13" s="525"/>
      <c r="S13" s="523" t="s">
        <v>648</v>
      </c>
      <c r="T13" s="523" t="s">
        <v>760</v>
      </c>
      <c r="U13" s="523" t="s">
        <v>649</v>
      </c>
      <c r="V13" s="523" t="s">
        <v>650</v>
      </c>
      <c r="W13" s="523" t="s">
        <v>651</v>
      </c>
      <c r="X13" s="523" t="s">
        <v>761</v>
      </c>
      <c r="Y13" s="523" t="s">
        <v>652</v>
      </c>
      <c r="Z13" s="523" t="s">
        <v>762</v>
      </c>
      <c r="AA13" s="523" t="s">
        <v>763</v>
      </c>
      <c r="AB13" s="523" t="s">
        <v>653</v>
      </c>
      <c r="AC13" s="533"/>
    </row>
    <row r="14" spans="1:29" s="440" customFormat="1" ht="15">
      <c r="A14" s="546" t="s">
        <v>641</v>
      </c>
      <c r="B14" s="529"/>
      <c r="C14" s="453"/>
      <c r="D14" s="453"/>
      <c r="E14" s="453"/>
      <c r="F14" s="453"/>
      <c r="G14" s="453"/>
      <c r="H14" s="444"/>
      <c r="I14" s="533"/>
      <c r="J14" s="533"/>
      <c r="K14" s="519"/>
      <c r="L14" s="520"/>
      <c r="M14" s="533"/>
      <c r="N14" s="519"/>
      <c r="O14" s="520"/>
      <c r="P14" s="519"/>
      <c r="Q14" s="511"/>
      <c r="R14" s="520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</row>
    <row r="15" spans="1:29" s="440" customFormat="1" ht="6.75" customHeight="1">
      <c r="A15" s="451"/>
      <c r="B15" s="445"/>
      <c r="C15" s="445"/>
      <c r="D15" s="445"/>
      <c r="E15" s="445"/>
      <c r="F15" s="445"/>
      <c r="G15" s="445"/>
      <c r="H15" s="446"/>
      <c r="I15" s="527"/>
      <c r="J15" s="527"/>
      <c r="K15" s="521"/>
      <c r="L15" s="522"/>
      <c r="M15" s="527"/>
      <c r="N15" s="521"/>
      <c r="O15" s="522"/>
      <c r="P15" s="521"/>
      <c r="Q15" s="526"/>
      <c r="R15" s="522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</row>
    <row r="16" spans="1:29" s="440" customFormat="1" ht="15">
      <c r="A16" s="540" t="s">
        <v>17</v>
      </c>
      <c r="B16" s="540" t="s">
        <v>440</v>
      </c>
      <c r="C16" s="518"/>
      <c r="D16" s="540" t="s">
        <v>655</v>
      </c>
      <c r="E16" s="657"/>
      <c r="F16" s="657"/>
      <c r="G16" s="657"/>
      <c r="H16" s="658"/>
      <c r="I16" s="659">
        <v>0</v>
      </c>
      <c r="J16" s="659">
        <v>0</v>
      </c>
      <c r="K16" s="660">
        <v>0</v>
      </c>
      <c r="L16" s="658"/>
      <c r="M16" s="659">
        <v>0</v>
      </c>
      <c r="N16" s="660">
        <v>0</v>
      </c>
      <c r="O16" s="658"/>
      <c r="P16" s="660">
        <v>0</v>
      </c>
      <c r="Q16" s="657"/>
      <c r="R16" s="658"/>
      <c r="S16" s="659">
        <v>0</v>
      </c>
      <c r="T16" s="659">
        <v>0</v>
      </c>
      <c r="U16" s="659">
        <v>0</v>
      </c>
      <c r="V16" s="659">
        <v>0</v>
      </c>
      <c r="W16" s="659">
        <v>0</v>
      </c>
      <c r="X16" s="659">
        <v>0</v>
      </c>
      <c r="Y16" s="659">
        <v>0</v>
      </c>
      <c r="Z16" s="659">
        <v>0</v>
      </c>
      <c r="AA16" s="659">
        <v>0</v>
      </c>
      <c r="AB16" s="659">
        <v>45480</v>
      </c>
      <c r="AC16" s="659">
        <v>45480</v>
      </c>
    </row>
    <row r="17" spans="1:29" s="440" customFormat="1" ht="15">
      <c r="A17" s="661"/>
      <c r="B17" s="662"/>
      <c r="C17" s="520"/>
      <c r="D17" s="540" t="s">
        <v>660</v>
      </c>
      <c r="E17" s="657"/>
      <c r="F17" s="657"/>
      <c r="G17" s="657"/>
      <c r="H17" s="658"/>
      <c r="I17" s="659">
        <v>0</v>
      </c>
      <c r="J17" s="659">
        <v>0</v>
      </c>
      <c r="K17" s="660">
        <v>0</v>
      </c>
      <c r="L17" s="658"/>
      <c r="M17" s="659">
        <v>0</v>
      </c>
      <c r="N17" s="660">
        <v>0</v>
      </c>
      <c r="O17" s="658"/>
      <c r="P17" s="660">
        <v>0</v>
      </c>
      <c r="Q17" s="657"/>
      <c r="R17" s="658"/>
      <c r="S17" s="659">
        <v>0</v>
      </c>
      <c r="T17" s="659">
        <v>0</v>
      </c>
      <c r="U17" s="659">
        <v>0</v>
      </c>
      <c r="V17" s="659">
        <v>0</v>
      </c>
      <c r="W17" s="659">
        <v>0</v>
      </c>
      <c r="X17" s="659">
        <v>0</v>
      </c>
      <c r="Y17" s="659">
        <v>0</v>
      </c>
      <c r="Z17" s="659">
        <v>0</v>
      </c>
      <c r="AA17" s="659">
        <v>0</v>
      </c>
      <c r="AB17" s="659">
        <v>10000</v>
      </c>
      <c r="AC17" s="659">
        <v>10000</v>
      </c>
    </row>
    <row r="18" spans="1:29" s="440" customFormat="1" ht="15">
      <c r="A18" s="661"/>
      <c r="B18" s="662"/>
      <c r="C18" s="520"/>
      <c r="D18" s="540" t="s">
        <v>457</v>
      </c>
      <c r="E18" s="657"/>
      <c r="F18" s="657"/>
      <c r="G18" s="657"/>
      <c r="H18" s="658"/>
      <c r="I18" s="659">
        <v>0</v>
      </c>
      <c r="J18" s="659">
        <v>0</v>
      </c>
      <c r="K18" s="660">
        <v>0</v>
      </c>
      <c r="L18" s="658"/>
      <c r="M18" s="659">
        <v>0</v>
      </c>
      <c r="N18" s="660">
        <v>0</v>
      </c>
      <c r="O18" s="658"/>
      <c r="P18" s="660">
        <v>0</v>
      </c>
      <c r="Q18" s="657"/>
      <c r="R18" s="658"/>
      <c r="S18" s="659">
        <v>0</v>
      </c>
      <c r="T18" s="659">
        <v>0</v>
      </c>
      <c r="U18" s="659">
        <v>0</v>
      </c>
      <c r="V18" s="659">
        <v>0</v>
      </c>
      <c r="W18" s="659">
        <v>0</v>
      </c>
      <c r="X18" s="659">
        <v>0</v>
      </c>
      <c r="Y18" s="659">
        <v>0</v>
      </c>
      <c r="Z18" s="659">
        <v>0</v>
      </c>
      <c r="AA18" s="659">
        <v>0</v>
      </c>
      <c r="AB18" s="659">
        <v>91420.5</v>
      </c>
      <c r="AC18" s="659">
        <v>91420.5</v>
      </c>
    </row>
    <row r="19" spans="1:29" s="440" customFormat="1" ht="15">
      <c r="A19" s="661"/>
      <c r="B19" s="663"/>
      <c r="C19" s="522"/>
      <c r="D19" s="545" t="s">
        <v>823</v>
      </c>
      <c r="E19" s="657"/>
      <c r="F19" s="657"/>
      <c r="G19" s="657"/>
      <c r="H19" s="658"/>
      <c r="I19" s="664">
        <v>0</v>
      </c>
      <c r="J19" s="664">
        <v>0</v>
      </c>
      <c r="K19" s="665">
        <v>0</v>
      </c>
      <c r="L19" s="658"/>
      <c r="M19" s="664">
        <v>0</v>
      </c>
      <c r="N19" s="665">
        <v>0</v>
      </c>
      <c r="O19" s="658"/>
      <c r="P19" s="665">
        <v>0</v>
      </c>
      <c r="Q19" s="657"/>
      <c r="R19" s="658"/>
      <c r="S19" s="664">
        <v>0</v>
      </c>
      <c r="T19" s="664">
        <v>0</v>
      </c>
      <c r="U19" s="664">
        <v>0</v>
      </c>
      <c r="V19" s="664">
        <v>0</v>
      </c>
      <c r="W19" s="664">
        <v>0</v>
      </c>
      <c r="X19" s="664">
        <v>0</v>
      </c>
      <c r="Y19" s="664">
        <v>0</v>
      </c>
      <c r="Z19" s="664">
        <v>0</v>
      </c>
      <c r="AA19" s="664">
        <v>0</v>
      </c>
      <c r="AB19" s="664">
        <v>146900.5</v>
      </c>
      <c r="AC19" s="664">
        <v>146900.5</v>
      </c>
    </row>
    <row r="20" spans="1:29" s="440" customFormat="1" ht="15">
      <c r="A20" s="661"/>
      <c r="B20" s="540" t="s">
        <v>277</v>
      </c>
      <c r="C20" s="518"/>
      <c r="D20" s="540" t="s">
        <v>655</v>
      </c>
      <c r="E20" s="657"/>
      <c r="F20" s="657"/>
      <c r="G20" s="657"/>
      <c r="H20" s="658"/>
      <c r="I20" s="659">
        <v>0</v>
      </c>
      <c r="J20" s="659">
        <v>0</v>
      </c>
      <c r="K20" s="660">
        <v>0</v>
      </c>
      <c r="L20" s="658"/>
      <c r="M20" s="659">
        <v>0</v>
      </c>
      <c r="N20" s="660">
        <v>0</v>
      </c>
      <c r="O20" s="658"/>
      <c r="P20" s="660">
        <v>0</v>
      </c>
      <c r="Q20" s="657"/>
      <c r="R20" s="658"/>
      <c r="S20" s="659">
        <v>0</v>
      </c>
      <c r="T20" s="659">
        <v>0</v>
      </c>
      <c r="U20" s="659">
        <v>0</v>
      </c>
      <c r="V20" s="659">
        <v>0</v>
      </c>
      <c r="W20" s="659">
        <v>0</v>
      </c>
      <c r="X20" s="659">
        <v>0</v>
      </c>
      <c r="Y20" s="659">
        <v>0</v>
      </c>
      <c r="Z20" s="659">
        <v>0</v>
      </c>
      <c r="AA20" s="659">
        <v>0</v>
      </c>
      <c r="AB20" s="659">
        <v>1640</v>
      </c>
      <c r="AC20" s="659">
        <v>1640</v>
      </c>
    </row>
    <row r="21" spans="1:29" s="440" customFormat="1" ht="15">
      <c r="A21" s="661"/>
      <c r="B21" s="662"/>
      <c r="C21" s="520"/>
      <c r="D21" s="540" t="s">
        <v>167</v>
      </c>
      <c r="E21" s="657"/>
      <c r="F21" s="657"/>
      <c r="G21" s="657"/>
      <c r="H21" s="658"/>
      <c r="I21" s="659">
        <v>0</v>
      </c>
      <c r="J21" s="659">
        <v>0</v>
      </c>
      <c r="K21" s="660">
        <v>0</v>
      </c>
      <c r="L21" s="658"/>
      <c r="M21" s="659">
        <v>0</v>
      </c>
      <c r="N21" s="660">
        <v>0</v>
      </c>
      <c r="O21" s="658"/>
      <c r="P21" s="660">
        <v>0</v>
      </c>
      <c r="Q21" s="657"/>
      <c r="R21" s="658"/>
      <c r="S21" s="659">
        <v>0</v>
      </c>
      <c r="T21" s="659">
        <v>0</v>
      </c>
      <c r="U21" s="659">
        <v>0</v>
      </c>
      <c r="V21" s="659">
        <v>0</v>
      </c>
      <c r="W21" s="659">
        <v>0</v>
      </c>
      <c r="X21" s="659">
        <v>0</v>
      </c>
      <c r="Y21" s="659">
        <v>0</v>
      </c>
      <c r="Z21" s="659">
        <v>0</v>
      </c>
      <c r="AA21" s="659">
        <v>0</v>
      </c>
      <c r="AB21" s="659">
        <v>1468900</v>
      </c>
      <c r="AC21" s="659">
        <v>1468900</v>
      </c>
    </row>
    <row r="22" spans="1:29" s="440" customFormat="1" ht="15">
      <c r="A22" s="661"/>
      <c r="B22" s="662"/>
      <c r="C22" s="520"/>
      <c r="D22" s="540" t="s">
        <v>658</v>
      </c>
      <c r="E22" s="657"/>
      <c r="F22" s="657"/>
      <c r="G22" s="657"/>
      <c r="H22" s="658"/>
      <c r="I22" s="659">
        <v>0</v>
      </c>
      <c r="J22" s="659">
        <v>0</v>
      </c>
      <c r="K22" s="660">
        <v>0</v>
      </c>
      <c r="L22" s="658"/>
      <c r="M22" s="659">
        <v>0</v>
      </c>
      <c r="N22" s="660">
        <v>0</v>
      </c>
      <c r="O22" s="658"/>
      <c r="P22" s="660">
        <v>0</v>
      </c>
      <c r="Q22" s="657"/>
      <c r="R22" s="658"/>
      <c r="S22" s="659">
        <v>0</v>
      </c>
      <c r="T22" s="659">
        <v>0</v>
      </c>
      <c r="U22" s="659">
        <v>0</v>
      </c>
      <c r="V22" s="659">
        <v>0</v>
      </c>
      <c r="W22" s="659">
        <v>0</v>
      </c>
      <c r="X22" s="659">
        <v>0</v>
      </c>
      <c r="Y22" s="659">
        <v>0</v>
      </c>
      <c r="Z22" s="659">
        <v>0</v>
      </c>
      <c r="AA22" s="659">
        <v>0</v>
      </c>
      <c r="AB22" s="659">
        <v>1049600</v>
      </c>
      <c r="AC22" s="659">
        <v>1049600</v>
      </c>
    </row>
    <row r="23" spans="1:29" s="440" customFormat="1" ht="15">
      <c r="A23" s="661"/>
      <c r="B23" s="663"/>
      <c r="C23" s="522"/>
      <c r="D23" s="545" t="s">
        <v>824</v>
      </c>
      <c r="E23" s="657"/>
      <c r="F23" s="657"/>
      <c r="G23" s="657"/>
      <c r="H23" s="658"/>
      <c r="I23" s="664">
        <v>0</v>
      </c>
      <c r="J23" s="664">
        <v>0</v>
      </c>
      <c r="K23" s="665">
        <v>0</v>
      </c>
      <c r="L23" s="658"/>
      <c r="M23" s="664">
        <v>0</v>
      </c>
      <c r="N23" s="665">
        <v>0</v>
      </c>
      <c r="O23" s="658"/>
      <c r="P23" s="665">
        <v>0</v>
      </c>
      <c r="Q23" s="657"/>
      <c r="R23" s="658"/>
      <c r="S23" s="664">
        <v>0</v>
      </c>
      <c r="T23" s="664">
        <v>0</v>
      </c>
      <c r="U23" s="664">
        <v>0</v>
      </c>
      <c r="V23" s="664">
        <v>0</v>
      </c>
      <c r="W23" s="664">
        <v>0</v>
      </c>
      <c r="X23" s="664">
        <v>0</v>
      </c>
      <c r="Y23" s="664">
        <v>0</v>
      </c>
      <c r="Z23" s="664">
        <v>0</v>
      </c>
      <c r="AA23" s="664">
        <v>0</v>
      </c>
      <c r="AB23" s="664">
        <v>2520140</v>
      </c>
      <c r="AC23" s="664">
        <v>2520140</v>
      </c>
    </row>
    <row r="24" spans="1:29" s="440" customFormat="1" ht="15">
      <c r="A24" s="666"/>
      <c r="B24" s="543" t="s">
        <v>825</v>
      </c>
      <c r="C24" s="657"/>
      <c r="D24" s="657"/>
      <c r="E24" s="657"/>
      <c r="F24" s="657"/>
      <c r="G24" s="657"/>
      <c r="H24" s="658"/>
      <c r="I24" s="667">
        <v>0</v>
      </c>
      <c r="J24" s="667">
        <v>0</v>
      </c>
      <c r="K24" s="668">
        <v>0</v>
      </c>
      <c r="L24" s="658"/>
      <c r="M24" s="667">
        <v>0</v>
      </c>
      <c r="N24" s="668">
        <v>0</v>
      </c>
      <c r="O24" s="658"/>
      <c r="P24" s="668">
        <v>0</v>
      </c>
      <c r="Q24" s="657"/>
      <c r="R24" s="658"/>
      <c r="S24" s="667">
        <v>0</v>
      </c>
      <c r="T24" s="667">
        <v>0</v>
      </c>
      <c r="U24" s="667">
        <v>0</v>
      </c>
      <c r="V24" s="667">
        <v>0</v>
      </c>
      <c r="W24" s="667">
        <v>0</v>
      </c>
      <c r="X24" s="667">
        <v>0</v>
      </c>
      <c r="Y24" s="667">
        <v>0</v>
      </c>
      <c r="Z24" s="667">
        <v>0</v>
      </c>
      <c r="AA24" s="667">
        <v>0</v>
      </c>
      <c r="AB24" s="667">
        <v>2667040.5</v>
      </c>
      <c r="AC24" s="667">
        <v>2667040.5</v>
      </c>
    </row>
    <row r="25" spans="1:29" s="440" customFormat="1" ht="15">
      <c r="A25" s="540" t="s">
        <v>116</v>
      </c>
      <c r="B25" s="540" t="s">
        <v>440</v>
      </c>
      <c r="C25" s="518"/>
      <c r="D25" s="540" t="s">
        <v>669</v>
      </c>
      <c r="E25" s="657"/>
      <c r="F25" s="657"/>
      <c r="G25" s="657"/>
      <c r="H25" s="658"/>
      <c r="I25" s="659">
        <v>115920</v>
      </c>
      <c r="J25" s="659">
        <v>0</v>
      </c>
      <c r="K25" s="660">
        <v>0</v>
      </c>
      <c r="L25" s="658"/>
      <c r="M25" s="659">
        <v>0</v>
      </c>
      <c r="N25" s="660">
        <v>0</v>
      </c>
      <c r="O25" s="658"/>
      <c r="P25" s="660">
        <v>0</v>
      </c>
      <c r="Q25" s="657"/>
      <c r="R25" s="658"/>
      <c r="S25" s="659">
        <v>0</v>
      </c>
      <c r="T25" s="659">
        <v>0</v>
      </c>
      <c r="U25" s="659">
        <v>0</v>
      </c>
      <c r="V25" s="659">
        <v>0</v>
      </c>
      <c r="W25" s="659">
        <v>0</v>
      </c>
      <c r="X25" s="659">
        <v>0</v>
      </c>
      <c r="Y25" s="659">
        <v>0</v>
      </c>
      <c r="Z25" s="659">
        <v>0</v>
      </c>
      <c r="AA25" s="659">
        <v>0</v>
      </c>
      <c r="AB25" s="659">
        <v>0</v>
      </c>
      <c r="AC25" s="659">
        <v>115920</v>
      </c>
    </row>
    <row r="26" spans="1:29" s="440" customFormat="1" ht="15">
      <c r="A26" s="661"/>
      <c r="B26" s="662"/>
      <c r="C26" s="520"/>
      <c r="D26" s="540" t="s">
        <v>671</v>
      </c>
      <c r="E26" s="657"/>
      <c r="F26" s="657"/>
      <c r="G26" s="657"/>
      <c r="H26" s="658"/>
      <c r="I26" s="659">
        <v>20000</v>
      </c>
      <c r="J26" s="659">
        <v>0</v>
      </c>
      <c r="K26" s="660">
        <v>0</v>
      </c>
      <c r="L26" s="658"/>
      <c r="M26" s="659">
        <v>0</v>
      </c>
      <c r="N26" s="660">
        <v>0</v>
      </c>
      <c r="O26" s="658"/>
      <c r="P26" s="660">
        <v>0</v>
      </c>
      <c r="Q26" s="657"/>
      <c r="R26" s="658"/>
      <c r="S26" s="659">
        <v>0</v>
      </c>
      <c r="T26" s="659">
        <v>0</v>
      </c>
      <c r="U26" s="659">
        <v>0</v>
      </c>
      <c r="V26" s="659">
        <v>0</v>
      </c>
      <c r="W26" s="659">
        <v>0</v>
      </c>
      <c r="X26" s="659">
        <v>0</v>
      </c>
      <c r="Y26" s="659">
        <v>0</v>
      </c>
      <c r="Z26" s="659">
        <v>0</v>
      </c>
      <c r="AA26" s="659">
        <v>0</v>
      </c>
      <c r="AB26" s="659">
        <v>0</v>
      </c>
      <c r="AC26" s="659">
        <v>20000</v>
      </c>
    </row>
    <row r="27" spans="1:29" s="440" customFormat="1" ht="15">
      <c r="A27" s="661"/>
      <c r="B27" s="662"/>
      <c r="C27" s="520"/>
      <c r="D27" s="540" t="s">
        <v>673</v>
      </c>
      <c r="E27" s="657"/>
      <c r="F27" s="657"/>
      <c r="G27" s="657"/>
      <c r="H27" s="658"/>
      <c r="I27" s="659">
        <v>20000</v>
      </c>
      <c r="J27" s="659">
        <v>0</v>
      </c>
      <c r="K27" s="660">
        <v>0</v>
      </c>
      <c r="L27" s="658"/>
      <c r="M27" s="659">
        <v>0</v>
      </c>
      <c r="N27" s="660">
        <v>0</v>
      </c>
      <c r="O27" s="658"/>
      <c r="P27" s="660">
        <v>0</v>
      </c>
      <c r="Q27" s="657"/>
      <c r="R27" s="658"/>
      <c r="S27" s="659">
        <v>0</v>
      </c>
      <c r="T27" s="659">
        <v>0</v>
      </c>
      <c r="U27" s="659">
        <v>0</v>
      </c>
      <c r="V27" s="659">
        <v>0</v>
      </c>
      <c r="W27" s="659">
        <v>0</v>
      </c>
      <c r="X27" s="659">
        <v>0</v>
      </c>
      <c r="Y27" s="659">
        <v>0</v>
      </c>
      <c r="Z27" s="659">
        <v>0</v>
      </c>
      <c r="AA27" s="659">
        <v>0</v>
      </c>
      <c r="AB27" s="659">
        <v>0</v>
      </c>
      <c r="AC27" s="659">
        <v>20000</v>
      </c>
    </row>
    <row r="28" spans="1:29" s="440" customFormat="1" ht="15">
      <c r="A28" s="661"/>
      <c r="B28" s="662"/>
      <c r="C28" s="520"/>
      <c r="D28" s="540" t="s">
        <v>675</v>
      </c>
      <c r="E28" s="657"/>
      <c r="F28" s="657"/>
      <c r="G28" s="657"/>
      <c r="H28" s="658"/>
      <c r="I28" s="659">
        <v>33120</v>
      </c>
      <c r="J28" s="659">
        <v>0</v>
      </c>
      <c r="K28" s="660">
        <v>0</v>
      </c>
      <c r="L28" s="658"/>
      <c r="M28" s="659">
        <v>0</v>
      </c>
      <c r="N28" s="660">
        <v>0</v>
      </c>
      <c r="O28" s="658"/>
      <c r="P28" s="660">
        <v>0</v>
      </c>
      <c r="Q28" s="657"/>
      <c r="R28" s="658"/>
      <c r="S28" s="659">
        <v>0</v>
      </c>
      <c r="T28" s="659">
        <v>0</v>
      </c>
      <c r="U28" s="659">
        <v>0</v>
      </c>
      <c r="V28" s="659">
        <v>0</v>
      </c>
      <c r="W28" s="659">
        <v>0</v>
      </c>
      <c r="X28" s="659">
        <v>0</v>
      </c>
      <c r="Y28" s="659">
        <v>0</v>
      </c>
      <c r="Z28" s="659">
        <v>0</v>
      </c>
      <c r="AA28" s="659">
        <v>0</v>
      </c>
      <c r="AB28" s="659">
        <v>0</v>
      </c>
      <c r="AC28" s="659">
        <v>33120</v>
      </c>
    </row>
    <row r="29" spans="1:29" s="440" customFormat="1" ht="15">
      <c r="A29" s="661"/>
      <c r="B29" s="662"/>
      <c r="C29" s="520"/>
      <c r="D29" s="540" t="s">
        <v>677</v>
      </c>
      <c r="E29" s="657"/>
      <c r="F29" s="657"/>
      <c r="G29" s="657"/>
      <c r="H29" s="658"/>
      <c r="I29" s="659">
        <v>253644</v>
      </c>
      <c r="J29" s="659">
        <v>0</v>
      </c>
      <c r="K29" s="660">
        <v>0</v>
      </c>
      <c r="L29" s="658"/>
      <c r="M29" s="659">
        <v>0</v>
      </c>
      <c r="N29" s="660">
        <v>0</v>
      </c>
      <c r="O29" s="658"/>
      <c r="P29" s="660">
        <v>0</v>
      </c>
      <c r="Q29" s="657"/>
      <c r="R29" s="658"/>
      <c r="S29" s="659">
        <v>0</v>
      </c>
      <c r="T29" s="659">
        <v>0</v>
      </c>
      <c r="U29" s="659">
        <v>0</v>
      </c>
      <c r="V29" s="659">
        <v>0</v>
      </c>
      <c r="W29" s="659">
        <v>0</v>
      </c>
      <c r="X29" s="659">
        <v>0</v>
      </c>
      <c r="Y29" s="659">
        <v>0</v>
      </c>
      <c r="Z29" s="659">
        <v>0</v>
      </c>
      <c r="AA29" s="659">
        <v>0</v>
      </c>
      <c r="AB29" s="659">
        <v>0</v>
      </c>
      <c r="AC29" s="659">
        <v>253644</v>
      </c>
    </row>
    <row r="30" spans="1:29" s="440" customFormat="1" ht="15">
      <c r="A30" s="661"/>
      <c r="B30" s="663"/>
      <c r="C30" s="522"/>
      <c r="D30" s="545" t="s">
        <v>823</v>
      </c>
      <c r="E30" s="657"/>
      <c r="F30" s="657"/>
      <c r="G30" s="657"/>
      <c r="H30" s="658"/>
      <c r="I30" s="664">
        <v>442684</v>
      </c>
      <c r="J30" s="664">
        <v>0</v>
      </c>
      <c r="K30" s="665">
        <v>0</v>
      </c>
      <c r="L30" s="658"/>
      <c r="M30" s="664">
        <v>0</v>
      </c>
      <c r="N30" s="665">
        <v>0</v>
      </c>
      <c r="O30" s="658"/>
      <c r="P30" s="665">
        <v>0</v>
      </c>
      <c r="Q30" s="657"/>
      <c r="R30" s="658"/>
      <c r="S30" s="664">
        <v>0</v>
      </c>
      <c r="T30" s="664">
        <v>0</v>
      </c>
      <c r="U30" s="664">
        <v>0</v>
      </c>
      <c r="V30" s="664">
        <v>0</v>
      </c>
      <c r="W30" s="664">
        <v>0</v>
      </c>
      <c r="X30" s="664">
        <v>0</v>
      </c>
      <c r="Y30" s="664">
        <v>0</v>
      </c>
      <c r="Z30" s="664">
        <v>0</v>
      </c>
      <c r="AA30" s="664">
        <v>0</v>
      </c>
      <c r="AB30" s="664">
        <v>0</v>
      </c>
      <c r="AC30" s="664">
        <v>442684</v>
      </c>
    </row>
    <row r="31" spans="1:29" s="440" customFormat="1" ht="15">
      <c r="A31" s="666"/>
      <c r="B31" s="543" t="s">
        <v>825</v>
      </c>
      <c r="C31" s="657"/>
      <c r="D31" s="657"/>
      <c r="E31" s="657"/>
      <c r="F31" s="657"/>
      <c r="G31" s="657"/>
      <c r="H31" s="658"/>
      <c r="I31" s="667">
        <v>442684</v>
      </c>
      <c r="J31" s="667">
        <v>0</v>
      </c>
      <c r="K31" s="668">
        <v>0</v>
      </c>
      <c r="L31" s="658"/>
      <c r="M31" s="667">
        <v>0</v>
      </c>
      <c r="N31" s="668">
        <v>0</v>
      </c>
      <c r="O31" s="658"/>
      <c r="P31" s="668">
        <v>0</v>
      </c>
      <c r="Q31" s="657"/>
      <c r="R31" s="658"/>
      <c r="S31" s="667">
        <v>0</v>
      </c>
      <c r="T31" s="667">
        <v>0</v>
      </c>
      <c r="U31" s="667">
        <v>0</v>
      </c>
      <c r="V31" s="667">
        <v>0</v>
      </c>
      <c r="W31" s="667">
        <v>0</v>
      </c>
      <c r="X31" s="667">
        <v>0</v>
      </c>
      <c r="Y31" s="667">
        <v>0</v>
      </c>
      <c r="Z31" s="667">
        <v>0</v>
      </c>
      <c r="AA31" s="667">
        <v>0</v>
      </c>
      <c r="AB31" s="667">
        <v>0</v>
      </c>
      <c r="AC31" s="667">
        <v>442684</v>
      </c>
    </row>
    <row r="32" spans="1:29" s="440" customFormat="1" ht="15">
      <c r="A32" s="540" t="s">
        <v>115</v>
      </c>
      <c r="B32" s="540" t="s">
        <v>440</v>
      </c>
      <c r="C32" s="518"/>
      <c r="D32" s="540" t="s">
        <v>679</v>
      </c>
      <c r="E32" s="657"/>
      <c r="F32" s="657"/>
      <c r="G32" s="657"/>
      <c r="H32" s="658"/>
      <c r="I32" s="659">
        <v>368241</v>
      </c>
      <c r="J32" s="659">
        <v>458085</v>
      </c>
      <c r="K32" s="660">
        <v>382930</v>
      </c>
      <c r="L32" s="658"/>
      <c r="M32" s="659">
        <v>0</v>
      </c>
      <c r="N32" s="660">
        <v>402550</v>
      </c>
      <c r="O32" s="658"/>
      <c r="P32" s="660">
        <v>0</v>
      </c>
      <c r="Q32" s="657"/>
      <c r="R32" s="658"/>
      <c r="S32" s="659">
        <v>0</v>
      </c>
      <c r="T32" s="659">
        <v>0</v>
      </c>
      <c r="U32" s="659">
        <v>104631</v>
      </c>
      <c r="V32" s="659">
        <v>0</v>
      </c>
      <c r="W32" s="659">
        <v>0</v>
      </c>
      <c r="X32" s="659">
        <v>0</v>
      </c>
      <c r="Y32" s="659">
        <v>0</v>
      </c>
      <c r="Z32" s="659">
        <v>0</v>
      </c>
      <c r="AA32" s="659">
        <v>0</v>
      </c>
      <c r="AB32" s="659">
        <v>0</v>
      </c>
      <c r="AC32" s="659">
        <v>1716437</v>
      </c>
    </row>
    <row r="33" spans="1:29" s="440" customFormat="1" ht="15">
      <c r="A33" s="661"/>
      <c r="B33" s="662"/>
      <c r="C33" s="520"/>
      <c r="D33" s="540" t="s">
        <v>681</v>
      </c>
      <c r="E33" s="657"/>
      <c r="F33" s="657"/>
      <c r="G33" s="657"/>
      <c r="H33" s="658"/>
      <c r="I33" s="659">
        <v>28400</v>
      </c>
      <c r="J33" s="659">
        <v>20000</v>
      </c>
      <c r="K33" s="660">
        <v>10000</v>
      </c>
      <c r="L33" s="658"/>
      <c r="M33" s="659">
        <v>0</v>
      </c>
      <c r="N33" s="660">
        <v>10000</v>
      </c>
      <c r="O33" s="658"/>
      <c r="P33" s="660">
        <v>0</v>
      </c>
      <c r="Q33" s="657"/>
      <c r="R33" s="658"/>
      <c r="S33" s="659">
        <v>0</v>
      </c>
      <c r="T33" s="659">
        <v>0</v>
      </c>
      <c r="U33" s="659">
        <v>10000</v>
      </c>
      <c r="V33" s="659">
        <v>0</v>
      </c>
      <c r="W33" s="659">
        <v>0</v>
      </c>
      <c r="X33" s="659">
        <v>0</v>
      </c>
      <c r="Y33" s="659">
        <v>0</v>
      </c>
      <c r="Z33" s="659">
        <v>0</v>
      </c>
      <c r="AA33" s="659">
        <v>0</v>
      </c>
      <c r="AB33" s="659">
        <v>0</v>
      </c>
      <c r="AC33" s="659">
        <v>78400</v>
      </c>
    </row>
    <row r="34" spans="1:29" s="440" customFormat="1" ht="15">
      <c r="A34" s="661"/>
      <c r="B34" s="662"/>
      <c r="C34" s="520"/>
      <c r="D34" s="540" t="s">
        <v>683</v>
      </c>
      <c r="E34" s="657"/>
      <c r="F34" s="657"/>
      <c r="G34" s="657"/>
      <c r="H34" s="658"/>
      <c r="I34" s="659">
        <v>52000</v>
      </c>
      <c r="J34" s="659">
        <v>10000</v>
      </c>
      <c r="K34" s="660">
        <v>0</v>
      </c>
      <c r="L34" s="658"/>
      <c r="M34" s="659">
        <v>0</v>
      </c>
      <c r="N34" s="660">
        <v>28000</v>
      </c>
      <c r="O34" s="658"/>
      <c r="P34" s="660">
        <v>0</v>
      </c>
      <c r="Q34" s="657"/>
      <c r="R34" s="658"/>
      <c r="S34" s="659">
        <v>0</v>
      </c>
      <c r="T34" s="659">
        <v>0</v>
      </c>
      <c r="U34" s="659">
        <v>10000</v>
      </c>
      <c r="V34" s="659">
        <v>0</v>
      </c>
      <c r="W34" s="659">
        <v>0</v>
      </c>
      <c r="X34" s="659">
        <v>0</v>
      </c>
      <c r="Y34" s="659">
        <v>0</v>
      </c>
      <c r="Z34" s="659">
        <v>0</v>
      </c>
      <c r="AA34" s="659">
        <v>0</v>
      </c>
      <c r="AB34" s="659">
        <v>0</v>
      </c>
      <c r="AC34" s="659">
        <v>100000</v>
      </c>
    </row>
    <row r="35" spans="1:29" s="440" customFormat="1" ht="15">
      <c r="A35" s="661"/>
      <c r="B35" s="662"/>
      <c r="C35" s="520"/>
      <c r="D35" s="540" t="s">
        <v>685</v>
      </c>
      <c r="E35" s="657"/>
      <c r="F35" s="657"/>
      <c r="G35" s="657"/>
      <c r="H35" s="658"/>
      <c r="I35" s="659">
        <v>0</v>
      </c>
      <c r="J35" s="659">
        <v>26270</v>
      </c>
      <c r="K35" s="660">
        <v>0</v>
      </c>
      <c r="L35" s="658"/>
      <c r="M35" s="659">
        <v>0</v>
      </c>
      <c r="N35" s="660">
        <v>0</v>
      </c>
      <c r="O35" s="658"/>
      <c r="P35" s="660">
        <v>0</v>
      </c>
      <c r="Q35" s="657"/>
      <c r="R35" s="658"/>
      <c r="S35" s="659">
        <v>0</v>
      </c>
      <c r="T35" s="659">
        <v>0</v>
      </c>
      <c r="U35" s="659">
        <v>0</v>
      </c>
      <c r="V35" s="659">
        <v>0</v>
      </c>
      <c r="W35" s="659">
        <v>0</v>
      </c>
      <c r="X35" s="659">
        <v>0</v>
      </c>
      <c r="Y35" s="659">
        <v>0</v>
      </c>
      <c r="Z35" s="659">
        <v>0</v>
      </c>
      <c r="AA35" s="659">
        <v>0</v>
      </c>
      <c r="AB35" s="659">
        <v>0</v>
      </c>
      <c r="AC35" s="659">
        <v>26270</v>
      </c>
    </row>
    <row r="36" spans="1:29" s="440" customFormat="1" ht="15">
      <c r="A36" s="661"/>
      <c r="B36" s="662"/>
      <c r="C36" s="520"/>
      <c r="D36" s="540" t="s">
        <v>687</v>
      </c>
      <c r="E36" s="657"/>
      <c r="F36" s="657"/>
      <c r="G36" s="657"/>
      <c r="H36" s="658"/>
      <c r="I36" s="659">
        <v>0</v>
      </c>
      <c r="J36" s="659">
        <v>6840</v>
      </c>
      <c r="K36" s="660">
        <v>0</v>
      </c>
      <c r="L36" s="658"/>
      <c r="M36" s="659">
        <v>0</v>
      </c>
      <c r="N36" s="660">
        <v>0</v>
      </c>
      <c r="O36" s="658"/>
      <c r="P36" s="660">
        <v>0</v>
      </c>
      <c r="Q36" s="657"/>
      <c r="R36" s="658"/>
      <c r="S36" s="659">
        <v>0</v>
      </c>
      <c r="T36" s="659">
        <v>0</v>
      </c>
      <c r="U36" s="659">
        <v>0</v>
      </c>
      <c r="V36" s="659">
        <v>0</v>
      </c>
      <c r="W36" s="659">
        <v>0</v>
      </c>
      <c r="X36" s="659">
        <v>0</v>
      </c>
      <c r="Y36" s="659">
        <v>0</v>
      </c>
      <c r="Z36" s="659">
        <v>0</v>
      </c>
      <c r="AA36" s="659">
        <v>0</v>
      </c>
      <c r="AB36" s="659">
        <v>0</v>
      </c>
      <c r="AC36" s="659">
        <v>6840</v>
      </c>
    </row>
    <row r="37" spans="1:29" s="440" customFormat="1" ht="15">
      <c r="A37" s="661"/>
      <c r="B37" s="662"/>
      <c r="C37" s="520"/>
      <c r="D37" s="540" t="s">
        <v>689</v>
      </c>
      <c r="E37" s="657"/>
      <c r="F37" s="657"/>
      <c r="G37" s="657"/>
      <c r="H37" s="658"/>
      <c r="I37" s="659">
        <v>279980</v>
      </c>
      <c r="J37" s="659">
        <v>155040</v>
      </c>
      <c r="K37" s="660">
        <v>0</v>
      </c>
      <c r="L37" s="658"/>
      <c r="M37" s="659">
        <v>0</v>
      </c>
      <c r="N37" s="660">
        <v>56640</v>
      </c>
      <c r="O37" s="658"/>
      <c r="P37" s="660">
        <v>0</v>
      </c>
      <c r="Q37" s="657"/>
      <c r="R37" s="658"/>
      <c r="S37" s="659">
        <v>0</v>
      </c>
      <c r="T37" s="659">
        <v>0</v>
      </c>
      <c r="U37" s="659">
        <v>33260</v>
      </c>
      <c r="V37" s="659">
        <v>0</v>
      </c>
      <c r="W37" s="659">
        <v>0</v>
      </c>
      <c r="X37" s="659">
        <v>0</v>
      </c>
      <c r="Y37" s="659">
        <v>0</v>
      </c>
      <c r="Z37" s="659">
        <v>0</v>
      </c>
      <c r="AA37" s="659">
        <v>0</v>
      </c>
      <c r="AB37" s="659">
        <v>0</v>
      </c>
      <c r="AC37" s="659">
        <v>524920</v>
      </c>
    </row>
    <row r="38" spans="1:29" s="440" customFormat="1" ht="15">
      <c r="A38" s="661"/>
      <c r="B38" s="662"/>
      <c r="C38" s="520"/>
      <c r="D38" s="540" t="s">
        <v>691</v>
      </c>
      <c r="E38" s="657"/>
      <c r="F38" s="657"/>
      <c r="G38" s="657"/>
      <c r="H38" s="658"/>
      <c r="I38" s="659">
        <v>15000</v>
      </c>
      <c r="J38" s="659">
        <v>15750</v>
      </c>
      <c r="K38" s="660">
        <v>0</v>
      </c>
      <c r="L38" s="658"/>
      <c r="M38" s="659">
        <v>0</v>
      </c>
      <c r="N38" s="660">
        <v>4000</v>
      </c>
      <c r="O38" s="658"/>
      <c r="P38" s="660">
        <v>0</v>
      </c>
      <c r="Q38" s="657"/>
      <c r="R38" s="658"/>
      <c r="S38" s="659">
        <v>0</v>
      </c>
      <c r="T38" s="659">
        <v>0</v>
      </c>
      <c r="U38" s="659">
        <v>7050</v>
      </c>
      <c r="V38" s="659">
        <v>0</v>
      </c>
      <c r="W38" s="659">
        <v>0</v>
      </c>
      <c r="X38" s="659">
        <v>0</v>
      </c>
      <c r="Y38" s="659">
        <v>0</v>
      </c>
      <c r="Z38" s="659">
        <v>0</v>
      </c>
      <c r="AA38" s="659">
        <v>0</v>
      </c>
      <c r="AB38" s="659">
        <v>0</v>
      </c>
      <c r="AC38" s="659">
        <v>41800</v>
      </c>
    </row>
    <row r="39" spans="1:29" s="440" customFormat="1" ht="15">
      <c r="A39" s="661"/>
      <c r="B39" s="663"/>
      <c r="C39" s="522"/>
      <c r="D39" s="545" t="s">
        <v>823</v>
      </c>
      <c r="E39" s="657"/>
      <c r="F39" s="657"/>
      <c r="G39" s="657"/>
      <c r="H39" s="658"/>
      <c r="I39" s="664">
        <v>743621</v>
      </c>
      <c r="J39" s="664">
        <v>691985</v>
      </c>
      <c r="K39" s="665">
        <v>392930</v>
      </c>
      <c r="L39" s="658"/>
      <c r="M39" s="664">
        <v>0</v>
      </c>
      <c r="N39" s="665">
        <v>501190</v>
      </c>
      <c r="O39" s="658"/>
      <c r="P39" s="665">
        <v>0</v>
      </c>
      <c r="Q39" s="657"/>
      <c r="R39" s="658"/>
      <c r="S39" s="664">
        <v>0</v>
      </c>
      <c r="T39" s="664">
        <v>0</v>
      </c>
      <c r="U39" s="664">
        <v>164941</v>
      </c>
      <c r="V39" s="664">
        <v>0</v>
      </c>
      <c r="W39" s="664">
        <v>0</v>
      </c>
      <c r="X39" s="664">
        <v>0</v>
      </c>
      <c r="Y39" s="664">
        <v>0</v>
      </c>
      <c r="Z39" s="664">
        <v>0</v>
      </c>
      <c r="AA39" s="664">
        <v>0</v>
      </c>
      <c r="AB39" s="664">
        <v>0</v>
      </c>
      <c r="AC39" s="664">
        <v>2494667</v>
      </c>
    </row>
    <row r="40" spans="1:29" s="440" customFormat="1" ht="15">
      <c r="A40" s="661"/>
      <c r="B40" s="540" t="s">
        <v>277</v>
      </c>
      <c r="C40" s="518"/>
      <c r="D40" s="540" t="s">
        <v>679</v>
      </c>
      <c r="E40" s="657"/>
      <c r="F40" s="657"/>
      <c r="G40" s="657"/>
      <c r="H40" s="658"/>
      <c r="I40" s="659">
        <v>0</v>
      </c>
      <c r="J40" s="659">
        <v>0</v>
      </c>
      <c r="K40" s="660">
        <v>0</v>
      </c>
      <c r="L40" s="658"/>
      <c r="M40" s="659">
        <v>0</v>
      </c>
      <c r="N40" s="660">
        <v>0</v>
      </c>
      <c r="O40" s="658"/>
      <c r="P40" s="660">
        <v>81730</v>
      </c>
      <c r="Q40" s="657"/>
      <c r="R40" s="658"/>
      <c r="S40" s="659">
        <v>0</v>
      </c>
      <c r="T40" s="659">
        <v>0</v>
      </c>
      <c r="U40" s="659">
        <v>0</v>
      </c>
      <c r="V40" s="659">
        <v>0</v>
      </c>
      <c r="W40" s="659">
        <v>0</v>
      </c>
      <c r="X40" s="659">
        <v>0</v>
      </c>
      <c r="Y40" s="659">
        <v>0</v>
      </c>
      <c r="Z40" s="659">
        <v>0</v>
      </c>
      <c r="AA40" s="659">
        <v>0</v>
      </c>
      <c r="AB40" s="659">
        <v>0</v>
      </c>
      <c r="AC40" s="659">
        <v>81730</v>
      </c>
    </row>
    <row r="41" spans="1:29" s="440" customFormat="1" ht="15">
      <c r="A41" s="661"/>
      <c r="B41" s="662"/>
      <c r="C41" s="520"/>
      <c r="D41" s="540" t="s">
        <v>689</v>
      </c>
      <c r="E41" s="657"/>
      <c r="F41" s="657"/>
      <c r="G41" s="657"/>
      <c r="H41" s="658"/>
      <c r="I41" s="659">
        <v>0</v>
      </c>
      <c r="J41" s="659">
        <v>0</v>
      </c>
      <c r="K41" s="660">
        <v>0</v>
      </c>
      <c r="L41" s="658"/>
      <c r="M41" s="659">
        <v>0</v>
      </c>
      <c r="N41" s="660">
        <v>0</v>
      </c>
      <c r="O41" s="658"/>
      <c r="P41" s="660">
        <v>27800</v>
      </c>
      <c r="Q41" s="657"/>
      <c r="R41" s="658"/>
      <c r="S41" s="659">
        <v>0</v>
      </c>
      <c r="T41" s="659">
        <v>0</v>
      </c>
      <c r="U41" s="659">
        <v>0</v>
      </c>
      <c r="V41" s="659">
        <v>0</v>
      </c>
      <c r="W41" s="659">
        <v>0</v>
      </c>
      <c r="X41" s="659">
        <v>0</v>
      </c>
      <c r="Y41" s="659">
        <v>0</v>
      </c>
      <c r="Z41" s="659">
        <v>0</v>
      </c>
      <c r="AA41" s="659">
        <v>0</v>
      </c>
      <c r="AB41" s="659">
        <v>0</v>
      </c>
      <c r="AC41" s="659">
        <v>27800</v>
      </c>
    </row>
    <row r="42" spans="1:29" s="440" customFormat="1" ht="15">
      <c r="A42" s="661"/>
      <c r="B42" s="662"/>
      <c r="C42" s="520"/>
      <c r="D42" s="540" t="s">
        <v>691</v>
      </c>
      <c r="E42" s="657"/>
      <c r="F42" s="657"/>
      <c r="G42" s="657"/>
      <c r="H42" s="658"/>
      <c r="I42" s="659">
        <v>0</v>
      </c>
      <c r="J42" s="659">
        <v>0</v>
      </c>
      <c r="K42" s="660">
        <v>0</v>
      </c>
      <c r="L42" s="658"/>
      <c r="M42" s="659">
        <v>0</v>
      </c>
      <c r="N42" s="660">
        <v>0</v>
      </c>
      <c r="O42" s="658"/>
      <c r="P42" s="660">
        <v>5000</v>
      </c>
      <c r="Q42" s="657"/>
      <c r="R42" s="658"/>
      <c r="S42" s="659">
        <v>0</v>
      </c>
      <c r="T42" s="659">
        <v>0</v>
      </c>
      <c r="U42" s="659">
        <v>0</v>
      </c>
      <c r="V42" s="659">
        <v>0</v>
      </c>
      <c r="W42" s="659">
        <v>0</v>
      </c>
      <c r="X42" s="659">
        <v>0</v>
      </c>
      <c r="Y42" s="659">
        <v>0</v>
      </c>
      <c r="Z42" s="659">
        <v>0</v>
      </c>
      <c r="AA42" s="659">
        <v>0</v>
      </c>
      <c r="AB42" s="659">
        <v>0</v>
      </c>
      <c r="AC42" s="659">
        <v>5000</v>
      </c>
    </row>
    <row r="43" spans="1:29" s="440" customFormat="1" ht="15">
      <c r="A43" s="661"/>
      <c r="B43" s="663"/>
      <c r="C43" s="522"/>
      <c r="D43" s="545" t="s">
        <v>824</v>
      </c>
      <c r="E43" s="657"/>
      <c r="F43" s="657"/>
      <c r="G43" s="657"/>
      <c r="H43" s="658"/>
      <c r="I43" s="664">
        <v>0</v>
      </c>
      <c r="J43" s="664">
        <v>0</v>
      </c>
      <c r="K43" s="665">
        <v>0</v>
      </c>
      <c r="L43" s="658"/>
      <c r="M43" s="664">
        <v>0</v>
      </c>
      <c r="N43" s="665">
        <v>0</v>
      </c>
      <c r="O43" s="658"/>
      <c r="P43" s="665">
        <v>114530</v>
      </c>
      <c r="Q43" s="657"/>
      <c r="R43" s="658"/>
      <c r="S43" s="664">
        <v>0</v>
      </c>
      <c r="T43" s="664">
        <v>0</v>
      </c>
      <c r="U43" s="664">
        <v>0</v>
      </c>
      <c r="V43" s="664">
        <v>0</v>
      </c>
      <c r="W43" s="664">
        <v>0</v>
      </c>
      <c r="X43" s="664">
        <v>0</v>
      </c>
      <c r="Y43" s="664">
        <v>0</v>
      </c>
      <c r="Z43" s="664">
        <v>0</v>
      </c>
      <c r="AA43" s="664">
        <v>0</v>
      </c>
      <c r="AB43" s="664">
        <v>0</v>
      </c>
      <c r="AC43" s="664">
        <v>114530</v>
      </c>
    </row>
    <row r="44" spans="1:29" s="440" customFormat="1" ht="15">
      <c r="A44" s="666"/>
      <c r="B44" s="543" t="s">
        <v>825</v>
      </c>
      <c r="C44" s="657"/>
      <c r="D44" s="657"/>
      <c r="E44" s="657"/>
      <c r="F44" s="657"/>
      <c r="G44" s="657"/>
      <c r="H44" s="658"/>
      <c r="I44" s="667">
        <v>743621</v>
      </c>
      <c r="J44" s="667">
        <v>691985</v>
      </c>
      <c r="K44" s="668">
        <v>392930</v>
      </c>
      <c r="L44" s="658"/>
      <c r="M44" s="667">
        <v>0</v>
      </c>
      <c r="N44" s="668">
        <v>501190</v>
      </c>
      <c r="O44" s="658"/>
      <c r="P44" s="668">
        <v>114530</v>
      </c>
      <c r="Q44" s="657"/>
      <c r="R44" s="658"/>
      <c r="S44" s="667">
        <v>0</v>
      </c>
      <c r="T44" s="667">
        <v>0</v>
      </c>
      <c r="U44" s="667">
        <v>164941</v>
      </c>
      <c r="V44" s="667">
        <v>0</v>
      </c>
      <c r="W44" s="667">
        <v>0</v>
      </c>
      <c r="X44" s="667">
        <v>0</v>
      </c>
      <c r="Y44" s="667">
        <v>0</v>
      </c>
      <c r="Z44" s="667">
        <v>0</v>
      </c>
      <c r="AA44" s="667">
        <v>0</v>
      </c>
      <c r="AB44" s="667">
        <v>0</v>
      </c>
      <c r="AC44" s="667">
        <v>2609197</v>
      </c>
    </row>
    <row r="45" spans="1:29" s="440" customFormat="1" ht="15">
      <c r="A45" s="540" t="s">
        <v>11</v>
      </c>
      <c r="B45" s="540" t="s">
        <v>440</v>
      </c>
      <c r="C45" s="518"/>
      <c r="D45" s="540" t="s">
        <v>693</v>
      </c>
      <c r="E45" s="657"/>
      <c r="F45" s="657"/>
      <c r="G45" s="657"/>
      <c r="H45" s="658"/>
      <c r="I45" s="659">
        <v>198000</v>
      </c>
      <c r="J45" s="659">
        <v>62550</v>
      </c>
      <c r="K45" s="660">
        <v>10000</v>
      </c>
      <c r="L45" s="658"/>
      <c r="M45" s="659">
        <v>0</v>
      </c>
      <c r="N45" s="660">
        <v>10000</v>
      </c>
      <c r="O45" s="658"/>
      <c r="P45" s="660">
        <v>0</v>
      </c>
      <c r="Q45" s="657"/>
      <c r="R45" s="658"/>
      <c r="S45" s="659">
        <v>0</v>
      </c>
      <c r="T45" s="659">
        <v>0</v>
      </c>
      <c r="U45" s="659">
        <v>40000</v>
      </c>
      <c r="V45" s="659">
        <v>0</v>
      </c>
      <c r="W45" s="659">
        <v>0</v>
      </c>
      <c r="X45" s="659">
        <v>0</v>
      </c>
      <c r="Y45" s="659">
        <v>0</v>
      </c>
      <c r="Z45" s="659">
        <v>0</v>
      </c>
      <c r="AA45" s="659">
        <v>0</v>
      </c>
      <c r="AB45" s="659">
        <v>0</v>
      </c>
      <c r="AC45" s="659">
        <v>320550</v>
      </c>
    </row>
    <row r="46" spans="1:29" s="440" customFormat="1" ht="15">
      <c r="A46" s="661"/>
      <c r="B46" s="662"/>
      <c r="C46" s="520"/>
      <c r="D46" s="540" t="s">
        <v>764</v>
      </c>
      <c r="E46" s="657"/>
      <c r="F46" s="657"/>
      <c r="G46" s="657"/>
      <c r="H46" s="658"/>
      <c r="I46" s="659">
        <v>10000</v>
      </c>
      <c r="J46" s="659">
        <v>8000</v>
      </c>
      <c r="K46" s="660">
        <v>10000</v>
      </c>
      <c r="L46" s="658"/>
      <c r="M46" s="659">
        <v>0</v>
      </c>
      <c r="N46" s="660">
        <v>10000</v>
      </c>
      <c r="O46" s="658"/>
      <c r="P46" s="660">
        <v>0</v>
      </c>
      <c r="Q46" s="657"/>
      <c r="R46" s="658"/>
      <c r="S46" s="659">
        <v>0</v>
      </c>
      <c r="T46" s="659">
        <v>0</v>
      </c>
      <c r="U46" s="659">
        <v>10000</v>
      </c>
      <c r="V46" s="659">
        <v>0</v>
      </c>
      <c r="W46" s="659">
        <v>0</v>
      </c>
      <c r="X46" s="659">
        <v>0</v>
      </c>
      <c r="Y46" s="659">
        <v>0</v>
      </c>
      <c r="Z46" s="659">
        <v>0</v>
      </c>
      <c r="AA46" s="659">
        <v>0</v>
      </c>
      <c r="AB46" s="659">
        <v>0</v>
      </c>
      <c r="AC46" s="659">
        <v>48000</v>
      </c>
    </row>
    <row r="47" spans="1:29" s="440" customFormat="1" ht="15">
      <c r="A47" s="661"/>
      <c r="B47" s="662"/>
      <c r="C47" s="520"/>
      <c r="D47" s="540" t="s">
        <v>695</v>
      </c>
      <c r="E47" s="657"/>
      <c r="F47" s="657"/>
      <c r="G47" s="657"/>
      <c r="H47" s="658"/>
      <c r="I47" s="659">
        <v>37100</v>
      </c>
      <c r="J47" s="659">
        <v>6000</v>
      </c>
      <c r="K47" s="660">
        <v>36000</v>
      </c>
      <c r="L47" s="658"/>
      <c r="M47" s="659">
        <v>0</v>
      </c>
      <c r="N47" s="660">
        <v>36000</v>
      </c>
      <c r="O47" s="658"/>
      <c r="P47" s="660">
        <v>0</v>
      </c>
      <c r="Q47" s="657"/>
      <c r="R47" s="658"/>
      <c r="S47" s="659">
        <v>0</v>
      </c>
      <c r="T47" s="659">
        <v>0</v>
      </c>
      <c r="U47" s="659">
        <v>6000</v>
      </c>
      <c r="V47" s="659">
        <v>0</v>
      </c>
      <c r="W47" s="659">
        <v>0</v>
      </c>
      <c r="X47" s="659">
        <v>0</v>
      </c>
      <c r="Y47" s="659">
        <v>0</v>
      </c>
      <c r="Z47" s="659">
        <v>0</v>
      </c>
      <c r="AA47" s="659">
        <v>0</v>
      </c>
      <c r="AB47" s="659">
        <v>0</v>
      </c>
      <c r="AC47" s="659">
        <v>121100</v>
      </c>
    </row>
    <row r="48" spans="1:29" s="440" customFormat="1" ht="15">
      <c r="A48" s="661"/>
      <c r="B48" s="662"/>
      <c r="C48" s="520"/>
      <c r="D48" s="540" t="s">
        <v>697</v>
      </c>
      <c r="E48" s="657"/>
      <c r="F48" s="657"/>
      <c r="G48" s="657"/>
      <c r="H48" s="658"/>
      <c r="I48" s="659">
        <v>16835</v>
      </c>
      <c r="J48" s="659">
        <v>0</v>
      </c>
      <c r="K48" s="660">
        <v>0</v>
      </c>
      <c r="L48" s="658"/>
      <c r="M48" s="659">
        <v>0</v>
      </c>
      <c r="N48" s="660">
        <v>10000</v>
      </c>
      <c r="O48" s="658"/>
      <c r="P48" s="660">
        <v>0</v>
      </c>
      <c r="Q48" s="657"/>
      <c r="R48" s="658"/>
      <c r="S48" s="659">
        <v>0</v>
      </c>
      <c r="T48" s="659">
        <v>0</v>
      </c>
      <c r="U48" s="659">
        <v>29160</v>
      </c>
      <c r="V48" s="659">
        <v>0</v>
      </c>
      <c r="W48" s="659">
        <v>0</v>
      </c>
      <c r="X48" s="659">
        <v>0</v>
      </c>
      <c r="Y48" s="659">
        <v>0</v>
      </c>
      <c r="Z48" s="659">
        <v>0</v>
      </c>
      <c r="AA48" s="659">
        <v>0</v>
      </c>
      <c r="AB48" s="659">
        <v>0</v>
      </c>
      <c r="AC48" s="659">
        <v>55995</v>
      </c>
    </row>
    <row r="49" spans="1:29" s="440" customFormat="1" ht="15">
      <c r="A49" s="661"/>
      <c r="B49" s="663"/>
      <c r="C49" s="522"/>
      <c r="D49" s="545" t="s">
        <v>823</v>
      </c>
      <c r="E49" s="657"/>
      <c r="F49" s="657"/>
      <c r="G49" s="657"/>
      <c r="H49" s="658"/>
      <c r="I49" s="664">
        <v>261935</v>
      </c>
      <c r="J49" s="664">
        <v>76550</v>
      </c>
      <c r="K49" s="665">
        <v>56000</v>
      </c>
      <c r="L49" s="658"/>
      <c r="M49" s="664">
        <v>0</v>
      </c>
      <c r="N49" s="665">
        <v>66000</v>
      </c>
      <c r="O49" s="658"/>
      <c r="P49" s="665">
        <v>0</v>
      </c>
      <c r="Q49" s="657"/>
      <c r="R49" s="658"/>
      <c r="S49" s="664">
        <v>0</v>
      </c>
      <c r="T49" s="664">
        <v>0</v>
      </c>
      <c r="U49" s="664">
        <v>85160</v>
      </c>
      <c r="V49" s="664">
        <v>0</v>
      </c>
      <c r="W49" s="664">
        <v>0</v>
      </c>
      <c r="X49" s="664">
        <v>0</v>
      </c>
      <c r="Y49" s="664">
        <v>0</v>
      </c>
      <c r="Z49" s="664">
        <v>0</v>
      </c>
      <c r="AA49" s="664">
        <v>0</v>
      </c>
      <c r="AB49" s="664">
        <v>0</v>
      </c>
      <c r="AC49" s="664">
        <v>545645</v>
      </c>
    </row>
    <row r="50" spans="1:29" s="440" customFormat="1" ht="15">
      <c r="A50" s="666"/>
      <c r="B50" s="543" t="s">
        <v>825</v>
      </c>
      <c r="C50" s="657"/>
      <c r="D50" s="657"/>
      <c r="E50" s="657"/>
      <c r="F50" s="657"/>
      <c r="G50" s="657"/>
      <c r="H50" s="658"/>
      <c r="I50" s="667">
        <v>261935</v>
      </c>
      <c r="J50" s="667">
        <v>76550</v>
      </c>
      <c r="K50" s="668">
        <v>56000</v>
      </c>
      <c r="L50" s="658"/>
      <c r="M50" s="667">
        <v>0</v>
      </c>
      <c r="N50" s="668">
        <v>66000</v>
      </c>
      <c r="O50" s="658"/>
      <c r="P50" s="668">
        <v>0</v>
      </c>
      <c r="Q50" s="657"/>
      <c r="R50" s="658"/>
      <c r="S50" s="667">
        <v>0</v>
      </c>
      <c r="T50" s="667">
        <v>0</v>
      </c>
      <c r="U50" s="667">
        <v>85160</v>
      </c>
      <c r="V50" s="667">
        <v>0</v>
      </c>
      <c r="W50" s="667">
        <v>0</v>
      </c>
      <c r="X50" s="667">
        <v>0</v>
      </c>
      <c r="Y50" s="667">
        <v>0</v>
      </c>
      <c r="Z50" s="667">
        <v>0</v>
      </c>
      <c r="AA50" s="667">
        <v>0</v>
      </c>
      <c r="AB50" s="667">
        <v>0</v>
      </c>
      <c r="AC50" s="667">
        <v>545645</v>
      </c>
    </row>
    <row r="51" spans="1:29" s="440" customFormat="1" ht="15">
      <c r="A51" s="540" t="s">
        <v>12</v>
      </c>
      <c r="B51" s="540" t="s">
        <v>440</v>
      </c>
      <c r="C51" s="518"/>
      <c r="D51" s="540" t="s">
        <v>699</v>
      </c>
      <c r="E51" s="657"/>
      <c r="F51" s="657"/>
      <c r="G51" s="657"/>
      <c r="H51" s="658"/>
      <c r="I51" s="659">
        <v>58435</v>
      </c>
      <c r="J51" s="659">
        <v>28463</v>
      </c>
      <c r="K51" s="660">
        <v>0</v>
      </c>
      <c r="L51" s="658"/>
      <c r="M51" s="659">
        <v>0</v>
      </c>
      <c r="N51" s="660">
        <v>93434</v>
      </c>
      <c r="O51" s="658"/>
      <c r="P51" s="660">
        <v>0</v>
      </c>
      <c r="Q51" s="657"/>
      <c r="R51" s="658"/>
      <c r="S51" s="659">
        <v>0</v>
      </c>
      <c r="T51" s="659">
        <v>0</v>
      </c>
      <c r="U51" s="659">
        <v>12200</v>
      </c>
      <c r="V51" s="659">
        <v>0</v>
      </c>
      <c r="W51" s="659">
        <v>0</v>
      </c>
      <c r="X51" s="659">
        <v>0</v>
      </c>
      <c r="Y51" s="659">
        <v>0</v>
      </c>
      <c r="Z51" s="659">
        <v>0</v>
      </c>
      <c r="AA51" s="659">
        <v>0</v>
      </c>
      <c r="AB51" s="659">
        <v>0</v>
      </c>
      <c r="AC51" s="659">
        <v>192532</v>
      </c>
    </row>
    <row r="52" spans="1:29" s="440" customFormat="1" ht="15">
      <c r="A52" s="661"/>
      <c r="B52" s="662"/>
      <c r="C52" s="520"/>
      <c r="D52" s="540" t="s">
        <v>701</v>
      </c>
      <c r="E52" s="657"/>
      <c r="F52" s="657"/>
      <c r="G52" s="657"/>
      <c r="H52" s="658"/>
      <c r="I52" s="659">
        <v>147890</v>
      </c>
      <c r="J52" s="659">
        <v>0</v>
      </c>
      <c r="K52" s="660">
        <v>0</v>
      </c>
      <c r="L52" s="658"/>
      <c r="M52" s="659">
        <v>0</v>
      </c>
      <c r="N52" s="660">
        <v>0</v>
      </c>
      <c r="O52" s="658"/>
      <c r="P52" s="660">
        <v>0</v>
      </c>
      <c r="Q52" s="657"/>
      <c r="R52" s="658"/>
      <c r="S52" s="659">
        <v>0</v>
      </c>
      <c r="T52" s="659">
        <v>0</v>
      </c>
      <c r="U52" s="659">
        <v>0</v>
      </c>
      <c r="V52" s="659">
        <v>0</v>
      </c>
      <c r="W52" s="659">
        <v>0</v>
      </c>
      <c r="X52" s="659">
        <v>0</v>
      </c>
      <c r="Y52" s="659">
        <v>0</v>
      </c>
      <c r="Z52" s="659">
        <v>0</v>
      </c>
      <c r="AA52" s="659">
        <v>0</v>
      </c>
      <c r="AB52" s="659">
        <v>0</v>
      </c>
      <c r="AC52" s="659">
        <v>147890</v>
      </c>
    </row>
    <row r="53" spans="1:29" s="440" customFormat="1" ht="15">
      <c r="A53" s="661"/>
      <c r="B53" s="662"/>
      <c r="C53" s="520"/>
      <c r="D53" s="540" t="s">
        <v>703</v>
      </c>
      <c r="E53" s="657"/>
      <c r="F53" s="657"/>
      <c r="G53" s="657"/>
      <c r="H53" s="658"/>
      <c r="I53" s="659">
        <v>444140</v>
      </c>
      <c r="J53" s="659">
        <v>111294</v>
      </c>
      <c r="K53" s="660">
        <v>35000</v>
      </c>
      <c r="L53" s="658"/>
      <c r="M53" s="659">
        <v>96418</v>
      </c>
      <c r="N53" s="660">
        <v>226814</v>
      </c>
      <c r="O53" s="658"/>
      <c r="P53" s="660">
        <v>392079</v>
      </c>
      <c r="Q53" s="657"/>
      <c r="R53" s="658"/>
      <c r="S53" s="659">
        <v>100000</v>
      </c>
      <c r="T53" s="659">
        <v>110000</v>
      </c>
      <c r="U53" s="659">
        <v>73115</v>
      </c>
      <c r="V53" s="659">
        <v>360225</v>
      </c>
      <c r="W53" s="659">
        <v>13799</v>
      </c>
      <c r="X53" s="659">
        <v>180000</v>
      </c>
      <c r="Y53" s="659">
        <v>0</v>
      </c>
      <c r="Z53" s="659">
        <v>106350</v>
      </c>
      <c r="AA53" s="659">
        <v>50000</v>
      </c>
      <c r="AB53" s="659">
        <v>0</v>
      </c>
      <c r="AC53" s="659">
        <v>2299234</v>
      </c>
    </row>
    <row r="54" spans="1:29" s="440" customFormat="1" ht="15">
      <c r="A54" s="661"/>
      <c r="B54" s="662"/>
      <c r="C54" s="520"/>
      <c r="D54" s="540" t="s">
        <v>705</v>
      </c>
      <c r="E54" s="657"/>
      <c r="F54" s="657"/>
      <c r="G54" s="657"/>
      <c r="H54" s="658"/>
      <c r="I54" s="659">
        <v>148232.13</v>
      </c>
      <c r="J54" s="659">
        <v>80800</v>
      </c>
      <c r="K54" s="660">
        <v>40000</v>
      </c>
      <c r="L54" s="658"/>
      <c r="M54" s="659">
        <v>0</v>
      </c>
      <c r="N54" s="660">
        <v>97600</v>
      </c>
      <c r="O54" s="658"/>
      <c r="P54" s="660">
        <v>0</v>
      </c>
      <c r="Q54" s="657"/>
      <c r="R54" s="658"/>
      <c r="S54" s="659">
        <v>0</v>
      </c>
      <c r="T54" s="659">
        <v>0</v>
      </c>
      <c r="U54" s="659">
        <v>225900</v>
      </c>
      <c r="V54" s="659">
        <v>0</v>
      </c>
      <c r="W54" s="659">
        <v>0</v>
      </c>
      <c r="X54" s="659">
        <v>0</v>
      </c>
      <c r="Y54" s="659">
        <v>0</v>
      </c>
      <c r="Z54" s="659">
        <v>0</v>
      </c>
      <c r="AA54" s="659">
        <v>0</v>
      </c>
      <c r="AB54" s="659">
        <v>0</v>
      </c>
      <c r="AC54" s="659">
        <v>592532.13</v>
      </c>
    </row>
    <row r="55" spans="1:29" s="440" customFormat="1" ht="15">
      <c r="A55" s="661"/>
      <c r="B55" s="663"/>
      <c r="C55" s="522"/>
      <c r="D55" s="545" t="s">
        <v>823</v>
      </c>
      <c r="E55" s="657"/>
      <c r="F55" s="657"/>
      <c r="G55" s="657"/>
      <c r="H55" s="658"/>
      <c r="I55" s="664">
        <v>798697.13</v>
      </c>
      <c r="J55" s="664">
        <v>220557</v>
      </c>
      <c r="K55" s="665">
        <v>75000</v>
      </c>
      <c r="L55" s="658"/>
      <c r="M55" s="664">
        <v>96418</v>
      </c>
      <c r="N55" s="665">
        <v>417848</v>
      </c>
      <c r="O55" s="658"/>
      <c r="P55" s="665">
        <v>392079</v>
      </c>
      <c r="Q55" s="657"/>
      <c r="R55" s="658"/>
      <c r="S55" s="664">
        <v>100000</v>
      </c>
      <c r="T55" s="664">
        <v>110000</v>
      </c>
      <c r="U55" s="664">
        <v>311215</v>
      </c>
      <c r="V55" s="664">
        <v>360225</v>
      </c>
      <c r="W55" s="664">
        <v>13799</v>
      </c>
      <c r="X55" s="664">
        <v>180000</v>
      </c>
      <c r="Y55" s="664">
        <v>0</v>
      </c>
      <c r="Z55" s="664">
        <v>106350</v>
      </c>
      <c r="AA55" s="664">
        <v>50000</v>
      </c>
      <c r="AB55" s="664">
        <v>0</v>
      </c>
      <c r="AC55" s="664">
        <v>3232188.13</v>
      </c>
    </row>
    <row r="56" spans="1:29" s="440" customFormat="1" ht="15">
      <c r="A56" s="666"/>
      <c r="B56" s="543" t="s">
        <v>825</v>
      </c>
      <c r="C56" s="657"/>
      <c r="D56" s="657"/>
      <c r="E56" s="657"/>
      <c r="F56" s="657"/>
      <c r="G56" s="657"/>
      <c r="H56" s="658"/>
      <c r="I56" s="667">
        <v>798697.13</v>
      </c>
      <c r="J56" s="667">
        <v>220557</v>
      </c>
      <c r="K56" s="668">
        <v>75000</v>
      </c>
      <c r="L56" s="658"/>
      <c r="M56" s="667">
        <v>96418</v>
      </c>
      <c r="N56" s="668">
        <v>417848</v>
      </c>
      <c r="O56" s="658"/>
      <c r="P56" s="668">
        <v>392079</v>
      </c>
      <c r="Q56" s="657"/>
      <c r="R56" s="658"/>
      <c r="S56" s="667">
        <v>100000</v>
      </c>
      <c r="T56" s="667">
        <v>110000</v>
      </c>
      <c r="U56" s="667">
        <v>311215</v>
      </c>
      <c r="V56" s="667">
        <v>360225</v>
      </c>
      <c r="W56" s="667">
        <v>13799</v>
      </c>
      <c r="X56" s="667">
        <v>180000</v>
      </c>
      <c r="Y56" s="667">
        <v>0</v>
      </c>
      <c r="Z56" s="667">
        <v>106350</v>
      </c>
      <c r="AA56" s="667">
        <v>50000</v>
      </c>
      <c r="AB56" s="667">
        <v>0</v>
      </c>
      <c r="AC56" s="667">
        <v>3232188.13</v>
      </c>
    </row>
    <row r="57" spans="1:29" s="440" customFormat="1" ht="15">
      <c r="A57" s="540" t="s">
        <v>13</v>
      </c>
      <c r="B57" s="540" t="s">
        <v>440</v>
      </c>
      <c r="C57" s="518"/>
      <c r="D57" s="540" t="s">
        <v>707</v>
      </c>
      <c r="E57" s="657"/>
      <c r="F57" s="657"/>
      <c r="G57" s="657"/>
      <c r="H57" s="658"/>
      <c r="I57" s="659">
        <v>62447</v>
      </c>
      <c r="J57" s="659">
        <v>51150</v>
      </c>
      <c r="K57" s="660">
        <v>0</v>
      </c>
      <c r="L57" s="658"/>
      <c r="M57" s="659">
        <v>0</v>
      </c>
      <c r="N57" s="660">
        <v>36651</v>
      </c>
      <c r="O57" s="658"/>
      <c r="P57" s="660">
        <v>0</v>
      </c>
      <c r="Q57" s="657"/>
      <c r="R57" s="658"/>
      <c r="S57" s="659">
        <v>0</v>
      </c>
      <c r="T57" s="659">
        <v>0</v>
      </c>
      <c r="U57" s="659">
        <v>40080</v>
      </c>
      <c r="V57" s="659">
        <v>0</v>
      </c>
      <c r="W57" s="659">
        <v>0</v>
      </c>
      <c r="X57" s="659">
        <v>0</v>
      </c>
      <c r="Y57" s="659">
        <v>0</v>
      </c>
      <c r="Z57" s="659">
        <v>0</v>
      </c>
      <c r="AA57" s="659">
        <v>0</v>
      </c>
      <c r="AB57" s="659">
        <v>0</v>
      </c>
      <c r="AC57" s="659">
        <v>190328</v>
      </c>
    </row>
    <row r="58" spans="1:29" s="440" customFormat="1" ht="15">
      <c r="A58" s="661"/>
      <c r="B58" s="662"/>
      <c r="C58" s="520"/>
      <c r="D58" s="540" t="s">
        <v>709</v>
      </c>
      <c r="E58" s="657"/>
      <c r="F58" s="657"/>
      <c r="G58" s="657"/>
      <c r="H58" s="658"/>
      <c r="I58" s="659">
        <v>16900</v>
      </c>
      <c r="J58" s="659">
        <v>0</v>
      </c>
      <c r="K58" s="660">
        <v>0</v>
      </c>
      <c r="L58" s="658"/>
      <c r="M58" s="659">
        <v>0</v>
      </c>
      <c r="N58" s="660">
        <v>30000</v>
      </c>
      <c r="O58" s="658"/>
      <c r="P58" s="660">
        <v>0</v>
      </c>
      <c r="Q58" s="657"/>
      <c r="R58" s="658"/>
      <c r="S58" s="659">
        <v>0</v>
      </c>
      <c r="T58" s="659">
        <v>0</v>
      </c>
      <c r="U58" s="659">
        <v>20</v>
      </c>
      <c r="V58" s="659">
        <v>0</v>
      </c>
      <c r="W58" s="659">
        <v>0</v>
      </c>
      <c r="X58" s="659">
        <v>0</v>
      </c>
      <c r="Y58" s="659">
        <v>0</v>
      </c>
      <c r="Z58" s="659">
        <v>0</v>
      </c>
      <c r="AA58" s="659">
        <v>0</v>
      </c>
      <c r="AB58" s="659">
        <v>0</v>
      </c>
      <c r="AC58" s="659">
        <v>46920</v>
      </c>
    </row>
    <row r="59" spans="1:29" s="440" customFormat="1" ht="15">
      <c r="A59" s="661"/>
      <c r="B59" s="662"/>
      <c r="C59" s="520"/>
      <c r="D59" s="540" t="s">
        <v>711</v>
      </c>
      <c r="E59" s="657"/>
      <c r="F59" s="657"/>
      <c r="G59" s="657"/>
      <c r="H59" s="658"/>
      <c r="I59" s="659">
        <v>10000</v>
      </c>
      <c r="J59" s="659">
        <v>20000</v>
      </c>
      <c r="K59" s="660">
        <v>0</v>
      </c>
      <c r="L59" s="658"/>
      <c r="M59" s="659">
        <v>0</v>
      </c>
      <c r="N59" s="660">
        <v>10000</v>
      </c>
      <c r="O59" s="658"/>
      <c r="P59" s="660">
        <v>15558</v>
      </c>
      <c r="Q59" s="657"/>
      <c r="R59" s="658"/>
      <c r="S59" s="659">
        <v>0</v>
      </c>
      <c r="T59" s="659">
        <v>0</v>
      </c>
      <c r="U59" s="659">
        <v>0</v>
      </c>
      <c r="V59" s="659">
        <v>0</v>
      </c>
      <c r="W59" s="659">
        <v>0</v>
      </c>
      <c r="X59" s="659">
        <v>0</v>
      </c>
      <c r="Y59" s="659">
        <v>0</v>
      </c>
      <c r="Z59" s="659">
        <v>0</v>
      </c>
      <c r="AA59" s="659">
        <v>0</v>
      </c>
      <c r="AB59" s="659">
        <v>0</v>
      </c>
      <c r="AC59" s="659">
        <v>55558</v>
      </c>
    </row>
    <row r="60" spans="1:29" s="440" customFormat="1" ht="15">
      <c r="A60" s="661"/>
      <c r="B60" s="662"/>
      <c r="C60" s="520"/>
      <c r="D60" s="540" t="s">
        <v>713</v>
      </c>
      <c r="E60" s="657"/>
      <c r="F60" s="657"/>
      <c r="G60" s="657"/>
      <c r="H60" s="658"/>
      <c r="I60" s="659">
        <v>0</v>
      </c>
      <c r="J60" s="659">
        <v>0</v>
      </c>
      <c r="K60" s="660">
        <v>0</v>
      </c>
      <c r="L60" s="658"/>
      <c r="M60" s="659">
        <v>0</v>
      </c>
      <c r="N60" s="660">
        <v>0</v>
      </c>
      <c r="O60" s="658"/>
      <c r="P60" s="660">
        <v>722977.54</v>
      </c>
      <c r="Q60" s="657"/>
      <c r="R60" s="658"/>
      <c r="S60" s="659">
        <v>0</v>
      </c>
      <c r="T60" s="659">
        <v>0</v>
      </c>
      <c r="U60" s="659">
        <v>0</v>
      </c>
      <c r="V60" s="659">
        <v>0</v>
      </c>
      <c r="W60" s="659">
        <v>0</v>
      </c>
      <c r="X60" s="659">
        <v>0</v>
      </c>
      <c r="Y60" s="659">
        <v>0</v>
      </c>
      <c r="Z60" s="659">
        <v>0</v>
      </c>
      <c r="AA60" s="659">
        <v>0</v>
      </c>
      <c r="AB60" s="659">
        <v>0</v>
      </c>
      <c r="AC60" s="659">
        <v>722977.54</v>
      </c>
    </row>
    <row r="61" spans="1:29" s="440" customFormat="1" ht="15">
      <c r="A61" s="661"/>
      <c r="B61" s="662"/>
      <c r="C61" s="520"/>
      <c r="D61" s="540" t="s">
        <v>766</v>
      </c>
      <c r="E61" s="657"/>
      <c r="F61" s="657"/>
      <c r="G61" s="657"/>
      <c r="H61" s="658"/>
      <c r="I61" s="659">
        <v>0</v>
      </c>
      <c r="J61" s="659">
        <v>0</v>
      </c>
      <c r="K61" s="660">
        <v>0</v>
      </c>
      <c r="L61" s="658"/>
      <c r="M61" s="659">
        <v>0</v>
      </c>
      <c r="N61" s="660">
        <v>50000</v>
      </c>
      <c r="O61" s="658"/>
      <c r="P61" s="660">
        <v>0</v>
      </c>
      <c r="Q61" s="657"/>
      <c r="R61" s="658"/>
      <c r="S61" s="659">
        <v>0</v>
      </c>
      <c r="T61" s="659">
        <v>0</v>
      </c>
      <c r="U61" s="659">
        <v>50000</v>
      </c>
      <c r="V61" s="659">
        <v>0</v>
      </c>
      <c r="W61" s="659">
        <v>0</v>
      </c>
      <c r="X61" s="659">
        <v>0</v>
      </c>
      <c r="Y61" s="659">
        <v>0</v>
      </c>
      <c r="Z61" s="659">
        <v>0</v>
      </c>
      <c r="AA61" s="659">
        <v>0</v>
      </c>
      <c r="AB61" s="659">
        <v>0</v>
      </c>
      <c r="AC61" s="659">
        <v>100000</v>
      </c>
    </row>
    <row r="62" spans="1:29" s="440" customFormat="1" ht="15">
      <c r="A62" s="661"/>
      <c r="B62" s="662"/>
      <c r="C62" s="520"/>
      <c r="D62" s="540" t="s">
        <v>715</v>
      </c>
      <c r="E62" s="657"/>
      <c r="F62" s="657"/>
      <c r="G62" s="657"/>
      <c r="H62" s="658"/>
      <c r="I62" s="659">
        <v>63620</v>
      </c>
      <c r="J62" s="659">
        <v>0</v>
      </c>
      <c r="K62" s="660">
        <v>10000</v>
      </c>
      <c r="L62" s="658"/>
      <c r="M62" s="659">
        <v>0</v>
      </c>
      <c r="N62" s="660">
        <v>0</v>
      </c>
      <c r="O62" s="658"/>
      <c r="P62" s="660">
        <v>0</v>
      </c>
      <c r="Q62" s="657"/>
      <c r="R62" s="658"/>
      <c r="S62" s="659">
        <v>0</v>
      </c>
      <c r="T62" s="659">
        <v>0</v>
      </c>
      <c r="U62" s="659">
        <v>0</v>
      </c>
      <c r="V62" s="659">
        <v>0</v>
      </c>
      <c r="W62" s="659">
        <v>0</v>
      </c>
      <c r="X62" s="659">
        <v>0</v>
      </c>
      <c r="Y62" s="659">
        <v>0</v>
      </c>
      <c r="Z62" s="659">
        <v>0</v>
      </c>
      <c r="AA62" s="659">
        <v>0</v>
      </c>
      <c r="AB62" s="659">
        <v>0</v>
      </c>
      <c r="AC62" s="659">
        <v>73620</v>
      </c>
    </row>
    <row r="63" spans="1:29" s="440" customFormat="1" ht="15">
      <c r="A63" s="661"/>
      <c r="B63" s="662"/>
      <c r="C63" s="520"/>
      <c r="D63" s="540" t="s">
        <v>453</v>
      </c>
      <c r="E63" s="657"/>
      <c r="F63" s="657"/>
      <c r="G63" s="657"/>
      <c r="H63" s="658"/>
      <c r="I63" s="659">
        <v>85798</v>
      </c>
      <c r="J63" s="659">
        <v>0</v>
      </c>
      <c r="K63" s="660">
        <v>12650</v>
      </c>
      <c r="L63" s="658"/>
      <c r="M63" s="659">
        <v>0</v>
      </c>
      <c r="N63" s="660">
        <v>0</v>
      </c>
      <c r="O63" s="658"/>
      <c r="P63" s="660">
        <v>0</v>
      </c>
      <c r="Q63" s="657"/>
      <c r="R63" s="658"/>
      <c r="S63" s="659">
        <v>10656</v>
      </c>
      <c r="T63" s="659">
        <v>0</v>
      </c>
      <c r="U63" s="659">
        <v>0</v>
      </c>
      <c r="V63" s="659">
        <v>0</v>
      </c>
      <c r="W63" s="659">
        <v>0</v>
      </c>
      <c r="X63" s="659">
        <v>0</v>
      </c>
      <c r="Y63" s="659">
        <v>0</v>
      </c>
      <c r="Z63" s="659">
        <v>0</v>
      </c>
      <c r="AA63" s="659">
        <v>0</v>
      </c>
      <c r="AB63" s="659">
        <v>0</v>
      </c>
      <c r="AC63" s="659">
        <v>109104</v>
      </c>
    </row>
    <row r="64" spans="1:29" s="440" customFormat="1" ht="15">
      <c r="A64" s="661"/>
      <c r="B64" s="662"/>
      <c r="C64" s="520"/>
      <c r="D64" s="540" t="s">
        <v>718</v>
      </c>
      <c r="E64" s="657"/>
      <c r="F64" s="657"/>
      <c r="G64" s="657"/>
      <c r="H64" s="658"/>
      <c r="I64" s="659">
        <v>0</v>
      </c>
      <c r="J64" s="659">
        <v>0</v>
      </c>
      <c r="K64" s="660">
        <v>0</v>
      </c>
      <c r="L64" s="658"/>
      <c r="M64" s="659">
        <v>0</v>
      </c>
      <c r="N64" s="660">
        <v>0</v>
      </c>
      <c r="O64" s="658"/>
      <c r="P64" s="660">
        <v>25000</v>
      </c>
      <c r="Q64" s="657"/>
      <c r="R64" s="658"/>
      <c r="S64" s="659">
        <v>120000</v>
      </c>
      <c r="T64" s="659">
        <v>0</v>
      </c>
      <c r="U64" s="659">
        <v>0</v>
      </c>
      <c r="V64" s="659">
        <v>0</v>
      </c>
      <c r="W64" s="659">
        <v>0</v>
      </c>
      <c r="X64" s="659">
        <v>0</v>
      </c>
      <c r="Y64" s="659">
        <v>0</v>
      </c>
      <c r="Z64" s="659">
        <v>0</v>
      </c>
      <c r="AA64" s="659">
        <v>0</v>
      </c>
      <c r="AB64" s="659">
        <v>0</v>
      </c>
      <c r="AC64" s="659">
        <v>145000</v>
      </c>
    </row>
    <row r="65" spans="1:29" s="440" customFormat="1" ht="15">
      <c r="A65" s="661"/>
      <c r="B65" s="662"/>
      <c r="C65" s="520"/>
      <c r="D65" s="540" t="s">
        <v>768</v>
      </c>
      <c r="E65" s="657"/>
      <c r="F65" s="657"/>
      <c r="G65" s="657"/>
      <c r="H65" s="658"/>
      <c r="I65" s="659">
        <v>0</v>
      </c>
      <c r="J65" s="659">
        <v>0</v>
      </c>
      <c r="K65" s="660">
        <v>0</v>
      </c>
      <c r="L65" s="658"/>
      <c r="M65" s="659">
        <v>0</v>
      </c>
      <c r="N65" s="660">
        <v>0</v>
      </c>
      <c r="O65" s="658"/>
      <c r="P65" s="660">
        <v>0</v>
      </c>
      <c r="Q65" s="657"/>
      <c r="R65" s="658"/>
      <c r="S65" s="659">
        <v>0</v>
      </c>
      <c r="T65" s="659">
        <v>0</v>
      </c>
      <c r="U65" s="659">
        <v>0</v>
      </c>
      <c r="V65" s="659">
        <v>0</v>
      </c>
      <c r="W65" s="659">
        <v>0</v>
      </c>
      <c r="X65" s="659">
        <v>0</v>
      </c>
      <c r="Y65" s="659">
        <v>0</v>
      </c>
      <c r="Z65" s="659">
        <v>10000</v>
      </c>
      <c r="AA65" s="659">
        <v>0</v>
      </c>
      <c r="AB65" s="659">
        <v>0</v>
      </c>
      <c r="AC65" s="659">
        <v>10000</v>
      </c>
    </row>
    <row r="66" spans="1:29" s="440" customFormat="1" ht="15">
      <c r="A66" s="661"/>
      <c r="B66" s="662"/>
      <c r="C66" s="520"/>
      <c r="D66" s="540" t="s">
        <v>720</v>
      </c>
      <c r="E66" s="657"/>
      <c r="F66" s="657"/>
      <c r="G66" s="657"/>
      <c r="H66" s="658"/>
      <c r="I66" s="659">
        <v>5104</v>
      </c>
      <c r="J66" s="659">
        <v>20000</v>
      </c>
      <c r="K66" s="660">
        <v>0</v>
      </c>
      <c r="L66" s="658"/>
      <c r="M66" s="659">
        <v>0</v>
      </c>
      <c r="N66" s="660">
        <v>14600</v>
      </c>
      <c r="O66" s="658"/>
      <c r="P66" s="660">
        <v>0</v>
      </c>
      <c r="Q66" s="657"/>
      <c r="R66" s="658"/>
      <c r="S66" s="659">
        <v>0</v>
      </c>
      <c r="T66" s="659">
        <v>0</v>
      </c>
      <c r="U66" s="659">
        <v>20000</v>
      </c>
      <c r="V66" s="659">
        <v>0</v>
      </c>
      <c r="W66" s="659">
        <v>0</v>
      </c>
      <c r="X66" s="659">
        <v>0</v>
      </c>
      <c r="Y66" s="659">
        <v>0</v>
      </c>
      <c r="Z66" s="659">
        <v>0</v>
      </c>
      <c r="AA66" s="659">
        <v>0</v>
      </c>
      <c r="AB66" s="659">
        <v>0</v>
      </c>
      <c r="AC66" s="659">
        <v>59704</v>
      </c>
    </row>
    <row r="67" spans="1:29" s="440" customFormat="1" ht="15">
      <c r="A67" s="661"/>
      <c r="B67" s="662"/>
      <c r="C67" s="520"/>
      <c r="D67" s="540" t="s">
        <v>724</v>
      </c>
      <c r="E67" s="657"/>
      <c r="F67" s="657"/>
      <c r="G67" s="657"/>
      <c r="H67" s="658"/>
      <c r="I67" s="659">
        <v>26400</v>
      </c>
      <c r="J67" s="659">
        <v>5000</v>
      </c>
      <c r="K67" s="660">
        <v>0</v>
      </c>
      <c r="L67" s="658"/>
      <c r="M67" s="659">
        <v>0</v>
      </c>
      <c r="N67" s="660">
        <v>46700</v>
      </c>
      <c r="O67" s="658"/>
      <c r="P67" s="660">
        <v>30000</v>
      </c>
      <c r="Q67" s="657"/>
      <c r="R67" s="658"/>
      <c r="S67" s="659">
        <v>0</v>
      </c>
      <c r="T67" s="659">
        <v>0</v>
      </c>
      <c r="U67" s="659">
        <v>21150</v>
      </c>
      <c r="V67" s="659">
        <v>0</v>
      </c>
      <c r="W67" s="659">
        <v>0</v>
      </c>
      <c r="X67" s="659">
        <v>0</v>
      </c>
      <c r="Y67" s="659">
        <v>0</v>
      </c>
      <c r="Z67" s="659">
        <v>0</v>
      </c>
      <c r="AA67" s="659">
        <v>0</v>
      </c>
      <c r="AB67" s="659">
        <v>0</v>
      </c>
      <c r="AC67" s="659">
        <v>129250</v>
      </c>
    </row>
    <row r="68" spans="1:29" s="440" customFormat="1" ht="15">
      <c r="A68" s="661"/>
      <c r="B68" s="662"/>
      <c r="C68" s="520"/>
      <c r="D68" s="540" t="s">
        <v>726</v>
      </c>
      <c r="E68" s="657"/>
      <c r="F68" s="657"/>
      <c r="G68" s="657"/>
      <c r="H68" s="658"/>
      <c r="I68" s="659">
        <v>0</v>
      </c>
      <c r="J68" s="659">
        <v>0</v>
      </c>
      <c r="K68" s="660">
        <v>0</v>
      </c>
      <c r="L68" s="658"/>
      <c r="M68" s="659">
        <v>0</v>
      </c>
      <c r="N68" s="660">
        <v>0</v>
      </c>
      <c r="O68" s="658"/>
      <c r="P68" s="660">
        <v>150000</v>
      </c>
      <c r="Q68" s="657"/>
      <c r="R68" s="658"/>
      <c r="S68" s="659">
        <v>0</v>
      </c>
      <c r="T68" s="659">
        <v>0</v>
      </c>
      <c r="U68" s="659">
        <v>0</v>
      </c>
      <c r="V68" s="659">
        <v>0</v>
      </c>
      <c r="W68" s="659">
        <v>0</v>
      </c>
      <c r="X68" s="659">
        <v>0</v>
      </c>
      <c r="Y68" s="659">
        <v>0</v>
      </c>
      <c r="Z68" s="659">
        <v>0</v>
      </c>
      <c r="AA68" s="659">
        <v>0</v>
      </c>
      <c r="AB68" s="659">
        <v>0</v>
      </c>
      <c r="AC68" s="659">
        <v>150000</v>
      </c>
    </row>
    <row r="69" spans="1:29" s="440" customFormat="1" ht="15">
      <c r="A69" s="661"/>
      <c r="B69" s="662"/>
      <c r="C69" s="520"/>
      <c r="D69" s="540" t="s">
        <v>770</v>
      </c>
      <c r="E69" s="657"/>
      <c r="F69" s="657"/>
      <c r="G69" s="657"/>
      <c r="H69" s="658"/>
      <c r="I69" s="659">
        <v>0</v>
      </c>
      <c r="J69" s="659">
        <v>0</v>
      </c>
      <c r="K69" s="660">
        <v>0</v>
      </c>
      <c r="L69" s="658"/>
      <c r="M69" s="659">
        <v>50000</v>
      </c>
      <c r="N69" s="660">
        <v>0</v>
      </c>
      <c r="O69" s="658"/>
      <c r="P69" s="660">
        <v>0</v>
      </c>
      <c r="Q69" s="657"/>
      <c r="R69" s="658"/>
      <c r="S69" s="659">
        <v>0</v>
      </c>
      <c r="T69" s="659">
        <v>0</v>
      </c>
      <c r="U69" s="659">
        <v>0</v>
      </c>
      <c r="V69" s="659">
        <v>0</v>
      </c>
      <c r="W69" s="659">
        <v>0</v>
      </c>
      <c r="X69" s="659">
        <v>0</v>
      </c>
      <c r="Y69" s="659">
        <v>0</v>
      </c>
      <c r="Z69" s="659">
        <v>0</v>
      </c>
      <c r="AA69" s="659">
        <v>0</v>
      </c>
      <c r="AB69" s="659">
        <v>0</v>
      </c>
      <c r="AC69" s="659">
        <v>50000</v>
      </c>
    </row>
    <row r="70" spans="1:29" s="440" customFormat="1" ht="15">
      <c r="A70" s="661"/>
      <c r="B70" s="662"/>
      <c r="C70" s="520"/>
      <c r="D70" s="540" t="s">
        <v>772</v>
      </c>
      <c r="E70" s="657"/>
      <c r="F70" s="657"/>
      <c r="G70" s="657"/>
      <c r="H70" s="658"/>
      <c r="I70" s="659">
        <v>0</v>
      </c>
      <c r="J70" s="659">
        <v>5000</v>
      </c>
      <c r="K70" s="660">
        <v>0</v>
      </c>
      <c r="L70" s="658"/>
      <c r="M70" s="659">
        <v>0</v>
      </c>
      <c r="N70" s="660">
        <v>0</v>
      </c>
      <c r="O70" s="658"/>
      <c r="P70" s="660">
        <v>0</v>
      </c>
      <c r="Q70" s="657"/>
      <c r="R70" s="658"/>
      <c r="S70" s="659">
        <v>0</v>
      </c>
      <c r="T70" s="659">
        <v>0</v>
      </c>
      <c r="U70" s="659">
        <v>0</v>
      </c>
      <c r="V70" s="659">
        <v>0</v>
      </c>
      <c r="W70" s="659">
        <v>0</v>
      </c>
      <c r="X70" s="659">
        <v>0</v>
      </c>
      <c r="Y70" s="659">
        <v>0</v>
      </c>
      <c r="Z70" s="659">
        <v>0</v>
      </c>
      <c r="AA70" s="659">
        <v>0</v>
      </c>
      <c r="AB70" s="659">
        <v>0</v>
      </c>
      <c r="AC70" s="659">
        <v>5000</v>
      </c>
    </row>
    <row r="71" spans="1:29" s="440" customFormat="1" ht="15">
      <c r="A71" s="661"/>
      <c r="B71" s="663"/>
      <c r="C71" s="522"/>
      <c r="D71" s="545" t="s">
        <v>823</v>
      </c>
      <c r="E71" s="657"/>
      <c r="F71" s="657"/>
      <c r="G71" s="657"/>
      <c r="H71" s="658"/>
      <c r="I71" s="664">
        <v>270269</v>
      </c>
      <c r="J71" s="664">
        <v>101150</v>
      </c>
      <c r="K71" s="665">
        <v>22650</v>
      </c>
      <c r="L71" s="658"/>
      <c r="M71" s="664">
        <v>50000</v>
      </c>
      <c r="N71" s="665">
        <v>187951</v>
      </c>
      <c r="O71" s="658"/>
      <c r="P71" s="665">
        <v>943535.54</v>
      </c>
      <c r="Q71" s="657"/>
      <c r="R71" s="658"/>
      <c r="S71" s="664">
        <v>130656</v>
      </c>
      <c r="T71" s="664">
        <v>0</v>
      </c>
      <c r="U71" s="664">
        <v>131250</v>
      </c>
      <c r="V71" s="664">
        <v>0</v>
      </c>
      <c r="W71" s="664">
        <v>0</v>
      </c>
      <c r="X71" s="664">
        <v>0</v>
      </c>
      <c r="Y71" s="664">
        <v>0</v>
      </c>
      <c r="Z71" s="664">
        <v>10000</v>
      </c>
      <c r="AA71" s="664">
        <v>0</v>
      </c>
      <c r="AB71" s="664">
        <v>0</v>
      </c>
      <c r="AC71" s="664">
        <v>1847461.54</v>
      </c>
    </row>
    <row r="72" spans="1:29" s="440" customFormat="1" ht="15">
      <c r="A72" s="661"/>
      <c r="B72" s="540" t="s">
        <v>277</v>
      </c>
      <c r="C72" s="518"/>
      <c r="D72" s="540" t="s">
        <v>726</v>
      </c>
      <c r="E72" s="657"/>
      <c r="F72" s="657"/>
      <c r="G72" s="657"/>
      <c r="H72" s="658"/>
      <c r="I72" s="659">
        <v>0</v>
      </c>
      <c r="J72" s="659">
        <v>0</v>
      </c>
      <c r="K72" s="660">
        <v>0</v>
      </c>
      <c r="L72" s="658"/>
      <c r="M72" s="659">
        <v>0</v>
      </c>
      <c r="N72" s="660">
        <v>0</v>
      </c>
      <c r="O72" s="658"/>
      <c r="P72" s="660">
        <v>156000</v>
      </c>
      <c r="Q72" s="657"/>
      <c r="R72" s="658"/>
      <c r="S72" s="659">
        <v>0</v>
      </c>
      <c r="T72" s="659">
        <v>0</v>
      </c>
      <c r="U72" s="659">
        <v>0</v>
      </c>
      <c r="V72" s="659">
        <v>0</v>
      </c>
      <c r="W72" s="659">
        <v>0</v>
      </c>
      <c r="X72" s="659">
        <v>0</v>
      </c>
      <c r="Y72" s="659">
        <v>0</v>
      </c>
      <c r="Z72" s="659">
        <v>0</v>
      </c>
      <c r="AA72" s="659">
        <v>0</v>
      </c>
      <c r="AB72" s="659">
        <v>0</v>
      </c>
      <c r="AC72" s="659">
        <v>156000</v>
      </c>
    </row>
    <row r="73" spans="1:29" s="440" customFormat="1" ht="15">
      <c r="A73" s="661"/>
      <c r="B73" s="663"/>
      <c r="C73" s="522"/>
      <c r="D73" s="545" t="s">
        <v>824</v>
      </c>
      <c r="E73" s="657"/>
      <c r="F73" s="657"/>
      <c r="G73" s="657"/>
      <c r="H73" s="658"/>
      <c r="I73" s="664">
        <v>0</v>
      </c>
      <c r="J73" s="664">
        <v>0</v>
      </c>
      <c r="K73" s="665">
        <v>0</v>
      </c>
      <c r="L73" s="658"/>
      <c r="M73" s="664">
        <v>0</v>
      </c>
      <c r="N73" s="665">
        <v>0</v>
      </c>
      <c r="O73" s="658"/>
      <c r="P73" s="665">
        <v>156000</v>
      </c>
      <c r="Q73" s="657"/>
      <c r="R73" s="658"/>
      <c r="S73" s="664">
        <v>0</v>
      </c>
      <c r="T73" s="664">
        <v>0</v>
      </c>
      <c r="U73" s="664">
        <v>0</v>
      </c>
      <c r="V73" s="664">
        <v>0</v>
      </c>
      <c r="W73" s="664">
        <v>0</v>
      </c>
      <c r="X73" s="664">
        <v>0</v>
      </c>
      <c r="Y73" s="664">
        <v>0</v>
      </c>
      <c r="Z73" s="664">
        <v>0</v>
      </c>
      <c r="AA73" s="664">
        <v>0</v>
      </c>
      <c r="AB73" s="664">
        <v>0</v>
      </c>
      <c r="AC73" s="664">
        <v>156000</v>
      </c>
    </row>
    <row r="74" spans="1:29" s="440" customFormat="1" ht="15">
      <c r="A74" s="666"/>
      <c r="B74" s="543" t="s">
        <v>825</v>
      </c>
      <c r="C74" s="657"/>
      <c r="D74" s="657"/>
      <c r="E74" s="657"/>
      <c r="F74" s="657"/>
      <c r="G74" s="657"/>
      <c r="H74" s="658"/>
      <c r="I74" s="667">
        <v>270269</v>
      </c>
      <c r="J74" s="667">
        <v>101150</v>
      </c>
      <c r="K74" s="668">
        <v>22650</v>
      </c>
      <c r="L74" s="658"/>
      <c r="M74" s="667">
        <v>50000</v>
      </c>
      <c r="N74" s="668">
        <v>187951</v>
      </c>
      <c r="O74" s="658"/>
      <c r="P74" s="668">
        <v>1099535.54</v>
      </c>
      <c r="Q74" s="657"/>
      <c r="R74" s="658"/>
      <c r="S74" s="667">
        <v>130656</v>
      </c>
      <c r="T74" s="667">
        <v>0</v>
      </c>
      <c r="U74" s="667">
        <v>131250</v>
      </c>
      <c r="V74" s="667">
        <v>0</v>
      </c>
      <c r="W74" s="667">
        <v>0</v>
      </c>
      <c r="X74" s="667">
        <v>0</v>
      </c>
      <c r="Y74" s="667">
        <v>0</v>
      </c>
      <c r="Z74" s="667">
        <v>10000</v>
      </c>
      <c r="AA74" s="667">
        <v>0</v>
      </c>
      <c r="AB74" s="667">
        <v>0</v>
      </c>
      <c r="AC74" s="667">
        <v>2003461.54</v>
      </c>
    </row>
    <row r="75" spans="1:29" s="440" customFormat="1" ht="15">
      <c r="A75" s="540" t="s">
        <v>14</v>
      </c>
      <c r="B75" s="540" t="s">
        <v>440</v>
      </c>
      <c r="C75" s="518"/>
      <c r="D75" s="540" t="s">
        <v>728</v>
      </c>
      <c r="E75" s="657"/>
      <c r="F75" s="657"/>
      <c r="G75" s="657"/>
      <c r="H75" s="658"/>
      <c r="I75" s="659">
        <v>21694.63</v>
      </c>
      <c r="J75" s="659">
        <v>0</v>
      </c>
      <c r="K75" s="660">
        <v>0</v>
      </c>
      <c r="L75" s="658"/>
      <c r="M75" s="659">
        <v>0</v>
      </c>
      <c r="N75" s="660">
        <v>0</v>
      </c>
      <c r="O75" s="658"/>
      <c r="P75" s="660">
        <v>87720.34</v>
      </c>
      <c r="Q75" s="657"/>
      <c r="R75" s="658"/>
      <c r="S75" s="659">
        <v>0</v>
      </c>
      <c r="T75" s="659">
        <v>0</v>
      </c>
      <c r="U75" s="659">
        <v>0</v>
      </c>
      <c r="V75" s="659">
        <v>0</v>
      </c>
      <c r="W75" s="659">
        <v>0</v>
      </c>
      <c r="X75" s="659">
        <v>0</v>
      </c>
      <c r="Y75" s="659">
        <v>0</v>
      </c>
      <c r="Z75" s="659">
        <v>0</v>
      </c>
      <c r="AA75" s="659">
        <v>0</v>
      </c>
      <c r="AB75" s="659">
        <v>0</v>
      </c>
      <c r="AC75" s="659">
        <v>109414.97</v>
      </c>
    </row>
    <row r="76" spans="1:29" s="440" customFormat="1" ht="15">
      <c r="A76" s="661"/>
      <c r="B76" s="662"/>
      <c r="C76" s="520"/>
      <c r="D76" s="540" t="s">
        <v>730</v>
      </c>
      <c r="E76" s="657"/>
      <c r="F76" s="657"/>
      <c r="G76" s="657"/>
      <c r="H76" s="658"/>
      <c r="I76" s="659">
        <v>5027</v>
      </c>
      <c r="J76" s="659">
        <v>0</v>
      </c>
      <c r="K76" s="660">
        <v>0</v>
      </c>
      <c r="L76" s="658"/>
      <c r="M76" s="659">
        <v>0</v>
      </c>
      <c r="N76" s="660">
        <v>0</v>
      </c>
      <c r="O76" s="658"/>
      <c r="P76" s="660">
        <v>20000</v>
      </c>
      <c r="Q76" s="657"/>
      <c r="R76" s="658"/>
      <c r="S76" s="659">
        <v>0</v>
      </c>
      <c r="T76" s="659">
        <v>0</v>
      </c>
      <c r="U76" s="659">
        <v>0</v>
      </c>
      <c r="V76" s="659">
        <v>0</v>
      </c>
      <c r="W76" s="659">
        <v>0</v>
      </c>
      <c r="X76" s="659">
        <v>0</v>
      </c>
      <c r="Y76" s="659">
        <v>0</v>
      </c>
      <c r="Z76" s="659">
        <v>0</v>
      </c>
      <c r="AA76" s="659">
        <v>0</v>
      </c>
      <c r="AB76" s="659">
        <v>0</v>
      </c>
      <c r="AC76" s="659">
        <v>25027</v>
      </c>
    </row>
    <row r="77" spans="1:29" s="440" customFormat="1" ht="15">
      <c r="A77" s="661"/>
      <c r="B77" s="662"/>
      <c r="C77" s="520"/>
      <c r="D77" s="540" t="s">
        <v>732</v>
      </c>
      <c r="E77" s="657"/>
      <c r="F77" s="657"/>
      <c r="G77" s="657"/>
      <c r="H77" s="658"/>
      <c r="I77" s="659">
        <v>7157.86</v>
      </c>
      <c r="J77" s="659">
        <v>0</v>
      </c>
      <c r="K77" s="660">
        <v>0</v>
      </c>
      <c r="L77" s="658"/>
      <c r="M77" s="659">
        <v>0</v>
      </c>
      <c r="N77" s="660">
        <v>0</v>
      </c>
      <c r="O77" s="658"/>
      <c r="P77" s="660">
        <v>0</v>
      </c>
      <c r="Q77" s="657"/>
      <c r="R77" s="658"/>
      <c r="S77" s="659">
        <v>0</v>
      </c>
      <c r="T77" s="659">
        <v>0</v>
      </c>
      <c r="U77" s="659">
        <v>0</v>
      </c>
      <c r="V77" s="659">
        <v>0</v>
      </c>
      <c r="W77" s="659">
        <v>0</v>
      </c>
      <c r="X77" s="659">
        <v>0</v>
      </c>
      <c r="Y77" s="659">
        <v>0</v>
      </c>
      <c r="Z77" s="659">
        <v>0</v>
      </c>
      <c r="AA77" s="659">
        <v>0</v>
      </c>
      <c r="AB77" s="659">
        <v>0</v>
      </c>
      <c r="AC77" s="659">
        <v>7157.86</v>
      </c>
    </row>
    <row r="78" spans="1:29" s="440" customFormat="1" ht="15">
      <c r="A78" s="661"/>
      <c r="B78" s="662"/>
      <c r="C78" s="520"/>
      <c r="D78" s="540" t="s">
        <v>774</v>
      </c>
      <c r="E78" s="657"/>
      <c r="F78" s="657"/>
      <c r="G78" s="657"/>
      <c r="H78" s="658"/>
      <c r="I78" s="659">
        <v>30000</v>
      </c>
      <c r="J78" s="659">
        <v>0</v>
      </c>
      <c r="K78" s="660">
        <v>0</v>
      </c>
      <c r="L78" s="658"/>
      <c r="M78" s="659">
        <v>0</v>
      </c>
      <c r="N78" s="660">
        <v>0</v>
      </c>
      <c r="O78" s="658"/>
      <c r="P78" s="660">
        <v>0</v>
      </c>
      <c r="Q78" s="657"/>
      <c r="R78" s="658"/>
      <c r="S78" s="659">
        <v>0</v>
      </c>
      <c r="T78" s="659">
        <v>0</v>
      </c>
      <c r="U78" s="659">
        <v>0</v>
      </c>
      <c r="V78" s="659">
        <v>0</v>
      </c>
      <c r="W78" s="659">
        <v>0</v>
      </c>
      <c r="X78" s="659">
        <v>0</v>
      </c>
      <c r="Y78" s="659">
        <v>0</v>
      </c>
      <c r="Z78" s="659">
        <v>0</v>
      </c>
      <c r="AA78" s="659">
        <v>0</v>
      </c>
      <c r="AB78" s="659">
        <v>0</v>
      </c>
      <c r="AC78" s="659">
        <v>30000</v>
      </c>
    </row>
    <row r="79" spans="1:29" s="440" customFormat="1" ht="15">
      <c r="A79" s="661"/>
      <c r="B79" s="662"/>
      <c r="C79" s="520"/>
      <c r="D79" s="540" t="s">
        <v>776</v>
      </c>
      <c r="E79" s="657"/>
      <c r="F79" s="657"/>
      <c r="G79" s="657"/>
      <c r="H79" s="658"/>
      <c r="I79" s="659">
        <v>20900</v>
      </c>
      <c r="J79" s="659">
        <v>0</v>
      </c>
      <c r="K79" s="660">
        <v>0</v>
      </c>
      <c r="L79" s="658"/>
      <c r="M79" s="659">
        <v>0</v>
      </c>
      <c r="N79" s="660">
        <v>0</v>
      </c>
      <c r="O79" s="658"/>
      <c r="P79" s="660">
        <v>0</v>
      </c>
      <c r="Q79" s="657"/>
      <c r="R79" s="658"/>
      <c r="S79" s="659">
        <v>0</v>
      </c>
      <c r="T79" s="659">
        <v>0</v>
      </c>
      <c r="U79" s="659">
        <v>0</v>
      </c>
      <c r="V79" s="659">
        <v>0</v>
      </c>
      <c r="W79" s="659">
        <v>0</v>
      </c>
      <c r="X79" s="659">
        <v>0</v>
      </c>
      <c r="Y79" s="659">
        <v>0</v>
      </c>
      <c r="Z79" s="659">
        <v>0</v>
      </c>
      <c r="AA79" s="659">
        <v>0</v>
      </c>
      <c r="AB79" s="659">
        <v>0</v>
      </c>
      <c r="AC79" s="659">
        <v>20900</v>
      </c>
    </row>
    <row r="80" spans="1:29" s="440" customFormat="1" ht="15">
      <c r="A80" s="661"/>
      <c r="B80" s="663"/>
      <c r="C80" s="522"/>
      <c r="D80" s="545" t="s">
        <v>823</v>
      </c>
      <c r="E80" s="657"/>
      <c r="F80" s="657"/>
      <c r="G80" s="657"/>
      <c r="H80" s="658"/>
      <c r="I80" s="664">
        <v>84779.49</v>
      </c>
      <c r="J80" s="664">
        <v>0</v>
      </c>
      <c r="K80" s="665">
        <v>0</v>
      </c>
      <c r="L80" s="658"/>
      <c r="M80" s="664">
        <v>0</v>
      </c>
      <c r="N80" s="665">
        <v>0</v>
      </c>
      <c r="O80" s="658"/>
      <c r="P80" s="665">
        <v>107720.34</v>
      </c>
      <c r="Q80" s="657"/>
      <c r="R80" s="658"/>
      <c r="S80" s="664">
        <v>0</v>
      </c>
      <c r="T80" s="664">
        <v>0</v>
      </c>
      <c r="U80" s="664">
        <v>0</v>
      </c>
      <c r="V80" s="664">
        <v>0</v>
      </c>
      <c r="W80" s="664">
        <v>0</v>
      </c>
      <c r="X80" s="664">
        <v>0</v>
      </c>
      <c r="Y80" s="664">
        <v>0</v>
      </c>
      <c r="Z80" s="664">
        <v>0</v>
      </c>
      <c r="AA80" s="664">
        <v>0</v>
      </c>
      <c r="AB80" s="664">
        <v>0</v>
      </c>
      <c r="AC80" s="664">
        <v>192499.83</v>
      </c>
    </row>
    <row r="81" spans="1:29" s="440" customFormat="1" ht="15">
      <c r="A81" s="666"/>
      <c r="B81" s="543" t="s">
        <v>825</v>
      </c>
      <c r="C81" s="657"/>
      <c r="D81" s="657"/>
      <c r="E81" s="657"/>
      <c r="F81" s="657"/>
      <c r="G81" s="657"/>
      <c r="H81" s="658"/>
      <c r="I81" s="667">
        <v>84779.49</v>
      </c>
      <c r="J81" s="667">
        <v>0</v>
      </c>
      <c r="K81" s="668">
        <v>0</v>
      </c>
      <c r="L81" s="658"/>
      <c r="M81" s="667">
        <v>0</v>
      </c>
      <c r="N81" s="668">
        <v>0</v>
      </c>
      <c r="O81" s="658"/>
      <c r="P81" s="668">
        <v>107720.34</v>
      </c>
      <c r="Q81" s="657"/>
      <c r="R81" s="658"/>
      <c r="S81" s="667">
        <v>0</v>
      </c>
      <c r="T81" s="667">
        <v>0</v>
      </c>
      <c r="U81" s="667">
        <v>0</v>
      </c>
      <c r="V81" s="667">
        <v>0</v>
      </c>
      <c r="W81" s="667">
        <v>0</v>
      </c>
      <c r="X81" s="667">
        <v>0</v>
      </c>
      <c r="Y81" s="667">
        <v>0</v>
      </c>
      <c r="Z81" s="667">
        <v>0</v>
      </c>
      <c r="AA81" s="667">
        <v>0</v>
      </c>
      <c r="AB81" s="667">
        <v>0</v>
      </c>
      <c r="AC81" s="667">
        <v>192499.83</v>
      </c>
    </row>
    <row r="82" spans="1:29" s="440" customFormat="1" ht="15">
      <c r="A82" s="540" t="s">
        <v>41</v>
      </c>
      <c r="B82" s="540" t="s">
        <v>440</v>
      </c>
      <c r="C82" s="518"/>
      <c r="D82" s="540" t="s">
        <v>734</v>
      </c>
      <c r="E82" s="657"/>
      <c r="F82" s="657"/>
      <c r="G82" s="657"/>
      <c r="H82" s="658"/>
      <c r="I82" s="659">
        <v>86100</v>
      </c>
      <c r="J82" s="659">
        <v>15000</v>
      </c>
      <c r="K82" s="660">
        <v>0</v>
      </c>
      <c r="L82" s="658"/>
      <c r="M82" s="659">
        <v>0</v>
      </c>
      <c r="N82" s="660">
        <v>0</v>
      </c>
      <c r="O82" s="658"/>
      <c r="P82" s="660">
        <v>0</v>
      </c>
      <c r="Q82" s="657"/>
      <c r="R82" s="658"/>
      <c r="S82" s="659">
        <v>0</v>
      </c>
      <c r="T82" s="659">
        <v>0</v>
      </c>
      <c r="U82" s="659">
        <v>5000</v>
      </c>
      <c r="V82" s="659">
        <v>0</v>
      </c>
      <c r="W82" s="659">
        <v>0</v>
      </c>
      <c r="X82" s="659">
        <v>0</v>
      </c>
      <c r="Y82" s="659">
        <v>0</v>
      </c>
      <c r="Z82" s="659">
        <v>0</v>
      </c>
      <c r="AA82" s="659">
        <v>0</v>
      </c>
      <c r="AB82" s="659">
        <v>0</v>
      </c>
      <c r="AC82" s="659">
        <v>106100</v>
      </c>
    </row>
    <row r="83" spans="1:29" s="440" customFormat="1" ht="15">
      <c r="A83" s="661"/>
      <c r="B83" s="662"/>
      <c r="C83" s="520"/>
      <c r="D83" s="540" t="s">
        <v>778</v>
      </c>
      <c r="E83" s="657"/>
      <c r="F83" s="657"/>
      <c r="G83" s="657"/>
      <c r="H83" s="658"/>
      <c r="I83" s="659">
        <v>6000</v>
      </c>
      <c r="J83" s="659">
        <v>0</v>
      </c>
      <c r="K83" s="660">
        <v>0</v>
      </c>
      <c r="L83" s="658"/>
      <c r="M83" s="659">
        <v>0</v>
      </c>
      <c r="N83" s="660">
        <v>0</v>
      </c>
      <c r="O83" s="658"/>
      <c r="P83" s="660">
        <v>0</v>
      </c>
      <c r="Q83" s="657"/>
      <c r="R83" s="658"/>
      <c r="S83" s="659">
        <v>0</v>
      </c>
      <c r="T83" s="659">
        <v>0</v>
      </c>
      <c r="U83" s="659">
        <v>0</v>
      </c>
      <c r="V83" s="659">
        <v>0</v>
      </c>
      <c r="W83" s="659">
        <v>0</v>
      </c>
      <c r="X83" s="659">
        <v>0</v>
      </c>
      <c r="Y83" s="659">
        <v>0</v>
      </c>
      <c r="Z83" s="659">
        <v>0</v>
      </c>
      <c r="AA83" s="659">
        <v>0</v>
      </c>
      <c r="AB83" s="659">
        <v>0</v>
      </c>
      <c r="AC83" s="659">
        <v>6000</v>
      </c>
    </row>
    <row r="84" spans="1:29" s="440" customFormat="1" ht="15">
      <c r="A84" s="661"/>
      <c r="B84" s="662"/>
      <c r="C84" s="520"/>
      <c r="D84" s="540" t="s">
        <v>738</v>
      </c>
      <c r="E84" s="657"/>
      <c r="F84" s="657"/>
      <c r="G84" s="657"/>
      <c r="H84" s="658"/>
      <c r="I84" s="659">
        <v>180000</v>
      </c>
      <c r="J84" s="659">
        <v>0</v>
      </c>
      <c r="K84" s="660">
        <v>0</v>
      </c>
      <c r="L84" s="658"/>
      <c r="M84" s="659">
        <v>0</v>
      </c>
      <c r="N84" s="660">
        <v>0</v>
      </c>
      <c r="O84" s="658"/>
      <c r="P84" s="660">
        <v>0</v>
      </c>
      <c r="Q84" s="657"/>
      <c r="R84" s="658"/>
      <c r="S84" s="659">
        <v>0</v>
      </c>
      <c r="T84" s="659">
        <v>0</v>
      </c>
      <c r="U84" s="659">
        <v>0</v>
      </c>
      <c r="V84" s="659">
        <v>0</v>
      </c>
      <c r="W84" s="659">
        <v>0</v>
      </c>
      <c r="X84" s="659">
        <v>0</v>
      </c>
      <c r="Y84" s="659">
        <v>0</v>
      </c>
      <c r="Z84" s="659">
        <v>0</v>
      </c>
      <c r="AA84" s="659">
        <v>0</v>
      </c>
      <c r="AB84" s="659">
        <v>0</v>
      </c>
      <c r="AC84" s="659">
        <v>180000</v>
      </c>
    </row>
    <row r="85" spans="1:29" s="440" customFormat="1" ht="15">
      <c r="A85" s="661"/>
      <c r="B85" s="662"/>
      <c r="C85" s="520"/>
      <c r="D85" s="540" t="s">
        <v>740</v>
      </c>
      <c r="E85" s="657"/>
      <c r="F85" s="657"/>
      <c r="G85" s="657"/>
      <c r="H85" s="658"/>
      <c r="I85" s="659">
        <v>87000</v>
      </c>
      <c r="J85" s="659">
        <v>0</v>
      </c>
      <c r="K85" s="660">
        <v>0</v>
      </c>
      <c r="L85" s="658"/>
      <c r="M85" s="659">
        <v>0</v>
      </c>
      <c r="N85" s="660">
        <v>0</v>
      </c>
      <c r="O85" s="658"/>
      <c r="P85" s="660">
        <v>17000</v>
      </c>
      <c r="Q85" s="657"/>
      <c r="R85" s="658"/>
      <c r="S85" s="659">
        <v>0</v>
      </c>
      <c r="T85" s="659">
        <v>0</v>
      </c>
      <c r="U85" s="659">
        <v>0</v>
      </c>
      <c r="V85" s="659">
        <v>0</v>
      </c>
      <c r="W85" s="659">
        <v>0</v>
      </c>
      <c r="X85" s="659">
        <v>0</v>
      </c>
      <c r="Y85" s="659">
        <v>0</v>
      </c>
      <c r="Z85" s="659">
        <v>0</v>
      </c>
      <c r="AA85" s="659">
        <v>0</v>
      </c>
      <c r="AB85" s="659">
        <v>0</v>
      </c>
      <c r="AC85" s="659">
        <v>104000</v>
      </c>
    </row>
    <row r="86" spans="1:29" s="440" customFormat="1" ht="15">
      <c r="A86" s="661"/>
      <c r="B86" s="662"/>
      <c r="C86" s="520"/>
      <c r="D86" s="540" t="s">
        <v>742</v>
      </c>
      <c r="E86" s="657"/>
      <c r="F86" s="657"/>
      <c r="G86" s="657"/>
      <c r="H86" s="658"/>
      <c r="I86" s="659">
        <v>0</v>
      </c>
      <c r="J86" s="659">
        <v>0</v>
      </c>
      <c r="K86" s="660">
        <v>0</v>
      </c>
      <c r="L86" s="658"/>
      <c r="M86" s="659">
        <v>0</v>
      </c>
      <c r="N86" s="660">
        <v>0</v>
      </c>
      <c r="O86" s="658"/>
      <c r="P86" s="660">
        <v>0</v>
      </c>
      <c r="Q86" s="657"/>
      <c r="R86" s="658"/>
      <c r="S86" s="659">
        <v>0</v>
      </c>
      <c r="T86" s="659">
        <v>0</v>
      </c>
      <c r="U86" s="659">
        <v>21000</v>
      </c>
      <c r="V86" s="659">
        <v>0</v>
      </c>
      <c r="W86" s="659">
        <v>0</v>
      </c>
      <c r="X86" s="659">
        <v>0</v>
      </c>
      <c r="Y86" s="659">
        <v>0</v>
      </c>
      <c r="Z86" s="659">
        <v>0</v>
      </c>
      <c r="AA86" s="659">
        <v>0</v>
      </c>
      <c r="AB86" s="659">
        <v>0</v>
      </c>
      <c r="AC86" s="659">
        <v>21000</v>
      </c>
    </row>
    <row r="87" spans="1:29" s="440" customFormat="1" ht="15">
      <c r="A87" s="661"/>
      <c r="B87" s="663"/>
      <c r="C87" s="522"/>
      <c r="D87" s="545" t="s">
        <v>823</v>
      </c>
      <c r="E87" s="657"/>
      <c r="F87" s="657"/>
      <c r="G87" s="657"/>
      <c r="H87" s="658"/>
      <c r="I87" s="664">
        <v>359100</v>
      </c>
      <c r="J87" s="664">
        <v>15000</v>
      </c>
      <c r="K87" s="665">
        <v>0</v>
      </c>
      <c r="L87" s="658"/>
      <c r="M87" s="664">
        <v>0</v>
      </c>
      <c r="N87" s="665">
        <v>0</v>
      </c>
      <c r="O87" s="658"/>
      <c r="P87" s="665">
        <v>17000</v>
      </c>
      <c r="Q87" s="657"/>
      <c r="R87" s="658"/>
      <c r="S87" s="664">
        <v>0</v>
      </c>
      <c r="T87" s="664">
        <v>0</v>
      </c>
      <c r="U87" s="664">
        <v>26000</v>
      </c>
      <c r="V87" s="664">
        <v>0</v>
      </c>
      <c r="W87" s="664">
        <v>0</v>
      </c>
      <c r="X87" s="664">
        <v>0</v>
      </c>
      <c r="Y87" s="664">
        <v>0</v>
      </c>
      <c r="Z87" s="664">
        <v>0</v>
      </c>
      <c r="AA87" s="664">
        <v>0</v>
      </c>
      <c r="AB87" s="664">
        <v>0</v>
      </c>
      <c r="AC87" s="664">
        <v>417100</v>
      </c>
    </row>
    <row r="88" spans="1:29" s="440" customFormat="1" ht="15">
      <c r="A88" s="666"/>
      <c r="B88" s="543" t="s">
        <v>825</v>
      </c>
      <c r="C88" s="657"/>
      <c r="D88" s="657"/>
      <c r="E88" s="657"/>
      <c r="F88" s="657"/>
      <c r="G88" s="657"/>
      <c r="H88" s="658"/>
      <c r="I88" s="667">
        <v>359100</v>
      </c>
      <c r="J88" s="667">
        <v>15000</v>
      </c>
      <c r="K88" s="668">
        <v>0</v>
      </c>
      <c r="L88" s="658"/>
      <c r="M88" s="667">
        <v>0</v>
      </c>
      <c r="N88" s="668">
        <v>0</v>
      </c>
      <c r="O88" s="658"/>
      <c r="P88" s="668">
        <v>17000</v>
      </c>
      <c r="Q88" s="657"/>
      <c r="R88" s="658"/>
      <c r="S88" s="667">
        <v>0</v>
      </c>
      <c r="T88" s="667">
        <v>0</v>
      </c>
      <c r="U88" s="667">
        <v>26000</v>
      </c>
      <c r="V88" s="667">
        <v>0</v>
      </c>
      <c r="W88" s="667">
        <v>0</v>
      </c>
      <c r="X88" s="667">
        <v>0</v>
      </c>
      <c r="Y88" s="667">
        <v>0</v>
      </c>
      <c r="Z88" s="667">
        <v>0</v>
      </c>
      <c r="AA88" s="667">
        <v>0</v>
      </c>
      <c r="AB88" s="667">
        <v>0</v>
      </c>
      <c r="AC88" s="667">
        <v>417100</v>
      </c>
    </row>
    <row r="89" spans="1:29" s="440" customFormat="1" ht="15">
      <c r="A89" s="540" t="s">
        <v>16</v>
      </c>
      <c r="B89" s="540" t="s">
        <v>277</v>
      </c>
      <c r="C89" s="518"/>
      <c r="D89" s="540" t="s">
        <v>781</v>
      </c>
      <c r="E89" s="657"/>
      <c r="F89" s="657"/>
      <c r="G89" s="657"/>
      <c r="H89" s="658"/>
      <c r="I89" s="659">
        <v>0</v>
      </c>
      <c r="J89" s="659">
        <v>0</v>
      </c>
      <c r="K89" s="660">
        <v>0</v>
      </c>
      <c r="L89" s="658"/>
      <c r="M89" s="659">
        <v>0</v>
      </c>
      <c r="N89" s="660">
        <v>0</v>
      </c>
      <c r="O89" s="658"/>
      <c r="P89" s="660">
        <v>351000</v>
      </c>
      <c r="Q89" s="657"/>
      <c r="R89" s="658"/>
      <c r="S89" s="659">
        <v>0</v>
      </c>
      <c r="T89" s="659">
        <v>0</v>
      </c>
      <c r="U89" s="659">
        <v>0</v>
      </c>
      <c r="V89" s="659">
        <v>0</v>
      </c>
      <c r="W89" s="659">
        <v>0</v>
      </c>
      <c r="X89" s="659">
        <v>0</v>
      </c>
      <c r="Y89" s="659">
        <v>0</v>
      </c>
      <c r="Z89" s="659">
        <v>0</v>
      </c>
      <c r="AA89" s="659">
        <v>0</v>
      </c>
      <c r="AB89" s="659">
        <v>0</v>
      </c>
      <c r="AC89" s="659">
        <v>351000</v>
      </c>
    </row>
    <row r="90" spans="1:29" s="440" customFormat="1" ht="15">
      <c r="A90" s="661"/>
      <c r="B90" s="663"/>
      <c r="C90" s="522"/>
      <c r="D90" s="545" t="s">
        <v>824</v>
      </c>
      <c r="E90" s="657"/>
      <c r="F90" s="657"/>
      <c r="G90" s="657"/>
      <c r="H90" s="658"/>
      <c r="I90" s="664">
        <v>0</v>
      </c>
      <c r="J90" s="664">
        <v>0</v>
      </c>
      <c r="K90" s="665">
        <v>0</v>
      </c>
      <c r="L90" s="658"/>
      <c r="M90" s="664">
        <v>0</v>
      </c>
      <c r="N90" s="665">
        <v>0</v>
      </c>
      <c r="O90" s="658"/>
      <c r="P90" s="665">
        <v>351000</v>
      </c>
      <c r="Q90" s="657"/>
      <c r="R90" s="658"/>
      <c r="S90" s="664">
        <v>0</v>
      </c>
      <c r="T90" s="664">
        <v>0</v>
      </c>
      <c r="U90" s="664">
        <v>0</v>
      </c>
      <c r="V90" s="664">
        <v>0</v>
      </c>
      <c r="W90" s="664">
        <v>0</v>
      </c>
      <c r="X90" s="664">
        <v>0</v>
      </c>
      <c r="Y90" s="664">
        <v>0</v>
      </c>
      <c r="Z90" s="664">
        <v>0</v>
      </c>
      <c r="AA90" s="664">
        <v>0</v>
      </c>
      <c r="AB90" s="664">
        <v>0</v>
      </c>
      <c r="AC90" s="664">
        <v>351000</v>
      </c>
    </row>
    <row r="91" spans="1:29" s="440" customFormat="1" ht="15">
      <c r="A91" s="661"/>
      <c r="B91" s="540" t="s">
        <v>440</v>
      </c>
      <c r="C91" s="518"/>
      <c r="D91" s="540" t="s">
        <v>746</v>
      </c>
      <c r="E91" s="657"/>
      <c r="F91" s="657"/>
      <c r="G91" s="657"/>
      <c r="H91" s="658"/>
      <c r="I91" s="659">
        <v>0</v>
      </c>
      <c r="J91" s="659">
        <v>0</v>
      </c>
      <c r="K91" s="660">
        <v>0</v>
      </c>
      <c r="L91" s="658"/>
      <c r="M91" s="659">
        <v>0</v>
      </c>
      <c r="N91" s="660">
        <v>0</v>
      </c>
      <c r="O91" s="658"/>
      <c r="P91" s="660">
        <v>0</v>
      </c>
      <c r="Q91" s="657"/>
      <c r="R91" s="658"/>
      <c r="S91" s="659">
        <v>0</v>
      </c>
      <c r="T91" s="659">
        <v>0</v>
      </c>
      <c r="U91" s="659">
        <v>120000</v>
      </c>
      <c r="V91" s="659">
        <v>0</v>
      </c>
      <c r="W91" s="659">
        <v>0</v>
      </c>
      <c r="X91" s="659">
        <v>0</v>
      </c>
      <c r="Y91" s="659">
        <v>1159200</v>
      </c>
      <c r="Z91" s="659">
        <v>0</v>
      </c>
      <c r="AA91" s="659">
        <v>0</v>
      </c>
      <c r="AB91" s="659">
        <v>0</v>
      </c>
      <c r="AC91" s="659">
        <v>1279200</v>
      </c>
    </row>
    <row r="92" spans="1:29" s="440" customFormat="1" ht="15">
      <c r="A92" s="661"/>
      <c r="B92" s="663"/>
      <c r="C92" s="522"/>
      <c r="D92" s="545" t="s">
        <v>823</v>
      </c>
      <c r="E92" s="657"/>
      <c r="F92" s="657"/>
      <c r="G92" s="657"/>
      <c r="H92" s="658"/>
      <c r="I92" s="664">
        <v>0</v>
      </c>
      <c r="J92" s="664">
        <v>0</v>
      </c>
      <c r="K92" s="665">
        <v>0</v>
      </c>
      <c r="L92" s="658"/>
      <c r="M92" s="664">
        <v>0</v>
      </c>
      <c r="N92" s="665">
        <v>0</v>
      </c>
      <c r="O92" s="658"/>
      <c r="P92" s="665">
        <v>0</v>
      </c>
      <c r="Q92" s="657"/>
      <c r="R92" s="658"/>
      <c r="S92" s="664">
        <v>0</v>
      </c>
      <c r="T92" s="664">
        <v>0</v>
      </c>
      <c r="U92" s="664">
        <v>120000</v>
      </c>
      <c r="V92" s="664">
        <v>0</v>
      </c>
      <c r="W92" s="664">
        <v>0</v>
      </c>
      <c r="X92" s="664">
        <v>0</v>
      </c>
      <c r="Y92" s="664">
        <v>1159200</v>
      </c>
      <c r="Z92" s="664">
        <v>0</v>
      </c>
      <c r="AA92" s="664">
        <v>0</v>
      </c>
      <c r="AB92" s="664">
        <v>0</v>
      </c>
      <c r="AC92" s="664">
        <v>1279200</v>
      </c>
    </row>
    <row r="93" spans="1:29" s="440" customFormat="1" ht="15">
      <c r="A93" s="666"/>
      <c r="B93" s="543" t="s">
        <v>825</v>
      </c>
      <c r="C93" s="657"/>
      <c r="D93" s="657"/>
      <c r="E93" s="657"/>
      <c r="F93" s="657"/>
      <c r="G93" s="657"/>
      <c r="H93" s="658"/>
      <c r="I93" s="667">
        <v>0</v>
      </c>
      <c r="J93" s="667">
        <v>0</v>
      </c>
      <c r="K93" s="668">
        <v>0</v>
      </c>
      <c r="L93" s="658"/>
      <c r="M93" s="667">
        <v>0</v>
      </c>
      <c r="N93" s="668">
        <v>0</v>
      </c>
      <c r="O93" s="658"/>
      <c r="P93" s="668">
        <v>351000</v>
      </c>
      <c r="Q93" s="657"/>
      <c r="R93" s="658"/>
      <c r="S93" s="667">
        <v>0</v>
      </c>
      <c r="T93" s="667">
        <v>0</v>
      </c>
      <c r="U93" s="667">
        <v>120000</v>
      </c>
      <c r="V93" s="667">
        <v>0</v>
      </c>
      <c r="W93" s="667">
        <v>0</v>
      </c>
      <c r="X93" s="667">
        <v>0</v>
      </c>
      <c r="Y93" s="667">
        <v>1159200</v>
      </c>
      <c r="Z93" s="667">
        <v>0</v>
      </c>
      <c r="AA93" s="667">
        <v>0</v>
      </c>
      <c r="AB93" s="667">
        <v>0</v>
      </c>
      <c r="AC93" s="667">
        <v>1630200</v>
      </c>
    </row>
    <row r="94" spans="1:29" s="440" customFormat="1" ht="15">
      <c r="A94" s="540" t="s">
        <v>18</v>
      </c>
      <c r="B94" s="540" t="s">
        <v>440</v>
      </c>
      <c r="C94" s="518"/>
      <c r="D94" s="540" t="s">
        <v>18</v>
      </c>
      <c r="E94" s="657"/>
      <c r="F94" s="657"/>
      <c r="G94" s="657"/>
      <c r="H94" s="658"/>
      <c r="I94" s="659">
        <v>25000</v>
      </c>
      <c r="J94" s="659">
        <v>0</v>
      </c>
      <c r="K94" s="660">
        <v>0</v>
      </c>
      <c r="L94" s="658"/>
      <c r="M94" s="659">
        <v>0</v>
      </c>
      <c r="N94" s="660">
        <v>0</v>
      </c>
      <c r="O94" s="658"/>
      <c r="P94" s="660">
        <v>0</v>
      </c>
      <c r="Q94" s="657"/>
      <c r="R94" s="658"/>
      <c r="S94" s="659">
        <v>0</v>
      </c>
      <c r="T94" s="659">
        <v>0</v>
      </c>
      <c r="U94" s="659">
        <v>0</v>
      </c>
      <c r="V94" s="659">
        <v>0</v>
      </c>
      <c r="W94" s="659">
        <v>0</v>
      </c>
      <c r="X94" s="659">
        <v>0</v>
      </c>
      <c r="Y94" s="659">
        <v>0</v>
      </c>
      <c r="Z94" s="659">
        <v>0</v>
      </c>
      <c r="AA94" s="659">
        <v>0</v>
      </c>
      <c r="AB94" s="659">
        <v>0</v>
      </c>
      <c r="AC94" s="659">
        <v>25000</v>
      </c>
    </row>
    <row r="95" spans="1:29" s="440" customFormat="1" ht="15">
      <c r="A95" s="661"/>
      <c r="B95" s="663"/>
      <c r="C95" s="522"/>
      <c r="D95" s="545" t="s">
        <v>823</v>
      </c>
      <c r="E95" s="657"/>
      <c r="F95" s="657"/>
      <c r="G95" s="657"/>
      <c r="H95" s="658"/>
      <c r="I95" s="664">
        <v>25000</v>
      </c>
      <c r="J95" s="664">
        <v>0</v>
      </c>
      <c r="K95" s="665">
        <v>0</v>
      </c>
      <c r="L95" s="658"/>
      <c r="M95" s="664">
        <v>0</v>
      </c>
      <c r="N95" s="665">
        <v>0</v>
      </c>
      <c r="O95" s="658"/>
      <c r="P95" s="665">
        <v>0</v>
      </c>
      <c r="Q95" s="657"/>
      <c r="R95" s="658"/>
      <c r="S95" s="664">
        <v>0</v>
      </c>
      <c r="T95" s="664">
        <v>0</v>
      </c>
      <c r="U95" s="664">
        <v>0</v>
      </c>
      <c r="V95" s="664">
        <v>0</v>
      </c>
      <c r="W95" s="664">
        <v>0</v>
      </c>
      <c r="X95" s="664">
        <v>0</v>
      </c>
      <c r="Y95" s="664">
        <v>0</v>
      </c>
      <c r="Z95" s="664">
        <v>0</v>
      </c>
      <c r="AA95" s="664">
        <v>0</v>
      </c>
      <c r="AB95" s="664">
        <v>0</v>
      </c>
      <c r="AC95" s="664">
        <v>25000</v>
      </c>
    </row>
    <row r="96" spans="1:29" s="440" customFormat="1" ht="15">
      <c r="A96" s="666"/>
      <c r="B96" s="543" t="s">
        <v>825</v>
      </c>
      <c r="C96" s="657"/>
      <c r="D96" s="657"/>
      <c r="E96" s="657"/>
      <c r="F96" s="657"/>
      <c r="G96" s="657"/>
      <c r="H96" s="658"/>
      <c r="I96" s="667">
        <v>25000</v>
      </c>
      <c r="J96" s="667">
        <v>0</v>
      </c>
      <c r="K96" s="668">
        <v>0</v>
      </c>
      <c r="L96" s="658"/>
      <c r="M96" s="667">
        <v>0</v>
      </c>
      <c r="N96" s="668">
        <v>0</v>
      </c>
      <c r="O96" s="658"/>
      <c r="P96" s="668">
        <v>0</v>
      </c>
      <c r="Q96" s="657"/>
      <c r="R96" s="658"/>
      <c r="S96" s="667">
        <v>0</v>
      </c>
      <c r="T96" s="667">
        <v>0</v>
      </c>
      <c r="U96" s="667">
        <v>0</v>
      </c>
      <c r="V96" s="667">
        <v>0</v>
      </c>
      <c r="W96" s="667">
        <v>0</v>
      </c>
      <c r="X96" s="667">
        <v>0</v>
      </c>
      <c r="Y96" s="667">
        <v>0</v>
      </c>
      <c r="Z96" s="667">
        <v>0</v>
      </c>
      <c r="AA96" s="667">
        <v>0</v>
      </c>
      <c r="AB96" s="667">
        <v>0</v>
      </c>
      <c r="AC96" s="667">
        <v>25000</v>
      </c>
    </row>
    <row r="97" spans="1:29" s="440" customFormat="1" ht="15">
      <c r="A97" s="540" t="s">
        <v>15</v>
      </c>
      <c r="B97" s="540" t="s">
        <v>440</v>
      </c>
      <c r="C97" s="518"/>
      <c r="D97" s="540" t="s">
        <v>783</v>
      </c>
      <c r="E97" s="657"/>
      <c r="F97" s="657"/>
      <c r="G97" s="657"/>
      <c r="H97" s="658"/>
      <c r="I97" s="659">
        <v>0</v>
      </c>
      <c r="J97" s="659">
        <v>0</v>
      </c>
      <c r="K97" s="660">
        <v>0</v>
      </c>
      <c r="L97" s="658"/>
      <c r="M97" s="659">
        <v>0</v>
      </c>
      <c r="N97" s="660">
        <v>0</v>
      </c>
      <c r="O97" s="658"/>
      <c r="P97" s="660">
        <v>0</v>
      </c>
      <c r="Q97" s="657"/>
      <c r="R97" s="658"/>
      <c r="S97" s="659">
        <v>255000</v>
      </c>
      <c r="T97" s="659">
        <v>0</v>
      </c>
      <c r="U97" s="659">
        <v>0</v>
      </c>
      <c r="V97" s="659">
        <v>0</v>
      </c>
      <c r="W97" s="659">
        <v>0</v>
      </c>
      <c r="X97" s="659">
        <v>0</v>
      </c>
      <c r="Y97" s="659">
        <v>0</v>
      </c>
      <c r="Z97" s="659">
        <v>0</v>
      </c>
      <c r="AA97" s="659">
        <v>0</v>
      </c>
      <c r="AB97" s="659">
        <v>0</v>
      </c>
      <c r="AC97" s="659">
        <v>255000</v>
      </c>
    </row>
    <row r="98" spans="1:29" s="440" customFormat="1" ht="15">
      <c r="A98" s="661"/>
      <c r="B98" s="663"/>
      <c r="C98" s="522"/>
      <c r="D98" s="545" t="s">
        <v>823</v>
      </c>
      <c r="E98" s="657"/>
      <c r="F98" s="657"/>
      <c r="G98" s="657"/>
      <c r="H98" s="658"/>
      <c r="I98" s="664">
        <v>0</v>
      </c>
      <c r="J98" s="664">
        <v>0</v>
      </c>
      <c r="K98" s="665">
        <v>0</v>
      </c>
      <c r="L98" s="658"/>
      <c r="M98" s="664">
        <v>0</v>
      </c>
      <c r="N98" s="665">
        <v>0</v>
      </c>
      <c r="O98" s="658"/>
      <c r="P98" s="665">
        <v>0</v>
      </c>
      <c r="Q98" s="657"/>
      <c r="R98" s="658"/>
      <c r="S98" s="664">
        <v>255000</v>
      </c>
      <c r="T98" s="664">
        <v>0</v>
      </c>
      <c r="U98" s="664">
        <v>0</v>
      </c>
      <c r="V98" s="664">
        <v>0</v>
      </c>
      <c r="W98" s="664">
        <v>0</v>
      </c>
      <c r="X98" s="664">
        <v>0</v>
      </c>
      <c r="Y98" s="664">
        <v>0</v>
      </c>
      <c r="Z98" s="664">
        <v>0</v>
      </c>
      <c r="AA98" s="664">
        <v>0</v>
      </c>
      <c r="AB98" s="664">
        <v>0</v>
      </c>
      <c r="AC98" s="664">
        <v>255000</v>
      </c>
    </row>
    <row r="99" spans="1:29" s="440" customFormat="1" ht="15">
      <c r="A99" s="666"/>
      <c r="B99" s="543" t="s">
        <v>825</v>
      </c>
      <c r="C99" s="657"/>
      <c r="D99" s="657"/>
      <c r="E99" s="657"/>
      <c r="F99" s="657"/>
      <c r="G99" s="657"/>
      <c r="H99" s="658"/>
      <c r="I99" s="667">
        <v>0</v>
      </c>
      <c r="J99" s="667">
        <v>0</v>
      </c>
      <c r="K99" s="668">
        <v>0</v>
      </c>
      <c r="L99" s="658"/>
      <c r="M99" s="667">
        <v>0</v>
      </c>
      <c r="N99" s="668">
        <v>0</v>
      </c>
      <c r="O99" s="658"/>
      <c r="P99" s="668">
        <v>0</v>
      </c>
      <c r="Q99" s="657"/>
      <c r="R99" s="658"/>
      <c r="S99" s="667">
        <v>255000</v>
      </c>
      <c r="T99" s="667">
        <v>0</v>
      </c>
      <c r="U99" s="667">
        <v>0</v>
      </c>
      <c r="V99" s="667">
        <v>0</v>
      </c>
      <c r="W99" s="667">
        <v>0</v>
      </c>
      <c r="X99" s="667">
        <v>0</v>
      </c>
      <c r="Y99" s="667">
        <v>0</v>
      </c>
      <c r="Z99" s="667">
        <v>0</v>
      </c>
      <c r="AA99" s="667">
        <v>0</v>
      </c>
      <c r="AB99" s="667">
        <v>0</v>
      </c>
      <c r="AC99" s="667">
        <v>255000</v>
      </c>
    </row>
    <row r="100" spans="1:29" s="440" customFormat="1" ht="15">
      <c r="A100" s="669" t="s">
        <v>667</v>
      </c>
      <c r="B100" s="657"/>
      <c r="C100" s="657"/>
      <c r="D100" s="657"/>
      <c r="E100" s="657"/>
      <c r="F100" s="657"/>
      <c r="G100" s="657"/>
      <c r="H100" s="658"/>
      <c r="I100" s="670">
        <v>2986085.62</v>
      </c>
      <c r="J100" s="670">
        <v>1105242</v>
      </c>
      <c r="K100" s="671">
        <v>546580</v>
      </c>
      <c r="L100" s="652"/>
      <c r="M100" s="670">
        <v>146418</v>
      </c>
      <c r="N100" s="671">
        <v>1172989</v>
      </c>
      <c r="O100" s="652"/>
      <c r="P100" s="671">
        <v>2081864.88</v>
      </c>
      <c r="Q100" s="651"/>
      <c r="R100" s="652"/>
      <c r="S100" s="670">
        <v>485656</v>
      </c>
      <c r="T100" s="670">
        <v>110000</v>
      </c>
      <c r="U100" s="670">
        <v>838566</v>
      </c>
      <c r="V100" s="670">
        <v>360225</v>
      </c>
      <c r="W100" s="670">
        <v>13799</v>
      </c>
      <c r="X100" s="670">
        <v>180000</v>
      </c>
      <c r="Y100" s="670">
        <v>1159200</v>
      </c>
      <c r="Z100" s="670">
        <v>116350</v>
      </c>
      <c r="AA100" s="670">
        <v>50000</v>
      </c>
      <c r="AB100" s="670">
        <v>2667040.5</v>
      </c>
      <c r="AC100" s="670">
        <v>14020016</v>
      </c>
    </row>
    <row r="101" s="440" customFormat="1" ht="15"/>
    <row r="102" s="440" customFormat="1" ht="15"/>
  </sheetData>
  <sheetProtection/>
  <mergeCells count="422">
    <mergeCell ref="A100:H100"/>
    <mergeCell ref="K100:L100"/>
    <mergeCell ref="N100:O100"/>
    <mergeCell ref="P100:R100"/>
    <mergeCell ref="A3:AC3"/>
    <mergeCell ref="A4:AC4"/>
    <mergeCell ref="A5:AC5"/>
    <mergeCell ref="D98:H98"/>
    <mergeCell ref="K98:L98"/>
    <mergeCell ref="N98:O98"/>
    <mergeCell ref="P98:R98"/>
    <mergeCell ref="B99:H99"/>
    <mergeCell ref="K99:L99"/>
    <mergeCell ref="N99:O99"/>
    <mergeCell ref="P99:R99"/>
    <mergeCell ref="B96:H96"/>
    <mergeCell ref="K96:L96"/>
    <mergeCell ref="N96:O96"/>
    <mergeCell ref="P96:R96"/>
    <mergeCell ref="A97:A99"/>
    <mergeCell ref="B97:C98"/>
    <mergeCell ref="D97:H97"/>
    <mergeCell ref="K97:L97"/>
    <mergeCell ref="N97:O97"/>
    <mergeCell ref="P97:R97"/>
    <mergeCell ref="A94:A96"/>
    <mergeCell ref="B94:C95"/>
    <mergeCell ref="D94:H94"/>
    <mergeCell ref="K94:L94"/>
    <mergeCell ref="N94:O94"/>
    <mergeCell ref="P94:R94"/>
    <mergeCell ref="D95:H95"/>
    <mergeCell ref="K95:L95"/>
    <mergeCell ref="N95:O95"/>
    <mergeCell ref="P95:R95"/>
    <mergeCell ref="K92:L92"/>
    <mergeCell ref="N92:O92"/>
    <mergeCell ref="P92:R92"/>
    <mergeCell ref="B93:H93"/>
    <mergeCell ref="K93:L93"/>
    <mergeCell ref="N93:O93"/>
    <mergeCell ref="P93:R93"/>
    <mergeCell ref="D90:H90"/>
    <mergeCell ref="K90:L90"/>
    <mergeCell ref="N90:O90"/>
    <mergeCell ref="P90:R90"/>
    <mergeCell ref="B91:C92"/>
    <mergeCell ref="D91:H91"/>
    <mergeCell ref="K91:L91"/>
    <mergeCell ref="N91:O91"/>
    <mergeCell ref="P91:R91"/>
    <mergeCell ref="D92:H92"/>
    <mergeCell ref="B88:H88"/>
    <mergeCell ref="K88:L88"/>
    <mergeCell ref="N88:O88"/>
    <mergeCell ref="P88:R88"/>
    <mergeCell ref="A89:A93"/>
    <mergeCell ref="B89:C90"/>
    <mergeCell ref="D89:H89"/>
    <mergeCell ref="K89:L89"/>
    <mergeCell ref="N89:O89"/>
    <mergeCell ref="P89:R89"/>
    <mergeCell ref="D86:H86"/>
    <mergeCell ref="K86:L86"/>
    <mergeCell ref="N86:O86"/>
    <mergeCell ref="P86:R86"/>
    <mergeCell ref="D87:H87"/>
    <mergeCell ref="K87:L87"/>
    <mergeCell ref="N87:O87"/>
    <mergeCell ref="P87:R87"/>
    <mergeCell ref="D84:H84"/>
    <mergeCell ref="K84:L84"/>
    <mergeCell ref="N84:O84"/>
    <mergeCell ref="P84:R84"/>
    <mergeCell ref="D85:H85"/>
    <mergeCell ref="K85:L85"/>
    <mergeCell ref="N85:O85"/>
    <mergeCell ref="P85:R85"/>
    <mergeCell ref="A82:A88"/>
    <mergeCell ref="B82:C87"/>
    <mergeCell ref="D82:H82"/>
    <mergeCell ref="K82:L82"/>
    <mergeCell ref="N82:O82"/>
    <mergeCell ref="P82:R82"/>
    <mergeCell ref="D83:H83"/>
    <mergeCell ref="K83:L83"/>
    <mergeCell ref="N83:O83"/>
    <mergeCell ref="P83:R83"/>
    <mergeCell ref="D80:H80"/>
    <mergeCell ref="K80:L80"/>
    <mergeCell ref="N80:O80"/>
    <mergeCell ref="P80:R80"/>
    <mergeCell ref="B81:H81"/>
    <mergeCell ref="K81:L81"/>
    <mergeCell ref="N81:O81"/>
    <mergeCell ref="P81:R81"/>
    <mergeCell ref="D78:H78"/>
    <mergeCell ref="K78:L78"/>
    <mergeCell ref="N78:O78"/>
    <mergeCell ref="P78:R78"/>
    <mergeCell ref="D79:H79"/>
    <mergeCell ref="K79:L79"/>
    <mergeCell ref="N79:O79"/>
    <mergeCell ref="P79:R79"/>
    <mergeCell ref="D76:H76"/>
    <mergeCell ref="K76:L76"/>
    <mergeCell ref="N76:O76"/>
    <mergeCell ref="P76:R76"/>
    <mergeCell ref="D77:H77"/>
    <mergeCell ref="K77:L77"/>
    <mergeCell ref="N77:O77"/>
    <mergeCell ref="P77:R77"/>
    <mergeCell ref="B74:H74"/>
    <mergeCell ref="K74:L74"/>
    <mergeCell ref="N74:O74"/>
    <mergeCell ref="P74:R74"/>
    <mergeCell ref="A75:A81"/>
    <mergeCell ref="B75:C80"/>
    <mergeCell ref="D75:H75"/>
    <mergeCell ref="K75:L75"/>
    <mergeCell ref="N75:O75"/>
    <mergeCell ref="P75:R75"/>
    <mergeCell ref="B72:C73"/>
    <mergeCell ref="D72:H72"/>
    <mergeCell ref="K72:L72"/>
    <mergeCell ref="N72:O72"/>
    <mergeCell ref="P72:R72"/>
    <mergeCell ref="D73:H73"/>
    <mergeCell ref="K73:L73"/>
    <mergeCell ref="N73:O73"/>
    <mergeCell ref="P73:R73"/>
    <mergeCell ref="D70:H70"/>
    <mergeCell ref="K70:L70"/>
    <mergeCell ref="N70:O70"/>
    <mergeCell ref="P70:R70"/>
    <mergeCell ref="D71:H71"/>
    <mergeCell ref="K71:L71"/>
    <mergeCell ref="N71:O71"/>
    <mergeCell ref="P71:R71"/>
    <mergeCell ref="D68:H68"/>
    <mergeCell ref="K68:L68"/>
    <mergeCell ref="N68:O68"/>
    <mergeCell ref="P68:R68"/>
    <mergeCell ref="D69:H69"/>
    <mergeCell ref="K69:L69"/>
    <mergeCell ref="N69:O69"/>
    <mergeCell ref="P69:R69"/>
    <mergeCell ref="D66:H66"/>
    <mergeCell ref="K66:L66"/>
    <mergeCell ref="N66:O66"/>
    <mergeCell ref="P66:R66"/>
    <mergeCell ref="D67:H67"/>
    <mergeCell ref="K67:L67"/>
    <mergeCell ref="N67:O67"/>
    <mergeCell ref="P67:R67"/>
    <mergeCell ref="D64:H64"/>
    <mergeCell ref="K64:L64"/>
    <mergeCell ref="N64:O64"/>
    <mergeCell ref="P64:R64"/>
    <mergeCell ref="D65:H65"/>
    <mergeCell ref="K65:L65"/>
    <mergeCell ref="N65:O65"/>
    <mergeCell ref="P65:R65"/>
    <mergeCell ref="D62:H62"/>
    <mergeCell ref="K62:L62"/>
    <mergeCell ref="N62:O62"/>
    <mergeCell ref="P62:R62"/>
    <mergeCell ref="D63:H63"/>
    <mergeCell ref="K63:L63"/>
    <mergeCell ref="N63:O63"/>
    <mergeCell ref="P63:R63"/>
    <mergeCell ref="D60:H60"/>
    <mergeCell ref="K60:L60"/>
    <mergeCell ref="N60:O60"/>
    <mergeCell ref="P60:R60"/>
    <mergeCell ref="D61:H61"/>
    <mergeCell ref="K61:L61"/>
    <mergeCell ref="N61:O61"/>
    <mergeCell ref="P61:R61"/>
    <mergeCell ref="D58:H58"/>
    <mergeCell ref="K58:L58"/>
    <mergeCell ref="N58:O58"/>
    <mergeCell ref="P58:R58"/>
    <mergeCell ref="D59:H59"/>
    <mergeCell ref="K59:L59"/>
    <mergeCell ref="N59:O59"/>
    <mergeCell ref="P59:R59"/>
    <mergeCell ref="B56:H56"/>
    <mergeCell ref="K56:L56"/>
    <mergeCell ref="N56:O56"/>
    <mergeCell ref="P56:R56"/>
    <mergeCell ref="A57:A74"/>
    <mergeCell ref="B57:C71"/>
    <mergeCell ref="D57:H57"/>
    <mergeCell ref="K57:L57"/>
    <mergeCell ref="N57:O57"/>
    <mergeCell ref="P57:R57"/>
    <mergeCell ref="D54:H54"/>
    <mergeCell ref="K54:L54"/>
    <mergeCell ref="N54:O54"/>
    <mergeCell ref="P54:R54"/>
    <mergeCell ref="D55:H55"/>
    <mergeCell ref="K55:L55"/>
    <mergeCell ref="N55:O55"/>
    <mergeCell ref="P55:R55"/>
    <mergeCell ref="D52:H52"/>
    <mergeCell ref="K52:L52"/>
    <mergeCell ref="N52:O52"/>
    <mergeCell ref="P52:R52"/>
    <mergeCell ref="D53:H53"/>
    <mergeCell ref="K53:L53"/>
    <mergeCell ref="N53:O53"/>
    <mergeCell ref="P53:R53"/>
    <mergeCell ref="B50:H50"/>
    <mergeCell ref="K50:L50"/>
    <mergeCell ref="N50:O50"/>
    <mergeCell ref="P50:R50"/>
    <mergeCell ref="A51:A56"/>
    <mergeCell ref="B51:C55"/>
    <mergeCell ref="D51:H51"/>
    <mergeCell ref="K51:L51"/>
    <mergeCell ref="N51:O51"/>
    <mergeCell ref="P51:R51"/>
    <mergeCell ref="D48:H48"/>
    <mergeCell ref="K48:L48"/>
    <mergeCell ref="N48:O48"/>
    <mergeCell ref="P48:R48"/>
    <mergeCell ref="D49:H49"/>
    <mergeCell ref="K49:L49"/>
    <mergeCell ref="N49:O49"/>
    <mergeCell ref="P49:R49"/>
    <mergeCell ref="D46:H46"/>
    <mergeCell ref="K46:L46"/>
    <mergeCell ref="N46:O46"/>
    <mergeCell ref="P46:R46"/>
    <mergeCell ref="D47:H47"/>
    <mergeCell ref="K47:L47"/>
    <mergeCell ref="N47:O47"/>
    <mergeCell ref="P47:R47"/>
    <mergeCell ref="B44:H44"/>
    <mergeCell ref="K44:L44"/>
    <mergeCell ref="N44:O44"/>
    <mergeCell ref="P44:R44"/>
    <mergeCell ref="A45:A50"/>
    <mergeCell ref="B45:C49"/>
    <mergeCell ref="D45:H45"/>
    <mergeCell ref="K45:L45"/>
    <mergeCell ref="N45:O45"/>
    <mergeCell ref="P45:R45"/>
    <mergeCell ref="K42:L42"/>
    <mergeCell ref="N42:O42"/>
    <mergeCell ref="P42:R42"/>
    <mergeCell ref="D43:H43"/>
    <mergeCell ref="K43:L43"/>
    <mergeCell ref="N43:O43"/>
    <mergeCell ref="P43:R43"/>
    <mergeCell ref="B40:C43"/>
    <mergeCell ref="D40:H40"/>
    <mergeCell ref="K40:L40"/>
    <mergeCell ref="N40:O40"/>
    <mergeCell ref="P40:R40"/>
    <mergeCell ref="D41:H41"/>
    <mergeCell ref="K41:L41"/>
    <mergeCell ref="N41:O41"/>
    <mergeCell ref="P41:R41"/>
    <mergeCell ref="D42:H42"/>
    <mergeCell ref="D38:H38"/>
    <mergeCell ref="K38:L38"/>
    <mergeCell ref="N38:O38"/>
    <mergeCell ref="P38:R38"/>
    <mergeCell ref="D39:H39"/>
    <mergeCell ref="K39:L39"/>
    <mergeCell ref="N39:O39"/>
    <mergeCell ref="P39:R39"/>
    <mergeCell ref="D36:H36"/>
    <mergeCell ref="K36:L36"/>
    <mergeCell ref="N36:O36"/>
    <mergeCell ref="P36:R36"/>
    <mergeCell ref="D37:H37"/>
    <mergeCell ref="K37:L37"/>
    <mergeCell ref="N37:O37"/>
    <mergeCell ref="P37:R37"/>
    <mergeCell ref="D34:H34"/>
    <mergeCell ref="K34:L34"/>
    <mergeCell ref="N34:O34"/>
    <mergeCell ref="P34:R34"/>
    <mergeCell ref="D35:H35"/>
    <mergeCell ref="K35:L35"/>
    <mergeCell ref="N35:O35"/>
    <mergeCell ref="P35:R35"/>
    <mergeCell ref="A32:A44"/>
    <mergeCell ref="B32:C39"/>
    <mergeCell ref="D32:H32"/>
    <mergeCell ref="K32:L32"/>
    <mergeCell ref="N32:O32"/>
    <mergeCell ref="P32:R32"/>
    <mergeCell ref="D33:H33"/>
    <mergeCell ref="K33:L33"/>
    <mergeCell ref="N33:O33"/>
    <mergeCell ref="P33:R33"/>
    <mergeCell ref="D30:H30"/>
    <mergeCell ref="K30:L30"/>
    <mergeCell ref="N30:O30"/>
    <mergeCell ref="P30:R30"/>
    <mergeCell ref="B31:H31"/>
    <mergeCell ref="K31:L31"/>
    <mergeCell ref="N31:O31"/>
    <mergeCell ref="P31:R31"/>
    <mergeCell ref="D28:H28"/>
    <mergeCell ref="K28:L28"/>
    <mergeCell ref="N28:O28"/>
    <mergeCell ref="P28:R28"/>
    <mergeCell ref="D29:H29"/>
    <mergeCell ref="K29:L29"/>
    <mergeCell ref="N29:O29"/>
    <mergeCell ref="P29:R29"/>
    <mergeCell ref="D26:H26"/>
    <mergeCell ref="K26:L26"/>
    <mergeCell ref="N26:O26"/>
    <mergeCell ref="P26:R26"/>
    <mergeCell ref="D27:H27"/>
    <mergeCell ref="K27:L27"/>
    <mergeCell ref="N27:O27"/>
    <mergeCell ref="P27:R27"/>
    <mergeCell ref="B24:H24"/>
    <mergeCell ref="K24:L24"/>
    <mergeCell ref="N24:O24"/>
    <mergeCell ref="P24:R24"/>
    <mergeCell ref="A25:A31"/>
    <mergeCell ref="B25:C30"/>
    <mergeCell ref="D25:H25"/>
    <mergeCell ref="K25:L25"/>
    <mergeCell ref="N25:O25"/>
    <mergeCell ref="P25:R25"/>
    <mergeCell ref="K22:L22"/>
    <mergeCell ref="N22:O22"/>
    <mergeCell ref="P22:R22"/>
    <mergeCell ref="D23:H23"/>
    <mergeCell ref="K23:L23"/>
    <mergeCell ref="N23:O23"/>
    <mergeCell ref="P23:R23"/>
    <mergeCell ref="B20:C23"/>
    <mergeCell ref="D20:H20"/>
    <mergeCell ref="K20:L20"/>
    <mergeCell ref="N20:O20"/>
    <mergeCell ref="P20:R20"/>
    <mergeCell ref="D21:H21"/>
    <mergeCell ref="K21:L21"/>
    <mergeCell ref="N21:O21"/>
    <mergeCell ref="P21:R21"/>
    <mergeCell ref="D22:H22"/>
    <mergeCell ref="D18:H18"/>
    <mergeCell ref="K18:L18"/>
    <mergeCell ref="N18:O18"/>
    <mergeCell ref="P18:R18"/>
    <mergeCell ref="D19:H19"/>
    <mergeCell ref="K19:L19"/>
    <mergeCell ref="N19:O19"/>
    <mergeCell ref="P19:R19"/>
    <mergeCell ref="A16:A24"/>
    <mergeCell ref="B16:C19"/>
    <mergeCell ref="D16:H16"/>
    <mergeCell ref="K16:L16"/>
    <mergeCell ref="N16:O16"/>
    <mergeCell ref="P16:R16"/>
    <mergeCell ref="D17:H17"/>
    <mergeCell ref="K17:L17"/>
    <mergeCell ref="N17:O17"/>
    <mergeCell ref="P17:R17"/>
    <mergeCell ref="X13:X15"/>
    <mergeCell ref="Y13:Y15"/>
    <mergeCell ref="Z13:Z15"/>
    <mergeCell ref="AA13:AA15"/>
    <mergeCell ref="AB13:AB15"/>
    <mergeCell ref="A14:B14"/>
    <mergeCell ref="P13:R15"/>
    <mergeCell ref="S13:S15"/>
    <mergeCell ref="T13:T15"/>
    <mergeCell ref="U13:U15"/>
    <mergeCell ref="V13:V15"/>
    <mergeCell ref="W13:W15"/>
    <mergeCell ref="X11:X12"/>
    <mergeCell ref="Y11:Y12"/>
    <mergeCell ref="Z11:Z12"/>
    <mergeCell ref="AA11:AA12"/>
    <mergeCell ref="AB11:AB12"/>
    <mergeCell ref="I13:I15"/>
    <mergeCell ref="J13:J15"/>
    <mergeCell ref="K13:L15"/>
    <mergeCell ref="M13:M15"/>
    <mergeCell ref="N13:O15"/>
    <mergeCell ref="P11:R12"/>
    <mergeCell ref="S11:S12"/>
    <mergeCell ref="T11:T12"/>
    <mergeCell ref="U11:U12"/>
    <mergeCell ref="V11:V12"/>
    <mergeCell ref="W11:W12"/>
    <mergeCell ref="W9:X10"/>
    <mergeCell ref="Y9:Y10"/>
    <mergeCell ref="Z9:AA10"/>
    <mergeCell ref="AB9:AB10"/>
    <mergeCell ref="E10:G11"/>
    <mergeCell ref="I11:I12"/>
    <mergeCell ref="J11:J12"/>
    <mergeCell ref="K11:L12"/>
    <mergeCell ref="M11:M12"/>
    <mergeCell ref="N11:O12"/>
    <mergeCell ref="W8:X8"/>
    <mergeCell ref="Z8:AA8"/>
    <mergeCell ref="AC8:AC15"/>
    <mergeCell ref="I9:J10"/>
    <mergeCell ref="K9:M10"/>
    <mergeCell ref="N9:R10"/>
    <mergeCell ref="S9:S10"/>
    <mergeCell ref="T9:T10"/>
    <mergeCell ref="U9:U10"/>
    <mergeCell ref="V9:V10"/>
    <mergeCell ref="A1:E1"/>
    <mergeCell ref="O1:P1"/>
    <mergeCell ref="I8:J8"/>
    <mergeCell ref="K8:M8"/>
    <mergeCell ref="N8:R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  <headerFooter>
    <oddHeader>&amp;Rหน้าที่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B49"/>
  <sheetViews>
    <sheetView tabSelected="1" view="pageBreakPreview" zoomScaleSheetLayoutView="100" zoomScalePageLayoutView="0" workbookViewId="0" topLeftCell="A1">
      <selection activeCell="A5" sqref="A5:Z5"/>
    </sheetView>
  </sheetViews>
  <sheetFormatPr defaultColWidth="9.140625" defaultRowHeight="12.75"/>
  <cols>
    <col min="1" max="1" width="1.57421875" style="447" customWidth="1"/>
    <col min="2" max="2" width="9.57421875" style="447" customWidth="1"/>
    <col min="3" max="3" width="6.00390625" style="447" customWidth="1"/>
    <col min="4" max="4" width="6.140625" style="447" customWidth="1"/>
    <col min="5" max="5" width="8.421875" style="447" customWidth="1"/>
    <col min="6" max="6" width="2.28125" style="447" customWidth="1"/>
    <col min="7" max="7" width="0" style="447" hidden="1" customWidth="1"/>
    <col min="8" max="8" width="6.7109375" style="447" customWidth="1"/>
    <col min="9" max="9" width="3.8515625" style="447" customWidth="1"/>
    <col min="10" max="10" width="10.421875" style="447" customWidth="1"/>
    <col min="11" max="11" width="6.00390625" style="447" customWidth="1"/>
    <col min="12" max="12" width="3.421875" style="447" customWidth="1"/>
    <col min="13" max="13" width="10.28125" style="447" customWidth="1"/>
    <col min="14" max="14" width="8.140625" style="447" customWidth="1"/>
    <col min="15" max="15" width="2.140625" style="447" customWidth="1"/>
    <col min="16" max="16" width="9.421875" style="447" customWidth="1"/>
    <col min="17" max="17" width="5.7109375" style="447" customWidth="1"/>
    <col min="18" max="18" width="4.28125" style="447" customWidth="1"/>
    <col min="19" max="19" width="6.57421875" style="447" customWidth="1"/>
    <col min="20" max="20" width="0.13671875" style="447" customWidth="1"/>
    <col min="21" max="21" width="4.28125" style="447" customWidth="1"/>
    <col min="22" max="22" width="10.28125" style="447" customWidth="1"/>
    <col min="23" max="23" width="9.421875" style="447" customWidth="1"/>
    <col min="24" max="24" width="9.140625" style="447" customWidth="1"/>
    <col min="25" max="25" width="9.7109375" style="447" customWidth="1"/>
    <col min="26" max="26" width="10.00390625" style="447" customWidth="1"/>
    <col min="27" max="27" width="0" style="447" hidden="1" customWidth="1"/>
    <col min="28" max="16384" width="9.140625" style="447" customWidth="1"/>
  </cols>
  <sheetData>
    <row r="1" spans="1:28" ht="18" customHeight="1">
      <c r="A1" s="620" t="s">
        <v>931</v>
      </c>
      <c r="B1" s="621"/>
      <c r="C1" s="621"/>
      <c r="D1" s="621"/>
      <c r="E1" s="621"/>
      <c r="F1" s="621"/>
      <c r="G1" s="621"/>
      <c r="H1" s="621"/>
      <c r="I1" s="622"/>
      <c r="J1" s="622"/>
      <c r="K1" s="622"/>
      <c r="L1" s="622"/>
      <c r="M1" s="622"/>
      <c r="N1" s="622"/>
      <c r="O1" s="622"/>
      <c r="P1" s="622"/>
      <c r="Q1" s="622"/>
      <c r="R1" s="623" t="s">
        <v>885</v>
      </c>
      <c r="S1" s="621"/>
      <c r="T1" s="622"/>
      <c r="U1" s="622"/>
      <c r="V1" s="622"/>
      <c r="W1" s="622"/>
      <c r="X1" s="622"/>
      <c r="Y1" s="622"/>
      <c r="Z1" s="622"/>
      <c r="AA1" s="622"/>
      <c r="AB1" s="622"/>
    </row>
    <row r="2" spans="1:28" ht="16.5" customHeight="1">
      <c r="A2" s="626" t="s">
        <v>785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2"/>
      <c r="AB2" s="622"/>
    </row>
    <row r="3" spans="1:28" ht="16.5" customHeight="1">
      <c r="A3" s="627" t="s">
        <v>786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  <c r="AA3" s="622"/>
      <c r="AB3" s="622"/>
    </row>
    <row r="4" spans="1:28" ht="18" customHeight="1">
      <c r="A4" s="627" t="s">
        <v>891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27"/>
      <c r="U4" s="627"/>
      <c r="V4" s="627"/>
      <c r="W4" s="627"/>
      <c r="X4" s="627"/>
      <c r="Y4" s="627"/>
      <c r="Z4" s="627"/>
      <c r="AA4" s="622"/>
      <c r="AB4" s="622"/>
    </row>
    <row r="5" spans="1:28" ht="18" customHeight="1">
      <c r="A5" s="627" t="s">
        <v>787</v>
      </c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2"/>
      <c r="AB5" s="622"/>
    </row>
    <row r="6" spans="1:28" ht="8.25" customHeight="1">
      <c r="A6" s="622"/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</row>
    <row r="7" spans="1:28" s="449" customFormat="1" ht="11.25">
      <c r="A7" s="605"/>
      <c r="B7" s="672"/>
      <c r="C7" s="673"/>
      <c r="D7" s="673"/>
      <c r="E7" s="674" t="s">
        <v>788</v>
      </c>
      <c r="F7" s="675"/>
      <c r="G7" s="605"/>
      <c r="H7" s="676" t="s">
        <v>620</v>
      </c>
      <c r="I7" s="677"/>
      <c r="J7" s="678"/>
      <c r="K7" s="676" t="s">
        <v>621</v>
      </c>
      <c r="L7" s="677"/>
      <c r="M7" s="678"/>
      <c r="N7" s="676" t="s">
        <v>622</v>
      </c>
      <c r="O7" s="677"/>
      <c r="P7" s="678"/>
      <c r="Q7" s="676" t="s">
        <v>623</v>
      </c>
      <c r="R7" s="678"/>
      <c r="S7" s="676" t="s">
        <v>624</v>
      </c>
      <c r="T7" s="677"/>
      <c r="U7" s="678"/>
      <c r="V7" s="676" t="s">
        <v>625</v>
      </c>
      <c r="W7" s="676" t="s">
        <v>626</v>
      </c>
      <c r="X7" s="678"/>
      <c r="Y7" s="676" t="s">
        <v>627</v>
      </c>
      <c r="Z7" s="676" t="s">
        <v>628</v>
      </c>
      <c r="AA7" s="676" t="s">
        <v>22</v>
      </c>
      <c r="AB7" s="605"/>
    </row>
    <row r="8" spans="1:28" s="449" customFormat="1" ht="11.25">
      <c r="A8" s="605"/>
      <c r="B8" s="679" t="s">
        <v>789</v>
      </c>
      <c r="C8" s="680"/>
      <c r="D8" s="681"/>
      <c r="E8" s="680"/>
      <c r="F8" s="682"/>
      <c r="G8" s="605"/>
      <c r="H8" s="683"/>
      <c r="I8" s="684"/>
      <c r="J8" s="685"/>
      <c r="K8" s="683"/>
      <c r="L8" s="684"/>
      <c r="M8" s="685"/>
      <c r="N8" s="683"/>
      <c r="O8" s="684"/>
      <c r="P8" s="685"/>
      <c r="Q8" s="683"/>
      <c r="R8" s="685"/>
      <c r="S8" s="683"/>
      <c r="T8" s="684"/>
      <c r="U8" s="685"/>
      <c r="V8" s="686"/>
      <c r="W8" s="683"/>
      <c r="X8" s="685"/>
      <c r="Y8" s="686"/>
      <c r="Z8" s="686"/>
      <c r="AA8" s="687"/>
      <c r="AB8" s="605"/>
    </row>
    <row r="9" spans="1:28" s="449" customFormat="1" ht="11.25">
      <c r="A9" s="605"/>
      <c r="B9" s="688"/>
      <c r="C9" s="680"/>
      <c r="D9" s="681"/>
      <c r="E9" s="680"/>
      <c r="F9" s="682"/>
      <c r="G9" s="605"/>
      <c r="H9" s="676" t="s">
        <v>642</v>
      </c>
      <c r="I9" s="678"/>
      <c r="J9" s="676" t="s">
        <v>643</v>
      </c>
      <c r="K9" s="676" t="s">
        <v>644</v>
      </c>
      <c r="L9" s="678"/>
      <c r="M9" s="676" t="s">
        <v>645</v>
      </c>
      <c r="N9" s="676" t="s">
        <v>646</v>
      </c>
      <c r="O9" s="678"/>
      <c r="P9" s="676" t="s">
        <v>647</v>
      </c>
      <c r="Q9" s="676" t="s">
        <v>648</v>
      </c>
      <c r="R9" s="678"/>
      <c r="S9" s="676" t="s">
        <v>649</v>
      </c>
      <c r="T9" s="677"/>
      <c r="U9" s="678"/>
      <c r="V9" s="676" t="s">
        <v>650</v>
      </c>
      <c r="W9" s="676" t="s">
        <v>651</v>
      </c>
      <c r="X9" s="676" t="s">
        <v>761</v>
      </c>
      <c r="Y9" s="676" t="s">
        <v>652</v>
      </c>
      <c r="Z9" s="676" t="s">
        <v>653</v>
      </c>
      <c r="AA9" s="687"/>
      <c r="AB9" s="605"/>
    </row>
    <row r="10" spans="1:28" s="449" customFormat="1" ht="11.25">
      <c r="A10" s="605"/>
      <c r="B10" s="688"/>
      <c r="C10" s="680"/>
      <c r="D10" s="681"/>
      <c r="E10" s="681"/>
      <c r="F10" s="689"/>
      <c r="G10" s="605"/>
      <c r="H10" s="688"/>
      <c r="I10" s="690"/>
      <c r="J10" s="687"/>
      <c r="K10" s="688"/>
      <c r="L10" s="690"/>
      <c r="M10" s="687"/>
      <c r="N10" s="688"/>
      <c r="O10" s="690"/>
      <c r="P10" s="687"/>
      <c r="Q10" s="688"/>
      <c r="R10" s="690"/>
      <c r="S10" s="688"/>
      <c r="T10" s="691"/>
      <c r="U10" s="690"/>
      <c r="V10" s="687"/>
      <c r="W10" s="687"/>
      <c r="X10" s="687"/>
      <c r="Y10" s="687"/>
      <c r="Z10" s="687"/>
      <c r="AA10" s="687"/>
      <c r="AB10" s="605"/>
    </row>
    <row r="11" spans="1:28" s="449" customFormat="1" ht="6" customHeight="1">
      <c r="A11" s="605"/>
      <c r="B11" s="692"/>
      <c r="C11" s="693"/>
      <c r="D11" s="693"/>
      <c r="E11" s="693"/>
      <c r="F11" s="694"/>
      <c r="G11" s="605"/>
      <c r="H11" s="683"/>
      <c r="I11" s="685"/>
      <c r="J11" s="686"/>
      <c r="K11" s="683"/>
      <c r="L11" s="685"/>
      <c r="M11" s="686"/>
      <c r="N11" s="683"/>
      <c r="O11" s="685"/>
      <c r="P11" s="686"/>
      <c r="Q11" s="683"/>
      <c r="R11" s="685"/>
      <c r="S11" s="683"/>
      <c r="T11" s="684"/>
      <c r="U11" s="685"/>
      <c r="V11" s="686"/>
      <c r="W11" s="686"/>
      <c r="X11" s="686"/>
      <c r="Y11" s="686"/>
      <c r="Z11" s="686"/>
      <c r="AA11" s="686"/>
      <c r="AB11" s="605"/>
    </row>
    <row r="12" spans="1:28" s="449" customFormat="1" ht="18.75" customHeight="1">
      <c r="A12" s="605"/>
      <c r="B12" s="695" t="s">
        <v>17</v>
      </c>
      <c r="C12" s="695" t="s">
        <v>663</v>
      </c>
      <c r="D12" s="696"/>
      <c r="E12" s="696"/>
      <c r="F12" s="697"/>
      <c r="G12" s="605"/>
      <c r="H12" s="698" t="s">
        <v>654</v>
      </c>
      <c r="I12" s="697"/>
      <c r="J12" s="699" t="s">
        <v>654</v>
      </c>
      <c r="K12" s="698" t="s">
        <v>654</v>
      </c>
      <c r="L12" s="697"/>
      <c r="M12" s="699" t="s">
        <v>654</v>
      </c>
      <c r="N12" s="698" t="s">
        <v>654</v>
      </c>
      <c r="O12" s="697"/>
      <c r="P12" s="699" t="s">
        <v>654</v>
      </c>
      <c r="Q12" s="698" t="s">
        <v>654</v>
      </c>
      <c r="R12" s="697"/>
      <c r="S12" s="698" t="s">
        <v>654</v>
      </c>
      <c r="T12" s="696"/>
      <c r="U12" s="697"/>
      <c r="V12" s="699" t="s">
        <v>654</v>
      </c>
      <c r="W12" s="699" t="s">
        <v>654</v>
      </c>
      <c r="X12" s="699" t="s">
        <v>654</v>
      </c>
      <c r="Y12" s="699" t="s">
        <v>654</v>
      </c>
      <c r="Z12" s="699" t="s">
        <v>790</v>
      </c>
      <c r="AA12" s="700" t="s">
        <v>790</v>
      </c>
      <c r="AB12" s="605"/>
    </row>
    <row r="13" spans="1:28" s="449" customFormat="1" ht="11.25">
      <c r="A13" s="605"/>
      <c r="B13" s="701"/>
      <c r="C13" s="702" t="s">
        <v>791</v>
      </c>
      <c r="D13" s="696"/>
      <c r="E13" s="696"/>
      <c r="F13" s="697"/>
      <c r="G13" s="605"/>
      <c r="H13" s="703" t="s">
        <v>654</v>
      </c>
      <c r="I13" s="697"/>
      <c r="J13" s="700" t="s">
        <v>654</v>
      </c>
      <c r="K13" s="703" t="s">
        <v>654</v>
      </c>
      <c r="L13" s="697"/>
      <c r="M13" s="700" t="s">
        <v>654</v>
      </c>
      <c r="N13" s="703" t="s">
        <v>654</v>
      </c>
      <c r="O13" s="697"/>
      <c r="P13" s="700" t="s">
        <v>654</v>
      </c>
      <c r="Q13" s="703" t="s">
        <v>654</v>
      </c>
      <c r="R13" s="697"/>
      <c r="S13" s="703" t="s">
        <v>654</v>
      </c>
      <c r="T13" s="696"/>
      <c r="U13" s="697"/>
      <c r="V13" s="700" t="s">
        <v>654</v>
      </c>
      <c r="W13" s="700" t="s">
        <v>654</v>
      </c>
      <c r="X13" s="700" t="s">
        <v>654</v>
      </c>
      <c r="Y13" s="700" t="s">
        <v>654</v>
      </c>
      <c r="Z13" s="700" t="s">
        <v>790</v>
      </c>
      <c r="AA13" s="700" t="s">
        <v>790</v>
      </c>
      <c r="AB13" s="605"/>
    </row>
    <row r="14" spans="1:28" s="449" customFormat="1" ht="21.75" customHeight="1">
      <c r="A14" s="605"/>
      <c r="B14" s="695" t="s">
        <v>115</v>
      </c>
      <c r="C14" s="695" t="s">
        <v>679</v>
      </c>
      <c r="D14" s="696"/>
      <c r="E14" s="696"/>
      <c r="F14" s="697"/>
      <c r="G14" s="605"/>
      <c r="H14" s="698" t="s">
        <v>654</v>
      </c>
      <c r="I14" s="697"/>
      <c r="J14" s="699" t="s">
        <v>892</v>
      </c>
      <c r="K14" s="698" t="s">
        <v>654</v>
      </c>
      <c r="L14" s="697"/>
      <c r="M14" s="699" t="s">
        <v>654</v>
      </c>
      <c r="N14" s="698" t="s">
        <v>792</v>
      </c>
      <c r="O14" s="697"/>
      <c r="P14" s="699" t="s">
        <v>654</v>
      </c>
      <c r="Q14" s="698" t="s">
        <v>654</v>
      </c>
      <c r="R14" s="697"/>
      <c r="S14" s="698" t="s">
        <v>893</v>
      </c>
      <c r="T14" s="696"/>
      <c r="U14" s="697"/>
      <c r="V14" s="699" t="s">
        <v>654</v>
      </c>
      <c r="W14" s="699" t="s">
        <v>654</v>
      </c>
      <c r="X14" s="699" t="s">
        <v>654</v>
      </c>
      <c r="Y14" s="699" t="s">
        <v>654</v>
      </c>
      <c r="Z14" s="699" t="s">
        <v>654</v>
      </c>
      <c r="AA14" s="700" t="s">
        <v>894</v>
      </c>
      <c r="AB14" s="605"/>
    </row>
    <row r="15" spans="1:28" s="449" customFormat="1" ht="11.25">
      <c r="A15" s="605"/>
      <c r="B15" s="704"/>
      <c r="C15" s="695" t="s">
        <v>683</v>
      </c>
      <c r="D15" s="696"/>
      <c r="E15" s="696"/>
      <c r="F15" s="697"/>
      <c r="G15" s="605"/>
      <c r="H15" s="698" t="s">
        <v>895</v>
      </c>
      <c r="I15" s="697"/>
      <c r="J15" s="699" t="s">
        <v>896</v>
      </c>
      <c r="K15" s="698" t="s">
        <v>654</v>
      </c>
      <c r="L15" s="697"/>
      <c r="M15" s="699" t="s">
        <v>654</v>
      </c>
      <c r="N15" s="698" t="s">
        <v>897</v>
      </c>
      <c r="O15" s="697"/>
      <c r="P15" s="699" t="s">
        <v>654</v>
      </c>
      <c r="Q15" s="698" t="s">
        <v>654</v>
      </c>
      <c r="R15" s="697"/>
      <c r="S15" s="698" t="s">
        <v>896</v>
      </c>
      <c r="T15" s="696"/>
      <c r="U15" s="697"/>
      <c r="V15" s="699" t="s">
        <v>654</v>
      </c>
      <c r="W15" s="699" t="s">
        <v>654</v>
      </c>
      <c r="X15" s="699" t="s">
        <v>654</v>
      </c>
      <c r="Y15" s="699" t="s">
        <v>654</v>
      </c>
      <c r="Z15" s="699" t="s">
        <v>654</v>
      </c>
      <c r="AA15" s="700" t="s">
        <v>898</v>
      </c>
      <c r="AB15" s="605"/>
    </row>
    <row r="16" spans="1:28" s="449" customFormat="1" ht="11.25">
      <c r="A16" s="605"/>
      <c r="B16" s="704"/>
      <c r="C16" s="695" t="s">
        <v>685</v>
      </c>
      <c r="D16" s="696"/>
      <c r="E16" s="696"/>
      <c r="F16" s="697"/>
      <c r="G16" s="605"/>
      <c r="H16" s="698" t="s">
        <v>654</v>
      </c>
      <c r="I16" s="697"/>
      <c r="J16" s="699" t="s">
        <v>899</v>
      </c>
      <c r="K16" s="698" t="s">
        <v>654</v>
      </c>
      <c r="L16" s="697"/>
      <c r="M16" s="699" t="s">
        <v>654</v>
      </c>
      <c r="N16" s="698" t="s">
        <v>654</v>
      </c>
      <c r="O16" s="697"/>
      <c r="P16" s="699" t="s">
        <v>654</v>
      </c>
      <c r="Q16" s="698" t="s">
        <v>654</v>
      </c>
      <c r="R16" s="697"/>
      <c r="S16" s="698" t="s">
        <v>654</v>
      </c>
      <c r="T16" s="696"/>
      <c r="U16" s="697"/>
      <c r="V16" s="699" t="s">
        <v>654</v>
      </c>
      <c r="W16" s="699" t="s">
        <v>654</v>
      </c>
      <c r="X16" s="699" t="s">
        <v>654</v>
      </c>
      <c r="Y16" s="699" t="s">
        <v>654</v>
      </c>
      <c r="Z16" s="699" t="s">
        <v>654</v>
      </c>
      <c r="AA16" s="700" t="s">
        <v>899</v>
      </c>
      <c r="AB16" s="605"/>
    </row>
    <row r="17" spans="1:28" s="449" customFormat="1" ht="21">
      <c r="A17" s="605"/>
      <c r="B17" s="704"/>
      <c r="C17" s="695" t="s">
        <v>687</v>
      </c>
      <c r="D17" s="696"/>
      <c r="E17" s="696"/>
      <c r="F17" s="697"/>
      <c r="G17" s="605"/>
      <c r="H17" s="698" t="s">
        <v>654</v>
      </c>
      <c r="I17" s="697"/>
      <c r="J17" s="699" t="s">
        <v>900</v>
      </c>
      <c r="K17" s="698" t="s">
        <v>654</v>
      </c>
      <c r="L17" s="697"/>
      <c r="M17" s="699" t="s">
        <v>654</v>
      </c>
      <c r="N17" s="698" t="s">
        <v>654</v>
      </c>
      <c r="O17" s="697"/>
      <c r="P17" s="699" t="s">
        <v>654</v>
      </c>
      <c r="Q17" s="698" t="s">
        <v>654</v>
      </c>
      <c r="R17" s="697"/>
      <c r="S17" s="698" t="s">
        <v>654</v>
      </c>
      <c r="T17" s="696"/>
      <c r="U17" s="697"/>
      <c r="V17" s="699" t="s">
        <v>654</v>
      </c>
      <c r="W17" s="699" t="s">
        <v>654</v>
      </c>
      <c r="X17" s="699" t="s">
        <v>654</v>
      </c>
      <c r="Y17" s="699" t="s">
        <v>654</v>
      </c>
      <c r="Z17" s="699" t="s">
        <v>654</v>
      </c>
      <c r="AA17" s="700" t="s">
        <v>900</v>
      </c>
      <c r="AB17" s="605"/>
    </row>
    <row r="18" spans="1:28" s="449" customFormat="1" ht="11.25">
      <c r="A18" s="605"/>
      <c r="B18" s="704"/>
      <c r="C18" s="695" t="s">
        <v>689</v>
      </c>
      <c r="D18" s="696"/>
      <c r="E18" s="696"/>
      <c r="F18" s="697"/>
      <c r="G18" s="605"/>
      <c r="H18" s="698" t="s">
        <v>654</v>
      </c>
      <c r="I18" s="697"/>
      <c r="J18" s="699" t="s">
        <v>654</v>
      </c>
      <c r="K18" s="698" t="s">
        <v>654</v>
      </c>
      <c r="L18" s="697"/>
      <c r="M18" s="699" t="s">
        <v>654</v>
      </c>
      <c r="N18" s="698" t="s">
        <v>901</v>
      </c>
      <c r="O18" s="697"/>
      <c r="P18" s="699" t="s">
        <v>654</v>
      </c>
      <c r="Q18" s="698" t="s">
        <v>654</v>
      </c>
      <c r="R18" s="697"/>
      <c r="S18" s="698" t="s">
        <v>654</v>
      </c>
      <c r="T18" s="696"/>
      <c r="U18" s="697"/>
      <c r="V18" s="699" t="s">
        <v>654</v>
      </c>
      <c r="W18" s="699" t="s">
        <v>654</v>
      </c>
      <c r="X18" s="699" t="s">
        <v>654</v>
      </c>
      <c r="Y18" s="699" t="s">
        <v>654</v>
      </c>
      <c r="Z18" s="699" t="s">
        <v>654</v>
      </c>
      <c r="AA18" s="700" t="s">
        <v>901</v>
      </c>
      <c r="AB18" s="605"/>
    </row>
    <row r="19" spans="1:28" s="449" customFormat="1" ht="11.25">
      <c r="A19" s="605"/>
      <c r="B19" s="704"/>
      <c r="C19" s="695" t="s">
        <v>691</v>
      </c>
      <c r="D19" s="696"/>
      <c r="E19" s="696"/>
      <c r="F19" s="697"/>
      <c r="G19" s="605"/>
      <c r="H19" s="698" t="s">
        <v>654</v>
      </c>
      <c r="I19" s="697"/>
      <c r="J19" s="699" t="s">
        <v>654</v>
      </c>
      <c r="K19" s="698" t="s">
        <v>654</v>
      </c>
      <c r="L19" s="697"/>
      <c r="M19" s="699" t="s">
        <v>654</v>
      </c>
      <c r="N19" s="698" t="s">
        <v>902</v>
      </c>
      <c r="O19" s="697"/>
      <c r="P19" s="699" t="s">
        <v>654</v>
      </c>
      <c r="Q19" s="698" t="s">
        <v>654</v>
      </c>
      <c r="R19" s="697"/>
      <c r="S19" s="698" t="s">
        <v>654</v>
      </c>
      <c r="T19" s="696"/>
      <c r="U19" s="697"/>
      <c r="V19" s="699" t="s">
        <v>654</v>
      </c>
      <c r="W19" s="699" t="s">
        <v>654</v>
      </c>
      <c r="X19" s="699" t="s">
        <v>654</v>
      </c>
      <c r="Y19" s="699" t="s">
        <v>654</v>
      </c>
      <c r="Z19" s="699" t="s">
        <v>654</v>
      </c>
      <c r="AA19" s="700" t="s">
        <v>902</v>
      </c>
      <c r="AB19" s="605"/>
    </row>
    <row r="20" spans="1:28" s="449" customFormat="1" ht="21">
      <c r="A20" s="605"/>
      <c r="B20" s="701"/>
      <c r="C20" s="702" t="s">
        <v>794</v>
      </c>
      <c r="D20" s="696"/>
      <c r="E20" s="696"/>
      <c r="F20" s="697"/>
      <c r="G20" s="605"/>
      <c r="H20" s="703" t="s">
        <v>895</v>
      </c>
      <c r="I20" s="697"/>
      <c r="J20" s="700" t="s">
        <v>903</v>
      </c>
      <c r="K20" s="703" t="s">
        <v>654</v>
      </c>
      <c r="L20" s="697"/>
      <c r="M20" s="700" t="s">
        <v>654</v>
      </c>
      <c r="N20" s="703" t="s">
        <v>792</v>
      </c>
      <c r="O20" s="697"/>
      <c r="P20" s="700" t="s">
        <v>654</v>
      </c>
      <c r="Q20" s="703" t="s">
        <v>654</v>
      </c>
      <c r="R20" s="697"/>
      <c r="S20" s="703" t="s">
        <v>904</v>
      </c>
      <c r="T20" s="696"/>
      <c r="U20" s="697"/>
      <c r="V20" s="700" t="s">
        <v>654</v>
      </c>
      <c r="W20" s="700" t="s">
        <v>654</v>
      </c>
      <c r="X20" s="700" t="s">
        <v>654</v>
      </c>
      <c r="Y20" s="700" t="s">
        <v>654</v>
      </c>
      <c r="Z20" s="700" t="s">
        <v>654</v>
      </c>
      <c r="AA20" s="700" t="s">
        <v>905</v>
      </c>
      <c r="AB20" s="605"/>
    </row>
    <row r="21" spans="1:28" s="449" customFormat="1" ht="37.5" customHeight="1">
      <c r="A21" s="605"/>
      <c r="B21" s="695" t="s">
        <v>11</v>
      </c>
      <c r="C21" s="695" t="s">
        <v>693</v>
      </c>
      <c r="D21" s="696"/>
      <c r="E21" s="696"/>
      <c r="F21" s="697"/>
      <c r="G21" s="605"/>
      <c r="H21" s="698" t="s">
        <v>906</v>
      </c>
      <c r="I21" s="697"/>
      <c r="J21" s="699" t="s">
        <v>907</v>
      </c>
      <c r="K21" s="698" t="s">
        <v>654</v>
      </c>
      <c r="L21" s="697"/>
      <c r="M21" s="699" t="s">
        <v>795</v>
      </c>
      <c r="N21" s="698" t="s">
        <v>654</v>
      </c>
      <c r="O21" s="697"/>
      <c r="P21" s="699" t="s">
        <v>654</v>
      </c>
      <c r="Q21" s="698" t="s">
        <v>654</v>
      </c>
      <c r="R21" s="697"/>
      <c r="S21" s="698" t="s">
        <v>908</v>
      </c>
      <c r="T21" s="696"/>
      <c r="U21" s="697"/>
      <c r="V21" s="699" t="s">
        <v>654</v>
      </c>
      <c r="W21" s="699" t="s">
        <v>654</v>
      </c>
      <c r="X21" s="699" t="s">
        <v>654</v>
      </c>
      <c r="Y21" s="699" t="s">
        <v>654</v>
      </c>
      <c r="Z21" s="699" t="s">
        <v>654</v>
      </c>
      <c r="AA21" s="700" t="s">
        <v>909</v>
      </c>
      <c r="AB21" s="605"/>
    </row>
    <row r="22" spans="1:28" s="449" customFormat="1" ht="21">
      <c r="A22" s="605"/>
      <c r="B22" s="704"/>
      <c r="C22" s="695" t="s">
        <v>764</v>
      </c>
      <c r="D22" s="696"/>
      <c r="E22" s="696"/>
      <c r="F22" s="697"/>
      <c r="G22" s="605"/>
      <c r="H22" s="698" t="s">
        <v>654</v>
      </c>
      <c r="I22" s="697"/>
      <c r="J22" s="699" t="s">
        <v>910</v>
      </c>
      <c r="K22" s="698" t="s">
        <v>654</v>
      </c>
      <c r="L22" s="697"/>
      <c r="M22" s="699" t="s">
        <v>654</v>
      </c>
      <c r="N22" s="698" t="s">
        <v>654</v>
      </c>
      <c r="O22" s="697"/>
      <c r="P22" s="699" t="s">
        <v>654</v>
      </c>
      <c r="Q22" s="698" t="s">
        <v>654</v>
      </c>
      <c r="R22" s="697"/>
      <c r="S22" s="698" t="s">
        <v>654</v>
      </c>
      <c r="T22" s="696"/>
      <c r="U22" s="697"/>
      <c r="V22" s="699" t="s">
        <v>654</v>
      </c>
      <c r="W22" s="699" t="s">
        <v>654</v>
      </c>
      <c r="X22" s="699" t="s">
        <v>654</v>
      </c>
      <c r="Y22" s="699" t="s">
        <v>654</v>
      </c>
      <c r="Z22" s="699" t="s">
        <v>654</v>
      </c>
      <c r="AA22" s="700" t="s">
        <v>910</v>
      </c>
      <c r="AB22" s="605"/>
    </row>
    <row r="23" spans="1:28" s="449" customFormat="1" ht="11.25">
      <c r="A23" s="605"/>
      <c r="B23" s="704"/>
      <c r="C23" s="695" t="s">
        <v>697</v>
      </c>
      <c r="D23" s="696"/>
      <c r="E23" s="696"/>
      <c r="F23" s="697"/>
      <c r="G23" s="605"/>
      <c r="H23" s="698" t="s">
        <v>796</v>
      </c>
      <c r="I23" s="697"/>
      <c r="J23" s="699" t="s">
        <v>911</v>
      </c>
      <c r="K23" s="698" t="s">
        <v>654</v>
      </c>
      <c r="L23" s="697"/>
      <c r="M23" s="699" t="s">
        <v>654</v>
      </c>
      <c r="N23" s="698" t="s">
        <v>654</v>
      </c>
      <c r="O23" s="697"/>
      <c r="P23" s="699" t="s">
        <v>654</v>
      </c>
      <c r="Q23" s="698" t="s">
        <v>654</v>
      </c>
      <c r="R23" s="697"/>
      <c r="S23" s="698" t="s">
        <v>654</v>
      </c>
      <c r="T23" s="696"/>
      <c r="U23" s="697"/>
      <c r="V23" s="699" t="s">
        <v>654</v>
      </c>
      <c r="W23" s="699" t="s">
        <v>654</v>
      </c>
      <c r="X23" s="699" t="s">
        <v>654</v>
      </c>
      <c r="Y23" s="699" t="s">
        <v>654</v>
      </c>
      <c r="Z23" s="699" t="s">
        <v>654</v>
      </c>
      <c r="AA23" s="700" t="s">
        <v>912</v>
      </c>
      <c r="AB23" s="605"/>
    </row>
    <row r="24" spans="1:28" s="449" customFormat="1" ht="11.25">
      <c r="A24" s="605"/>
      <c r="B24" s="701"/>
      <c r="C24" s="702" t="s">
        <v>797</v>
      </c>
      <c r="D24" s="696"/>
      <c r="E24" s="696"/>
      <c r="F24" s="697"/>
      <c r="G24" s="605"/>
      <c r="H24" s="703" t="s">
        <v>913</v>
      </c>
      <c r="I24" s="697"/>
      <c r="J24" s="700" t="s">
        <v>903</v>
      </c>
      <c r="K24" s="703" t="s">
        <v>654</v>
      </c>
      <c r="L24" s="697"/>
      <c r="M24" s="700" t="s">
        <v>795</v>
      </c>
      <c r="N24" s="703" t="s">
        <v>654</v>
      </c>
      <c r="O24" s="697"/>
      <c r="P24" s="700" t="s">
        <v>654</v>
      </c>
      <c r="Q24" s="703" t="s">
        <v>654</v>
      </c>
      <c r="R24" s="697"/>
      <c r="S24" s="703" t="s">
        <v>908</v>
      </c>
      <c r="T24" s="696"/>
      <c r="U24" s="697"/>
      <c r="V24" s="700" t="s">
        <v>654</v>
      </c>
      <c r="W24" s="700" t="s">
        <v>654</v>
      </c>
      <c r="X24" s="700" t="s">
        <v>654</v>
      </c>
      <c r="Y24" s="700" t="s">
        <v>654</v>
      </c>
      <c r="Z24" s="700" t="s">
        <v>654</v>
      </c>
      <c r="AA24" s="700" t="s">
        <v>906</v>
      </c>
      <c r="AB24" s="605"/>
    </row>
    <row r="25" spans="1:28" s="449" customFormat="1" ht="18.75" customHeight="1">
      <c r="A25" s="605"/>
      <c r="B25" s="695" t="s">
        <v>12</v>
      </c>
      <c r="C25" s="695" t="s">
        <v>699</v>
      </c>
      <c r="D25" s="696"/>
      <c r="E25" s="696"/>
      <c r="F25" s="697"/>
      <c r="G25" s="605"/>
      <c r="H25" s="698" t="s">
        <v>654</v>
      </c>
      <c r="I25" s="697"/>
      <c r="J25" s="699" t="s">
        <v>654</v>
      </c>
      <c r="K25" s="698" t="s">
        <v>654</v>
      </c>
      <c r="L25" s="697"/>
      <c r="M25" s="699" t="s">
        <v>654</v>
      </c>
      <c r="N25" s="698" t="s">
        <v>801</v>
      </c>
      <c r="O25" s="697"/>
      <c r="P25" s="699" t="s">
        <v>654</v>
      </c>
      <c r="Q25" s="698" t="s">
        <v>654</v>
      </c>
      <c r="R25" s="697"/>
      <c r="S25" s="698" t="s">
        <v>796</v>
      </c>
      <c r="T25" s="696"/>
      <c r="U25" s="697"/>
      <c r="V25" s="699" t="s">
        <v>654</v>
      </c>
      <c r="W25" s="699" t="s">
        <v>654</v>
      </c>
      <c r="X25" s="699" t="s">
        <v>654</v>
      </c>
      <c r="Y25" s="699" t="s">
        <v>654</v>
      </c>
      <c r="Z25" s="699" t="s">
        <v>654</v>
      </c>
      <c r="AA25" s="700" t="s">
        <v>805</v>
      </c>
      <c r="AB25" s="605"/>
    </row>
    <row r="26" spans="1:28" s="449" customFormat="1" ht="21">
      <c r="A26" s="605"/>
      <c r="B26" s="704"/>
      <c r="C26" s="695" t="s">
        <v>703</v>
      </c>
      <c r="D26" s="696"/>
      <c r="E26" s="696"/>
      <c r="F26" s="697"/>
      <c r="G26" s="605"/>
      <c r="H26" s="698" t="s">
        <v>798</v>
      </c>
      <c r="I26" s="697"/>
      <c r="J26" s="699" t="s">
        <v>795</v>
      </c>
      <c r="K26" s="698" t="s">
        <v>799</v>
      </c>
      <c r="L26" s="697"/>
      <c r="M26" s="699" t="s">
        <v>800</v>
      </c>
      <c r="N26" s="698" t="s">
        <v>914</v>
      </c>
      <c r="O26" s="697"/>
      <c r="P26" s="699" t="s">
        <v>654</v>
      </c>
      <c r="Q26" s="698" t="s">
        <v>654</v>
      </c>
      <c r="R26" s="697"/>
      <c r="S26" s="698" t="s">
        <v>801</v>
      </c>
      <c r="T26" s="696"/>
      <c r="U26" s="697"/>
      <c r="V26" s="699" t="s">
        <v>793</v>
      </c>
      <c r="W26" s="699" t="s">
        <v>802</v>
      </c>
      <c r="X26" s="699" t="s">
        <v>803</v>
      </c>
      <c r="Y26" s="699" t="s">
        <v>654</v>
      </c>
      <c r="Z26" s="699" t="s">
        <v>654</v>
      </c>
      <c r="AA26" s="700" t="s">
        <v>915</v>
      </c>
      <c r="AB26" s="605"/>
    </row>
    <row r="27" spans="1:28" s="449" customFormat="1" ht="21">
      <c r="A27" s="605"/>
      <c r="B27" s="704"/>
      <c r="C27" s="695" t="s">
        <v>705</v>
      </c>
      <c r="D27" s="696"/>
      <c r="E27" s="696"/>
      <c r="F27" s="697"/>
      <c r="G27" s="605"/>
      <c r="H27" s="698" t="s">
        <v>654</v>
      </c>
      <c r="I27" s="697"/>
      <c r="J27" s="699" t="s">
        <v>654</v>
      </c>
      <c r="K27" s="698" t="s">
        <v>654</v>
      </c>
      <c r="L27" s="697"/>
      <c r="M27" s="699" t="s">
        <v>654</v>
      </c>
      <c r="N27" s="698" t="s">
        <v>795</v>
      </c>
      <c r="O27" s="697"/>
      <c r="P27" s="699" t="s">
        <v>654</v>
      </c>
      <c r="Q27" s="698" t="s">
        <v>654</v>
      </c>
      <c r="R27" s="697"/>
      <c r="S27" s="698" t="s">
        <v>654</v>
      </c>
      <c r="T27" s="696"/>
      <c r="U27" s="697"/>
      <c r="V27" s="699" t="s">
        <v>654</v>
      </c>
      <c r="W27" s="699" t="s">
        <v>654</v>
      </c>
      <c r="X27" s="699" t="s">
        <v>654</v>
      </c>
      <c r="Y27" s="699" t="s">
        <v>654</v>
      </c>
      <c r="Z27" s="699" t="s">
        <v>654</v>
      </c>
      <c r="AA27" s="700" t="s">
        <v>795</v>
      </c>
      <c r="AB27" s="605"/>
    </row>
    <row r="28" spans="1:28" s="449" customFormat="1" ht="21">
      <c r="A28" s="605"/>
      <c r="B28" s="701"/>
      <c r="C28" s="702" t="s">
        <v>804</v>
      </c>
      <c r="D28" s="696"/>
      <c r="E28" s="696"/>
      <c r="F28" s="697"/>
      <c r="G28" s="605"/>
      <c r="H28" s="705" t="s">
        <v>798</v>
      </c>
      <c r="I28" s="706"/>
      <c r="J28" s="707" t="s">
        <v>795</v>
      </c>
      <c r="K28" s="705" t="s">
        <v>799</v>
      </c>
      <c r="L28" s="706"/>
      <c r="M28" s="707" t="s">
        <v>800</v>
      </c>
      <c r="N28" s="705" t="s">
        <v>795</v>
      </c>
      <c r="O28" s="706"/>
      <c r="P28" s="707" t="s">
        <v>654</v>
      </c>
      <c r="Q28" s="705" t="s">
        <v>654</v>
      </c>
      <c r="R28" s="706"/>
      <c r="S28" s="705" t="s">
        <v>805</v>
      </c>
      <c r="T28" s="708"/>
      <c r="U28" s="706"/>
      <c r="V28" s="707" t="s">
        <v>793</v>
      </c>
      <c r="W28" s="707" t="s">
        <v>802</v>
      </c>
      <c r="X28" s="707" t="s">
        <v>803</v>
      </c>
      <c r="Y28" s="700" t="s">
        <v>654</v>
      </c>
      <c r="Z28" s="700" t="s">
        <v>654</v>
      </c>
      <c r="AA28" s="700" t="s">
        <v>806</v>
      </c>
      <c r="AB28" s="605"/>
    </row>
    <row r="29" spans="1:28" s="449" customFormat="1" ht="21">
      <c r="A29" s="605"/>
      <c r="B29" s="695" t="s">
        <v>13</v>
      </c>
      <c r="C29" s="695" t="s">
        <v>709</v>
      </c>
      <c r="D29" s="696"/>
      <c r="E29" s="696"/>
      <c r="F29" s="697"/>
      <c r="G29" s="605"/>
      <c r="H29" s="698" t="s">
        <v>654</v>
      </c>
      <c r="I29" s="697"/>
      <c r="J29" s="699" t="s">
        <v>654</v>
      </c>
      <c r="K29" s="698" t="s">
        <v>654</v>
      </c>
      <c r="L29" s="697"/>
      <c r="M29" s="699" t="s">
        <v>654</v>
      </c>
      <c r="N29" s="698" t="s">
        <v>654</v>
      </c>
      <c r="O29" s="697"/>
      <c r="P29" s="699" t="s">
        <v>654</v>
      </c>
      <c r="Q29" s="698" t="s">
        <v>654</v>
      </c>
      <c r="R29" s="697"/>
      <c r="S29" s="698" t="s">
        <v>807</v>
      </c>
      <c r="T29" s="696"/>
      <c r="U29" s="697"/>
      <c r="V29" s="699" t="s">
        <v>654</v>
      </c>
      <c r="W29" s="699" t="s">
        <v>654</v>
      </c>
      <c r="X29" s="699" t="s">
        <v>654</v>
      </c>
      <c r="Y29" s="699" t="s">
        <v>654</v>
      </c>
      <c r="Z29" s="699" t="s">
        <v>654</v>
      </c>
      <c r="AA29" s="700" t="s">
        <v>807</v>
      </c>
      <c r="AB29" s="605"/>
    </row>
    <row r="30" spans="1:28" s="449" customFormat="1" ht="21">
      <c r="A30" s="605"/>
      <c r="B30" s="704"/>
      <c r="C30" s="695" t="s">
        <v>766</v>
      </c>
      <c r="D30" s="696"/>
      <c r="E30" s="696"/>
      <c r="F30" s="697"/>
      <c r="G30" s="605"/>
      <c r="H30" s="698" t="s">
        <v>795</v>
      </c>
      <c r="I30" s="697"/>
      <c r="J30" s="699" t="s">
        <v>654</v>
      </c>
      <c r="K30" s="698" t="s">
        <v>654</v>
      </c>
      <c r="L30" s="697"/>
      <c r="M30" s="699" t="s">
        <v>654</v>
      </c>
      <c r="N30" s="698" t="s">
        <v>654</v>
      </c>
      <c r="O30" s="697"/>
      <c r="P30" s="699" t="s">
        <v>654</v>
      </c>
      <c r="Q30" s="698" t="s">
        <v>654</v>
      </c>
      <c r="R30" s="697"/>
      <c r="S30" s="698" t="s">
        <v>654</v>
      </c>
      <c r="T30" s="696"/>
      <c r="U30" s="697"/>
      <c r="V30" s="699" t="s">
        <v>654</v>
      </c>
      <c r="W30" s="699" t="s">
        <v>654</v>
      </c>
      <c r="X30" s="699" t="s">
        <v>654</v>
      </c>
      <c r="Y30" s="699" t="s">
        <v>654</v>
      </c>
      <c r="Z30" s="699" t="s">
        <v>654</v>
      </c>
      <c r="AA30" s="700" t="s">
        <v>795</v>
      </c>
      <c r="AB30" s="605"/>
    </row>
    <row r="31" spans="1:28" s="449" customFormat="1" ht="11.25">
      <c r="A31" s="605"/>
      <c r="B31" s="704"/>
      <c r="C31" s="695" t="s">
        <v>720</v>
      </c>
      <c r="D31" s="696"/>
      <c r="E31" s="696"/>
      <c r="F31" s="697"/>
      <c r="G31" s="605"/>
      <c r="H31" s="698" t="s">
        <v>916</v>
      </c>
      <c r="I31" s="697"/>
      <c r="J31" s="699" t="s">
        <v>654</v>
      </c>
      <c r="K31" s="698" t="s">
        <v>654</v>
      </c>
      <c r="L31" s="697"/>
      <c r="M31" s="699" t="s">
        <v>654</v>
      </c>
      <c r="N31" s="698" t="s">
        <v>654</v>
      </c>
      <c r="O31" s="697"/>
      <c r="P31" s="699" t="s">
        <v>654</v>
      </c>
      <c r="Q31" s="698" t="s">
        <v>654</v>
      </c>
      <c r="R31" s="697"/>
      <c r="S31" s="698" t="s">
        <v>654</v>
      </c>
      <c r="T31" s="696"/>
      <c r="U31" s="697"/>
      <c r="V31" s="699" t="s">
        <v>654</v>
      </c>
      <c r="W31" s="699" t="s">
        <v>654</v>
      </c>
      <c r="X31" s="699" t="s">
        <v>654</v>
      </c>
      <c r="Y31" s="699" t="s">
        <v>654</v>
      </c>
      <c r="Z31" s="699" t="s">
        <v>654</v>
      </c>
      <c r="AA31" s="700" t="s">
        <v>916</v>
      </c>
      <c r="AB31" s="605"/>
    </row>
    <row r="32" spans="1:28" s="449" customFormat="1" ht="21">
      <c r="A32" s="605"/>
      <c r="B32" s="704"/>
      <c r="C32" s="695" t="s">
        <v>808</v>
      </c>
      <c r="D32" s="696"/>
      <c r="E32" s="696"/>
      <c r="F32" s="697"/>
      <c r="G32" s="605"/>
      <c r="H32" s="698" t="s">
        <v>654</v>
      </c>
      <c r="I32" s="697"/>
      <c r="J32" s="699" t="s">
        <v>654</v>
      </c>
      <c r="K32" s="698" t="s">
        <v>654</v>
      </c>
      <c r="L32" s="697"/>
      <c r="M32" s="699" t="s">
        <v>795</v>
      </c>
      <c r="N32" s="698" t="s">
        <v>654</v>
      </c>
      <c r="O32" s="697"/>
      <c r="P32" s="699" t="s">
        <v>654</v>
      </c>
      <c r="Q32" s="698" t="s">
        <v>654</v>
      </c>
      <c r="R32" s="697"/>
      <c r="S32" s="698" t="s">
        <v>654</v>
      </c>
      <c r="T32" s="696"/>
      <c r="U32" s="697"/>
      <c r="V32" s="699" t="s">
        <v>654</v>
      </c>
      <c r="W32" s="699" t="s">
        <v>654</v>
      </c>
      <c r="X32" s="699" t="s">
        <v>654</v>
      </c>
      <c r="Y32" s="699" t="s">
        <v>654</v>
      </c>
      <c r="Z32" s="699" t="s">
        <v>654</v>
      </c>
      <c r="AA32" s="700" t="s">
        <v>795</v>
      </c>
      <c r="AB32" s="605"/>
    </row>
    <row r="33" spans="1:28" s="449" customFormat="1" ht="11.25">
      <c r="A33" s="605"/>
      <c r="B33" s="701"/>
      <c r="C33" s="702" t="s">
        <v>809</v>
      </c>
      <c r="D33" s="696"/>
      <c r="E33" s="696"/>
      <c r="F33" s="697"/>
      <c r="G33" s="605"/>
      <c r="H33" s="703" t="s">
        <v>917</v>
      </c>
      <c r="I33" s="697"/>
      <c r="J33" s="700" t="s">
        <v>654</v>
      </c>
      <c r="K33" s="703" t="s">
        <v>654</v>
      </c>
      <c r="L33" s="697"/>
      <c r="M33" s="700" t="s">
        <v>795</v>
      </c>
      <c r="N33" s="703" t="s">
        <v>654</v>
      </c>
      <c r="O33" s="697"/>
      <c r="P33" s="700" t="s">
        <v>654</v>
      </c>
      <c r="Q33" s="703" t="s">
        <v>654</v>
      </c>
      <c r="R33" s="697"/>
      <c r="S33" s="703" t="s">
        <v>807</v>
      </c>
      <c r="T33" s="696"/>
      <c r="U33" s="697"/>
      <c r="V33" s="700" t="s">
        <v>654</v>
      </c>
      <c r="W33" s="700" t="s">
        <v>654</v>
      </c>
      <c r="X33" s="700" t="s">
        <v>654</v>
      </c>
      <c r="Y33" s="700" t="s">
        <v>654</v>
      </c>
      <c r="Z33" s="700" t="s">
        <v>654</v>
      </c>
      <c r="AA33" s="700" t="s">
        <v>918</v>
      </c>
      <c r="AB33" s="605"/>
    </row>
    <row r="34" spans="1:28" s="449" customFormat="1" ht="21">
      <c r="A34" s="605"/>
      <c r="B34" s="695" t="s">
        <v>14</v>
      </c>
      <c r="C34" s="695" t="s">
        <v>776</v>
      </c>
      <c r="D34" s="696"/>
      <c r="E34" s="696"/>
      <c r="F34" s="697"/>
      <c r="G34" s="605"/>
      <c r="H34" s="698" t="s">
        <v>919</v>
      </c>
      <c r="I34" s="697"/>
      <c r="J34" s="699" t="s">
        <v>654</v>
      </c>
      <c r="K34" s="698" t="s">
        <v>654</v>
      </c>
      <c r="L34" s="697"/>
      <c r="M34" s="699" t="s">
        <v>654</v>
      </c>
      <c r="N34" s="698" t="s">
        <v>654</v>
      </c>
      <c r="O34" s="697"/>
      <c r="P34" s="699" t="s">
        <v>654</v>
      </c>
      <c r="Q34" s="698" t="s">
        <v>654</v>
      </c>
      <c r="R34" s="697"/>
      <c r="S34" s="698" t="s">
        <v>654</v>
      </c>
      <c r="T34" s="696"/>
      <c r="U34" s="697"/>
      <c r="V34" s="699" t="s">
        <v>654</v>
      </c>
      <c r="W34" s="699" t="s">
        <v>654</v>
      </c>
      <c r="X34" s="699" t="s">
        <v>654</v>
      </c>
      <c r="Y34" s="699" t="s">
        <v>654</v>
      </c>
      <c r="Z34" s="699" t="s">
        <v>654</v>
      </c>
      <c r="AA34" s="700" t="s">
        <v>919</v>
      </c>
      <c r="AB34" s="605"/>
    </row>
    <row r="35" spans="1:28" s="449" customFormat="1" ht="21">
      <c r="A35" s="605"/>
      <c r="B35" s="701"/>
      <c r="C35" s="702" t="s">
        <v>920</v>
      </c>
      <c r="D35" s="696"/>
      <c r="E35" s="696"/>
      <c r="F35" s="697"/>
      <c r="G35" s="605"/>
      <c r="H35" s="703" t="s">
        <v>919</v>
      </c>
      <c r="I35" s="697"/>
      <c r="J35" s="700" t="s">
        <v>654</v>
      </c>
      <c r="K35" s="703" t="s">
        <v>654</v>
      </c>
      <c r="L35" s="697"/>
      <c r="M35" s="700" t="s">
        <v>654</v>
      </c>
      <c r="N35" s="703" t="s">
        <v>654</v>
      </c>
      <c r="O35" s="697"/>
      <c r="P35" s="700" t="s">
        <v>654</v>
      </c>
      <c r="Q35" s="703" t="s">
        <v>654</v>
      </c>
      <c r="R35" s="697"/>
      <c r="S35" s="703" t="s">
        <v>654</v>
      </c>
      <c r="T35" s="696"/>
      <c r="U35" s="697"/>
      <c r="V35" s="700" t="s">
        <v>654</v>
      </c>
      <c r="W35" s="700" t="s">
        <v>654</v>
      </c>
      <c r="X35" s="700" t="s">
        <v>654</v>
      </c>
      <c r="Y35" s="700" t="s">
        <v>654</v>
      </c>
      <c r="Z35" s="700" t="s">
        <v>654</v>
      </c>
      <c r="AA35" s="700" t="s">
        <v>919</v>
      </c>
      <c r="AB35" s="605"/>
    </row>
    <row r="36" spans="1:28" s="449" customFormat="1" ht="21">
      <c r="A36" s="605"/>
      <c r="B36" s="695" t="s">
        <v>41</v>
      </c>
      <c r="C36" s="695" t="s">
        <v>734</v>
      </c>
      <c r="D36" s="696"/>
      <c r="E36" s="696"/>
      <c r="F36" s="697"/>
      <c r="G36" s="605"/>
      <c r="H36" s="698" t="s">
        <v>810</v>
      </c>
      <c r="I36" s="697"/>
      <c r="J36" s="699" t="s">
        <v>654</v>
      </c>
      <c r="K36" s="698" t="s">
        <v>654</v>
      </c>
      <c r="L36" s="697"/>
      <c r="M36" s="699" t="s">
        <v>654</v>
      </c>
      <c r="N36" s="698" t="s">
        <v>654</v>
      </c>
      <c r="O36" s="697"/>
      <c r="P36" s="699" t="s">
        <v>654</v>
      </c>
      <c r="Q36" s="698" t="s">
        <v>654</v>
      </c>
      <c r="R36" s="697"/>
      <c r="S36" s="698" t="s">
        <v>654</v>
      </c>
      <c r="T36" s="696"/>
      <c r="U36" s="697"/>
      <c r="V36" s="699" t="s">
        <v>654</v>
      </c>
      <c r="W36" s="699" t="s">
        <v>654</v>
      </c>
      <c r="X36" s="699" t="s">
        <v>654</v>
      </c>
      <c r="Y36" s="699" t="s">
        <v>654</v>
      </c>
      <c r="Z36" s="699" t="s">
        <v>654</v>
      </c>
      <c r="AA36" s="700" t="s">
        <v>810</v>
      </c>
      <c r="AB36" s="605"/>
    </row>
    <row r="37" spans="1:28" s="449" customFormat="1" ht="21">
      <c r="A37" s="605"/>
      <c r="B37" s="704"/>
      <c r="C37" s="695" t="s">
        <v>738</v>
      </c>
      <c r="D37" s="696"/>
      <c r="E37" s="696"/>
      <c r="F37" s="697"/>
      <c r="G37" s="605"/>
      <c r="H37" s="698" t="s">
        <v>811</v>
      </c>
      <c r="I37" s="697"/>
      <c r="J37" s="699" t="s">
        <v>654</v>
      </c>
      <c r="K37" s="698" t="s">
        <v>654</v>
      </c>
      <c r="L37" s="697"/>
      <c r="M37" s="699" t="s">
        <v>654</v>
      </c>
      <c r="N37" s="698" t="s">
        <v>654</v>
      </c>
      <c r="O37" s="697"/>
      <c r="P37" s="699" t="s">
        <v>654</v>
      </c>
      <c r="Q37" s="698" t="s">
        <v>654</v>
      </c>
      <c r="R37" s="697"/>
      <c r="S37" s="698" t="s">
        <v>654</v>
      </c>
      <c r="T37" s="696"/>
      <c r="U37" s="697"/>
      <c r="V37" s="699" t="s">
        <v>654</v>
      </c>
      <c r="W37" s="699" t="s">
        <v>654</v>
      </c>
      <c r="X37" s="699" t="s">
        <v>654</v>
      </c>
      <c r="Y37" s="699" t="s">
        <v>654</v>
      </c>
      <c r="Z37" s="699" t="s">
        <v>654</v>
      </c>
      <c r="AA37" s="700" t="s">
        <v>811</v>
      </c>
      <c r="AB37" s="605"/>
    </row>
    <row r="38" spans="1:28" s="449" customFormat="1" ht="11.25">
      <c r="A38" s="605"/>
      <c r="B38" s="704"/>
      <c r="C38" s="695" t="s">
        <v>740</v>
      </c>
      <c r="D38" s="696"/>
      <c r="E38" s="696"/>
      <c r="F38" s="697"/>
      <c r="G38" s="605"/>
      <c r="H38" s="698" t="s">
        <v>812</v>
      </c>
      <c r="I38" s="697"/>
      <c r="J38" s="699" t="s">
        <v>654</v>
      </c>
      <c r="K38" s="698" t="s">
        <v>654</v>
      </c>
      <c r="L38" s="697"/>
      <c r="M38" s="699" t="s">
        <v>654</v>
      </c>
      <c r="N38" s="698" t="s">
        <v>654</v>
      </c>
      <c r="O38" s="697"/>
      <c r="P38" s="699" t="s">
        <v>654</v>
      </c>
      <c r="Q38" s="698" t="s">
        <v>654</v>
      </c>
      <c r="R38" s="697"/>
      <c r="S38" s="698" t="s">
        <v>654</v>
      </c>
      <c r="T38" s="696"/>
      <c r="U38" s="697"/>
      <c r="V38" s="699" t="s">
        <v>654</v>
      </c>
      <c r="W38" s="699" t="s">
        <v>654</v>
      </c>
      <c r="X38" s="699" t="s">
        <v>654</v>
      </c>
      <c r="Y38" s="699" t="s">
        <v>654</v>
      </c>
      <c r="Z38" s="699" t="s">
        <v>654</v>
      </c>
      <c r="AA38" s="700" t="s">
        <v>812</v>
      </c>
      <c r="AB38" s="605"/>
    </row>
    <row r="39" spans="1:28" s="449" customFormat="1" ht="21">
      <c r="A39" s="605"/>
      <c r="B39" s="701"/>
      <c r="C39" s="702" t="s">
        <v>813</v>
      </c>
      <c r="D39" s="696"/>
      <c r="E39" s="696"/>
      <c r="F39" s="697"/>
      <c r="G39" s="605"/>
      <c r="H39" s="703" t="s">
        <v>814</v>
      </c>
      <c r="I39" s="697"/>
      <c r="J39" s="700" t="s">
        <v>654</v>
      </c>
      <c r="K39" s="703" t="s">
        <v>654</v>
      </c>
      <c r="L39" s="697"/>
      <c r="M39" s="700" t="s">
        <v>654</v>
      </c>
      <c r="N39" s="703" t="s">
        <v>654</v>
      </c>
      <c r="O39" s="697"/>
      <c r="P39" s="700" t="s">
        <v>654</v>
      </c>
      <c r="Q39" s="703" t="s">
        <v>654</v>
      </c>
      <c r="R39" s="697"/>
      <c r="S39" s="703" t="s">
        <v>654</v>
      </c>
      <c r="T39" s="696"/>
      <c r="U39" s="697"/>
      <c r="V39" s="700" t="s">
        <v>654</v>
      </c>
      <c r="W39" s="700" t="s">
        <v>654</v>
      </c>
      <c r="X39" s="700" t="s">
        <v>654</v>
      </c>
      <c r="Y39" s="700" t="s">
        <v>654</v>
      </c>
      <c r="Z39" s="700" t="s">
        <v>654</v>
      </c>
      <c r="AA39" s="700" t="s">
        <v>814</v>
      </c>
      <c r="AB39" s="605"/>
    </row>
    <row r="40" spans="1:28" s="449" customFormat="1" ht="11.25">
      <c r="A40" s="605"/>
      <c r="B40" s="695" t="s">
        <v>16</v>
      </c>
      <c r="C40" s="695" t="s">
        <v>744</v>
      </c>
      <c r="D40" s="696"/>
      <c r="E40" s="696"/>
      <c r="F40" s="697"/>
      <c r="G40" s="605"/>
      <c r="H40" s="698" t="s">
        <v>654</v>
      </c>
      <c r="I40" s="697"/>
      <c r="J40" s="699" t="s">
        <v>654</v>
      </c>
      <c r="K40" s="698" t="s">
        <v>654</v>
      </c>
      <c r="L40" s="697"/>
      <c r="M40" s="699" t="s">
        <v>654</v>
      </c>
      <c r="N40" s="698" t="s">
        <v>654</v>
      </c>
      <c r="O40" s="697"/>
      <c r="P40" s="699" t="s">
        <v>815</v>
      </c>
      <c r="Q40" s="698" t="s">
        <v>654</v>
      </c>
      <c r="R40" s="697"/>
      <c r="S40" s="698" t="s">
        <v>654</v>
      </c>
      <c r="T40" s="696"/>
      <c r="U40" s="697"/>
      <c r="V40" s="699" t="s">
        <v>654</v>
      </c>
      <c r="W40" s="699" t="s">
        <v>654</v>
      </c>
      <c r="X40" s="699" t="s">
        <v>654</v>
      </c>
      <c r="Y40" s="699" t="s">
        <v>654</v>
      </c>
      <c r="Z40" s="699" t="s">
        <v>654</v>
      </c>
      <c r="AA40" s="700" t="s">
        <v>815</v>
      </c>
      <c r="AB40" s="605"/>
    </row>
    <row r="41" spans="1:28" s="449" customFormat="1" ht="14.25" customHeight="1">
      <c r="A41" s="605"/>
      <c r="B41" s="704"/>
      <c r="C41" s="695" t="s">
        <v>746</v>
      </c>
      <c r="D41" s="696"/>
      <c r="E41" s="696"/>
      <c r="F41" s="697"/>
      <c r="G41" s="605"/>
      <c r="H41" s="698" t="s">
        <v>654</v>
      </c>
      <c r="I41" s="697"/>
      <c r="J41" s="699" t="s">
        <v>654</v>
      </c>
      <c r="K41" s="698" t="s">
        <v>654</v>
      </c>
      <c r="L41" s="697"/>
      <c r="M41" s="699" t="s">
        <v>654</v>
      </c>
      <c r="N41" s="698" t="s">
        <v>654</v>
      </c>
      <c r="O41" s="697"/>
      <c r="P41" s="699" t="s">
        <v>654</v>
      </c>
      <c r="Q41" s="698" t="s">
        <v>654</v>
      </c>
      <c r="R41" s="697"/>
      <c r="S41" s="698" t="s">
        <v>793</v>
      </c>
      <c r="T41" s="696"/>
      <c r="U41" s="697"/>
      <c r="V41" s="699" t="s">
        <v>654</v>
      </c>
      <c r="W41" s="699" t="s">
        <v>654</v>
      </c>
      <c r="X41" s="699" t="s">
        <v>654</v>
      </c>
      <c r="Y41" s="699" t="s">
        <v>816</v>
      </c>
      <c r="Z41" s="699" t="s">
        <v>654</v>
      </c>
      <c r="AA41" s="700" t="s">
        <v>817</v>
      </c>
      <c r="AB41" s="605"/>
    </row>
    <row r="42" spans="1:28" s="449" customFormat="1" ht="11.25">
      <c r="A42" s="605"/>
      <c r="B42" s="701"/>
      <c r="C42" s="702" t="s">
        <v>818</v>
      </c>
      <c r="D42" s="696"/>
      <c r="E42" s="696"/>
      <c r="F42" s="697"/>
      <c r="G42" s="605"/>
      <c r="H42" s="703" t="s">
        <v>654</v>
      </c>
      <c r="I42" s="697"/>
      <c r="J42" s="700" t="s">
        <v>654</v>
      </c>
      <c r="K42" s="703" t="s">
        <v>654</v>
      </c>
      <c r="L42" s="697"/>
      <c r="M42" s="700" t="s">
        <v>654</v>
      </c>
      <c r="N42" s="703" t="s">
        <v>654</v>
      </c>
      <c r="O42" s="697"/>
      <c r="P42" s="700" t="s">
        <v>815</v>
      </c>
      <c r="Q42" s="703" t="s">
        <v>654</v>
      </c>
      <c r="R42" s="697"/>
      <c r="S42" s="703" t="s">
        <v>793</v>
      </c>
      <c r="T42" s="696"/>
      <c r="U42" s="697"/>
      <c r="V42" s="700" t="s">
        <v>654</v>
      </c>
      <c r="W42" s="700" t="s">
        <v>654</v>
      </c>
      <c r="X42" s="700" t="s">
        <v>654</v>
      </c>
      <c r="Y42" s="700" t="s">
        <v>816</v>
      </c>
      <c r="Z42" s="700" t="s">
        <v>654</v>
      </c>
      <c r="AA42" s="700" t="s">
        <v>819</v>
      </c>
      <c r="AB42" s="605"/>
    </row>
    <row r="43" spans="1:28" s="449" customFormat="1" ht="21">
      <c r="A43" s="605"/>
      <c r="B43" s="695" t="s">
        <v>18</v>
      </c>
      <c r="C43" s="695" t="s">
        <v>18</v>
      </c>
      <c r="D43" s="696"/>
      <c r="E43" s="696"/>
      <c r="F43" s="697"/>
      <c r="G43" s="605"/>
      <c r="H43" s="698" t="s">
        <v>654</v>
      </c>
      <c r="I43" s="697"/>
      <c r="J43" s="699" t="s">
        <v>654</v>
      </c>
      <c r="K43" s="698" t="s">
        <v>654</v>
      </c>
      <c r="L43" s="697"/>
      <c r="M43" s="699" t="s">
        <v>654</v>
      </c>
      <c r="N43" s="698" t="s">
        <v>654</v>
      </c>
      <c r="O43" s="697"/>
      <c r="P43" s="699" t="s">
        <v>654</v>
      </c>
      <c r="Q43" s="698" t="s">
        <v>795</v>
      </c>
      <c r="R43" s="697"/>
      <c r="S43" s="698" t="s">
        <v>654</v>
      </c>
      <c r="T43" s="696"/>
      <c r="U43" s="697"/>
      <c r="V43" s="699" t="s">
        <v>654</v>
      </c>
      <c r="W43" s="699" t="s">
        <v>654</v>
      </c>
      <c r="X43" s="699" t="s">
        <v>654</v>
      </c>
      <c r="Y43" s="699" t="s">
        <v>654</v>
      </c>
      <c r="Z43" s="699" t="s">
        <v>654</v>
      </c>
      <c r="AA43" s="700" t="s">
        <v>795</v>
      </c>
      <c r="AB43" s="605"/>
    </row>
    <row r="44" spans="1:28" s="449" customFormat="1" ht="21">
      <c r="A44" s="605"/>
      <c r="B44" s="701"/>
      <c r="C44" s="702" t="s">
        <v>820</v>
      </c>
      <c r="D44" s="696"/>
      <c r="E44" s="696"/>
      <c r="F44" s="697"/>
      <c r="G44" s="605"/>
      <c r="H44" s="703" t="s">
        <v>654</v>
      </c>
      <c r="I44" s="697"/>
      <c r="J44" s="700" t="s">
        <v>654</v>
      </c>
      <c r="K44" s="703" t="s">
        <v>654</v>
      </c>
      <c r="L44" s="697"/>
      <c r="M44" s="700" t="s">
        <v>654</v>
      </c>
      <c r="N44" s="703" t="s">
        <v>654</v>
      </c>
      <c r="O44" s="697"/>
      <c r="P44" s="700" t="s">
        <v>654</v>
      </c>
      <c r="Q44" s="703" t="s">
        <v>795</v>
      </c>
      <c r="R44" s="697"/>
      <c r="S44" s="703" t="s">
        <v>654</v>
      </c>
      <c r="T44" s="696"/>
      <c r="U44" s="697"/>
      <c r="V44" s="700" t="s">
        <v>654</v>
      </c>
      <c r="W44" s="700" t="s">
        <v>654</v>
      </c>
      <c r="X44" s="700" t="s">
        <v>654</v>
      </c>
      <c r="Y44" s="700" t="s">
        <v>654</v>
      </c>
      <c r="Z44" s="700" t="s">
        <v>654</v>
      </c>
      <c r="AA44" s="700" t="s">
        <v>795</v>
      </c>
      <c r="AB44" s="605"/>
    </row>
    <row r="45" spans="1:28" s="449" customFormat="1" ht="11.25">
      <c r="A45" s="605"/>
      <c r="B45" s="605"/>
      <c r="C45" s="605"/>
      <c r="D45" s="605"/>
      <c r="E45" s="605"/>
      <c r="F45" s="605"/>
      <c r="G45" s="605"/>
      <c r="H45" s="605"/>
      <c r="I45" s="605"/>
      <c r="J45" s="605"/>
      <c r="K45" s="605"/>
      <c r="L45" s="605"/>
      <c r="M45" s="605"/>
      <c r="N45" s="605"/>
      <c r="O45" s="605"/>
      <c r="P45" s="605"/>
      <c r="Q45" s="605"/>
      <c r="R45" s="605"/>
      <c r="S45" s="605"/>
      <c r="T45" s="605"/>
      <c r="U45" s="605"/>
      <c r="V45" s="605"/>
      <c r="W45" s="605"/>
      <c r="X45" s="605"/>
      <c r="Y45" s="605"/>
      <c r="Z45" s="605"/>
      <c r="AA45" s="605"/>
      <c r="AB45" s="605"/>
    </row>
    <row r="46" spans="1:28" s="449" customFormat="1" ht="11.25">
      <c r="A46" s="605"/>
      <c r="B46" s="605"/>
      <c r="C46" s="605"/>
      <c r="D46" s="605"/>
      <c r="E46" s="605"/>
      <c r="F46" s="605"/>
      <c r="G46" s="605"/>
      <c r="H46" s="605"/>
      <c r="I46" s="605"/>
      <c r="J46" s="605"/>
      <c r="K46" s="605"/>
      <c r="L46" s="605"/>
      <c r="M46" s="605"/>
      <c r="N46" s="605"/>
      <c r="O46" s="605"/>
      <c r="P46" s="605"/>
      <c r="Q46" s="605"/>
      <c r="R46" s="605"/>
      <c r="S46" s="605"/>
      <c r="T46" s="605"/>
      <c r="U46" s="605"/>
      <c r="V46" s="605"/>
      <c r="W46" s="605"/>
      <c r="X46" s="605"/>
      <c r="Y46" s="605"/>
      <c r="Z46" s="605"/>
      <c r="AA46" s="605"/>
      <c r="AB46" s="605"/>
    </row>
    <row r="47" spans="1:28" s="449" customFormat="1" ht="11.25">
      <c r="A47" s="605"/>
      <c r="B47" s="605"/>
      <c r="C47" s="605"/>
      <c r="D47" s="605"/>
      <c r="E47" s="605"/>
      <c r="F47" s="605"/>
      <c r="G47" s="605"/>
      <c r="H47" s="605"/>
      <c r="I47" s="605"/>
      <c r="J47" s="605"/>
      <c r="K47" s="605"/>
      <c r="L47" s="605"/>
      <c r="M47" s="605"/>
      <c r="N47" s="605"/>
      <c r="O47" s="605"/>
      <c r="P47" s="605"/>
      <c r="Q47" s="605"/>
      <c r="R47" s="605"/>
      <c r="S47" s="605"/>
      <c r="T47" s="605"/>
      <c r="U47" s="605"/>
      <c r="V47" s="605"/>
      <c r="W47" s="605"/>
      <c r="X47" s="605"/>
      <c r="Y47" s="605"/>
      <c r="Z47" s="605"/>
      <c r="AA47" s="605"/>
      <c r="AB47" s="605"/>
    </row>
    <row r="48" spans="1:28" s="449" customFormat="1" ht="11.25">
      <c r="A48" s="605"/>
      <c r="B48" s="605"/>
      <c r="C48" s="605"/>
      <c r="D48" s="605"/>
      <c r="E48" s="605"/>
      <c r="F48" s="605"/>
      <c r="G48" s="605"/>
      <c r="H48" s="605"/>
      <c r="I48" s="605"/>
      <c r="J48" s="605"/>
      <c r="K48" s="605"/>
      <c r="L48" s="605"/>
      <c r="M48" s="605"/>
      <c r="N48" s="605"/>
      <c r="O48" s="605"/>
      <c r="P48" s="605"/>
      <c r="Q48" s="605"/>
      <c r="R48" s="605"/>
      <c r="S48" s="605"/>
      <c r="T48" s="605"/>
      <c r="U48" s="605"/>
      <c r="V48" s="605"/>
      <c r="W48" s="605"/>
      <c r="X48" s="605"/>
      <c r="Y48" s="605"/>
      <c r="Z48" s="605"/>
      <c r="AA48" s="605"/>
      <c r="AB48" s="605"/>
    </row>
    <row r="49" spans="1:28" s="449" customFormat="1" ht="11.25">
      <c r="A49" s="605"/>
      <c r="B49" s="605"/>
      <c r="C49" s="605"/>
      <c r="D49" s="605"/>
      <c r="E49" s="605"/>
      <c r="F49" s="605"/>
      <c r="G49" s="605"/>
      <c r="H49" s="605"/>
      <c r="I49" s="605"/>
      <c r="J49" s="605"/>
      <c r="K49" s="605"/>
      <c r="L49" s="605"/>
      <c r="M49" s="605"/>
      <c r="N49" s="605"/>
      <c r="O49" s="605"/>
      <c r="P49" s="605"/>
      <c r="Q49" s="605"/>
      <c r="R49" s="605"/>
      <c r="S49" s="605"/>
      <c r="T49" s="605"/>
      <c r="U49" s="605"/>
      <c r="V49" s="605"/>
      <c r="W49" s="605"/>
      <c r="X49" s="605"/>
      <c r="Y49" s="605"/>
      <c r="Z49" s="605"/>
      <c r="AA49" s="605"/>
      <c r="AB49" s="605"/>
    </row>
    <row r="50" s="449" customFormat="1" ht="11.25"/>
  </sheetData>
  <sheetProtection/>
  <mergeCells count="238">
    <mergeCell ref="H44:I44"/>
    <mergeCell ref="K44:L44"/>
    <mergeCell ref="N44:O44"/>
    <mergeCell ref="Q44:R44"/>
    <mergeCell ref="S44:U44"/>
    <mergeCell ref="A2:Z2"/>
    <mergeCell ref="A3:Z3"/>
    <mergeCell ref="A4:Z4"/>
    <mergeCell ref="A5:Z5"/>
    <mergeCell ref="Q42:R42"/>
    <mergeCell ref="S42:U42"/>
    <mergeCell ref="B43:B44"/>
    <mergeCell ref="C43:F43"/>
    <mergeCell ref="H43:I43"/>
    <mergeCell ref="K43:L43"/>
    <mergeCell ref="N43:O43"/>
    <mergeCell ref="Q43:R43"/>
    <mergeCell ref="S43:U43"/>
    <mergeCell ref="C44:F44"/>
    <mergeCell ref="S40:U40"/>
    <mergeCell ref="C41:F41"/>
    <mergeCell ref="H41:I41"/>
    <mergeCell ref="K41:L41"/>
    <mergeCell ref="N41:O41"/>
    <mergeCell ref="Q41:R41"/>
    <mergeCell ref="S41:U41"/>
    <mergeCell ref="B40:B42"/>
    <mergeCell ref="C40:F40"/>
    <mergeCell ref="H40:I40"/>
    <mergeCell ref="K40:L40"/>
    <mergeCell ref="N40:O40"/>
    <mergeCell ref="Q40:R40"/>
    <mergeCell ref="C42:F42"/>
    <mergeCell ref="H42:I42"/>
    <mergeCell ref="K42:L42"/>
    <mergeCell ref="N42:O42"/>
    <mergeCell ref="C39:F39"/>
    <mergeCell ref="H39:I39"/>
    <mergeCell ref="K39:L39"/>
    <mergeCell ref="N39:O39"/>
    <mergeCell ref="Q39:R39"/>
    <mergeCell ref="S39:U39"/>
    <mergeCell ref="C38:F38"/>
    <mergeCell ref="H38:I38"/>
    <mergeCell ref="K38:L38"/>
    <mergeCell ref="N38:O38"/>
    <mergeCell ref="Q38:R38"/>
    <mergeCell ref="S38:U38"/>
    <mergeCell ref="S36:U36"/>
    <mergeCell ref="C37:F37"/>
    <mergeCell ref="H37:I37"/>
    <mergeCell ref="K37:L37"/>
    <mergeCell ref="N37:O37"/>
    <mergeCell ref="Q37:R37"/>
    <mergeCell ref="S37:U37"/>
    <mergeCell ref="K35:L35"/>
    <mergeCell ref="N35:O35"/>
    <mergeCell ref="Q35:R35"/>
    <mergeCell ref="S35:U35"/>
    <mergeCell ref="B36:B39"/>
    <mergeCell ref="C36:F36"/>
    <mergeCell ref="H36:I36"/>
    <mergeCell ref="K36:L36"/>
    <mergeCell ref="N36:O36"/>
    <mergeCell ref="Q36:R36"/>
    <mergeCell ref="B21:B24"/>
    <mergeCell ref="B25:B28"/>
    <mergeCell ref="B29:B33"/>
    <mergeCell ref="B34:B35"/>
    <mergeCell ref="C35:F35"/>
    <mergeCell ref="H35:I35"/>
    <mergeCell ref="Q34:R34"/>
    <mergeCell ref="S34:U34"/>
    <mergeCell ref="Q32:R32"/>
    <mergeCell ref="S32:U32"/>
    <mergeCell ref="S33:U33"/>
    <mergeCell ref="C33:F33"/>
    <mergeCell ref="H33:I33"/>
    <mergeCell ref="K33:L33"/>
    <mergeCell ref="N33:O33"/>
    <mergeCell ref="Q33:R33"/>
    <mergeCell ref="C34:F34"/>
    <mergeCell ref="H34:I34"/>
    <mergeCell ref="K34:L34"/>
    <mergeCell ref="N34:O34"/>
    <mergeCell ref="S30:U30"/>
    <mergeCell ref="C31:F31"/>
    <mergeCell ref="H31:I31"/>
    <mergeCell ref="K31:L31"/>
    <mergeCell ref="N31:O31"/>
    <mergeCell ref="C30:F30"/>
    <mergeCell ref="H30:I30"/>
    <mergeCell ref="K30:L30"/>
    <mergeCell ref="N30:O30"/>
    <mergeCell ref="Q30:R30"/>
    <mergeCell ref="C32:F32"/>
    <mergeCell ref="H32:I32"/>
    <mergeCell ref="K32:L32"/>
    <mergeCell ref="N32:O32"/>
    <mergeCell ref="S28:U28"/>
    <mergeCell ref="C29:F29"/>
    <mergeCell ref="H29:I29"/>
    <mergeCell ref="K29:L29"/>
    <mergeCell ref="N29:O29"/>
    <mergeCell ref="Q29:R29"/>
    <mergeCell ref="S29:U29"/>
    <mergeCell ref="Q31:R31"/>
    <mergeCell ref="S31:U31"/>
    <mergeCell ref="H27:I27"/>
    <mergeCell ref="K27:L27"/>
    <mergeCell ref="N27:O27"/>
    <mergeCell ref="Q27:R27"/>
    <mergeCell ref="S27:U27"/>
    <mergeCell ref="C28:F28"/>
    <mergeCell ref="H28:I28"/>
    <mergeCell ref="K28:L28"/>
    <mergeCell ref="N28:O28"/>
    <mergeCell ref="Q28:R28"/>
    <mergeCell ref="Q25:R25"/>
    <mergeCell ref="S25:U25"/>
    <mergeCell ref="C26:F26"/>
    <mergeCell ref="H26:I26"/>
    <mergeCell ref="K26:L26"/>
    <mergeCell ref="N26:O26"/>
    <mergeCell ref="Q26:R26"/>
    <mergeCell ref="S26:U26"/>
    <mergeCell ref="C27:F27"/>
    <mergeCell ref="S23:U23"/>
    <mergeCell ref="C24:F24"/>
    <mergeCell ref="H24:I24"/>
    <mergeCell ref="K24:L24"/>
    <mergeCell ref="N24:O24"/>
    <mergeCell ref="Q24:R24"/>
    <mergeCell ref="S24:U24"/>
    <mergeCell ref="C23:F23"/>
    <mergeCell ref="H23:I23"/>
    <mergeCell ref="K23:L23"/>
    <mergeCell ref="N23:O23"/>
    <mergeCell ref="Q23:R23"/>
    <mergeCell ref="C25:F25"/>
    <mergeCell ref="H25:I25"/>
    <mergeCell ref="K25:L25"/>
    <mergeCell ref="N25:O25"/>
    <mergeCell ref="S21:U21"/>
    <mergeCell ref="C22:F22"/>
    <mergeCell ref="H22:I22"/>
    <mergeCell ref="K22:L22"/>
    <mergeCell ref="N22:O22"/>
    <mergeCell ref="Q22:R22"/>
    <mergeCell ref="S22:U22"/>
    <mergeCell ref="H20:I20"/>
    <mergeCell ref="K20:L20"/>
    <mergeCell ref="N20:O20"/>
    <mergeCell ref="Q20:R20"/>
    <mergeCell ref="S20:U20"/>
    <mergeCell ref="C21:F21"/>
    <mergeCell ref="H21:I21"/>
    <mergeCell ref="K21:L21"/>
    <mergeCell ref="N21:O21"/>
    <mergeCell ref="Q21:R21"/>
    <mergeCell ref="Q18:R18"/>
    <mergeCell ref="S18:U18"/>
    <mergeCell ref="C19:F19"/>
    <mergeCell ref="H19:I19"/>
    <mergeCell ref="K19:L19"/>
    <mergeCell ref="N19:O19"/>
    <mergeCell ref="Q19:R19"/>
    <mergeCell ref="S19:U19"/>
    <mergeCell ref="C20:F20"/>
    <mergeCell ref="S16:U16"/>
    <mergeCell ref="C17:F17"/>
    <mergeCell ref="H17:I17"/>
    <mergeCell ref="K17:L17"/>
    <mergeCell ref="N17:O17"/>
    <mergeCell ref="Q17:R17"/>
    <mergeCell ref="S17:U17"/>
    <mergeCell ref="C16:F16"/>
    <mergeCell ref="H16:I16"/>
    <mergeCell ref="K16:L16"/>
    <mergeCell ref="N16:O16"/>
    <mergeCell ref="Q16:R16"/>
    <mergeCell ref="C18:F18"/>
    <mergeCell ref="H18:I18"/>
    <mergeCell ref="K18:L18"/>
    <mergeCell ref="N18:O18"/>
    <mergeCell ref="S14:U14"/>
    <mergeCell ref="C15:F15"/>
    <mergeCell ref="H15:I15"/>
    <mergeCell ref="K15:L15"/>
    <mergeCell ref="N15:O15"/>
    <mergeCell ref="Q15:R15"/>
    <mergeCell ref="S15:U15"/>
    <mergeCell ref="C14:F14"/>
    <mergeCell ref="H14:I14"/>
    <mergeCell ref="K14:L14"/>
    <mergeCell ref="N14:O14"/>
    <mergeCell ref="Q14:R14"/>
    <mergeCell ref="B14:B20"/>
    <mergeCell ref="Q12:R12"/>
    <mergeCell ref="S12:U12"/>
    <mergeCell ref="C13:F13"/>
    <mergeCell ref="H13:I13"/>
    <mergeCell ref="K13:L13"/>
    <mergeCell ref="N13:O13"/>
    <mergeCell ref="Q13:R13"/>
    <mergeCell ref="S13:U13"/>
    <mergeCell ref="V9:V11"/>
    <mergeCell ref="W9:W11"/>
    <mergeCell ref="X9:X11"/>
    <mergeCell ref="Y9:Y11"/>
    <mergeCell ref="Z9:Z11"/>
    <mergeCell ref="B12:B13"/>
    <mergeCell ref="C12:F12"/>
    <mergeCell ref="H12:I12"/>
    <mergeCell ref="K12:L12"/>
    <mergeCell ref="N12:O12"/>
    <mergeCell ref="V7:V8"/>
    <mergeCell ref="W7:X8"/>
    <mergeCell ref="Y7:Y8"/>
    <mergeCell ref="Z7:Z8"/>
    <mergeCell ref="AA7:AA11"/>
    <mergeCell ref="B8:C10"/>
    <mergeCell ref="H9:I11"/>
    <mergeCell ref="J9:J11"/>
    <mergeCell ref="K9:L11"/>
    <mergeCell ref="M9:M11"/>
    <mergeCell ref="E7:F9"/>
    <mergeCell ref="H7:J8"/>
    <mergeCell ref="K7:M8"/>
    <mergeCell ref="N7:P8"/>
    <mergeCell ref="Q7:R8"/>
    <mergeCell ref="S7:U8"/>
    <mergeCell ref="N9:O11"/>
    <mergeCell ref="P9:P11"/>
    <mergeCell ref="Q9:R11"/>
    <mergeCell ref="S9:U11"/>
    <mergeCell ref="A1:H1"/>
    <mergeCell ref="R1:S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  <headerFooter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16"/>
  <sheetViews>
    <sheetView view="pageBreakPreview" zoomScaleNormal="75" zoomScaleSheetLayoutView="100" zoomScalePageLayoutView="0" workbookViewId="0" topLeftCell="B82">
      <selection activeCell="K58" sqref="K58"/>
    </sheetView>
  </sheetViews>
  <sheetFormatPr defaultColWidth="9.140625" defaultRowHeight="12.75"/>
  <cols>
    <col min="1" max="1" width="1.28515625" style="36" customWidth="1"/>
    <col min="2" max="2" width="16.57421875" style="36" customWidth="1"/>
    <col min="3" max="3" width="16.140625" style="36" customWidth="1"/>
    <col min="4" max="4" width="15.7109375" style="36" bestFit="1" customWidth="1"/>
    <col min="5" max="5" width="16.00390625" style="36" customWidth="1"/>
    <col min="6" max="6" width="9.140625" style="36" customWidth="1"/>
    <col min="7" max="7" width="33.7109375" style="36" customWidth="1"/>
    <col min="8" max="8" width="8.57421875" style="36" customWidth="1"/>
    <col min="9" max="9" width="15.7109375" style="36" bestFit="1" customWidth="1"/>
    <col min="10" max="10" width="1.8515625" style="36" customWidth="1"/>
    <col min="11" max="11" width="34.140625" style="58" customWidth="1"/>
    <col min="12" max="12" width="9.140625" style="36" customWidth="1"/>
    <col min="13" max="13" width="15.28125" style="36" customWidth="1"/>
    <col min="14" max="14" width="20.57421875" style="36" customWidth="1"/>
    <col min="15" max="16384" width="9.140625" style="36" customWidth="1"/>
  </cols>
  <sheetData>
    <row r="2" spans="2:9" ht="23.25">
      <c r="B2" s="492" t="s">
        <v>117</v>
      </c>
      <c r="C2" s="492"/>
      <c r="D2" s="492"/>
      <c r="E2" s="492"/>
      <c r="F2" s="492"/>
      <c r="G2" s="492"/>
      <c r="H2" s="492"/>
      <c r="I2" s="492"/>
    </row>
    <row r="3" spans="2:9" ht="23.25">
      <c r="B3" s="492" t="s">
        <v>46</v>
      </c>
      <c r="C3" s="492"/>
      <c r="D3" s="492"/>
      <c r="E3" s="492"/>
      <c r="F3" s="492"/>
      <c r="G3" s="492"/>
      <c r="H3" s="492"/>
      <c r="I3" s="492"/>
    </row>
    <row r="4" spans="2:9" ht="20.25" customHeight="1">
      <c r="B4" s="209"/>
      <c r="C4" s="209"/>
      <c r="D4" s="209"/>
      <c r="E4" s="209"/>
      <c r="F4" s="209"/>
      <c r="G4" s="209"/>
      <c r="H4" s="209"/>
      <c r="I4" s="209"/>
    </row>
    <row r="5" spans="2:9" ht="21">
      <c r="B5" s="479" t="s">
        <v>273</v>
      </c>
      <c r="C5" s="479"/>
      <c r="D5" s="479"/>
      <c r="E5" s="479"/>
      <c r="F5" s="479"/>
      <c r="G5" s="479"/>
      <c r="H5" s="479"/>
      <c r="I5" s="479"/>
    </row>
    <row r="6" spans="2:12" ht="21">
      <c r="B6" s="479" t="s">
        <v>873</v>
      </c>
      <c r="C6" s="479"/>
      <c r="D6" s="479"/>
      <c r="E6" s="479"/>
      <c r="F6" s="479"/>
      <c r="G6" s="479"/>
      <c r="H6" s="479"/>
      <c r="I6" s="479"/>
      <c r="K6" s="284"/>
      <c r="L6" s="205"/>
    </row>
    <row r="7" spans="2:12" ht="21.75" thickBot="1">
      <c r="B7" s="50"/>
      <c r="C7" s="50"/>
      <c r="D7" s="50"/>
      <c r="E7" s="50"/>
      <c r="F7" s="50"/>
      <c r="G7" s="49"/>
      <c r="H7" s="51"/>
      <c r="I7" s="50"/>
      <c r="K7" s="480"/>
      <c r="L7" s="480"/>
    </row>
    <row r="8" spans="2:14" ht="21.75" customHeight="1" thickTop="1">
      <c r="B8" s="490" t="s">
        <v>24</v>
      </c>
      <c r="C8" s="491"/>
      <c r="D8" s="491"/>
      <c r="E8" s="491"/>
      <c r="F8" s="481"/>
      <c r="G8" s="482"/>
      <c r="H8" s="52"/>
      <c r="I8" s="488" t="s">
        <v>276</v>
      </c>
      <c r="N8" s="102">
        <v>5167063.02</v>
      </c>
    </row>
    <row r="9" spans="2:14" ht="21" customHeight="1">
      <c r="B9" s="493" t="s">
        <v>25</v>
      </c>
      <c r="C9" s="495" t="s">
        <v>274</v>
      </c>
      <c r="D9" s="485" t="s">
        <v>22</v>
      </c>
      <c r="E9" s="485" t="s">
        <v>26</v>
      </c>
      <c r="F9" s="487" t="s">
        <v>27</v>
      </c>
      <c r="G9" s="480"/>
      <c r="H9" s="54" t="s">
        <v>28</v>
      </c>
      <c r="I9" s="489"/>
      <c r="K9" s="58">
        <v>55</v>
      </c>
      <c r="L9" s="36">
        <v>45</v>
      </c>
      <c r="N9" s="102">
        <v>3343520.69</v>
      </c>
    </row>
    <row r="10" spans="2:14" ht="21">
      <c r="B10" s="494"/>
      <c r="C10" s="496"/>
      <c r="D10" s="486"/>
      <c r="E10" s="486"/>
      <c r="F10" s="207"/>
      <c r="G10" s="53"/>
      <c r="H10" s="54" t="s">
        <v>29</v>
      </c>
      <c r="I10" s="489"/>
      <c r="N10" s="102">
        <v>1897.12</v>
      </c>
    </row>
    <row r="11" spans="2:14" ht="21.75" thickBot="1">
      <c r="B11" s="283" t="s">
        <v>275</v>
      </c>
      <c r="C11" s="283" t="s">
        <v>275</v>
      </c>
      <c r="D11" s="283" t="s">
        <v>275</v>
      </c>
      <c r="E11" s="283" t="s">
        <v>275</v>
      </c>
      <c r="F11" s="483"/>
      <c r="G11" s="484"/>
      <c r="H11" s="55"/>
      <c r="I11" s="285" t="s">
        <v>275</v>
      </c>
      <c r="K11" s="296">
        <f>231857.55+15608.5-169-973.75</f>
        <v>246323.3</v>
      </c>
      <c r="N11" s="102">
        <v>4.07</v>
      </c>
    </row>
    <row r="12" spans="2:14" ht="21.75" thickTop="1">
      <c r="B12" s="286"/>
      <c r="C12" s="287"/>
      <c r="D12" s="287"/>
      <c r="E12" s="288">
        <v>21985127.8</v>
      </c>
      <c r="F12" s="211" t="s">
        <v>30</v>
      </c>
      <c r="G12" s="212"/>
      <c r="H12" s="213"/>
      <c r="I12" s="402">
        <v>28896468.22</v>
      </c>
      <c r="J12" s="101"/>
      <c r="K12" s="32">
        <f>I101</f>
        <v>29189839.479999997</v>
      </c>
      <c r="N12" s="102">
        <v>1156702.3</v>
      </c>
    </row>
    <row r="13" spans="2:14" ht="21">
      <c r="B13" s="289"/>
      <c r="C13" s="290"/>
      <c r="D13" s="290"/>
      <c r="E13" s="291"/>
      <c r="F13" s="226" t="s">
        <v>272</v>
      </c>
      <c r="G13" s="227"/>
      <c r="H13" s="217" t="s">
        <v>164</v>
      </c>
      <c r="I13" s="292"/>
      <c r="J13" s="101"/>
      <c r="N13" s="102">
        <v>11191620</v>
      </c>
    </row>
    <row r="14" spans="2:14" ht="21">
      <c r="B14" s="293">
        <v>230000</v>
      </c>
      <c r="C14" s="426">
        <v>0</v>
      </c>
      <c r="D14" s="425">
        <f aca="true" t="shared" si="0" ref="D14:D21">B14+C14</f>
        <v>230000</v>
      </c>
      <c r="E14" s="297">
        <v>207127.75</v>
      </c>
      <c r="F14" s="215" t="s">
        <v>31</v>
      </c>
      <c r="G14" s="216"/>
      <c r="H14" s="217" t="s">
        <v>132</v>
      </c>
      <c r="I14" s="297">
        <v>3313.3</v>
      </c>
      <c r="J14" s="101"/>
      <c r="K14" s="32">
        <f>I14+E14</f>
        <v>210441.05</v>
      </c>
      <c r="M14" s="182">
        <f>'[1]รายรับจริง ประกอบงบทดลอง'!E13</f>
        <v>103742.15</v>
      </c>
      <c r="N14" s="102">
        <v>442269.55</v>
      </c>
    </row>
    <row r="15" spans="2:14" ht="21">
      <c r="B15" s="293">
        <v>12000</v>
      </c>
      <c r="C15" s="426">
        <v>0</v>
      </c>
      <c r="D15" s="425">
        <f t="shared" si="0"/>
        <v>12000</v>
      </c>
      <c r="E15" s="297">
        <v>28502.8</v>
      </c>
      <c r="F15" s="215" t="s">
        <v>32</v>
      </c>
      <c r="G15" s="216"/>
      <c r="H15" s="217" t="s">
        <v>131</v>
      </c>
      <c r="I15" s="297">
        <v>1675</v>
      </c>
      <c r="J15" s="101"/>
      <c r="K15" s="32">
        <f aca="true" t="shared" si="1" ref="K15:K43">I15+E15</f>
        <v>30177.8</v>
      </c>
      <c r="M15" s="182">
        <f>'[1]รายรับจริง ประกอบงบทดลอง'!E25</f>
        <v>3939</v>
      </c>
      <c r="N15" s="102"/>
    </row>
    <row r="16" spans="2:14" ht="21">
      <c r="B16" s="293">
        <v>290000</v>
      </c>
      <c r="C16" s="426">
        <v>0</v>
      </c>
      <c r="D16" s="425">
        <f t="shared" si="0"/>
        <v>290000</v>
      </c>
      <c r="E16" s="297">
        <v>60808.95</v>
      </c>
      <c r="F16" s="215" t="s">
        <v>33</v>
      </c>
      <c r="G16" s="216"/>
      <c r="H16" s="217" t="s">
        <v>130</v>
      </c>
      <c r="I16" s="297">
        <v>21659.52</v>
      </c>
      <c r="J16" s="101"/>
      <c r="K16" s="32">
        <f t="shared" si="1"/>
        <v>82468.47</v>
      </c>
      <c r="M16" s="182">
        <f>'[1]รายรับจริง ประกอบงบทดลอง'!E30</f>
        <v>20176.36</v>
      </c>
      <c r="N16" s="102"/>
    </row>
    <row r="17" spans="2:14" ht="21">
      <c r="B17" s="294">
        <v>0</v>
      </c>
      <c r="C17" s="426">
        <v>0</v>
      </c>
      <c r="D17" s="425">
        <f t="shared" si="0"/>
        <v>0</v>
      </c>
      <c r="E17" s="297">
        <v>0</v>
      </c>
      <c r="F17" s="215" t="s">
        <v>152</v>
      </c>
      <c r="G17" s="216"/>
      <c r="H17" s="217" t="s">
        <v>129</v>
      </c>
      <c r="I17" s="297">
        <v>0</v>
      </c>
      <c r="J17" s="101"/>
      <c r="K17" s="32">
        <f t="shared" si="1"/>
        <v>0</v>
      </c>
      <c r="M17" s="182">
        <f>K17-I17-I17</f>
        <v>0</v>
      </c>
      <c r="N17" s="102"/>
    </row>
    <row r="18" spans="2:14" ht="21">
      <c r="B18" s="293">
        <v>11000</v>
      </c>
      <c r="C18" s="426">
        <v>0</v>
      </c>
      <c r="D18" s="425">
        <f t="shared" si="0"/>
        <v>11000</v>
      </c>
      <c r="E18" s="297">
        <v>32350</v>
      </c>
      <c r="F18" s="215" t="s">
        <v>34</v>
      </c>
      <c r="G18" s="216"/>
      <c r="H18" s="217" t="s">
        <v>133</v>
      </c>
      <c r="I18" s="297">
        <v>0</v>
      </c>
      <c r="J18" s="101"/>
      <c r="K18" s="32">
        <f t="shared" si="1"/>
        <v>32350</v>
      </c>
      <c r="M18" s="182">
        <f>'[1]รายรับจริง ประกอบงบทดลอง'!E38</f>
        <v>0</v>
      </c>
      <c r="N18" s="102"/>
    </row>
    <row r="19" spans="2:14" ht="21">
      <c r="B19" s="294">
        <v>0</v>
      </c>
      <c r="C19" s="426">
        <v>0</v>
      </c>
      <c r="D19" s="425">
        <f t="shared" si="0"/>
        <v>0</v>
      </c>
      <c r="E19" s="297">
        <v>0</v>
      </c>
      <c r="F19" s="215" t="s">
        <v>35</v>
      </c>
      <c r="G19" s="216"/>
      <c r="H19" s="217" t="s">
        <v>136</v>
      </c>
      <c r="I19" s="297">
        <v>0</v>
      </c>
      <c r="J19" s="101"/>
      <c r="K19" s="32">
        <f t="shared" si="1"/>
        <v>0</v>
      </c>
      <c r="M19" s="182">
        <f>K19-I19-I19</f>
        <v>0</v>
      </c>
      <c r="N19" s="102">
        <f>9947288+4685740</f>
        <v>14633028</v>
      </c>
    </row>
    <row r="20" spans="2:13" ht="21">
      <c r="B20" s="293">
        <v>13457000</v>
      </c>
      <c r="C20" s="426">
        <v>0</v>
      </c>
      <c r="D20" s="425">
        <f t="shared" si="0"/>
        <v>13457000</v>
      </c>
      <c r="E20" s="297">
        <v>13046400.08</v>
      </c>
      <c r="F20" s="215" t="s">
        <v>36</v>
      </c>
      <c r="G20" s="216"/>
      <c r="H20" s="217" t="s">
        <v>138</v>
      </c>
      <c r="I20" s="297">
        <v>1341453.72</v>
      </c>
      <c r="J20" s="101"/>
      <c r="K20" s="32">
        <f>I20+E20</f>
        <v>14387853.8</v>
      </c>
      <c r="M20" s="182">
        <f>'[1]รายรับจริง ประกอบงบทดลอง'!E67</f>
        <v>1297636.3800000001</v>
      </c>
    </row>
    <row r="21" spans="2:14" ht="21">
      <c r="B21" s="293">
        <v>14000000</v>
      </c>
      <c r="C21" s="427">
        <v>0</v>
      </c>
      <c r="D21" s="428">
        <f t="shared" si="0"/>
        <v>14000000</v>
      </c>
      <c r="E21" s="297">
        <v>9581927</v>
      </c>
      <c r="F21" s="218" t="s">
        <v>37</v>
      </c>
      <c r="G21" s="228"/>
      <c r="H21" s="220" t="s">
        <v>288</v>
      </c>
      <c r="I21" s="297">
        <v>1062785</v>
      </c>
      <c r="J21" s="101"/>
      <c r="K21" s="32">
        <f>I21+E21</f>
        <v>10644712</v>
      </c>
      <c r="M21" s="182">
        <f>'[1]รายรับจริง ประกอบงบทดลอง'!E70</f>
        <v>4079388</v>
      </c>
      <c r="N21" s="346">
        <f>SUM(D14:D21)</f>
        <v>28000000</v>
      </c>
    </row>
    <row r="22" spans="2:14" ht="21">
      <c r="B22" s="384">
        <v>13781680</v>
      </c>
      <c r="C22" s="429">
        <v>388340</v>
      </c>
      <c r="D22" s="384">
        <f>B22+C22</f>
        <v>14170020</v>
      </c>
      <c r="E22" s="297">
        <v>14170020</v>
      </c>
      <c r="F22" s="218" t="s">
        <v>277</v>
      </c>
      <c r="G22" s="219"/>
      <c r="H22" s="220" t="s">
        <v>166</v>
      </c>
      <c r="I22" s="297">
        <v>388340</v>
      </c>
      <c r="J22" s="101"/>
      <c r="K22" s="32">
        <f t="shared" si="1"/>
        <v>14558360</v>
      </c>
      <c r="L22" s="36">
        <v>0</v>
      </c>
      <c r="M22" s="182">
        <f>'[1]รายรับจริง ประกอบงบทดลอง'!E80</f>
        <v>2967740</v>
      </c>
      <c r="N22" s="346">
        <f>SUM(I14:I21)</f>
        <v>2430886.54</v>
      </c>
    </row>
    <row r="23" spans="2:13" ht="21">
      <c r="B23" s="301"/>
      <c r="C23" s="299"/>
      <c r="D23" s="302"/>
      <c r="E23" s="297">
        <v>64541.29</v>
      </c>
      <c r="F23" s="215" t="s">
        <v>103</v>
      </c>
      <c r="G23" s="221"/>
      <c r="H23" s="217" t="s">
        <v>289</v>
      </c>
      <c r="I23" s="297">
        <v>4558.32</v>
      </c>
      <c r="J23" s="101"/>
      <c r="K23" s="32">
        <f t="shared" si="1"/>
        <v>69099.61</v>
      </c>
      <c r="M23" s="182">
        <f>K23-I23-I23</f>
        <v>59982.97</v>
      </c>
    </row>
    <row r="24" spans="2:13" ht="21">
      <c r="B24" s="290"/>
      <c r="C24" s="290"/>
      <c r="D24" s="290"/>
      <c r="E24" s="297">
        <v>9894.5</v>
      </c>
      <c r="F24" s="215" t="s">
        <v>38</v>
      </c>
      <c r="G24" s="216"/>
      <c r="H24" s="217" t="s">
        <v>290</v>
      </c>
      <c r="I24" s="297">
        <v>187.2</v>
      </c>
      <c r="J24" s="101"/>
      <c r="K24" s="32">
        <f t="shared" si="1"/>
        <v>10081.7</v>
      </c>
      <c r="M24" s="182">
        <f>K24-I24-I24</f>
        <v>9707.3</v>
      </c>
    </row>
    <row r="25" spans="2:13" ht="21">
      <c r="B25" s="290"/>
      <c r="C25" s="290"/>
      <c r="D25" s="290"/>
      <c r="E25" s="297">
        <v>501150</v>
      </c>
      <c r="F25" s="215" t="s">
        <v>260</v>
      </c>
      <c r="G25" s="221"/>
      <c r="H25" s="217" t="s">
        <v>291</v>
      </c>
      <c r="I25" s="297">
        <v>0</v>
      </c>
      <c r="J25" s="101"/>
      <c r="K25" s="32">
        <f t="shared" si="1"/>
        <v>501150</v>
      </c>
      <c r="M25" s="182">
        <f>K25-I25-I25</f>
        <v>501150</v>
      </c>
    </row>
    <row r="26" spans="2:13" ht="21">
      <c r="B26" s="290"/>
      <c r="C26" s="290"/>
      <c r="D26" s="290"/>
      <c r="E26" s="297">
        <v>337330</v>
      </c>
      <c r="F26" s="215" t="s">
        <v>508</v>
      </c>
      <c r="G26" s="221"/>
      <c r="H26" s="217" t="s">
        <v>507</v>
      </c>
      <c r="I26" s="297">
        <v>16150</v>
      </c>
      <c r="J26" s="101"/>
      <c r="K26" s="32">
        <f t="shared" si="1"/>
        <v>353480</v>
      </c>
      <c r="M26" s="182"/>
    </row>
    <row r="27" spans="2:13" ht="21">
      <c r="B27" s="290"/>
      <c r="C27" s="290"/>
      <c r="D27" s="290"/>
      <c r="E27" s="297">
        <v>35539</v>
      </c>
      <c r="F27" s="215" t="s">
        <v>510</v>
      </c>
      <c r="G27" s="221"/>
      <c r="H27" s="217" t="s">
        <v>509</v>
      </c>
      <c r="I27" s="297">
        <v>0</v>
      </c>
      <c r="J27" s="101"/>
      <c r="K27" s="32">
        <f t="shared" si="1"/>
        <v>35539</v>
      </c>
      <c r="M27" s="182"/>
    </row>
    <row r="28" spans="2:13" ht="21">
      <c r="B28" s="290"/>
      <c r="C28" s="290"/>
      <c r="D28" s="290"/>
      <c r="E28" s="297">
        <v>40000</v>
      </c>
      <c r="F28" s="215" t="s">
        <v>880</v>
      </c>
      <c r="G28" s="221"/>
      <c r="H28" s="217" t="s">
        <v>879</v>
      </c>
      <c r="I28" s="297">
        <v>40000</v>
      </c>
      <c r="J28" s="101"/>
      <c r="K28" s="32">
        <f t="shared" si="1"/>
        <v>80000</v>
      </c>
      <c r="M28" s="182"/>
    </row>
    <row r="29" spans="2:13" ht="21">
      <c r="B29" s="290"/>
      <c r="C29" s="290"/>
      <c r="D29" s="290"/>
      <c r="E29" s="297">
        <v>41946.06</v>
      </c>
      <c r="F29" s="215" t="s">
        <v>583</v>
      </c>
      <c r="G29" s="221"/>
      <c r="H29" s="217" t="s">
        <v>584</v>
      </c>
      <c r="I29" s="297">
        <v>40000</v>
      </c>
      <c r="J29" s="101"/>
      <c r="K29" s="32">
        <f t="shared" si="1"/>
        <v>81946.06</v>
      </c>
      <c r="M29" s="182"/>
    </row>
    <row r="30" spans="2:13" ht="21">
      <c r="B30" s="290"/>
      <c r="C30" s="290"/>
      <c r="D30" s="290"/>
      <c r="E30" s="297">
        <v>66360.82</v>
      </c>
      <c r="F30" s="215" t="s">
        <v>552</v>
      </c>
      <c r="G30" s="221"/>
      <c r="H30" s="217" t="s">
        <v>551</v>
      </c>
      <c r="I30" s="297">
        <v>0</v>
      </c>
      <c r="J30" s="101"/>
      <c r="K30" s="32">
        <f t="shared" si="1"/>
        <v>66360.82</v>
      </c>
      <c r="M30" s="182"/>
    </row>
    <row r="31" spans="2:13" ht="21">
      <c r="B31" s="290"/>
      <c r="C31" s="290"/>
      <c r="D31" s="290"/>
      <c r="E31" s="297">
        <v>29398.75</v>
      </c>
      <c r="F31" s="215" t="s">
        <v>554</v>
      </c>
      <c r="G31" s="221"/>
      <c r="H31" s="217" t="s">
        <v>553</v>
      </c>
      <c r="I31" s="297">
        <v>0</v>
      </c>
      <c r="J31" s="101"/>
      <c r="K31" s="32">
        <f t="shared" si="1"/>
        <v>29398.75</v>
      </c>
      <c r="M31" s="182"/>
    </row>
    <row r="32" spans="2:13" ht="21">
      <c r="B32" s="290"/>
      <c r="C32" s="290"/>
      <c r="D32" s="290"/>
      <c r="E32" s="297">
        <v>500</v>
      </c>
      <c r="F32" s="215" t="s">
        <v>586</v>
      </c>
      <c r="G32" s="221"/>
      <c r="H32" s="217" t="s">
        <v>553</v>
      </c>
      <c r="I32" s="297">
        <v>0</v>
      </c>
      <c r="J32" s="101"/>
      <c r="K32" s="32">
        <f t="shared" si="1"/>
        <v>500</v>
      </c>
      <c r="M32" s="182"/>
    </row>
    <row r="33" spans="2:13" ht="21">
      <c r="B33" s="290"/>
      <c r="C33" s="290"/>
      <c r="D33" s="290"/>
      <c r="E33" s="297">
        <v>4.75</v>
      </c>
      <c r="F33" s="215" t="s">
        <v>585</v>
      </c>
      <c r="G33" s="221"/>
      <c r="H33" s="217" t="s">
        <v>553</v>
      </c>
      <c r="I33" s="297">
        <v>0</v>
      </c>
      <c r="J33" s="101"/>
      <c r="K33" s="32">
        <f t="shared" si="1"/>
        <v>4.75</v>
      </c>
      <c r="M33" s="182"/>
    </row>
    <row r="34" spans="2:13" ht="21">
      <c r="B34" s="290"/>
      <c r="C34" s="290"/>
      <c r="D34" s="290"/>
      <c r="E34" s="297">
        <v>4995500</v>
      </c>
      <c r="F34" s="221" t="s">
        <v>385</v>
      </c>
      <c r="G34" s="221"/>
      <c r="H34" s="217" t="s">
        <v>412</v>
      </c>
      <c r="I34" s="297">
        <v>0</v>
      </c>
      <c r="J34" s="101"/>
      <c r="K34" s="32">
        <f>I34+E34</f>
        <v>4995500</v>
      </c>
      <c r="M34" s="36">
        <f>K34-I34-I34</f>
        <v>4995500</v>
      </c>
    </row>
    <row r="35" spans="2:13" ht="21">
      <c r="B35" s="290"/>
      <c r="C35" s="290"/>
      <c r="D35" s="290"/>
      <c r="E35" s="297">
        <v>760276</v>
      </c>
      <c r="F35" s="215" t="s">
        <v>396</v>
      </c>
      <c r="G35" s="221"/>
      <c r="H35" s="217" t="s">
        <v>292</v>
      </c>
      <c r="I35" s="297">
        <f>469938+32300+12656</f>
        <v>514894</v>
      </c>
      <c r="J35" s="101"/>
      <c r="K35" s="32">
        <f t="shared" si="1"/>
        <v>1275170</v>
      </c>
      <c r="M35" s="182">
        <f>K35-I35-I35</f>
        <v>245382</v>
      </c>
    </row>
    <row r="36" spans="2:13" ht="21">
      <c r="B36" s="290"/>
      <c r="C36" s="290"/>
      <c r="D36" s="290"/>
      <c r="E36" s="297">
        <v>4769</v>
      </c>
      <c r="F36" s="215" t="s">
        <v>405</v>
      </c>
      <c r="G36" s="221"/>
      <c r="H36" s="217" t="s">
        <v>293</v>
      </c>
      <c r="I36" s="297">
        <v>712.5</v>
      </c>
      <c r="J36" s="101"/>
      <c r="K36" s="32">
        <f t="shared" si="1"/>
        <v>5481.5</v>
      </c>
      <c r="M36" s="182">
        <f>K36-I36-I36</f>
        <v>4056.5</v>
      </c>
    </row>
    <row r="37" spans="2:11" ht="21">
      <c r="B37" s="290"/>
      <c r="C37" s="290"/>
      <c r="D37" s="290"/>
      <c r="E37" s="297">
        <v>32340</v>
      </c>
      <c r="F37" s="221" t="s">
        <v>425</v>
      </c>
      <c r="G37" s="221"/>
      <c r="H37" s="217" t="s">
        <v>504</v>
      </c>
      <c r="I37" s="297">
        <v>0</v>
      </c>
      <c r="J37" s="101"/>
      <c r="K37" s="32">
        <f t="shared" si="1"/>
        <v>32340</v>
      </c>
    </row>
    <row r="38" spans="2:11" ht="21">
      <c r="B38" s="290"/>
      <c r="C38" s="290"/>
      <c r="D38" s="290"/>
      <c r="E38" s="297">
        <v>93760</v>
      </c>
      <c r="F38" s="221" t="s">
        <v>540</v>
      </c>
      <c r="G38" s="221"/>
      <c r="H38" s="217" t="s">
        <v>541</v>
      </c>
      <c r="I38" s="297">
        <v>0</v>
      </c>
      <c r="J38" s="101"/>
      <c r="K38" s="32">
        <f t="shared" si="1"/>
        <v>93760</v>
      </c>
    </row>
    <row r="39" spans="2:11" ht="21">
      <c r="B39" s="290"/>
      <c r="C39" s="290"/>
      <c r="D39" s="290"/>
      <c r="E39" s="297">
        <v>3998297.75</v>
      </c>
      <c r="F39" s="215" t="s">
        <v>384</v>
      </c>
      <c r="G39" s="221"/>
      <c r="H39" s="217" t="s">
        <v>411</v>
      </c>
      <c r="I39" s="297">
        <v>0</v>
      </c>
      <c r="J39" s="101"/>
      <c r="K39" s="32">
        <f t="shared" si="1"/>
        <v>3998297.75</v>
      </c>
    </row>
    <row r="40" spans="2:11" ht="21">
      <c r="B40" s="290"/>
      <c r="C40" s="290"/>
      <c r="D40" s="290"/>
      <c r="E40" s="297">
        <v>51000</v>
      </c>
      <c r="F40" s="215" t="s">
        <v>19</v>
      </c>
      <c r="G40" s="221"/>
      <c r="H40" s="217" t="s">
        <v>878</v>
      </c>
      <c r="I40" s="297">
        <v>51000</v>
      </c>
      <c r="J40" s="101"/>
      <c r="K40" s="32">
        <f t="shared" si="1"/>
        <v>102000</v>
      </c>
    </row>
    <row r="41" spans="2:11" ht="21">
      <c r="B41" s="290"/>
      <c r="C41" s="290"/>
      <c r="D41" s="290"/>
      <c r="E41" s="297"/>
      <c r="F41" s="215"/>
      <c r="G41" s="221"/>
      <c r="H41" s="217"/>
      <c r="I41" s="297"/>
      <c r="J41" s="101"/>
      <c r="K41" s="32">
        <f t="shared" si="1"/>
        <v>0</v>
      </c>
    </row>
    <row r="42" spans="2:11" ht="21">
      <c r="B42" s="290"/>
      <c r="C42" s="290"/>
      <c r="D42" s="290"/>
      <c r="E42" s="297"/>
      <c r="F42" s="221"/>
      <c r="G42" s="221"/>
      <c r="H42" s="217"/>
      <c r="I42" s="297"/>
      <c r="J42" s="101"/>
      <c r="K42" s="32">
        <f t="shared" si="1"/>
        <v>0</v>
      </c>
    </row>
    <row r="43" spans="2:11" ht="21">
      <c r="B43" s="290"/>
      <c r="C43" s="290"/>
      <c r="D43" s="290"/>
      <c r="E43" s="297"/>
      <c r="F43" s="221"/>
      <c r="G43" s="221"/>
      <c r="H43" s="217"/>
      <c r="I43" s="297"/>
      <c r="J43" s="101"/>
      <c r="K43" s="32">
        <f t="shared" si="1"/>
        <v>0</v>
      </c>
    </row>
    <row r="44" spans="2:11" ht="21">
      <c r="B44" s="290"/>
      <c r="C44" s="290"/>
      <c r="D44" s="290"/>
      <c r="E44" s="297"/>
      <c r="F44" s="221"/>
      <c r="G44" s="221"/>
      <c r="H44" s="217"/>
      <c r="I44" s="297"/>
      <c r="J44" s="101"/>
      <c r="K44" s="32"/>
    </row>
    <row r="45" spans="2:11" ht="21">
      <c r="B45" s="290"/>
      <c r="C45" s="290"/>
      <c r="D45" s="290"/>
      <c r="E45" s="294"/>
      <c r="F45" s="221"/>
      <c r="G45" s="221"/>
      <c r="H45" s="217"/>
      <c r="I45" s="294"/>
      <c r="J45" s="101"/>
      <c r="K45" s="32"/>
    </row>
    <row r="46" spans="2:11" ht="21">
      <c r="B46" s="290"/>
      <c r="C46" s="290"/>
      <c r="D46" s="290"/>
      <c r="E46" s="303"/>
      <c r="F46" s="42"/>
      <c r="G46" s="42"/>
      <c r="H46" s="54"/>
      <c r="I46" s="304"/>
      <c r="K46" s="32"/>
    </row>
    <row r="47" spans="2:9" ht="21">
      <c r="B47" s="290"/>
      <c r="C47" s="290"/>
      <c r="D47" s="290"/>
      <c r="E47" s="301"/>
      <c r="F47" s="195"/>
      <c r="G47" s="195"/>
      <c r="H47" s="194"/>
      <c r="I47" s="347"/>
    </row>
    <row r="48" spans="2:9" ht="21">
      <c r="B48" s="305"/>
      <c r="C48" s="305"/>
      <c r="D48" s="305"/>
      <c r="E48" s="306"/>
      <c r="F48" s="307"/>
      <c r="G48" s="307"/>
      <c r="H48" s="308"/>
      <c r="I48" s="309"/>
    </row>
    <row r="49" spans="2:9" ht="19.5">
      <c r="B49" s="310">
        <f>SUM(B14:B22)</f>
        <v>41781680</v>
      </c>
      <c r="C49" s="382">
        <f>SUM(C14:C22)</f>
        <v>388340</v>
      </c>
      <c r="D49" s="311">
        <f>SUM(D14:D22)</f>
        <v>42170020</v>
      </c>
      <c r="E49" s="312">
        <f>SUM(E14:E48)</f>
        <v>48189744.5</v>
      </c>
      <c r="F49" s="497" t="s">
        <v>39</v>
      </c>
      <c r="G49" s="497"/>
      <c r="H49" s="313"/>
      <c r="I49" s="314">
        <f>SUM(I14:I48)</f>
        <v>3486728.56</v>
      </c>
    </row>
    <row r="50" spans="2:9" ht="21">
      <c r="B50" s="57"/>
      <c r="C50" s="57"/>
      <c r="D50" s="57"/>
      <c r="E50" s="246"/>
      <c r="F50" s="233"/>
      <c r="G50" s="233"/>
      <c r="H50" s="247"/>
      <c r="I50" s="246"/>
    </row>
    <row r="51" spans="2:9" ht="21">
      <c r="B51" s="57"/>
      <c r="C51" s="57"/>
      <c r="D51" s="57"/>
      <c r="E51" s="246"/>
      <c r="F51" s="233"/>
      <c r="G51" s="233"/>
      <c r="H51" s="247"/>
      <c r="I51" s="246"/>
    </row>
    <row r="52" spans="2:9" ht="21">
      <c r="B52" s="57"/>
      <c r="C52" s="57"/>
      <c r="D52" s="57"/>
      <c r="E52" s="246"/>
      <c r="F52" s="233"/>
      <c r="G52" s="233"/>
      <c r="H52" s="247"/>
      <c r="I52" s="246"/>
    </row>
    <row r="53" spans="2:9" ht="21">
      <c r="B53" s="57"/>
      <c r="C53" s="57"/>
      <c r="D53" s="57"/>
      <c r="E53" s="246"/>
      <c r="F53" s="233"/>
      <c r="G53" s="233"/>
      <c r="H53" s="247"/>
      <c r="I53" s="246"/>
    </row>
    <row r="54" spans="2:9" ht="21">
      <c r="B54" s="57"/>
      <c r="C54" s="57"/>
      <c r="D54" s="57"/>
      <c r="E54" s="246"/>
      <c r="F54" s="233"/>
      <c r="G54" s="233"/>
      <c r="H54" s="247"/>
      <c r="I54" s="246"/>
    </row>
    <row r="55" spans="2:9" ht="18.75" customHeight="1">
      <c r="B55" s="57"/>
      <c r="C55" s="57"/>
      <c r="D55" s="57"/>
      <c r="E55" s="53"/>
      <c r="F55" s="53" t="s">
        <v>106</v>
      </c>
      <c r="G55" s="53"/>
      <c r="H55" s="94"/>
      <c r="I55" s="60"/>
    </row>
    <row r="56" spans="2:9" ht="21">
      <c r="B56" s="479" t="s">
        <v>273</v>
      </c>
      <c r="C56" s="479"/>
      <c r="D56" s="479"/>
      <c r="E56" s="479"/>
      <c r="F56" s="479"/>
      <c r="G56" s="479"/>
      <c r="H56" s="479"/>
      <c r="I56" s="479"/>
    </row>
    <row r="57" spans="2:9" ht="21">
      <c r="B57" s="479" t="s">
        <v>873</v>
      </c>
      <c r="C57" s="479"/>
      <c r="D57" s="479"/>
      <c r="E57" s="479"/>
      <c r="F57" s="479"/>
      <c r="G57" s="479"/>
      <c r="H57" s="479"/>
      <c r="I57" s="479"/>
    </row>
    <row r="58" spans="2:9" ht="21.75" thickBot="1">
      <c r="B58" s="50"/>
      <c r="C58" s="50"/>
      <c r="D58" s="50"/>
      <c r="E58" s="50"/>
      <c r="F58" s="50"/>
      <c r="G58" s="49"/>
      <c r="H58" s="51"/>
      <c r="I58" s="50"/>
    </row>
    <row r="59" spans="2:9" ht="21.75" customHeight="1" thickTop="1">
      <c r="B59" s="490" t="s">
        <v>24</v>
      </c>
      <c r="C59" s="491"/>
      <c r="D59" s="491"/>
      <c r="E59" s="498"/>
      <c r="F59" s="481"/>
      <c r="G59" s="482"/>
      <c r="H59" s="52"/>
      <c r="I59" s="488" t="s">
        <v>276</v>
      </c>
    </row>
    <row r="60" spans="2:12" ht="21" customHeight="1">
      <c r="B60" s="493" t="s">
        <v>25</v>
      </c>
      <c r="C60" s="495" t="s">
        <v>274</v>
      </c>
      <c r="D60" s="485" t="s">
        <v>22</v>
      </c>
      <c r="E60" s="485" t="s">
        <v>26</v>
      </c>
      <c r="F60" s="487" t="s">
        <v>27</v>
      </c>
      <c r="G60" s="480"/>
      <c r="H60" s="54" t="s">
        <v>28</v>
      </c>
      <c r="I60" s="489"/>
      <c r="K60" s="58">
        <v>55</v>
      </c>
      <c r="L60" s="36">
        <v>45</v>
      </c>
    </row>
    <row r="61" spans="2:9" ht="21">
      <c r="B61" s="494"/>
      <c r="C61" s="496"/>
      <c r="D61" s="486"/>
      <c r="E61" s="486"/>
      <c r="F61" s="207"/>
      <c r="G61" s="53"/>
      <c r="H61" s="54" t="s">
        <v>29</v>
      </c>
      <c r="I61" s="489"/>
    </row>
    <row r="62" spans="2:13" ht="21.75" thickBot="1">
      <c r="B62" s="283" t="s">
        <v>275</v>
      </c>
      <c r="C62" s="283" t="s">
        <v>275</v>
      </c>
      <c r="D62" s="283" t="s">
        <v>275</v>
      </c>
      <c r="E62" s="283" t="s">
        <v>275</v>
      </c>
      <c r="F62" s="483"/>
      <c r="G62" s="484"/>
      <c r="H62" s="55"/>
      <c r="I62" s="285" t="s">
        <v>275</v>
      </c>
      <c r="M62" s="318"/>
    </row>
    <row r="63" spans="2:9" ht="21.75" customHeight="1" thickTop="1">
      <c r="B63" s="315"/>
      <c r="C63" s="315"/>
      <c r="D63" s="315"/>
      <c r="E63" s="315"/>
      <c r="F63" s="316" t="s">
        <v>40</v>
      </c>
      <c r="G63" s="212"/>
      <c r="H63" s="222"/>
      <c r="I63" s="317"/>
    </row>
    <row r="64" spans="2:11" ht="18" customHeight="1">
      <c r="B64" s="293">
        <v>973688</v>
      </c>
      <c r="C64" s="430">
        <v>0</v>
      </c>
      <c r="D64" s="384">
        <f>B64+C64</f>
        <v>973688</v>
      </c>
      <c r="E64" s="297">
        <v>824907.5</v>
      </c>
      <c r="F64" s="221" t="s">
        <v>17</v>
      </c>
      <c r="G64" s="216"/>
      <c r="H64" s="217" t="s">
        <v>153</v>
      </c>
      <c r="I64" s="297">
        <v>261993</v>
      </c>
      <c r="K64" s="32">
        <f>I64+E64</f>
        <v>1086900.5</v>
      </c>
    </row>
    <row r="65" spans="2:11" ht="19.5" customHeight="1">
      <c r="B65" s="293">
        <v>2624640</v>
      </c>
      <c r="C65" s="430">
        <v>0</v>
      </c>
      <c r="D65" s="384">
        <f aca="true" t="shared" si="2" ref="D65:D76">B65+C65</f>
        <v>2624640</v>
      </c>
      <c r="E65" s="297">
        <v>2181956</v>
      </c>
      <c r="F65" s="221" t="s">
        <v>116</v>
      </c>
      <c r="G65" s="216"/>
      <c r="H65" s="217" t="s">
        <v>154</v>
      </c>
      <c r="I65" s="297">
        <v>218720</v>
      </c>
      <c r="K65" s="32">
        <f aca="true" t="shared" si="3" ref="K65:K93">I65+E65</f>
        <v>2400676</v>
      </c>
    </row>
    <row r="66" spans="2:11" ht="19.5" customHeight="1">
      <c r="B66" s="293">
        <v>5071070</v>
      </c>
      <c r="C66" s="430">
        <v>0</v>
      </c>
      <c r="D66" s="384">
        <f t="shared" si="2"/>
        <v>5071070</v>
      </c>
      <c r="E66" s="297">
        <v>2973328</v>
      </c>
      <c r="F66" s="221" t="s">
        <v>115</v>
      </c>
      <c r="G66" s="216"/>
      <c r="H66" s="217" t="s">
        <v>155</v>
      </c>
      <c r="I66" s="297">
        <v>161240</v>
      </c>
      <c r="K66" s="32">
        <f t="shared" si="3"/>
        <v>3134568</v>
      </c>
    </row>
    <row r="67" spans="2:13" ht="20.25" customHeight="1">
      <c r="B67" s="293">
        <v>165960</v>
      </c>
      <c r="C67" s="430">
        <v>0</v>
      </c>
      <c r="D67" s="384">
        <f t="shared" si="2"/>
        <v>165960</v>
      </c>
      <c r="E67" s="297">
        <v>132850</v>
      </c>
      <c r="F67" s="221" t="s">
        <v>9</v>
      </c>
      <c r="G67" s="216"/>
      <c r="H67" s="217" t="s">
        <v>155</v>
      </c>
      <c r="I67" s="297">
        <v>13285</v>
      </c>
      <c r="K67" s="32">
        <f t="shared" si="3"/>
        <v>146135</v>
      </c>
      <c r="M67" s="346"/>
    </row>
    <row r="68" spans="2:14" ht="21" customHeight="1">
      <c r="B68" s="293">
        <v>2557920</v>
      </c>
      <c r="C68" s="430">
        <v>0</v>
      </c>
      <c r="D68" s="384">
        <f t="shared" si="2"/>
        <v>2557920</v>
      </c>
      <c r="E68" s="297">
        <v>2192530</v>
      </c>
      <c r="F68" s="221" t="s">
        <v>10</v>
      </c>
      <c r="G68" s="216"/>
      <c r="H68" s="217" t="s">
        <v>155</v>
      </c>
      <c r="I68" s="297">
        <v>394850</v>
      </c>
      <c r="K68" s="32">
        <f t="shared" si="3"/>
        <v>2587380</v>
      </c>
      <c r="N68" s="102">
        <v>4012900</v>
      </c>
    </row>
    <row r="69" spans="2:14" ht="18.75" customHeight="1">
      <c r="B69" s="293">
        <v>860000</v>
      </c>
      <c r="C69" s="430">
        <v>0</v>
      </c>
      <c r="D69" s="384">
        <f t="shared" si="2"/>
        <v>860000</v>
      </c>
      <c r="E69" s="297">
        <v>314400</v>
      </c>
      <c r="F69" s="221" t="s">
        <v>11</v>
      </c>
      <c r="G69" s="216"/>
      <c r="H69" s="217" t="s">
        <v>156</v>
      </c>
      <c r="I69" s="297">
        <v>27700</v>
      </c>
      <c r="K69" s="32">
        <f t="shared" si="3"/>
        <v>342100</v>
      </c>
      <c r="M69" s="318"/>
      <c r="N69" s="102">
        <v>3209600</v>
      </c>
    </row>
    <row r="70" spans="2:14" ht="18.75" customHeight="1">
      <c r="B70" s="293">
        <v>5092500</v>
      </c>
      <c r="C70" s="430">
        <v>0</v>
      </c>
      <c r="D70" s="384">
        <v>5092500</v>
      </c>
      <c r="E70" s="297">
        <v>1783469.57</v>
      </c>
      <c r="F70" s="221" t="s">
        <v>12</v>
      </c>
      <c r="G70" s="216"/>
      <c r="H70" s="217" t="s">
        <v>157</v>
      </c>
      <c r="I70" s="297">
        <f>32300+12656+89001</f>
        <v>133957</v>
      </c>
      <c r="K70" s="32">
        <f t="shared" si="3"/>
        <v>1917426.57</v>
      </c>
      <c r="M70" s="318"/>
      <c r="N70" s="102">
        <v>571664</v>
      </c>
    </row>
    <row r="71" spans="2:14" ht="19.5" customHeight="1">
      <c r="B71" s="293">
        <v>3438922</v>
      </c>
      <c r="C71" s="430">
        <v>0</v>
      </c>
      <c r="D71" s="384">
        <f t="shared" si="2"/>
        <v>3438922</v>
      </c>
      <c r="E71" s="297">
        <v>1467172.46</v>
      </c>
      <c r="F71" s="221" t="s">
        <v>13</v>
      </c>
      <c r="G71" s="216"/>
      <c r="H71" s="217" t="s">
        <v>158</v>
      </c>
      <c r="I71" s="297">
        <v>64240</v>
      </c>
      <c r="K71" s="32">
        <f t="shared" si="3"/>
        <v>1531412.46</v>
      </c>
      <c r="M71" s="318">
        <f>2460206.65+88104+37960</f>
        <v>2586270.65</v>
      </c>
      <c r="N71" s="102">
        <v>176600</v>
      </c>
    </row>
    <row r="72" spans="2:14" ht="20.25" customHeight="1">
      <c r="B72" s="293">
        <v>356900</v>
      </c>
      <c r="C72" s="430">
        <v>0</v>
      </c>
      <c r="D72" s="384">
        <f t="shared" si="2"/>
        <v>356900</v>
      </c>
      <c r="E72" s="297">
        <v>147701.85</v>
      </c>
      <c r="F72" s="221" t="s">
        <v>14</v>
      </c>
      <c r="G72" s="216"/>
      <c r="H72" s="217" t="s">
        <v>159</v>
      </c>
      <c r="I72" s="297">
        <v>2176.03</v>
      </c>
      <c r="K72" s="32">
        <f t="shared" si="3"/>
        <v>149877.88</v>
      </c>
      <c r="M72" s="318"/>
      <c r="N72" s="102">
        <v>21000</v>
      </c>
    </row>
    <row r="73" spans="2:14" ht="19.5" customHeight="1">
      <c r="B73" s="293">
        <v>2616000</v>
      </c>
      <c r="C73" s="430">
        <v>0</v>
      </c>
      <c r="D73" s="384">
        <f t="shared" si="2"/>
        <v>2616000</v>
      </c>
      <c r="E73" s="297">
        <v>1777000</v>
      </c>
      <c r="F73" s="221" t="s">
        <v>15</v>
      </c>
      <c r="G73" s="216"/>
      <c r="H73" s="217" t="s">
        <v>163</v>
      </c>
      <c r="I73" s="297">
        <v>0</v>
      </c>
      <c r="K73" s="32">
        <f t="shared" si="3"/>
        <v>1777000</v>
      </c>
      <c r="M73" s="321"/>
      <c r="N73" s="102">
        <v>9880</v>
      </c>
    </row>
    <row r="74" spans="2:14" ht="21" customHeight="1">
      <c r="B74" s="293">
        <v>996100</v>
      </c>
      <c r="C74" s="430">
        <v>0</v>
      </c>
      <c r="D74" s="384">
        <v>996100</v>
      </c>
      <c r="E74" s="297">
        <v>579000</v>
      </c>
      <c r="F74" s="221" t="s">
        <v>41</v>
      </c>
      <c r="G74" s="216"/>
      <c r="H74" s="217" t="s">
        <v>160</v>
      </c>
      <c r="I74" s="297">
        <v>0</v>
      </c>
      <c r="K74" s="32">
        <f t="shared" si="3"/>
        <v>579000</v>
      </c>
      <c r="M74" s="319"/>
      <c r="N74" s="102">
        <v>140250</v>
      </c>
    </row>
    <row r="75" spans="2:14" ht="21" customHeight="1">
      <c r="B75" s="293">
        <v>3221300</v>
      </c>
      <c r="C75" s="430">
        <v>0</v>
      </c>
      <c r="D75" s="384">
        <v>3221300</v>
      </c>
      <c r="E75" s="297">
        <v>1681200</v>
      </c>
      <c r="F75" s="221" t="s">
        <v>16</v>
      </c>
      <c r="G75" s="216"/>
      <c r="H75" s="217" t="s">
        <v>161</v>
      </c>
      <c r="I75" s="297">
        <v>234600</v>
      </c>
      <c r="K75" s="32">
        <f t="shared" si="3"/>
        <v>1915800</v>
      </c>
      <c r="M75" s="318"/>
      <c r="N75" s="102">
        <f>SUM(N68:N74)</f>
        <v>8141894</v>
      </c>
    </row>
    <row r="76" spans="2:13" ht="20.25" customHeight="1">
      <c r="B76" s="320">
        <v>25000</v>
      </c>
      <c r="C76" s="430">
        <v>0</v>
      </c>
      <c r="D76" s="384">
        <f t="shared" si="2"/>
        <v>25000</v>
      </c>
      <c r="E76" s="297">
        <v>0</v>
      </c>
      <c r="F76" s="95" t="s">
        <v>18</v>
      </c>
      <c r="G76" s="322"/>
      <c r="H76" s="214" t="s">
        <v>162</v>
      </c>
      <c r="I76" s="297">
        <v>0</v>
      </c>
      <c r="K76" s="32">
        <f t="shared" si="3"/>
        <v>0</v>
      </c>
      <c r="M76" s="321">
        <f>183040+25000</f>
        <v>208040</v>
      </c>
    </row>
    <row r="77" spans="2:13" ht="20.25" customHeight="1">
      <c r="B77" s="425">
        <v>11744510</v>
      </c>
      <c r="C77" s="430">
        <v>3280</v>
      </c>
      <c r="D77" s="324">
        <f>SUM(B77:C77)</f>
        <v>11747790</v>
      </c>
      <c r="E77" s="297">
        <v>10495550</v>
      </c>
      <c r="F77" s="219" t="s">
        <v>298</v>
      </c>
      <c r="G77" s="95"/>
      <c r="H77" s="220" t="s">
        <v>410</v>
      </c>
      <c r="I77" s="297">
        <f>-600+583400+446400+1640</f>
        <v>1030840</v>
      </c>
      <c r="K77" s="32">
        <f>I77+E77</f>
        <v>11526390</v>
      </c>
      <c r="M77" s="102"/>
    </row>
    <row r="78" spans="2:13" ht="20.25" customHeight="1">
      <c r="B78" s="425">
        <v>725670</v>
      </c>
      <c r="C78" s="430">
        <v>163460</v>
      </c>
      <c r="D78" s="324">
        <f>SUM(B78:C78)</f>
        <v>889130</v>
      </c>
      <c r="E78" s="297">
        <v>807400</v>
      </c>
      <c r="F78" s="221" t="s">
        <v>295</v>
      </c>
      <c r="G78" s="221"/>
      <c r="H78" s="217" t="s">
        <v>408</v>
      </c>
      <c r="I78" s="297">
        <v>81730</v>
      </c>
      <c r="K78" s="32">
        <f t="shared" si="3"/>
        <v>889130</v>
      </c>
      <c r="M78" s="102">
        <v>3447800</v>
      </c>
    </row>
    <row r="79" spans="2:14" ht="20.25" customHeight="1">
      <c r="B79" s="425">
        <v>314200</v>
      </c>
      <c r="C79" s="430">
        <v>65600</v>
      </c>
      <c r="D79" s="324">
        <f>SUM(B79:C79)</f>
        <v>379800</v>
      </c>
      <c r="E79" s="297">
        <v>347000</v>
      </c>
      <c r="F79" s="221" t="s">
        <v>296</v>
      </c>
      <c r="G79" s="221"/>
      <c r="H79" s="217" t="s">
        <v>408</v>
      </c>
      <c r="I79" s="297">
        <v>32800</v>
      </c>
      <c r="K79" s="32">
        <f t="shared" si="3"/>
        <v>379800</v>
      </c>
      <c r="M79" s="102">
        <v>2756800</v>
      </c>
      <c r="N79" s="245">
        <f>SUM(E78:E80)</f>
        <v>1263600</v>
      </c>
    </row>
    <row r="80" spans="2:13" ht="20.25" customHeight="1">
      <c r="B80" s="425">
        <v>109200</v>
      </c>
      <c r="C80" s="430">
        <v>156000</v>
      </c>
      <c r="D80" s="324">
        <f>SUM(B80:C80)</f>
        <v>265200</v>
      </c>
      <c r="E80" s="297">
        <v>109200</v>
      </c>
      <c r="F80" s="221" t="s">
        <v>297</v>
      </c>
      <c r="G80" s="221"/>
      <c r="H80" s="217" t="s">
        <v>409</v>
      </c>
      <c r="I80" s="297">
        <v>0</v>
      </c>
      <c r="K80" s="32">
        <f t="shared" si="3"/>
        <v>109200</v>
      </c>
      <c r="M80" s="102">
        <v>4620</v>
      </c>
    </row>
    <row r="81" spans="2:13" ht="20.25" customHeight="1">
      <c r="B81" s="295"/>
      <c r="C81" s="298"/>
      <c r="D81" s="323"/>
      <c r="E81" s="297">
        <v>1394784.97</v>
      </c>
      <c r="F81" s="221" t="s">
        <v>505</v>
      </c>
      <c r="G81" s="221"/>
      <c r="H81" s="217" t="s">
        <v>506</v>
      </c>
      <c r="I81" s="297">
        <v>0</v>
      </c>
      <c r="K81" s="32">
        <f t="shared" si="3"/>
        <v>1394784.97</v>
      </c>
      <c r="M81" s="102"/>
    </row>
    <row r="82" spans="2:14" ht="21.75" customHeight="1">
      <c r="B82" s="319"/>
      <c r="C82" s="319"/>
      <c r="D82" s="319"/>
      <c r="E82" s="297">
        <v>888189</v>
      </c>
      <c r="F82" s="221" t="s">
        <v>386</v>
      </c>
      <c r="G82" s="221"/>
      <c r="H82" s="217" t="s">
        <v>413</v>
      </c>
      <c r="I82" s="297">
        <v>0</v>
      </c>
      <c r="K82" s="32">
        <f>I82+E82</f>
        <v>888189</v>
      </c>
      <c r="N82" s="183">
        <f>SUM(E82:E92)</f>
        <v>11473294.190000001</v>
      </c>
    </row>
    <row r="83" spans="2:14" ht="21.75" customHeight="1">
      <c r="B83" s="319"/>
      <c r="C83" s="547"/>
      <c r="D83" s="319"/>
      <c r="E83" s="297">
        <v>469938</v>
      </c>
      <c r="F83" s="221" t="s">
        <v>877</v>
      </c>
      <c r="G83" s="221"/>
      <c r="H83" s="217" t="s">
        <v>876</v>
      </c>
      <c r="I83" s="297">
        <v>469938</v>
      </c>
      <c r="K83" s="32">
        <f>I83+E83</f>
        <v>939876</v>
      </c>
      <c r="N83" s="183"/>
    </row>
    <row r="84" spans="2:14" ht="21" customHeight="1">
      <c r="B84" s="319"/>
      <c r="C84" s="298"/>
      <c r="D84" s="323"/>
      <c r="E84" s="297">
        <v>95141.24</v>
      </c>
      <c r="F84" s="221" t="s">
        <v>97</v>
      </c>
      <c r="G84" s="216"/>
      <c r="H84" s="217" t="s">
        <v>289</v>
      </c>
      <c r="I84" s="297">
        <v>5742.27</v>
      </c>
      <c r="K84" s="32">
        <f t="shared" si="3"/>
        <v>100883.51000000001</v>
      </c>
      <c r="N84" s="345">
        <f>SUM(D64:D76)</f>
        <v>28000000</v>
      </c>
    </row>
    <row r="85" spans="2:14" ht="21" customHeight="1">
      <c r="B85" s="319"/>
      <c r="C85" s="298"/>
      <c r="D85" s="323"/>
      <c r="E85" s="297">
        <v>501150</v>
      </c>
      <c r="F85" s="215" t="s">
        <v>260</v>
      </c>
      <c r="G85" s="221"/>
      <c r="H85" s="217" t="s">
        <v>291</v>
      </c>
      <c r="I85" s="297">
        <v>0</v>
      </c>
      <c r="K85" s="32">
        <f t="shared" si="3"/>
        <v>501150</v>
      </c>
      <c r="N85" s="345"/>
    </row>
    <row r="86" spans="2:14" ht="21" customHeight="1">
      <c r="B86" s="319"/>
      <c r="C86" s="298"/>
      <c r="D86" s="323"/>
      <c r="E86" s="297">
        <v>89678</v>
      </c>
      <c r="F86" s="215" t="s">
        <v>508</v>
      </c>
      <c r="G86" s="221"/>
      <c r="H86" s="217" t="s">
        <v>507</v>
      </c>
      <c r="I86" s="297">
        <v>0</v>
      </c>
      <c r="K86" s="32">
        <f t="shared" si="3"/>
        <v>89678</v>
      </c>
      <c r="N86" s="345"/>
    </row>
    <row r="87" spans="2:14" ht="21" customHeight="1">
      <c r="B87" s="319"/>
      <c r="C87" s="298"/>
      <c r="D87" s="323"/>
      <c r="E87" s="297">
        <v>35539</v>
      </c>
      <c r="F87" s="215" t="s">
        <v>510</v>
      </c>
      <c r="G87" s="221"/>
      <c r="H87" s="217" t="s">
        <v>509</v>
      </c>
      <c r="I87" s="297">
        <v>0</v>
      </c>
      <c r="K87" s="32">
        <f t="shared" si="3"/>
        <v>35539</v>
      </c>
      <c r="N87" s="345"/>
    </row>
    <row r="88" spans="2:14" ht="21" customHeight="1">
      <c r="B88" s="319"/>
      <c r="C88" s="298"/>
      <c r="D88" s="323"/>
      <c r="E88" s="297">
        <v>29398.75</v>
      </c>
      <c r="F88" s="215" t="s">
        <v>554</v>
      </c>
      <c r="G88" s="221"/>
      <c r="H88" s="217" t="s">
        <v>553</v>
      </c>
      <c r="I88" s="297">
        <v>0</v>
      </c>
      <c r="K88" s="32">
        <f t="shared" si="3"/>
        <v>29398.75</v>
      </c>
      <c r="N88" s="345"/>
    </row>
    <row r="89" spans="2:14" ht="21" customHeight="1">
      <c r="B89" s="319"/>
      <c r="C89" s="298"/>
      <c r="D89" s="323"/>
      <c r="E89" s="297">
        <v>67192.2</v>
      </c>
      <c r="F89" s="215" t="s">
        <v>552</v>
      </c>
      <c r="G89" s="221"/>
      <c r="H89" s="217" t="s">
        <v>553</v>
      </c>
      <c r="I89" s="297">
        <v>0</v>
      </c>
      <c r="K89" s="32">
        <f t="shared" si="3"/>
        <v>67192.2</v>
      </c>
      <c r="N89" s="345"/>
    </row>
    <row r="90" spans="2:14" ht="21" customHeight="1">
      <c r="B90" s="319"/>
      <c r="C90" s="298"/>
      <c r="D90" s="323"/>
      <c r="E90" s="297">
        <v>3996640</v>
      </c>
      <c r="F90" s="221" t="s">
        <v>385</v>
      </c>
      <c r="G90" s="221"/>
      <c r="H90" s="217" t="s">
        <v>412</v>
      </c>
      <c r="I90" s="297">
        <v>0</v>
      </c>
      <c r="K90" s="32">
        <f t="shared" si="3"/>
        <v>3996640</v>
      </c>
      <c r="N90" s="345"/>
    </row>
    <row r="91" spans="2:11" ht="21" customHeight="1">
      <c r="B91" s="319"/>
      <c r="C91" s="298"/>
      <c r="D91" s="323"/>
      <c r="E91" s="297">
        <v>1349468</v>
      </c>
      <c r="F91" s="221" t="s">
        <v>396</v>
      </c>
      <c r="G91" s="216"/>
      <c r="H91" s="217" t="s">
        <v>292</v>
      </c>
      <c r="I91" s="297">
        <v>59546</v>
      </c>
      <c r="K91" s="32">
        <f t="shared" si="3"/>
        <v>1409014</v>
      </c>
    </row>
    <row r="92" spans="2:14" ht="21">
      <c r="B92" s="319"/>
      <c r="C92" s="298"/>
      <c r="D92" s="323"/>
      <c r="E92" s="295">
        <v>3950960</v>
      </c>
      <c r="F92" s="215" t="s">
        <v>384</v>
      </c>
      <c r="G92" s="221"/>
      <c r="H92" s="217" t="s">
        <v>411</v>
      </c>
      <c r="I92" s="297">
        <v>0</v>
      </c>
      <c r="K92" s="32">
        <f t="shared" si="3"/>
        <v>3950960</v>
      </c>
      <c r="M92" s="34" t="s">
        <v>3</v>
      </c>
      <c r="N92" s="34" t="s">
        <v>4</v>
      </c>
    </row>
    <row r="93" spans="2:15" ht="21">
      <c r="B93" s="319"/>
      <c r="C93" s="298"/>
      <c r="D93" s="323"/>
      <c r="E93" s="297">
        <v>302288.28</v>
      </c>
      <c r="F93" s="221" t="s">
        <v>523</v>
      </c>
      <c r="G93" s="221"/>
      <c r="H93" s="217" t="s">
        <v>522</v>
      </c>
      <c r="I93" s="297">
        <v>0</v>
      </c>
      <c r="K93" s="32">
        <f t="shared" si="3"/>
        <v>302288.28</v>
      </c>
      <c r="L93" s="34" t="s">
        <v>261</v>
      </c>
      <c r="M93" s="204">
        <f>E49</f>
        <v>48189744.5</v>
      </c>
      <c r="N93" s="204">
        <f>I49</f>
        <v>3486728.56</v>
      </c>
      <c r="O93" s="268"/>
    </row>
    <row r="94" spans="2:15" ht="21">
      <c r="B94" s="319"/>
      <c r="C94" s="298"/>
      <c r="D94" s="323"/>
      <c r="E94" s="295"/>
      <c r="F94" s="221"/>
      <c r="G94" s="221"/>
      <c r="H94" s="217"/>
      <c r="I94" s="297"/>
      <c r="K94" s="32"/>
      <c r="L94" s="34" t="s">
        <v>299</v>
      </c>
      <c r="M94" s="102">
        <f>E97</f>
        <v>40985032.82</v>
      </c>
      <c r="N94" s="204">
        <f>I97</f>
        <v>3193357.3000000003</v>
      </c>
      <c r="O94" s="268"/>
    </row>
    <row r="95" spans="2:14" ht="21">
      <c r="B95" s="321"/>
      <c r="C95" s="395"/>
      <c r="D95" s="396"/>
      <c r="E95" s="326"/>
      <c r="F95" s="95"/>
      <c r="G95" s="322"/>
      <c r="H95" s="214"/>
      <c r="I95" s="327"/>
      <c r="K95" s="32">
        <f>I95+E95</f>
        <v>0</v>
      </c>
      <c r="M95" s="32">
        <f>M93-M94</f>
        <v>7204711.68</v>
      </c>
      <c r="N95" s="32">
        <f>N93-N94</f>
        <v>293371.2599999998</v>
      </c>
    </row>
    <row r="96" spans="2:14" ht="19.5">
      <c r="B96" s="325"/>
      <c r="C96" s="300"/>
      <c r="D96" s="324"/>
      <c r="E96" s="328"/>
      <c r="F96" s="329"/>
      <c r="G96" s="329"/>
      <c r="H96" s="330"/>
      <c r="I96" s="331"/>
      <c r="L96" s="34" t="s">
        <v>190</v>
      </c>
      <c r="M96" s="102">
        <f>E12</f>
        <v>21985127.8</v>
      </c>
      <c r="N96" s="102">
        <f>I12</f>
        <v>28896468.22</v>
      </c>
    </row>
    <row r="97" spans="2:14" ht="19.5">
      <c r="B97" s="383">
        <f>SUM(B64:B76)</f>
        <v>28000000</v>
      </c>
      <c r="C97" s="332">
        <f>SUM(C64:C96)</f>
        <v>388340</v>
      </c>
      <c r="D97" s="394">
        <f>SUM(D64:D80)</f>
        <v>41281920</v>
      </c>
      <c r="E97" s="311">
        <f>SUM(E64:E96)</f>
        <v>40985032.82</v>
      </c>
      <c r="F97" s="333"/>
      <c r="G97" s="333" t="s">
        <v>96</v>
      </c>
      <c r="H97" s="334"/>
      <c r="I97" s="335">
        <f>SUM(I64:I96)</f>
        <v>3193357.3000000003</v>
      </c>
      <c r="M97" s="206">
        <f>SUM(M95:M96)</f>
        <v>29189839.48</v>
      </c>
      <c r="N97" s="206">
        <f>SUM(N95:N96)</f>
        <v>29189839.479999997</v>
      </c>
    </row>
    <row r="98" spans="2:15" ht="21">
      <c r="B98" s="210"/>
      <c r="C98" s="57"/>
      <c r="D98" s="57"/>
      <c r="E98" s="423">
        <f>E49-E97</f>
        <v>7204711.68</v>
      </c>
      <c r="F98" s="475" t="s">
        <v>42</v>
      </c>
      <c r="G98" s="476"/>
      <c r="H98" s="223"/>
      <c r="I98" s="424">
        <f>I49-I97</f>
        <v>293371.2599999998</v>
      </c>
      <c r="J98" s="1"/>
      <c r="M98" s="205"/>
      <c r="N98" s="248">
        <f>N97-M97</f>
        <v>0</v>
      </c>
      <c r="O98" s="268" t="s">
        <v>406</v>
      </c>
    </row>
    <row r="99" spans="2:14" ht="21">
      <c r="B99" s="210"/>
      <c r="C99" s="57"/>
      <c r="D99" s="57"/>
      <c r="E99" s="422"/>
      <c r="F99" s="477" t="s">
        <v>43</v>
      </c>
      <c r="G99" s="478"/>
      <c r="H99" s="223"/>
      <c r="I99" s="336"/>
      <c r="J99" s="1"/>
      <c r="K99" s="102">
        <f>งบทดลอง!Q8</f>
        <v>29189839.48</v>
      </c>
      <c r="L99" s="34" t="s">
        <v>91</v>
      </c>
      <c r="M99" s="60"/>
      <c r="N99" s="93"/>
    </row>
    <row r="100" spans="2:13" ht="20.25" customHeight="1">
      <c r="B100" s="210"/>
      <c r="C100" s="57"/>
      <c r="D100" s="57"/>
      <c r="E100" s="393"/>
      <c r="F100" s="475" t="s">
        <v>44</v>
      </c>
      <c r="G100" s="476"/>
      <c r="H100" s="224"/>
      <c r="I100" s="393"/>
      <c r="J100" s="1"/>
      <c r="K100" s="102">
        <f>I101</f>
        <v>29189839.479999997</v>
      </c>
      <c r="L100" s="34" t="s">
        <v>93</v>
      </c>
      <c r="M100" s="34"/>
    </row>
    <row r="101" spans="2:12" ht="21.75" thickBot="1">
      <c r="B101" s="210"/>
      <c r="C101" s="57"/>
      <c r="D101" s="57"/>
      <c r="E101" s="337">
        <f>E12+E98</f>
        <v>29189839.48</v>
      </c>
      <c r="F101" s="475" t="s">
        <v>45</v>
      </c>
      <c r="G101" s="476"/>
      <c r="H101" s="225"/>
      <c r="I101" s="338">
        <f>I12+I98</f>
        <v>29189839.479999997</v>
      </c>
      <c r="K101" s="102">
        <f>K99-K100</f>
        <v>0</v>
      </c>
      <c r="L101" s="34"/>
    </row>
    <row r="102" spans="1:9" ht="21.75" thickTop="1">
      <c r="A102" s="1"/>
      <c r="B102" s="210"/>
      <c r="C102" s="57"/>
      <c r="D102" s="57"/>
      <c r="E102" s="60"/>
      <c r="F102" s="53"/>
      <c r="G102" s="53"/>
      <c r="H102" s="59"/>
      <c r="I102" s="339"/>
    </row>
    <row r="103" spans="1:9" ht="21">
      <c r="A103" s="1"/>
      <c r="B103" s="210"/>
      <c r="C103" s="57"/>
      <c r="D103" s="57"/>
      <c r="E103" s="60"/>
      <c r="F103" s="53"/>
      <c r="G103" s="53"/>
      <c r="H103" s="59"/>
      <c r="I103" s="339"/>
    </row>
    <row r="104" spans="2:12" s="1" customFormat="1" ht="21">
      <c r="B104" s="249" t="s">
        <v>407</v>
      </c>
      <c r="C104" s="47"/>
      <c r="D104" s="61"/>
      <c r="E104" s="61" t="s">
        <v>521</v>
      </c>
      <c r="G104" s="61"/>
      <c r="I104" s="61"/>
      <c r="J104" s="36"/>
      <c r="K104" s="102">
        <f>E101</f>
        <v>29189839.48</v>
      </c>
      <c r="L104" s="1" t="s">
        <v>92</v>
      </c>
    </row>
    <row r="105" spans="1:12" s="1" customFormat="1" ht="21">
      <c r="A105" s="36"/>
      <c r="B105" s="249" t="s">
        <v>496</v>
      </c>
      <c r="C105" s="61"/>
      <c r="D105" s="61"/>
      <c r="E105" s="42" t="s">
        <v>874</v>
      </c>
      <c r="G105" s="61"/>
      <c r="H105" s="42"/>
      <c r="I105" s="61"/>
      <c r="J105" s="36"/>
      <c r="K105" s="102">
        <f>K100</f>
        <v>29189839.479999997</v>
      </c>
      <c r="L105" s="1" t="s">
        <v>93</v>
      </c>
    </row>
    <row r="106" spans="1:11" s="1" customFormat="1" ht="21">
      <c r="A106" s="36"/>
      <c r="B106" s="249" t="s">
        <v>497</v>
      </c>
      <c r="C106" s="61"/>
      <c r="D106" s="36"/>
      <c r="E106" s="61" t="s">
        <v>875</v>
      </c>
      <c r="G106" s="61"/>
      <c r="H106" s="42"/>
      <c r="I106" s="61"/>
      <c r="J106" s="36"/>
      <c r="K106" s="32">
        <f>K104-K105</f>
        <v>0</v>
      </c>
    </row>
    <row r="107" spans="3:5" ht="21">
      <c r="C107" s="61"/>
      <c r="E107" s="1"/>
    </row>
    <row r="108" ht="18.75">
      <c r="M108" s="102">
        <v>4012900</v>
      </c>
    </row>
    <row r="109" ht="18.75">
      <c r="M109" s="102">
        <v>3209600</v>
      </c>
    </row>
    <row r="110" spans="11:13" ht="18.75">
      <c r="K110" s="36"/>
      <c r="M110" s="102">
        <v>9880</v>
      </c>
    </row>
    <row r="111" spans="11:13" ht="18.75">
      <c r="K111" s="36"/>
      <c r="M111" s="102"/>
    </row>
    <row r="112" spans="11:13" ht="18.75">
      <c r="K112" s="36"/>
      <c r="M112" s="102"/>
    </row>
    <row r="113" spans="11:13" ht="18.75">
      <c r="K113" s="36"/>
      <c r="M113" s="102"/>
    </row>
    <row r="114" spans="11:13" ht="18.75">
      <c r="K114" s="36"/>
      <c r="M114" s="102"/>
    </row>
    <row r="115" spans="11:13" ht="18.75">
      <c r="K115" s="36"/>
      <c r="M115" s="102">
        <f>SUM(M108:M114)</f>
        <v>7232380</v>
      </c>
    </row>
    <row r="116" spans="11:13" ht="18.75">
      <c r="K116" s="36"/>
      <c r="M116" s="102"/>
    </row>
  </sheetData>
  <sheetProtection/>
  <mergeCells count="30">
    <mergeCell ref="F62:G62"/>
    <mergeCell ref="F101:G101"/>
    <mergeCell ref="F49:G49"/>
    <mergeCell ref="B57:I57"/>
    <mergeCell ref="B59:E59"/>
    <mergeCell ref="I59:I61"/>
    <mergeCell ref="B60:B61"/>
    <mergeCell ref="C60:C61"/>
    <mergeCell ref="D60:D61"/>
    <mergeCell ref="E60:E61"/>
    <mergeCell ref="F60:G60"/>
    <mergeCell ref="F8:G8"/>
    <mergeCell ref="I8:I10"/>
    <mergeCell ref="B8:E8"/>
    <mergeCell ref="B2:I2"/>
    <mergeCell ref="B3:I3"/>
    <mergeCell ref="B5:I5"/>
    <mergeCell ref="B6:I6"/>
    <mergeCell ref="B9:B10"/>
    <mergeCell ref="C9:C10"/>
    <mergeCell ref="F98:G98"/>
    <mergeCell ref="F99:G99"/>
    <mergeCell ref="F100:G100"/>
    <mergeCell ref="B56:I56"/>
    <mergeCell ref="K7:L7"/>
    <mergeCell ref="F59:G59"/>
    <mergeCell ref="F11:G11"/>
    <mergeCell ref="D9:D10"/>
    <mergeCell ref="E9:E10"/>
    <mergeCell ref="F9:G9"/>
  </mergeCells>
  <printOptions/>
  <pageMargins left="0.15748031496062992" right="0.07874015748031496" top="0.1968503937007874" bottom="0.1968503937007874" header="0.7086614173228347" footer="0.70866141732283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9"/>
  <sheetViews>
    <sheetView view="pageBreakPreview" zoomScaleSheetLayoutView="100" zoomScalePageLayoutView="0" workbookViewId="0" topLeftCell="C1">
      <selection activeCell="N108" sqref="N108"/>
    </sheetView>
  </sheetViews>
  <sheetFormatPr defaultColWidth="9.140625" defaultRowHeight="12.75"/>
  <cols>
    <col min="1" max="1" width="9.57421875" style="1" customWidth="1"/>
    <col min="2" max="2" width="10.00390625" style="1" customWidth="1"/>
    <col min="3" max="5" width="9.140625" style="1" customWidth="1"/>
    <col min="6" max="6" width="11.00390625" style="1" customWidth="1"/>
    <col min="7" max="7" width="15.140625" style="1" customWidth="1"/>
    <col min="8" max="8" width="21.00390625" style="1" customWidth="1"/>
    <col min="9" max="9" width="3.57421875" style="1" customWidth="1"/>
    <col min="10" max="10" width="1.8515625" style="1" customWidth="1"/>
    <col min="11" max="11" width="12.28125" style="1" customWidth="1"/>
    <col min="12" max="12" width="13.00390625" style="1" customWidth="1"/>
    <col min="13" max="13" width="14.7109375" style="1" customWidth="1"/>
    <col min="14" max="14" width="13.7109375" style="1" customWidth="1"/>
    <col min="15" max="15" width="18.00390625" style="1" customWidth="1"/>
    <col min="16" max="16" width="9.7109375" style="1" customWidth="1"/>
    <col min="17" max="17" width="10.140625" style="1" bestFit="1" customWidth="1"/>
    <col min="18" max="18" width="3.28125" style="1" bestFit="1" customWidth="1"/>
    <col min="19" max="19" width="1.421875" style="1" customWidth="1"/>
    <col min="20" max="16384" width="9.140625" style="1" customWidth="1"/>
  </cols>
  <sheetData>
    <row r="1" spans="1:14" ht="21">
      <c r="A1" s="479" t="s">
        <v>112</v>
      </c>
      <c r="B1" s="479"/>
      <c r="C1" s="479"/>
      <c r="D1" s="479"/>
      <c r="E1" s="479"/>
      <c r="F1" s="479"/>
      <c r="G1" s="479"/>
      <c r="H1" s="479"/>
      <c r="I1" s="35"/>
      <c r="N1" s="35" t="s">
        <v>549</v>
      </c>
    </row>
    <row r="2" spans="1:18" ht="21">
      <c r="A2" s="479" t="s">
        <v>427</v>
      </c>
      <c r="B2" s="479"/>
      <c r="C2" s="479"/>
      <c r="D2" s="479"/>
      <c r="E2" s="479"/>
      <c r="F2" s="479"/>
      <c r="G2" s="479"/>
      <c r="H2" s="479"/>
      <c r="I2" s="35"/>
      <c r="K2" s="479" t="s">
        <v>112</v>
      </c>
      <c r="L2" s="479"/>
      <c r="M2" s="479"/>
      <c r="N2" s="479"/>
      <c r="O2" s="479"/>
      <c r="P2" s="479"/>
      <c r="Q2" s="479"/>
      <c r="R2" s="479"/>
    </row>
    <row r="3" spans="1:18" ht="21">
      <c r="A3" s="479" t="s">
        <v>856</v>
      </c>
      <c r="B3" s="479"/>
      <c r="C3" s="479"/>
      <c r="D3" s="479"/>
      <c r="E3" s="479"/>
      <c r="F3" s="479"/>
      <c r="G3" s="479"/>
      <c r="H3" s="479"/>
      <c r="I3" s="35"/>
      <c r="K3" s="479" t="s">
        <v>427</v>
      </c>
      <c r="L3" s="479"/>
      <c r="M3" s="479"/>
      <c r="N3" s="479"/>
      <c r="O3" s="479"/>
      <c r="P3" s="479"/>
      <c r="Q3" s="479"/>
      <c r="R3" s="479"/>
    </row>
    <row r="4" spans="1:18" ht="21">
      <c r="A4" s="35"/>
      <c r="B4" s="35"/>
      <c r="C4" s="35"/>
      <c r="D4" s="35"/>
      <c r="E4" s="35"/>
      <c r="F4" s="35"/>
      <c r="G4" s="35"/>
      <c r="H4" s="35"/>
      <c r="I4" s="35"/>
      <c r="K4" s="479" t="s">
        <v>856</v>
      </c>
      <c r="L4" s="479"/>
      <c r="M4" s="479"/>
      <c r="N4" s="479"/>
      <c r="O4" s="479"/>
      <c r="P4" s="479"/>
      <c r="Q4" s="479"/>
      <c r="R4" s="479"/>
    </row>
    <row r="5" spans="1:18" ht="21">
      <c r="A5" s="45" t="s">
        <v>458</v>
      </c>
      <c r="B5" s="46"/>
      <c r="C5" s="46"/>
      <c r="D5" s="46"/>
      <c r="E5" s="46"/>
      <c r="F5" s="46"/>
      <c r="G5" s="132" t="s">
        <v>75</v>
      </c>
      <c r="H5" s="133" t="s">
        <v>49</v>
      </c>
      <c r="I5" s="43"/>
      <c r="K5" s="348" t="s">
        <v>468</v>
      </c>
      <c r="L5" s="349"/>
      <c r="M5" s="349"/>
      <c r="N5" s="349"/>
      <c r="O5" s="349"/>
      <c r="P5" s="349"/>
      <c r="Q5" s="349"/>
      <c r="R5" s="349"/>
    </row>
    <row r="6" spans="1:18" ht="21">
      <c r="A6" s="236" t="s">
        <v>285</v>
      </c>
      <c r="B6" s="238"/>
      <c r="C6" s="238"/>
      <c r="D6" s="238"/>
      <c r="E6" s="238"/>
      <c r="F6" s="238"/>
      <c r="G6" s="135">
        <v>215001</v>
      </c>
      <c r="H6" s="409">
        <v>4558.32</v>
      </c>
      <c r="I6" s="410"/>
      <c r="K6" s="348"/>
      <c r="L6" s="349"/>
      <c r="M6" s="349"/>
      <c r="N6" s="349"/>
      <c r="O6" s="349"/>
      <c r="P6" s="349"/>
      <c r="Q6" s="349"/>
      <c r="R6" s="349"/>
    </row>
    <row r="7" spans="1:18" ht="21">
      <c r="A7" s="67" t="s">
        <v>286</v>
      </c>
      <c r="B7" s="42"/>
      <c r="C7" s="42"/>
      <c r="D7" s="42"/>
      <c r="E7" s="42"/>
      <c r="F7" s="42"/>
      <c r="G7" s="136">
        <v>215004</v>
      </c>
      <c r="H7" s="96">
        <v>32312.38</v>
      </c>
      <c r="I7" s="44"/>
      <c r="K7" s="350" t="s">
        <v>437</v>
      </c>
      <c r="L7" s="350" t="s">
        <v>428</v>
      </c>
      <c r="M7" s="350" t="s">
        <v>438</v>
      </c>
      <c r="N7" s="350" t="s">
        <v>429</v>
      </c>
      <c r="O7" s="350" t="s">
        <v>430</v>
      </c>
      <c r="P7" s="350" t="s">
        <v>439</v>
      </c>
      <c r="Q7" s="499" t="s">
        <v>49</v>
      </c>
      <c r="R7" s="499"/>
    </row>
    <row r="8" spans="1:18" ht="21">
      <c r="A8" s="67" t="s">
        <v>513</v>
      </c>
      <c r="B8" s="42"/>
      <c r="C8" s="42"/>
      <c r="D8" s="42"/>
      <c r="E8" s="42"/>
      <c r="F8" s="42"/>
      <c r="G8" s="136">
        <v>215008</v>
      </c>
      <c r="H8" s="96">
        <v>936751</v>
      </c>
      <c r="I8" s="44"/>
      <c r="K8" s="351" t="s">
        <v>440</v>
      </c>
      <c r="L8" s="351" t="s">
        <v>435</v>
      </c>
      <c r="M8" s="351" t="s">
        <v>442</v>
      </c>
      <c r="N8" s="351" t="s">
        <v>443</v>
      </c>
      <c r="O8" s="351" t="s">
        <v>444</v>
      </c>
      <c r="P8" s="351" t="s">
        <v>444</v>
      </c>
      <c r="Q8" s="352">
        <v>0</v>
      </c>
      <c r="R8" s="353" t="s">
        <v>8</v>
      </c>
    </row>
    <row r="9" spans="1:18" ht="21">
      <c r="A9" s="67" t="s">
        <v>514</v>
      </c>
      <c r="B9" s="42"/>
      <c r="C9" s="42"/>
      <c r="D9" s="42"/>
      <c r="E9" s="42"/>
      <c r="F9" s="42"/>
      <c r="G9" s="136">
        <v>215013</v>
      </c>
      <c r="H9" s="96">
        <v>1090</v>
      </c>
      <c r="I9" s="44"/>
      <c r="K9" s="351"/>
      <c r="L9" s="351"/>
      <c r="M9" s="351" t="s">
        <v>445</v>
      </c>
      <c r="N9" s="351" t="s">
        <v>446</v>
      </c>
      <c r="O9" s="351"/>
      <c r="P9" s="351"/>
      <c r="Q9" s="351"/>
      <c r="R9" s="351"/>
    </row>
    <row r="10" spans="1:18" ht="21">
      <c r="A10" s="67" t="s">
        <v>515</v>
      </c>
      <c r="B10" s="42"/>
      <c r="C10" s="42"/>
      <c r="D10" s="42"/>
      <c r="E10" s="42"/>
      <c r="F10" s="42"/>
      <c r="G10" s="136">
        <v>215014</v>
      </c>
      <c r="H10" s="96">
        <v>2752052</v>
      </c>
      <c r="I10" s="44"/>
      <c r="K10" s="351" t="s">
        <v>440</v>
      </c>
      <c r="L10" s="351" t="s">
        <v>431</v>
      </c>
      <c r="M10" s="351" t="s">
        <v>432</v>
      </c>
      <c r="N10" s="351" t="s">
        <v>447</v>
      </c>
      <c r="O10" s="351" t="s">
        <v>11</v>
      </c>
      <c r="P10" s="353" t="s">
        <v>8</v>
      </c>
      <c r="Q10" s="352">
        <f>21800-17350</f>
        <v>4450</v>
      </c>
      <c r="R10" s="353" t="s">
        <v>8</v>
      </c>
    </row>
    <row r="11" spans="1:18" ht="21">
      <c r="A11" s="67" t="s">
        <v>516</v>
      </c>
      <c r="B11" s="42"/>
      <c r="C11" s="42"/>
      <c r="D11" s="42"/>
      <c r="E11" s="42"/>
      <c r="F11" s="42"/>
      <c r="G11" s="136">
        <v>215016</v>
      </c>
      <c r="H11" s="96">
        <v>1707000.77</v>
      </c>
      <c r="I11" s="44"/>
      <c r="K11" s="351"/>
      <c r="L11" s="351"/>
      <c r="M11" s="351"/>
      <c r="N11" s="351" t="s">
        <v>448</v>
      </c>
      <c r="O11" s="351" t="s">
        <v>449</v>
      </c>
      <c r="P11" s="351"/>
      <c r="Q11" s="352"/>
      <c r="R11" s="353"/>
    </row>
    <row r="12" spans="1:18" ht="21">
      <c r="A12" s="67" t="s">
        <v>517</v>
      </c>
      <c r="B12" s="42"/>
      <c r="C12" s="42"/>
      <c r="D12" s="42"/>
      <c r="E12" s="42"/>
      <c r="F12" s="42"/>
      <c r="G12" s="136">
        <v>215999</v>
      </c>
      <c r="H12" s="96">
        <v>1911.67</v>
      </c>
      <c r="I12" s="44"/>
      <c r="K12" s="351" t="s">
        <v>440</v>
      </c>
      <c r="L12" s="351" t="s">
        <v>431</v>
      </c>
      <c r="M12" s="351" t="s">
        <v>432</v>
      </c>
      <c r="N12" s="351" t="s">
        <v>11</v>
      </c>
      <c r="O12" s="351" t="s">
        <v>450</v>
      </c>
      <c r="P12" s="353" t="s">
        <v>8</v>
      </c>
      <c r="Q12" s="352">
        <f>256180-90636</f>
        <v>165544</v>
      </c>
      <c r="R12" s="353" t="s">
        <v>8</v>
      </c>
    </row>
    <row r="13" spans="1:18" ht="21">
      <c r="A13" s="67" t="s">
        <v>518</v>
      </c>
      <c r="B13" s="42"/>
      <c r="C13" s="42"/>
      <c r="D13" s="42"/>
      <c r="E13" s="42"/>
      <c r="F13" s="42"/>
      <c r="G13" s="136">
        <v>215999</v>
      </c>
      <c r="H13" s="96">
        <v>1900</v>
      </c>
      <c r="I13" s="44"/>
      <c r="K13" s="351"/>
      <c r="L13" s="351"/>
      <c r="M13" s="351"/>
      <c r="N13" s="351"/>
      <c r="O13" s="351" t="s">
        <v>451</v>
      </c>
      <c r="P13" s="351"/>
      <c r="Q13" s="352"/>
      <c r="R13" s="353"/>
    </row>
    <row r="14" spans="1:18" ht="17.25" customHeight="1">
      <c r="A14" s="67" t="s">
        <v>860</v>
      </c>
      <c r="B14" s="42"/>
      <c r="C14" s="42"/>
      <c r="D14" s="42"/>
      <c r="E14" s="42"/>
      <c r="F14" s="42"/>
      <c r="G14" s="136">
        <v>215999</v>
      </c>
      <c r="H14" s="96">
        <v>108200</v>
      </c>
      <c r="I14" s="44"/>
      <c r="K14" s="351"/>
      <c r="L14" s="351"/>
      <c r="M14" s="351"/>
      <c r="N14" s="351"/>
      <c r="O14" s="351" t="s">
        <v>452</v>
      </c>
      <c r="P14" s="351"/>
      <c r="Q14" s="352"/>
      <c r="R14" s="353"/>
    </row>
    <row r="15" spans="1:18" ht="21">
      <c r="A15" s="67" t="s">
        <v>601</v>
      </c>
      <c r="B15" s="42"/>
      <c r="C15" s="42"/>
      <c r="D15" s="42"/>
      <c r="E15" s="42"/>
      <c r="F15" s="42"/>
      <c r="G15" s="136">
        <v>215999</v>
      </c>
      <c r="H15" s="96">
        <v>22.71</v>
      </c>
      <c r="I15" s="44"/>
      <c r="K15" s="351" t="s">
        <v>440</v>
      </c>
      <c r="L15" s="351" t="s">
        <v>431</v>
      </c>
      <c r="M15" s="351" t="s">
        <v>432</v>
      </c>
      <c r="N15" s="351" t="s">
        <v>13</v>
      </c>
      <c r="O15" s="351" t="s">
        <v>453</v>
      </c>
      <c r="P15" s="353" t="s">
        <v>8</v>
      </c>
      <c r="Q15" s="352">
        <v>17080</v>
      </c>
      <c r="R15" s="353" t="s">
        <v>8</v>
      </c>
    </row>
    <row r="16" spans="1:18" ht="21">
      <c r="A16" s="67" t="s">
        <v>560</v>
      </c>
      <c r="B16" s="42"/>
      <c r="C16" s="42"/>
      <c r="D16" s="42"/>
      <c r="E16" s="42"/>
      <c r="F16" s="42"/>
      <c r="G16" s="136">
        <v>215999</v>
      </c>
      <c r="H16" s="96">
        <v>500</v>
      </c>
      <c r="I16" s="44"/>
      <c r="K16" s="351" t="s">
        <v>440</v>
      </c>
      <c r="L16" s="351" t="s">
        <v>431</v>
      </c>
      <c r="M16" s="351" t="s">
        <v>432</v>
      </c>
      <c r="N16" s="351" t="s">
        <v>14</v>
      </c>
      <c r="O16" s="351" t="s">
        <v>454</v>
      </c>
      <c r="P16" s="353" t="s">
        <v>8</v>
      </c>
      <c r="Q16" s="352">
        <v>280</v>
      </c>
      <c r="R16" s="398">
        <v>3</v>
      </c>
    </row>
    <row r="17" spans="1:18" ht="21">
      <c r="A17" s="67" t="s">
        <v>861</v>
      </c>
      <c r="B17" s="42"/>
      <c r="C17" s="42"/>
      <c r="D17" s="42"/>
      <c r="E17" s="42"/>
      <c r="F17" s="42"/>
      <c r="G17" s="136">
        <v>215999</v>
      </c>
      <c r="H17" s="96">
        <v>40000</v>
      </c>
      <c r="I17" s="44"/>
      <c r="K17" s="351"/>
      <c r="L17" s="351"/>
      <c r="M17" s="351"/>
      <c r="N17" s="351"/>
      <c r="O17" s="351" t="s">
        <v>455</v>
      </c>
      <c r="P17" s="351"/>
      <c r="Q17" s="352"/>
      <c r="R17" s="351"/>
    </row>
    <row r="18" spans="1:18" ht="13.5" customHeight="1">
      <c r="A18" s="78"/>
      <c r="B18" s="77"/>
      <c r="C18" s="77"/>
      <c r="D18" s="77"/>
      <c r="E18" s="77"/>
      <c r="F18" s="77"/>
      <c r="G18" s="137"/>
      <c r="H18" s="411"/>
      <c r="I18" s="44"/>
      <c r="K18" s="351" t="s">
        <v>440</v>
      </c>
      <c r="L18" s="351" t="s">
        <v>431</v>
      </c>
      <c r="M18" s="351" t="s">
        <v>433</v>
      </c>
      <c r="N18" s="351" t="s">
        <v>447</v>
      </c>
      <c r="O18" s="351" t="s">
        <v>11</v>
      </c>
      <c r="P18" s="353" t="s">
        <v>8</v>
      </c>
      <c r="Q18" s="352">
        <v>0</v>
      </c>
      <c r="R18" s="353" t="s">
        <v>8</v>
      </c>
    </row>
    <row r="19" spans="1:18" ht="21.75" thickBot="1">
      <c r="A19" s="42"/>
      <c r="E19" s="47" t="s">
        <v>22</v>
      </c>
      <c r="H19" s="131">
        <f>SUM(H6:H18)</f>
        <v>5586298.850000001</v>
      </c>
      <c r="I19" s="129"/>
      <c r="K19" s="351"/>
      <c r="L19" s="351"/>
      <c r="M19" s="351"/>
      <c r="N19" s="351" t="s">
        <v>448</v>
      </c>
      <c r="O19" s="351" t="s">
        <v>449</v>
      </c>
      <c r="P19" s="351"/>
      <c r="Q19" s="352"/>
      <c r="R19" s="351"/>
    </row>
    <row r="20" spans="1:18" ht="19.5" customHeight="1" thickTop="1">
      <c r="A20" s="42"/>
      <c r="E20" s="47"/>
      <c r="H20" s="129"/>
      <c r="I20" s="129"/>
      <c r="K20" s="351" t="s">
        <v>440</v>
      </c>
      <c r="L20" s="351" t="s">
        <v>431</v>
      </c>
      <c r="M20" s="351" t="s">
        <v>433</v>
      </c>
      <c r="N20" s="351" t="s">
        <v>11</v>
      </c>
      <c r="O20" s="351" t="s">
        <v>450</v>
      </c>
      <c r="P20" s="353" t="s">
        <v>8</v>
      </c>
      <c r="Q20" s="352">
        <f>88630-39623</f>
        <v>49007</v>
      </c>
      <c r="R20" s="353" t="s">
        <v>8</v>
      </c>
    </row>
    <row r="21" spans="1:18" ht="21">
      <c r="A21" s="45" t="s">
        <v>249</v>
      </c>
      <c r="B21" s="46"/>
      <c r="C21" s="46"/>
      <c r="D21" s="46"/>
      <c r="E21" s="46"/>
      <c r="F21" s="46"/>
      <c r="G21" s="132" t="s">
        <v>75</v>
      </c>
      <c r="H21" s="133" t="s">
        <v>49</v>
      </c>
      <c r="I21" s="43"/>
      <c r="K21" s="351"/>
      <c r="L21" s="351"/>
      <c r="M21" s="351"/>
      <c r="N21" s="351"/>
      <c r="O21" s="351" t="s">
        <v>451</v>
      </c>
      <c r="P21" s="351"/>
      <c r="Q21" s="352"/>
      <c r="R21" s="353"/>
    </row>
    <row r="22" spans="1:18" ht="19.5" customHeight="1">
      <c r="A22" s="64" t="s">
        <v>250</v>
      </c>
      <c r="B22" s="65"/>
      <c r="C22" s="65"/>
      <c r="D22" s="65"/>
      <c r="E22" s="65"/>
      <c r="F22" s="65"/>
      <c r="G22" s="135">
        <v>215014</v>
      </c>
      <c r="H22" s="412">
        <v>193000</v>
      </c>
      <c r="I22" s="72"/>
      <c r="K22" s="351"/>
      <c r="L22" s="351"/>
      <c r="M22" s="351"/>
      <c r="N22" s="351"/>
      <c r="O22" s="351" t="s">
        <v>452</v>
      </c>
      <c r="P22" s="351"/>
      <c r="Q22" s="352"/>
      <c r="R22" s="353"/>
    </row>
    <row r="23" spans="1:18" ht="19.5" customHeight="1">
      <c r="A23" s="67" t="s">
        <v>251</v>
      </c>
      <c r="B23" s="42"/>
      <c r="C23" s="42"/>
      <c r="D23" s="42"/>
      <c r="E23" s="42"/>
      <c r="F23" s="42"/>
      <c r="G23" s="136">
        <v>215014</v>
      </c>
      <c r="H23" s="413">
        <v>1600600</v>
      </c>
      <c r="I23" s="72"/>
      <c r="K23" s="351" t="s">
        <v>440</v>
      </c>
      <c r="L23" s="351" t="s">
        <v>434</v>
      </c>
      <c r="M23" s="351" t="s">
        <v>442</v>
      </c>
      <c r="N23" s="351" t="s">
        <v>447</v>
      </c>
      <c r="O23" s="351" t="s">
        <v>11</v>
      </c>
      <c r="P23" s="353" t="s">
        <v>8</v>
      </c>
      <c r="Q23" s="352"/>
      <c r="R23" s="353" t="s">
        <v>8</v>
      </c>
    </row>
    <row r="24" spans="1:18" ht="19.5" customHeight="1">
      <c r="A24" s="67" t="s">
        <v>252</v>
      </c>
      <c r="B24" s="42"/>
      <c r="C24" s="42"/>
      <c r="D24" s="42"/>
      <c r="E24" s="42"/>
      <c r="F24" s="42"/>
      <c r="G24" s="136">
        <v>215014</v>
      </c>
      <c r="H24" s="413">
        <v>13500</v>
      </c>
      <c r="I24" s="72"/>
      <c r="K24" s="351"/>
      <c r="L24" s="351"/>
      <c r="M24" s="351" t="s">
        <v>456</v>
      </c>
      <c r="N24" s="351" t="s">
        <v>448</v>
      </c>
      <c r="O24" s="351" t="s">
        <v>449</v>
      </c>
      <c r="P24" s="351"/>
      <c r="Q24" s="352"/>
      <c r="R24" s="353"/>
    </row>
    <row r="25" spans="1:18" ht="21">
      <c r="A25" s="67" t="s">
        <v>253</v>
      </c>
      <c r="B25" s="42"/>
      <c r="C25" s="42"/>
      <c r="D25" s="42"/>
      <c r="E25" s="42"/>
      <c r="F25" s="42"/>
      <c r="G25" s="136">
        <v>215014</v>
      </c>
      <c r="H25" s="413">
        <v>127500</v>
      </c>
      <c r="I25" s="72"/>
      <c r="K25" s="351" t="s">
        <v>440</v>
      </c>
      <c r="L25" s="351" t="s">
        <v>434</v>
      </c>
      <c r="M25" s="351" t="s">
        <v>442</v>
      </c>
      <c r="N25" s="351" t="s">
        <v>11</v>
      </c>
      <c r="O25" s="351" t="s">
        <v>450</v>
      </c>
      <c r="P25" s="353" t="s">
        <v>8</v>
      </c>
      <c r="Q25" s="352">
        <f>118370-53715</f>
        <v>64655</v>
      </c>
      <c r="R25" s="353" t="s">
        <v>8</v>
      </c>
    </row>
    <row r="26" spans="1:18" ht="21">
      <c r="A26" s="67" t="s">
        <v>254</v>
      </c>
      <c r="B26" s="42"/>
      <c r="C26" s="42"/>
      <c r="D26" s="42"/>
      <c r="E26" s="42"/>
      <c r="F26" s="42"/>
      <c r="G26" s="136">
        <v>215014</v>
      </c>
      <c r="H26" s="413">
        <v>83000</v>
      </c>
      <c r="I26" s="72"/>
      <c r="K26" s="351"/>
      <c r="L26" s="351"/>
      <c r="M26" s="351" t="s">
        <v>456</v>
      </c>
      <c r="N26" s="351"/>
      <c r="O26" s="351" t="s">
        <v>451</v>
      </c>
      <c r="P26" s="351"/>
      <c r="Q26" s="351"/>
      <c r="R26" s="353"/>
    </row>
    <row r="27" spans="1:18" ht="19.5" customHeight="1">
      <c r="A27" s="67" t="s">
        <v>257</v>
      </c>
      <c r="B27" s="42"/>
      <c r="C27" s="42"/>
      <c r="D27" s="42"/>
      <c r="E27" s="42"/>
      <c r="F27" s="42"/>
      <c r="G27" s="136">
        <v>215014</v>
      </c>
      <c r="H27" s="413">
        <v>360</v>
      </c>
      <c r="I27" s="72"/>
      <c r="K27" s="351"/>
      <c r="L27" s="351"/>
      <c r="M27" s="351"/>
      <c r="N27" s="351"/>
      <c r="O27" s="351" t="s">
        <v>452</v>
      </c>
      <c r="P27" s="351"/>
      <c r="Q27" s="351"/>
      <c r="R27" s="353"/>
    </row>
    <row r="28" spans="1:18" ht="21">
      <c r="A28" s="67" t="s">
        <v>255</v>
      </c>
      <c r="B28" s="42"/>
      <c r="C28" s="42"/>
      <c r="D28" s="42"/>
      <c r="E28" s="42"/>
      <c r="F28" s="42"/>
      <c r="G28" s="136">
        <v>215014</v>
      </c>
      <c r="H28" s="413">
        <v>358000</v>
      </c>
      <c r="I28" s="72"/>
      <c r="K28" s="351" t="s">
        <v>440</v>
      </c>
      <c r="L28" s="351" t="s">
        <v>435</v>
      </c>
      <c r="M28" s="351" t="s">
        <v>442</v>
      </c>
      <c r="N28" s="351" t="s">
        <v>447</v>
      </c>
      <c r="O28" s="351" t="s">
        <v>11</v>
      </c>
      <c r="P28" s="353" t="s">
        <v>8</v>
      </c>
      <c r="Q28" s="352">
        <v>4600</v>
      </c>
      <c r="R28" s="353" t="s">
        <v>8</v>
      </c>
    </row>
    <row r="29" spans="1:18" ht="21" customHeight="1">
      <c r="A29" s="67" t="s">
        <v>256</v>
      </c>
      <c r="B29" s="42"/>
      <c r="C29" s="42"/>
      <c r="D29" s="42"/>
      <c r="E29" s="42"/>
      <c r="F29" s="42"/>
      <c r="G29" s="136">
        <v>215014</v>
      </c>
      <c r="H29" s="413">
        <v>216500</v>
      </c>
      <c r="I29" s="72"/>
      <c r="K29" s="351"/>
      <c r="L29" s="351"/>
      <c r="M29" s="351" t="s">
        <v>445</v>
      </c>
      <c r="N29" s="351" t="s">
        <v>448</v>
      </c>
      <c r="O29" s="351" t="s">
        <v>449</v>
      </c>
      <c r="P29" s="351"/>
      <c r="Q29" s="352"/>
      <c r="R29" s="353"/>
    </row>
    <row r="30" spans="1:18" ht="21">
      <c r="A30" s="67" t="s">
        <v>258</v>
      </c>
      <c r="B30" s="42"/>
      <c r="C30" s="42"/>
      <c r="D30" s="42"/>
      <c r="E30" s="42"/>
      <c r="F30" s="42"/>
      <c r="G30" s="136">
        <v>215014</v>
      </c>
      <c r="H30" s="413">
        <v>6367</v>
      </c>
      <c r="I30" s="72"/>
      <c r="K30" s="351" t="s">
        <v>440</v>
      </c>
      <c r="L30" s="351" t="s">
        <v>435</v>
      </c>
      <c r="M30" s="351" t="s">
        <v>442</v>
      </c>
      <c r="N30" s="351" t="s">
        <v>11</v>
      </c>
      <c r="O30" s="351" t="s">
        <v>450</v>
      </c>
      <c r="P30" s="353" t="s">
        <v>8</v>
      </c>
      <c r="Q30" s="352">
        <f>62300-31124</f>
        <v>31176</v>
      </c>
      <c r="R30" s="353" t="s">
        <v>8</v>
      </c>
    </row>
    <row r="31" spans="1:18" ht="17.25" customHeight="1">
      <c r="A31" s="67" t="s">
        <v>259</v>
      </c>
      <c r="B31" s="42"/>
      <c r="C31" s="42"/>
      <c r="D31" s="42"/>
      <c r="E31" s="42"/>
      <c r="F31" s="42"/>
      <c r="G31" s="136">
        <v>215014</v>
      </c>
      <c r="H31" s="413">
        <v>1250</v>
      </c>
      <c r="I31" s="72"/>
      <c r="K31" s="351"/>
      <c r="L31" s="351"/>
      <c r="M31" s="351"/>
      <c r="N31" s="351"/>
      <c r="O31" s="351" t="s">
        <v>452</v>
      </c>
      <c r="P31" s="351"/>
      <c r="Q31" s="352"/>
      <c r="R31" s="353"/>
    </row>
    <row r="32" spans="1:18" ht="21">
      <c r="A32" s="67" t="s">
        <v>501</v>
      </c>
      <c r="B32" s="42"/>
      <c r="C32" s="42"/>
      <c r="D32" s="42"/>
      <c r="E32" s="42"/>
      <c r="F32" s="42"/>
      <c r="G32" s="136">
        <v>215014</v>
      </c>
      <c r="H32" s="413">
        <v>103200</v>
      </c>
      <c r="I32" s="72"/>
      <c r="K32" s="351" t="s">
        <v>440</v>
      </c>
      <c r="L32" s="351" t="s">
        <v>17</v>
      </c>
      <c r="M32" s="351" t="s">
        <v>17</v>
      </c>
      <c r="N32" s="351" t="s">
        <v>17</v>
      </c>
      <c r="O32" s="351" t="s">
        <v>457</v>
      </c>
      <c r="P32" s="353" t="s">
        <v>8</v>
      </c>
      <c r="Q32" s="352">
        <v>15930</v>
      </c>
      <c r="R32" s="353" t="s">
        <v>8</v>
      </c>
    </row>
    <row r="33" spans="1:20" ht="21">
      <c r="A33" s="67" t="s">
        <v>502</v>
      </c>
      <c r="B33" s="42"/>
      <c r="C33" s="42"/>
      <c r="D33" s="42"/>
      <c r="E33" s="42"/>
      <c r="F33" s="42"/>
      <c r="G33" s="136">
        <v>215014</v>
      </c>
      <c r="H33" s="413">
        <v>46452</v>
      </c>
      <c r="I33" s="72"/>
      <c r="K33" s="414"/>
      <c r="L33" s="415"/>
      <c r="M33" s="415"/>
      <c r="N33" s="416" t="s">
        <v>22</v>
      </c>
      <c r="O33" s="415"/>
      <c r="P33" s="417"/>
      <c r="Q33" s="400">
        <f>SUM(Q8:Q32)</f>
        <v>352722</v>
      </c>
      <c r="R33" s="399">
        <f>SUM(R8:R32)</f>
        <v>3</v>
      </c>
      <c r="T33" s="1">
        <v>0</v>
      </c>
    </row>
    <row r="34" spans="1:9" ht="21">
      <c r="A34" s="78" t="s">
        <v>503</v>
      </c>
      <c r="B34" s="77"/>
      <c r="C34" s="77"/>
      <c r="D34" s="77"/>
      <c r="E34" s="77"/>
      <c r="F34" s="77"/>
      <c r="G34" s="137">
        <v>215014</v>
      </c>
      <c r="H34" s="413">
        <v>2323</v>
      </c>
      <c r="I34" s="72"/>
    </row>
    <row r="35" spans="1:9" ht="21.75" thickBot="1">
      <c r="A35" s="42"/>
      <c r="E35" s="47" t="s">
        <v>22</v>
      </c>
      <c r="H35" s="131">
        <f>SUM(H22:H34)</f>
        <v>2752052</v>
      </c>
      <c r="I35" s="72"/>
    </row>
    <row r="36" spans="1:9" ht="12" customHeight="1" thickTop="1">
      <c r="A36" s="42"/>
      <c r="E36" s="47"/>
      <c r="H36" s="129"/>
      <c r="I36" s="129"/>
    </row>
    <row r="37" spans="1:18" ht="21">
      <c r="A37" s="45" t="s">
        <v>542</v>
      </c>
      <c r="B37" s="46"/>
      <c r="C37" s="46"/>
      <c r="D37" s="46"/>
      <c r="E37" s="46"/>
      <c r="F37" s="46"/>
      <c r="G37" s="132" t="s">
        <v>75</v>
      </c>
      <c r="H37" s="133" t="s">
        <v>49</v>
      </c>
      <c r="I37" s="129"/>
      <c r="K37" s="61" t="s">
        <v>67</v>
      </c>
      <c r="L37" s="61"/>
      <c r="M37" s="61" t="s">
        <v>563</v>
      </c>
      <c r="O37" s="61"/>
      <c r="P37" s="61"/>
      <c r="R37" s="61"/>
    </row>
    <row r="38" spans="1:18" ht="21">
      <c r="A38" s="236" t="s">
        <v>397</v>
      </c>
      <c r="B38" s="237"/>
      <c r="C38" s="237"/>
      <c r="D38" s="237"/>
      <c r="E38" s="238"/>
      <c r="F38" s="239"/>
      <c r="G38" s="135">
        <v>190004</v>
      </c>
      <c r="H38" s="240">
        <f>370100+601100-601100</f>
        <v>370100</v>
      </c>
      <c r="I38" s="43"/>
      <c r="K38" s="61" t="s">
        <v>109</v>
      </c>
      <c r="L38" s="61"/>
      <c r="M38" s="42" t="s">
        <v>862</v>
      </c>
      <c r="O38" s="42"/>
      <c r="P38" s="61"/>
      <c r="Q38" s="42"/>
      <c r="R38" s="61"/>
    </row>
    <row r="39" spans="1:18" ht="21">
      <c r="A39" s="78"/>
      <c r="B39" s="77"/>
      <c r="C39" s="77"/>
      <c r="D39" s="77"/>
      <c r="E39" s="77"/>
      <c r="F39" s="77"/>
      <c r="G39" s="137"/>
      <c r="H39" s="418"/>
      <c r="I39" s="72"/>
      <c r="K39" s="61" t="s">
        <v>217</v>
      </c>
      <c r="L39" s="61"/>
      <c r="M39" s="61" t="s">
        <v>863</v>
      </c>
      <c r="O39" s="61"/>
      <c r="P39" s="61"/>
      <c r="Q39" s="42"/>
      <c r="R39" s="61"/>
    </row>
    <row r="40" spans="1:9" ht="21.75" thickBot="1">
      <c r="A40" s="42"/>
      <c r="E40" s="47" t="s">
        <v>22</v>
      </c>
      <c r="H40" s="131">
        <f>SUM(H38:H39)</f>
        <v>370100</v>
      </c>
      <c r="I40" s="410"/>
    </row>
    <row r="41" spans="1:9" ht="21.75" thickTop="1">
      <c r="A41" s="42"/>
      <c r="E41" s="47"/>
      <c r="H41" s="129"/>
      <c r="I41" s="410"/>
    </row>
    <row r="42" spans="1:9" ht="21">
      <c r="A42" s="42"/>
      <c r="E42" s="47" t="s">
        <v>106</v>
      </c>
      <c r="H42" s="129"/>
      <c r="I42" s="129"/>
    </row>
    <row r="43" spans="1:9" ht="21">
      <c r="A43" s="479" t="s">
        <v>112</v>
      </c>
      <c r="B43" s="479"/>
      <c r="C43" s="479"/>
      <c r="D43" s="479"/>
      <c r="E43" s="479"/>
      <c r="F43" s="479"/>
      <c r="G43" s="479"/>
      <c r="H43" s="479"/>
      <c r="I43" s="129"/>
    </row>
    <row r="44" spans="1:9" ht="21.75" customHeight="1">
      <c r="A44" s="479" t="s">
        <v>427</v>
      </c>
      <c r="B44" s="479"/>
      <c r="C44" s="479"/>
      <c r="D44" s="479"/>
      <c r="E44" s="479"/>
      <c r="F44" s="479"/>
      <c r="G44" s="479"/>
      <c r="H44" s="479"/>
      <c r="I44" s="35"/>
    </row>
    <row r="45" spans="1:9" ht="21">
      <c r="A45" s="479" t="s">
        <v>856</v>
      </c>
      <c r="B45" s="479"/>
      <c r="C45" s="479"/>
      <c r="D45" s="479"/>
      <c r="E45" s="479"/>
      <c r="F45" s="479"/>
      <c r="G45" s="479"/>
      <c r="H45" s="479"/>
      <c r="I45" s="35"/>
    </row>
    <row r="46" spans="1:9" ht="21">
      <c r="A46" s="42"/>
      <c r="E46" s="47"/>
      <c r="H46" s="129"/>
      <c r="I46" s="35"/>
    </row>
    <row r="47" spans="1:9" ht="21">
      <c r="A47" s="48" t="s">
        <v>460</v>
      </c>
      <c r="G47" s="135" t="s">
        <v>75</v>
      </c>
      <c r="H47" s="279" t="s">
        <v>49</v>
      </c>
      <c r="I47" s="129"/>
    </row>
    <row r="48" spans="1:9" ht="21">
      <c r="A48" s="280" t="s">
        <v>387</v>
      </c>
      <c r="B48" s="134"/>
      <c r="C48" s="134"/>
      <c r="D48" s="134"/>
      <c r="E48" s="282" t="s">
        <v>398</v>
      </c>
      <c r="F48" s="65" t="s">
        <v>399</v>
      </c>
      <c r="G48" s="135">
        <v>113302</v>
      </c>
      <c r="H48" s="240">
        <v>57</v>
      </c>
      <c r="I48" s="43"/>
    </row>
    <row r="49" spans="1:9" ht="21">
      <c r="A49" s="130" t="s">
        <v>388</v>
      </c>
      <c r="B49" s="95"/>
      <c r="C49" s="95"/>
      <c r="D49" s="95"/>
      <c r="E49" s="43" t="s">
        <v>398</v>
      </c>
      <c r="F49" s="42" t="s">
        <v>400</v>
      </c>
      <c r="G49" s="136">
        <v>113302</v>
      </c>
      <c r="H49" s="138">
        <v>375.25</v>
      </c>
      <c r="I49" s="72"/>
    </row>
    <row r="50" spans="1:9" ht="21">
      <c r="A50" s="130" t="s">
        <v>389</v>
      </c>
      <c r="B50" s="95"/>
      <c r="C50" s="95"/>
      <c r="D50" s="95"/>
      <c r="E50" s="43" t="s">
        <v>398</v>
      </c>
      <c r="F50" s="42" t="s">
        <v>401</v>
      </c>
      <c r="G50" s="136">
        <v>113302</v>
      </c>
      <c r="H50" s="138">
        <v>508.25</v>
      </c>
      <c r="I50" s="44"/>
    </row>
    <row r="51" spans="1:9" ht="21">
      <c r="A51" s="130" t="s">
        <v>390</v>
      </c>
      <c r="B51" s="95"/>
      <c r="C51" s="95"/>
      <c r="D51" s="95"/>
      <c r="E51" s="43" t="s">
        <v>398</v>
      </c>
      <c r="F51" s="42" t="s">
        <v>857</v>
      </c>
      <c r="G51" s="136">
        <v>113302</v>
      </c>
      <c r="H51" s="138">
        <v>3728.75</v>
      </c>
      <c r="I51" s="44"/>
    </row>
    <row r="52" spans="1:9" ht="21">
      <c r="A52" s="130" t="s">
        <v>391</v>
      </c>
      <c r="B52" s="95"/>
      <c r="C52" s="95"/>
      <c r="D52" s="95"/>
      <c r="E52" s="43" t="s">
        <v>398</v>
      </c>
      <c r="F52" s="42" t="s">
        <v>402</v>
      </c>
      <c r="G52" s="136">
        <v>113302</v>
      </c>
      <c r="H52" s="138">
        <v>1947.5</v>
      </c>
      <c r="I52" s="44"/>
    </row>
    <row r="53" spans="1:9" ht="20.25" customHeight="1">
      <c r="A53" s="130" t="s">
        <v>392</v>
      </c>
      <c r="B53" s="95"/>
      <c r="C53" s="95"/>
      <c r="D53" s="95"/>
      <c r="E53" s="43" t="s">
        <v>398</v>
      </c>
      <c r="F53" s="42" t="s">
        <v>403</v>
      </c>
      <c r="G53" s="136">
        <v>113302</v>
      </c>
      <c r="H53" s="138">
        <v>1491.5</v>
      </c>
      <c r="I53" s="44"/>
    </row>
    <row r="54" spans="1:9" ht="21">
      <c r="A54" s="130" t="s">
        <v>393</v>
      </c>
      <c r="B54" s="95"/>
      <c r="C54" s="95"/>
      <c r="D54" s="95"/>
      <c r="E54" s="43" t="s">
        <v>398</v>
      </c>
      <c r="F54" s="42" t="s">
        <v>404</v>
      </c>
      <c r="G54" s="136">
        <v>113302</v>
      </c>
      <c r="H54" s="138">
        <v>2037.75</v>
      </c>
      <c r="I54" s="44"/>
    </row>
    <row r="55" spans="1:9" ht="21">
      <c r="A55" s="130" t="s">
        <v>394</v>
      </c>
      <c r="B55" s="95"/>
      <c r="C55" s="95"/>
      <c r="D55" s="95"/>
      <c r="E55" s="43" t="s">
        <v>398</v>
      </c>
      <c r="F55" s="42" t="s">
        <v>561</v>
      </c>
      <c r="G55" s="136">
        <v>113302</v>
      </c>
      <c r="H55" s="138">
        <v>2432</v>
      </c>
      <c r="I55" s="44"/>
    </row>
    <row r="56" spans="1:9" ht="21">
      <c r="A56" s="130" t="s">
        <v>395</v>
      </c>
      <c r="B56" s="95"/>
      <c r="C56" s="95"/>
      <c r="D56" s="95"/>
      <c r="E56" s="43" t="s">
        <v>398</v>
      </c>
      <c r="F56" s="42" t="s">
        <v>562</v>
      </c>
      <c r="G56" s="136">
        <v>113302</v>
      </c>
      <c r="H56" s="138">
        <v>2508</v>
      </c>
      <c r="I56" s="44"/>
    </row>
    <row r="57" spans="1:9" ht="21">
      <c r="A57" s="130" t="s">
        <v>382</v>
      </c>
      <c r="B57" s="95"/>
      <c r="C57" s="95"/>
      <c r="D57" s="95"/>
      <c r="E57" s="43" t="s">
        <v>398</v>
      </c>
      <c r="F57" s="42" t="s">
        <v>858</v>
      </c>
      <c r="G57" s="136">
        <v>113302</v>
      </c>
      <c r="H57" s="138">
        <v>3453.25</v>
      </c>
      <c r="I57" s="44"/>
    </row>
    <row r="58" spans="1:9" ht="21">
      <c r="A58" s="130" t="s">
        <v>383</v>
      </c>
      <c r="B58" s="95"/>
      <c r="C58" s="95"/>
      <c r="D58" s="95"/>
      <c r="E58" s="43" t="s">
        <v>398</v>
      </c>
      <c r="F58" s="42" t="s">
        <v>859</v>
      </c>
      <c r="G58" s="136">
        <v>113302</v>
      </c>
      <c r="H58" s="138">
        <v>10188.75</v>
      </c>
      <c r="I58" s="44"/>
    </row>
    <row r="59" spans="1:9" ht="21">
      <c r="A59" s="419"/>
      <c r="B59" s="77"/>
      <c r="C59" s="77"/>
      <c r="D59" s="77"/>
      <c r="E59" s="77"/>
      <c r="F59" s="77"/>
      <c r="G59" s="137"/>
      <c r="H59" s="139"/>
      <c r="I59" s="44"/>
    </row>
    <row r="60" spans="5:9" ht="21.75" thickBot="1">
      <c r="E60" s="47" t="s">
        <v>22</v>
      </c>
      <c r="H60" s="131">
        <f>SUM(H48:H59)</f>
        <v>28728</v>
      </c>
      <c r="I60" s="44"/>
    </row>
    <row r="61" spans="1:19" ht="21.75" thickTop="1">
      <c r="A61" s="35"/>
      <c r="B61" s="35"/>
      <c r="C61" s="35"/>
      <c r="D61" s="35"/>
      <c r="E61" s="35"/>
      <c r="F61" s="35"/>
      <c r="G61" s="35"/>
      <c r="H61" s="35"/>
      <c r="I61" s="129"/>
      <c r="K61" s="157"/>
      <c r="M61" s="151"/>
      <c r="N61" s="151"/>
      <c r="O61" s="151"/>
      <c r="P61" s="151"/>
      <c r="Q61" s="151"/>
      <c r="R61" s="151"/>
      <c r="S61" s="354">
        <v>2000</v>
      </c>
    </row>
    <row r="62" spans="1:19" ht="21">
      <c r="A62" s="154" t="s">
        <v>462</v>
      </c>
      <c r="B62" s="154"/>
      <c r="C62" s="154"/>
      <c r="D62" s="154"/>
      <c r="E62" s="154"/>
      <c r="F62" s="154"/>
      <c r="G62" s="132" t="s">
        <v>75</v>
      </c>
      <c r="H62" s="133" t="s">
        <v>49</v>
      </c>
      <c r="I62" s="35"/>
      <c r="L62" s="42"/>
      <c r="M62" s="151"/>
      <c r="N62" s="151"/>
      <c r="O62" s="151"/>
      <c r="P62" s="151"/>
      <c r="Q62" s="151"/>
      <c r="R62" s="151"/>
      <c r="S62" s="354"/>
    </row>
    <row r="63" spans="1:19" ht="21">
      <c r="A63" s="64" t="s">
        <v>543</v>
      </c>
      <c r="B63" s="152"/>
      <c r="C63" s="152"/>
      <c r="D63" s="152"/>
      <c r="E63" s="152"/>
      <c r="F63" s="152"/>
      <c r="G63" s="155">
        <v>214000</v>
      </c>
      <c r="H63" s="157">
        <v>3000</v>
      </c>
      <c r="I63" s="43"/>
      <c r="M63" s="151"/>
      <c r="N63" s="151"/>
      <c r="O63" s="151"/>
      <c r="P63" s="151"/>
      <c r="Q63" s="151"/>
      <c r="R63" s="151"/>
      <c r="S63" s="354"/>
    </row>
    <row r="64" spans="1:19" ht="21">
      <c r="A64" s="420" t="s">
        <v>544</v>
      </c>
      <c r="B64" s="151"/>
      <c r="C64" s="151"/>
      <c r="D64" s="151"/>
      <c r="E64" s="151"/>
      <c r="F64" s="151"/>
      <c r="G64" s="156"/>
      <c r="H64" s="158"/>
      <c r="I64" s="354"/>
      <c r="L64" s="42"/>
      <c r="M64" s="151"/>
      <c r="N64" s="151"/>
      <c r="O64" s="151"/>
      <c r="P64" s="151"/>
      <c r="Q64" s="151"/>
      <c r="R64" s="151"/>
      <c r="S64" s="354">
        <v>200000</v>
      </c>
    </row>
    <row r="65" spans="1:19" ht="21">
      <c r="A65" s="67" t="s">
        <v>545</v>
      </c>
      <c r="B65" s="151"/>
      <c r="C65" s="151"/>
      <c r="D65" s="151"/>
      <c r="E65" s="151"/>
      <c r="F65" s="151"/>
      <c r="G65" s="156">
        <v>214000</v>
      </c>
      <c r="H65" s="158">
        <v>2000</v>
      </c>
      <c r="I65" s="354"/>
      <c r="L65" s="42"/>
      <c r="M65" s="151"/>
      <c r="N65" s="151"/>
      <c r="O65" s="151"/>
      <c r="P65" s="151"/>
      <c r="Q65" s="151"/>
      <c r="R65" s="151"/>
      <c r="S65" s="354"/>
    </row>
    <row r="66" spans="1:19" ht="21">
      <c r="A66" s="67" t="s">
        <v>546</v>
      </c>
      <c r="B66" s="151"/>
      <c r="C66" s="151"/>
      <c r="D66" s="151"/>
      <c r="E66" s="151"/>
      <c r="F66" s="151"/>
      <c r="G66" s="156">
        <v>214000</v>
      </c>
      <c r="H66" s="158">
        <v>150000</v>
      </c>
      <c r="I66" s="354"/>
      <c r="L66" s="42"/>
      <c r="M66" s="151"/>
      <c r="N66" s="151"/>
      <c r="O66" s="151"/>
      <c r="P66" s="151"/>
      <c r="Q66" s="151"/>
      <c r="R66" s="151"/>
      <c r="S66" s="354">
        <v>3500</v>
      </c>
    </row>
    <row r="67" spans="1:19" ht="21">
      <c r="A67" s="420" t="s">
        <v>547</v>
      </c>
      <c r="B67" s="151"/>
      <c r="C67" s="151"/>
      <c r="D67" s="151"/>
      <c r="E67" s="151"/>
      <c r="F67" s="151"/>
      <c r="G67" s="156"/>
      <c r="H67" s="158"/>
      <c r="I67" s="354"/>
      <c r="L67" s="42"/>
      <c r="M67" s="151"/>
      <c r="N67" s="151"/>
      <c r="O67" s="151"/>
      <c r="P67" s="151"/>
      <c r="Q67" s="151"/>
      <c r="R67" s="151"/>
      <c r="S67" s="354"/>
    </row>
    <row r="68" spans="1:19" ht="21">
      <c r="A68" s="67" t="s">
        <v>847</v>
      </c>
      <c r="B68" s="151"/>
      <c r="C68" s="151"/>
      <c r="D68" s="151"/>
      <c r="E68" s="151"/>
      <c r="F68" s="151"/>
      <c r="G68" s="156">
        <v>214000</v>
      </c>
      <c r="H68" s="158">
        <v>710</v>
      </c>
      <c r="I68" s="354"/>
      <c r="L68" s="42"/>
      <c r="M68" s="151"/>
      <c r="N68" s="151"/>
      <c r="O68" s="151"/>
      <c r="P68" s="151"/>
      <c r="Q68" s="151"/>
      <c r="R68" s="151"/>
      <c r="S68" s="354"/>
    </row>
    <row r="69" spans="1:19" ht="21">
      <c r="A69" s="420" t="s">
        <v>548</v>
      </c>
      <c r="B69" s="151"/>
      <c r="C69" s="151"/>
      <c r="D69" s="151"/>
      <c r="E69" s="151"/>
      <c r="F69" s="151"/>
      <c r="G69" s="156"/>
      <c r="H69" s="158"/>
      <c r="I69" s="354"/>
      <c r="M69" s="151"/>
      <c r="N69" s="151"/>
      <c r="O69" s="151"/>
      <c r="P69" s="151"/>
      <c r="Q69" s="151"/>
      <c r="R69" s="151"/>
      <c r="S69" s="354"/>
    </row>
    <row r="70" spans="1:19" ht="21">
      <c r="A70" s="67" t="s">
        <v>848</v>
      </c>
      <c r="B70" s="151"/>
      <c r="C70" s="151"/>
      <c r="D70" s="151"/>
      <c r="E70" s="151"/>
      <c r="F70" s="151"/>
      <c r="G70" s="156">
        <v>214000</v>
      </c>
      <c r="H70" s="158">
        <v>710</v>
      </c>
      <c r="I70" s="354"/>
      <c r="L70" s="42"/>
      <c r="M70" s="151"/>
      <c r="N70" s="151"/>
      <c r="O70" s="151"/>
      <c r="P70" s="151"/>
      <c r="Q70" s="151"/>
      <c r="R70" s="151"/>
      <c r="S70" s="354"/>
    </row>
    <row r="71" spans="1:19" ht="21">
      <c r="A71" s="420" t="s">
        <v>548</v>
      </c>
      <c r="B71" s="151"/>
      <c r="C71" s="151"/>
      <c r="D71" s="151"/>
      <c r="E71" s="151"/>
      <c r="F71" s="151"/>
      <c r="G71" s="136"/>
      <c r="H71" s="158"/>
      <c r="I71" s="354"/>
      <c r="M71" s="151"/>
      <c r="N71" s="151"/>
      <c r="O71" s="151"/>
      <c r="P71" s="151"/>
      <c r="Q71" s="151"/>
      <c r="R71" s="151"/>
      <c r="S71" s="354"/>
    </row>
    <row r="72" spans="1:19" ht="21">
      <c r="A72" s="67" t="s">
        <v>849</v>
      </c>
      <c r="B72" s="151"/>
      <c r="C72" s="151"/>
      <c r="D72" s="151"/>
      <c r="E72" s="151"/>
      <c r="F72" s="151"/>
      <c r="G72" s="156">
        <v>214000</v>
      </c>
      <c r="H72" s="158">
        <v>20000</v>
      </c>
      <c r="I72" s="354"/>
      <c r="L72" s="42"/>
      <c r="M72" s="151"/>
      <c r="N72" s="151"/>
      <c r="O72" s="151"/>
      <c r="P72" s="151"/>
      <c r="Q72" s="151"/>
      <c r="R72" s="151"/>
      <c r="S72" s="354"/>
    </row>
    <row r="73" spans="1:19" ht="20.25" customHeight="1">
      <c r="A73" s="67" t="s">
        <v>850</v>
      </c>
      <c r="B73" s="151"/>
      <c r="C73" s="151"/>
      <c r="D73" s="151"/>
      <c r="E73" s="151"/>
      <c r="F73" s="151"/>
      <c r="G73" s="156">
        <v>214000</v>
      </c>
      <c r="H73" s="158">
        <v>123440</v>
      </c>
      <c r="I73" s="354"/>
      <c r="M73" s="151"/>
      <c r="N73" s="151"/>
      <c r="O73" s="151"/>
      <c r="P73" s="151"/>
      <c r="Q73" s="151"/>
      <c r="R73" s="151"/>
      <c r="S73" s="354"/>
    </row>
    <row r="74" spans="1:19" ht="21">
      <c r="A74" s="67" t="s">
        <v>851</v>
      </c>
      <c r="B74" s="151"/>
      <c r="C74" s="151"/>
      <c r="D74" s="151"/>
      <c r="E74" s="151"/>
      <c r="F74" s="151"/>
      <c r="G74" s="156">
        <v>214000</v>
      </c>
      <c r="H74" s="158">
        <v>99800</v>
      </c>
      <c r="I74" s="354"/>
      <c r="L74" s="42"/>
      <c r="M74" s="151"/>
      <c r="N74" s="151"/>
      <c r="O74" s="151"/>
      <c r="P74" s="151"/>
      <c r="Q74" s="151"/>
      <c r="R74" s="151"/>
      <c r="S74" s="354"/>
    </row>
    <row r="75" spans="1:19" ht="21">
      <c r="A75" s="78"/>
      <c r="B75" s="153"/>
      <c r="C75" s="153"/>
      <c r="D75" s="153"/>
      <c r="E75" s="153"/>
      <c r="F75" s="153"/>
      <c r="G75" s="137"/>
      <c r="H75" s="158"/>
      <c r="I75" s="354"/>
      <c r="L75" s="42"/>
      <c r="M75" s="151"/>
      <c r="N75" s="151"/>
      <c r="O75" s="151"/>
      <c r="P75" s="151"/>
      <c r="Q75" s="151"/>
      <c r="R75" s="151"/>
      <c r="S75" s="354"/>
    </row>
    <row r="76" spans="1:19" ht="21.75" thickBot="1">
      <c r="A76" s="42"/>
      <c r="B76" s="42"/>
      <c r="C76" s="42"/>
      <c r="D76" s="42"/>
      <c r="F76" s="42"/>
      <c r="G76" s="57" t="s">
        <v>287</v>
      </c>
      <c r="H76" s="131">
        <f>SUM(H63:H75)</f>
        <v>399660</v>
      </c>
      <c r="I76" s="129"/>
      <c r="M76" s="151"/>
      <c r="N76" s="151"/>
      <c r="O76" s="151"/>
      <c r="P76" s="151"/>
      <c r="Q76" s="151"/>
      <c r="R76" s="151"/>
      <c r="S76" s="354"/>
    </row>
    <row r="77" spans="1:19" ht="21.75" thickTop="1">
      <c r="A77" s="42"/>
      <c r="E77" s="47"/>
      <c r="H77" s="44"/>
      <c r="I77" s="129"/>
      <c r="L77" s="42"/>
      <c r="M77" s="151"/>
      <c r="N77" s="151"/>
      <c r="O77" s="151"/>
      <c r="P77" s="151"/>
      <c r="Q77" s="151"/>
      <c r="R77" s="151"/>
      <c r="S77" s="354"/>
    </row>
    <row r="78" spans="1:19" ht="21">
      <c r="A78" s="42"/>
      <c r="E78" s="47"/>
      <c r="H78" s="44"/>
      <c r="I78" s="129"/>
      <c r="L78" s="42"/>
      <c r="M78" s="151"/>
      <c r="N78" s="151"/>
      <c r="O78" s="151"/>
      <c r="P78" s="151"/>
      <c r="Q78" s="151"/>
      <c r="R78" s="151"/>
      <c r="S78" s="354"/>
    </row>
    <row r="79" spans="1:19" ht="21">
      <c r="A79" s="42"/>
      <c r="E79" s="47"/>
      <c r="H79" s="44"/>
      <c r="I79" s="129"/>
      <c r="L79" s="42"/>
      <c r="M79" s="151"/>
      <c r="N79" s="151"/>
      <c r="O79" s="151"/>
      <c r="P79" s="151"/>
      <c r="Q79" s="151"/>
      <c r="R79" s="151"/>
      <c r="S79" s="354"/>
    </row>
    <row r="80" spans="1:19" ht="21">
      <c r="A80" s="42"/>
      <c r="E80" s="47"/>
      <c r="H80" s="44"/>
      <c r="I80" s="129"/>
      <c r="L80" s="42"/>
      <c r="M80" s="151"/>
      <c r="N80" s="151"/>
      <c r="O80" s="151"/>
      <c r="P80" s="151"/>
      <c r="Q80" s="151"/>
      <c r="R80" s="151"/>
      <c r="S80" s="354"/>
    </row>
    <row r="81" spans="1:19" ht="21">
      <c r="A81" s="42"/>
      <c r="E81" s="47" t="s">
        <v>165</v>
      </c>
      <c r="H81" s="129"/>
      <c r="I81" s="129"/>
      <c r="L81" s="42"/>
      <c r="M81" s="151"/>
      <c r="N81" s="151"/>
      <c r="O81" s="151"/>
      <c r="P81" s="151"/>
      <c r="Q81" s="151"/>
      <c r="R81" s="151"/>
      <c r="S81" s="354"/>
    </row>
    <row r="82" spans="1:19" ht="21">
      <c r="A82" s="479" t="s">
        <v>112</v>
      </c>
      <c r="B82" s="479"/>
      <c r="C82" s="479"/>
      <c r="D82" s="479"/>
      <c r="E82" s="479"/>
      <c r="F82" s="479"/>
      <c r="G82" s="479"/>
      <c r="H82" s="479"/>
      <c r="I82" s="129"/>
      <c r="L82" s="42"/>
      <c r="M82" s="151"/>
      <c r="N82" s="151"/>
      <c r="O82" s="151"/>
      <c r="P82" s="151"/>
      <c r="Q82" s="151"/>
      <c r="R82" s="151"/>
      <c r="S82" s="354"/>
    </row>
    <row r="83" spans="1:19" ht="21">
      <c r="A83" s="479" t="s">
        <v>427</v>
      </c>
      <c r="B83" s="479"/>
      <c r="C83" s="479"/>
      <c r="D83" s="479"/>
      <c r="E83" s="479"/>
      <c r="F83" s="479"/>
      <c r="G83" s="479"/>
      <c r="H83" s="479"/>
      <c r="I83" s="129"/>
      <c r="L83" s="42"/>
      <c r="M83" s="151"/>
      <c r="N83" s="151"/>
      <c r="O83" s="151"/>
      <c r="P83" s="151"/>
      <c r="Q83" s="151"/>
      <c r="R83" s="151"/>
      <c r="S83" s="354"/>
    </row>
    <row r="84" spans="1:19" ht="21">
      <c r="A84" s="479" t="s">
        <v>856</v>
      </c>
      <c r="B84" s="479"/>
      <c r="C84" s="479"/>
      <c r="D84" s="479"/>
      <c r="E84" s="479"/>
      <c r="F84" s="479"/>
      <c r="G84" s="479"/>
      <c r="H84" s="479"/>
      <c r="I84" s="129"/>
      <c r="L84" s="42"/>
      <c r="M84" s="151"/>
      <c r="N84" s="151"/>
      <c r="O84" s="151"/>
      <c r="P84" s="151" t="s">
        <v>165</v>
      </c>
      <c r="Q84" s="151"/>
      <c r="R84" s="151"/>
      <c r="S84" s="354"/>
    </row>
    <row r="85" spans="1:19" ht="21">
      <c r="A85" s="42"/>
      <c r="E85" s="47"/>
      <c r="H85" s="44"/>
      <c r="I85" s="129"/>
      <c r="L85" s="42"/>
      <c r="M85" s="151"/>
      <c r="N85" s="151"/>
      <c r="O85" s="151"/>
      <c r="P85" s="151"/>
      <c r="Q85" s="151"/>
      <c r="R85" s="151"/>
      <c r="S85" s="354"/>
    </row>
    <row r="86" spans="1:19" ht="18.75" customHeight="1">
      <c r="A86" s="45" t="s">
        <v>463</v>
      </c>
      <c r="B86" s="46"/>
      <c r="C86" s="46"/>
      <c r="D86" s="46"/>
      <c r="E86" s="46"/>
      <c r="F86" s="46"/>
      <c r="G86" s="132" t="s">
        <v>75</v>
      </c>
      <c r="H86" s="133" t="s">
        <v>49</v>
      </c>
      <c r="I86" s="129"/>
      <c r="L86" s="42"/>
      <c r="M86" s="151"/>
      <c r="N86" s="151"/>
      <c r="O86" s="151"/>
      <c r="P86" s="151"/>
      <c r="Q86" s="151"/>
      <c r="R86" s="151"/>
      <c r="S86" s="354"/>
    </row>
    <row r="87" spans="1:19" ht="18.75" customHeight="1">
      <c r="A87" s="64" t="s">
        <v>543</v>
      </c>
      <c r="B87" s="152"/>
      <c r="C87" s="152"/>
      <c r="D87" s="152"/>
      <c r="E87" s="152"/>
      <c r="F87" s="152"/>
      <c r="G87" s="155">
        <v>214000</v>
      </c>
      <c r="H87" s="157">
        <v>3000</v>
      </c>
      <c r="I87" s="129"/>
      <c r="L87" s="42"/>
      <c r="M87" s="151"/>
      <c r="N87" s="151"/>
      <c r="O87" s="151"/>
      <c r="P87" s="151"/>
      <c r="Q87" s="151"/>
      <c r="R87" s="151"/>
      <c r="S87" s="354"/>
    </row>
    <row r="88" spans="1:19" ht="18.75" customHeight="1">
      <c r="A88" s="420" t="s">
        <v>544</v>
      </c>
      <c r="B88" s="151"/>
      <c r="C88" s="151"/>
      <c r="D88" s="151"/>
      <c r="E88" s="151"/>
      <c r="F88" s="151"/>
      <c r="G88" s="156"/>
      <c r="H88" s="158"/>
      <c r="I88" s="129"/>
      <c r="L88" s="42"/>
      <c r="M88" s="151"/>
      <c r="N88" s="151"/>
      <c r="O88" s="151"/>
      <c r="P88" s="151"/>
      <c r="Q88" s="151"/>
      <c r="R88" s="151"/>
      <c r="S88" s="354"/>
    </row>
    <row r="89" spans="1:19" ht="18.75" customHeight="1">
      <c r="A89" s="67" t="s">
        <v>545</v>
      </c>
      <c r="B89" s="151"/>
      <c r="C89" s="151"/>
      <c r="D89" s="151"/>
      <c r="E89" s="151"/>
      <c r="F89" s="151"/>
      <c r="G89" s="156">
        <v>214000</v>
      </c>
      <c r="H89" s="158">
        <v>2000</v>
      </c>
      <c r="I89" s="129"/>
      <c r="L89" s="42"/>
      <c r="M89" s="151"/>
      <c r="N89" s="151"/>
      <c r="O89" s="151"/>
      <c r="P89" s="151"/>
      <c r="Q89" s="151"/>
      <c r="R89" s="151"/>
      <c r="S89" s="354"/>
    </row>
    <row r="90" spans="1:19" ht="18.75" customHeight="1">
      <c r="A90" s="67" t="s">
        <v>546</v>
      </c>
      <c r="B90" s="151"/>
      <c r="C90" s="151"/>
      <c r="D90" s="151"/>
      <c r="E90" s="151"/>
      <c r="F90" s="151"/>
      <c r="G90" s="156">
        <v>214000</v>
      </c>
      <c r="H90" s="158">
        <v>150000</v>
      </c>
      <c r="I90" s="129"/>
      <c r="L90" s="42"/>
      <c r="M90" s="151"/>
      <c r="N90" s="151"/>
      <c r="O90" s="151"/>
      <c r="P90" s="151"/>
      <c r="Q90" s="151"/>
      <c r="R90" s="151"/>
      <c r="S90" s="354"/>
    </row>
    <row r="91" spans="1:19" ht="18.75" customHeight="1">
      <c r="A91" s="420" t="s">
        <v>547</v>
      </c>
      <c r="B91" s="151"/>
      <c r="C91" s="151"/>
      <c r="D91" s="151"/>
      <c r="E91" s="151"/>
      <c r="F91" s="151"/>
      <c r="G91" s="156"/>
      <c r="H91" s="158"/>
      <c r="I91" s="129"/>
      <c r="L91" s="42"/>
      <c r="M91" s="151"/>
      <c r="N91" s="151"/>
      <c r="O91" s="151"/>
      <c r="P91" s="151"/>
      <c r="Q91" s="151"/>
      <c r="R91" s="151"/>
      <c r="S91" s="354"/>
    </row>
    <row r="92" spans="1:19" ht="18.75" customHeight="1">
      <c r="A92" s="67" t="s">
        <v>847</v>
      </c>
      <c r="B92" s="151"/>
      <c r="C92" s="151"/>
      <c r="D92" s="151"/>
      <c r="E92" s="151"/>
      <c r="F92" s="151"/>
      <c r="G92" s="156">
        <v>214000</v>
      </c>
      <c r="H92" s="158">
        <v>710</v>
      </c>
      <c r="I92" s="129"/>
      <c r="L92" s="42"/>
      <c r="M92" s="151"/>
      <c r="N92" s="151"/>
      <c r="O92" s="151"/>
      <c r="P92" s="151"/>
      <c r="Q92" s="151"/>
      <c r="R92" s="151"/>
      <c r="S92" s="354"/>
    </row>
    <row r="93" spans="1:19" ht="18.75" customHeight="1">
      <c r="A93" s="420" t="s">
        <v>548</v>
      </c>
      <c r="B93" s="151"/>
      <c r="C93" s="151"/>
      <c r="D93" s="151"/>
      <c r="E93" s="151"/>
      <c r="F93" s="151"/>
      <c r="G93" s="156"/>
      <c r="H93" s="158"/>
      <c r="I93" s="129"/>
      <c r="L93" s="42"/>
      <c r="M93" s="151"/>
      <c r="N93" s="151"/>
      <c r="O93" s="151"/>
      <c r="P93" s="151"/>
      <c r="Q93" s="151"/>
      <c r="R93" s="151"/>
      <c r="S93" s="354"/>
    </row>
    <row r="94" spans="1:19" ht="18.75" customHeight="1">
      <c r="A94" s="67" t="s">
        <v>848</v>
      </c>
      <c r="B94" s="151"/>
      <c r="C94" s="151"/>
      <c r="D94" s="151"/>
      <c r="E94" s="151"/>
      <c r="F94" s="151"/>
      <c r="G94" s="156">
        <v>214000</v>
      </c>
      <c r="H94" s="158">
        <v>710</v>
      </c>
      <c r="I94" s="129"/>
      <c r="M94" s="151"/>
      <c r="N94" s="151"/>
      <c r="O94" s="151"/>
      <c r="P94" s="151"/>
      <c r="Q94" s="151"/>
      <c r="R94" s="151"/>
      <c r="S94" s="354"/>
    </row>
    <row r="95" spans="1:19" ht="18.75" customHeight="1">
      <c r="A95" s="420" t="s">
        <v>548</v>
      </c>
      <c r="B95" s="151"/>
      <c r="C95" s="151"/>
      <c r="D95" s="151"/>
      <c r="E95" s="151"/>
      <c r="F95" s="151"/>
      <c r="G95" s="136"/>
      <c r="H95" s="158"/>
      <c r="I95" s="129"/>
      <c r="L95" s="42"/>
      <c r="M95" s="151"/>
      <c r="N95" s="151"/>
      <c r="O95" s="151"/>
      <c r="P95" s="151"/>
      <c r="Q95" s="151"/>
      <c r="R95" s="151"/>
      <c r="S95" s="354"/>
    </row>
    <row r="96" spans="1:19" ht="18.75" customHeight="1">
      <c r="A96" s="67" t="s">
        <v>849</v>
      </c>
      <c r="B96" s="151"/>
      <c r="C96" s="151"/>
      <c r="D96" s="151"/>
      <c r="E96" s="151"/>
      <c r="F96" s="151"/>
      <c r="G96" s="156">
        <v>214000</v>
      </c>
      <c r="H96" s="158">
        <v>20000</v>
      </c>
      <c r="I96" s="129"/>
      <c r="M96" s="151"/>
      <c r="N96" s="151"/>
      <c r="O96" s="151"/>
      <c r="P96" s="151"/>
      <c r="Q96" s="151"/>
      <c r="R96" s="151"/>
      <c r="S96" s="354"/>
    </row>
    <row r="97" spans="1:19" ht="18.75" customHeight="1">
      <c r="A97" s="67" t="s">
        <v>850</v>
      </c>
      <c r="B97" s="151"/>
      <c r="C97" s="151"/>
      <c r="D97" s="151"/>
      <c r="E97" s="151"/>
      <c r="F97" s="151"/>
      <c r="G97" s="156">
        <v>214000</v>
      </c>
      <c r="H97" s="158">
        <v>123440</v>
      </c>
      <c r="I97" s="129"/>
      <c r="L97" s="42"/>
      <c r="M97" s="151"/>
      <c r="N97" s="151"/>
      <c r="O97" s="151"/>
      <c r="P97" s="151"/>
      <c r="Q97" s="151"/>
      <c r="R97" s="151"/>
      <c r="S97" s="354"/>
    </row>
    <row r="98" spans="1:19" ht="21">
      <c r="A98" s="67" t="s">
        <v>851</v>
      </c>
      <c r="B98" s="151"/>
      <c r="C98" s="151"/>
      <c r="D98" s="151"/>
      <c r="E98" s="151"/>
      <c r="F98" s="151"/>
      <c r="G98" s="156">
        <v>214000</v>
      </c>
      <c r="H98" s="158">
        <v>99800</v>
      </c>
      <c r="I98" s="129"/>
      <c r="M98" s="151"/>
      <c r="N98" s="151"/>
      <c r="O98" s="151"/>
      <c r="P98" s="151"/>
      <c r="Q98" s="151"/>
      <c r="R98" s="151"/>
      <c r="S98" s="354"/>
    </row>
    <row r="99" spans="1:19" ht="21">
      <c r="A99" s="67" t="s">
        <v>852</v>
      </c>
      <c r="B99" s="151"/>
      <c r="C99" s="151"/>
      <c r="D99" s="151"/>
      <c r="E99" s="151"/>
      <c r="F99" s="151"/>
      <c r="G99" s="156">
        <v>214000</v>
      </c>
      <c r="H99" s="158">
        <v>2890</v>
      </c>
      <c r="I99" s="129"/>
      <c r="L99" s="42"/>
      <c r="M99" s="151"/>
      <c r="N99" s="151"/>
      <c r="O99" s="151"/>
      <c r="P99" s="151"/>
      <c r="Q99" s="151"/>
      <c r="R99" s="151"/>
      <c r="S99" s="354"/>
    </row>
    <row r="100" spans="1:19" ht="21">
      <c r="A100" s="67" t="s">
        <v>853</v>
      </c>
      <c r="B100" s="151"/>
      <c r="C100" s="151"/>
      <c r="D100" s="151"/>
      <c r="E100" s="151"/>
      <c r="F100" s="151"/>
      <c r="G100" s="156">
        <v>214000</v>
      </c>
      <c r="H100" s="158">
        <v>3900</v>
      </c>
      <c r="I100" s="129"/>
      <c r="L100" s="42"/>
      <c r="M100" s="151"/>
      <c r="N100" s="151"/>
      <c r="O100" s="151"/>
      <c r="P100" s="151"/>
      <c r="Q100" s="151"/>
      <c r="R100" s="151"/>
      <c r="S100" s="354"/>
    </row>
    <row r="101" spans="1:19" ht="21">
      <c r="A101" s="67" t="s">
        <v>854</v>
      </c>
      <c r="B101" s="151"/>
      <c r="C101" s="151"/>
      <c r="D101" s="151"/>
      <c r="E101" s="151"/>
      <c r="F101" s="151"/>
      <c r="G101" s="156">
        <v>214000</v>
      </c>
      <c r="H101" s="158">
        <v>3900</v>
      </c>
      <c r="I101" s="129"/>
      <c r="L101" s="42"/>
      <c r="M101" s="151"/>
      <c r="N101" s="151"/>
      <c r="O101" s="151"/>
      <c r="P101" s="151"/>
      <c r="Q101" s="151"/>
      <c r="R101" s="151"/>
      <c r="S101" s="354"/>
    </row>
    <row r="102" spans="1:19" ht="21">
      <c r="A102" s="67" t="s">
        <v>855</v>
      </c>
      <c r="B102" s="151"/>
      <c r="C102" s="151"/>
      <c r="D102" s="151"/>
      <c r="E102" s="151"/>
      <c r="F102" s="151"/>
      <c r="G102" s="156">
        <v>214000</v>
      </c>
      <c r="H102" s="158">
        <v>3900</v>
      </c>
      <c r="I102" s="129"/>
      <c r="M102" s="151"/>
      <c r="N102" s="151"/>
      <c r="O102" s="151"/>
      <c r="P102" s="151"/>
      <c r="Q102" s="151"/>
      <c r="R102" s="151"/>
      <c r="S102" s="354"/>
    </row>
    <row r="103" spans="1:19" ht="21">
      <c r="A103" s="67"/>
      <c r="B103" s="151"/>
      <c r="C103" s="151"/>
      <c r="D103" s="151"/>
      <c r="E103" s="151"/>
      <c r="F103" s="151"/>
      <c r="G103" s="156"/>
      <c r="H103" s="158"/>
      <c r="I103" s="129"/>
      <c r="L103" s="42"/>
      <c r="M103" s="151"/>
      <c r="N103" s="151"/>
      <c r="O103" s="151"/>
      <c r="P103" s="151"/>
      <c r="Q103" s="151"/>
      <c r="R103" s="151"/>
      <c r="S103" s="354"/>
    </row>
    <row r="104" spans="1:19" ht="21.75" thickBot="1">
      <c r="A104" s="78"/>
      <c r="B104" s="77"/>
      <c r="C104" s="77"/>
      <c r="D104" s="77"/>
      <c r="E104" s="77"/>
      <c r="F104" s="421" t="s">
        <v>22</v>
      </c>
      <c r="G104" s="78"/>
      <c r="H104" s="131">
        <f>SUM(H87:H102)</f>
        <v>414250</v>
      </c>
      <c r="I104" s="129"/>
      <c r="L104" s="42"/>
      <c r="M104" s="151"/>
      <c r="N104" s="151"/>
      <c r="O104" s="151"/>
      <c r="P104" s="151"/>
      <c r="Q104" s="151"/>
      <c r="R104" s="151"/>
      <c r="S104" s="354"/>
    </row>
    <row r="105" spans="1:19" ht="11.25" customHeight="1" thickTop="1">
      <c r="A105" s="65"/>
      <c r="B105" s="65"/>
      <c r="C105" s="65"/>
      <c r="D105" s="65"/>
      <c r="E105" s="65"/>
      <c r="F105" s="65"/>
      <c r="G105" s="65"/>
      <c r="H105" s="42"/>
      <c r="I105" s="129"/>
      <c r="L105" s="42"/>
      <c r="M105" s="151"/>
      <c r="N105" s="151"/>
      <c r="O105" s="151"/>
      <c r="P105" s="151"/>
      <c r="Q105" s="151"/>
      <c r="R105" s="151"/>
      <c r="S105" s="354"/>
    </row>
    <row r="106" spans="1:19" ht="20.25" customHeight="1">
      <c r="A106" s="42"/>
      <c r="E106" s="47"/>
      <c r="H106" s="129"/>
      <c r="L106" s="42"/>
      <c r="M106" s="151"/>
      <c r="N106" s="151"/>
      <c r="O106" s="151"/>
      <c r="P106" s="151"/>
      <c r="Q106" s="151"/>
      <c r="R106" s="151"/>
      <c r="S106" s="354"/>
    </row>
    <row r="107" spans="1:19" ht="20.25" customHeight="1">
      <c r="A107" s="42"/>
      <c r="E107" s="47"/>
      <c r="H107" s="129"/>
      <c r="L107" s="42"/>
      <c r="M107" s="151"/>
      <c r="N107" s="151"/>
      <c r="O107" s="151"/>
      <c r="P107" s="151"/>
      <c r="Q107" s="151"/>
      <c r="R107" s="151"/>
      <c r="S107" s="354"/>
    </row>
    <row r="108" spans="1:19" ht="20.25" customHeight="1">
      <c r="A108" s="42"/>
      <c r="E108" s="47"/>
      <c r="H108" s="129"/>
      <c r="L108" s="42"/>
      <c r="M108" s="151"/>
      <c r="N108" s="151"/>
      <c r="O108" s="151"/>
      <c r="P108" s="151"/>
      <c r="Q108" s="151"/>
      <c r="R108" s="151"/>
      <c r="S108" s="354"/>
    </row>
    <row r="109" spans="1:19" ht="20.25" customHeight="1">
      <c r="A109" s="42"/>
      <c r="E109" s="47"/>
      <c r="H109" s="129"/>
      <c r="L109" s="42"/>
      <c r="M109" s="151"/>
      <c r="N109" s="151"/>
      <c r="O109" s="151"/>
      <c r="P109" s="151"/>
      <c r="Q109" s="151"/>
      <c r="R109" s="151"/>
      <c r="S109" s="354"/>
    </row>
    <row r="110" spans="1:19" ht="20.25" customHeight="1">
      <c r="A110" s="42"/>
      <c r="E110" s="47"/>
      <c r="H110" s="129"/>
      <c r="L110" s="42"/>
      <c r="M110" s="151"/>
      <c r="N110" s="151"/>
      <c r="O110" s="151"/>
      <c r="P110" s="151"/>
      <c r="Q110" s="151"/>
      <c r="R110" s="151"/>
      <c r="S110" s="354"/>
    </row>
    <row r="111" spans="1:19" ht="20.25" customHeight="1">
      <c r="A111" s="42"/>
      <c r="E111" s="47"/>
      <c r="H111" s="129"/>
      <c r="L111" s="42"/>
      <c r="M111" s="151"/>
      <c r="N111" s="151"/>
      <c r="O111" s="151"/>
      <c r="P111" s="151"/>
      <c r="Q111" s="151"/>
      <c r="R111" s="151"/>
      <c r="S111" s="354"/>
    </row>
    <row r="112" spans="1:19" ht="20.25" customHeight="1">
      <c r="A112" s="42"/>
      <c r="E112" s="47"/>
      <c r="H112" s="129"/>
      <c r="L112" s="42"/>
      <c r="M112" s="151"/>
      <c r="N112" s="151"/>
      <c r="O112" s="151"/>
      <c r="P112" s="151"/>
      <c r="Q112" s="151"/>
      <c r="R112" s="151"/>
      <c r="S112" s="354"/>
    </row>
    <row r="113" spans="1:19" ht="20.25" customHeight="1">
      <c r="A113" s="42"/>
      <c r="E113" s="47"/>
      <c r="H113" s="129"/>
      <c r="L113" s="42"/>
      <c r="M113" s="151"/>
      <c r="N113" s="151"/>
      <c r="O113" s="151"/>
      <c r="P113" s="151"/>
      <c r="Q113" s="151"/>
      <c r="R113" s="151"/>
      <c r="S113" s="354"/>
    </row>
    <row r="114" spans="1:19" ht="20.25" customHeight="1">
      <c r="A114" s="42"/>
      <c r="E114" s="47"/>
      <c r="H114" s="129"/>
      <c r="L114" s="42"/>
      <c r="M114" s="151"/>
      <c r="N114" s="151"/>
      <c r="O114" s="151"/>
      <c r="P114" s="151"/>
      <c r="Q114" s="151"/>
      <c r="R114" s="151"/>
      <c r="S114" s="354"/>
    </row>
    <row r="115" spans="1:19" ht="20.25" customHeight="1">
      <c r="A115" s="42"/>
      <c r="E115" s="47"/>
      <c r="H115" s="129"/>
      <c r="L115" s="42"/>
      <c r="M115" s="151"/>
      <c r="N115" s="151"/>
      <c r="O115" s="151"/>
      <c r="P115" s="151"/>
      <c r="Q115" s="151"/>
      <c r="R115" s="151"/>
      <c r="S115" s="354"/>
    </row>
    <row r="116" spans="1:19" ht="20.25" customHeight="1">
      <c r="A116" s="42"/>
      <c r="E116" s="47"/>
      <c r="H116" s="129"/>
      <c r="L116" s="42"/>
      <c r="M116" s="151"/>
      <c r="N116" s="151"/>
      <c r="O116" s="151"/>
      <c r="P116" s="151"/>
      <c r="Q116" s="151"/>
      <c r="R116" s="151"/>
      <c r="S116" s="354"/>
    </row>
    <row r="117" spans="1:19" ht="20.25" customHeight="1">
      <c r="A117" s="42"/>
      <c r="E117" s="47"/>
      <c r="H117" s="129"/>
      <c r="L117" s="42"/>
      <c r="M117" s="151"/>
      <c r="N117" s="151"/>
      <c r="O117" s="151"/>
      <c r="P117" s="151"/>
      <c r="Q117" s="151"/>
      <c r="R117" s="151"/>
      <c r="S117" s="354"/>
    </row>
    <row r="118" spans="1:19" ht="20.25" customHeight="1">
      <c r="A118" s="42"/>
      <c r="E118" s="47"/>
      <c r="H118" s="129"/>
      <c r="L118" s="42"/>
      <c r="M118" s="151"/>
      <c r="N118" s="151"/>
      <c r="O118" s="151"/>
      <c r="P118" s="151"/>
      <c r="Q118" s="151"/>
      <c r="R118" s="151"/>
      <c r="S118" s="354"/>
    </row>
    <row r="119" spans="1:19" ht="20.25" customHeight="1">
      <c r="A119" s="42"/>
      <c r="E119" s="47"/>
      <c r="H119" s="129"/>
      <c r="L119" s="42"/>
      <c r="M119" s="151"/>
      <c r="N119" s="151"/>
      <c r="O119" s="151"/>
      <c r="P119" s="151"/>
      <c r="Q119" s="151"/>
      <c r="R119" s="151"/>
      <c r="S119" s="354"/>
    </row>
    <row r="120" spans="1:19" ht="20.25" customHeight="1">
      <c r="A120" s="42"/>
      <c r="E120" s="47"/>
      <c r="H120" s="129"/>
      <c r="L120" s="42"/>
      <c r="M120" s="151"/>
      <c r="N120" s="151"/>
      <c r="O120" s="151"/>
      <c r="P120" s="151"/>
      <c r="Q120" s="151"/>
      <c r="R120" s="151"/>
      <c r="S120" s="354"/>
    </row>
    <row r="121" spans="1:19" ht="20.25" customHeight="1">
      <c r="A121" s="61" t="s">
        <v>67</v>
      </c>
      <c r="B121" s="61"/>
      <c r="C121" s="61"/>
      <c r="D121" s="61" t="s">
        <v>209</v>
      </c>
      <c r="E121" s="61"/>
      <c r="F121" s="61"/>
      <c r="H121" s="61"/>
      <c r="L121" s="42"/>
      <c r="M121" s="151"/>
      <c r="N121" s="151"/>
      <c r="O121" s="151"/>
      <c r="P121" s="151"/>
      <c r="Q121" s="151"/>
      <c r="R121" s="151"/>
      <c r="S121" s="354"/>
    </row>
    <row r="122" spans="1:19" ht="20.25" customHeight="1">
      <c r="A122" s="61" t="s">
        <v>109</v>
      </c>
      <c r="B122" s="61"/>
      <c r="C122" s="61"/>
      <c r="D122" s="42" t="s">
        <v>511</v>
      </c>
      <c r="E122" s="42"/>
      <c r="F122" s="61"/>
      <c r="G122" s="42"/>
      <c r="H122" s="61"/>
      <c r="L122" s="42"/>
      <c r="M122" s="151"/>
      <c r="N122" s="151"/>
      <c r="O122" s="151"/>
      <c r="P122" s="151"/>
      <c r="Q122" s="151"/>
      <c r="R122" s="151"/>
      <c r="S122" s="354"/>
    </row>
    <row r="123" spans="1:19" ht="20.25" customHeight="1">
      <c r="A123" s="61" t="s">
        <v>217</v>
      </c>
      <c r="B123" s="61"/>
      <c r="C123" s="61"/>
      <c r="D123" s="61" t="s">
        <v>512</v>
      </c>
      <c r="E123" s="61"/>
      <c r="F123" s="61"/>
      <c r="G123" s="42"/>
      <c r="H123" s="61"/>
      <c r="L123" s="42"/>
      <c r="M123" s="151"/>
      <c r="N123" s="151"/>
      <c r="O123" s="151"/>
      <c r="P123" s="151"/>
      <c r="Q123" s="151"/>
      <c r="R123" s="151"/>
      <c r="S123" s="354"/>
    </row>
    <row r="124" spans="12:19" ht="20.25" customHeight="1">
      <c r="L124" s="42"/>
      <c r="M124" s="151"/>
      <c r="N124" s="151"/>
      <c r="O124" s="151"/>
      <c r="P124" s="151"/>
      <c r="Q124" s="151"/>
      <c r="R124" s="151"/>
      <c r="S124" s="354"/>
    </row>
    <row r="125" spans="12:19" ht="20.25" customHeight="1">
      <c r="L125" s="42"/>
      <c r="M125" s="151"/>
      <c r="N125" s="151"/>
      <c r="O125" s="151"/>
      <c r="P125" s="151"/>
      <c r="Q125" s="151"/>
      <c r="R125" s="151"/>
      <c r="S125" s="354"/>
    </row>
    <row r="126" spans="12:19" ht="20.25" customHeight="1">
      <c r="L126" s="42"/>
      <c r="M126" s="151"/>
      <c r="N126" s="151"/>
      <c r="O126" s="151"/>
      <c r="P126" s="151"/>
      <c r="Q126" s="151"/>
      <c r="R126" s="151"/>
      <c r="S126" s="354"/>
    </row>
    <row r="127" spans="12:19" ht="20.25" customHeight="1">
      <c r="L127" s="42"/>
      <c r="M127" s="151"/>
      <c r="N127" s="151"/>
      <c r="O127" s="151"/>
      <c r="P127" s="151"/>
      <c r="Q127" s="151"/>
      <c r="R127" s="151"/>
      <c r="S127" s="354"/>
    </row>
    <row r="128" spans="12:19" ht="20.25" customHeight="1">
      <c r="L128" s="42"/>
      <c r="M128" s="151"/>
      <c r="N128" s="151"/>
      <c r="O128" s="151"/>
      <c r="P128" s="151"/>
      <c r="Q128" s="151"/>
      <c r="R128" s="151"/>
      <c r="S128" s="354"/>
    </row>
    <row r="129" spans="12:19" ht="20.25" customHeight="1">
      <c r="L129" s="42"/>
      <c r="M129" s="151"/>
      <c r="N129" s="151"/>
      <c r="O129" s="151"/>
      <c r="P129" s="151"/>
      <c r="Q129" s="151"/>
      <c r="R129" s="151"/>
      <c r="S129" s="354"/>
    </row>
    <row r="130" spans="12:19" ht="20.25" customHeight="1">
      <c r="L130" s="42"/>
      <c r="M130" s="151"/>
      <c r="N130" s="151"/>
      <c r="O130" s="151"/>
      <c r="P130" s="151"/>
      <c r="Q130" s="151"/>
      <c r="R130" s="151"/>
      <c r="S130" s="354"/>
    </row>
    <row r="131" spans="12:19" ht="20.25" customHeight="1">
      <c r="L131" s="42"/>
      <c r="M131" s="151"/>
      <c r="N131" s="151"/>
      <c r="O131" s="151"/>
      <c r="P131" s="151"/>
      <c r="Q131" s="151"/>
      <c r="R131" s="151"/>
      <c r="S131" s="354"/>
    </row>
    <row r="132" spans="12:19" ht="20.25" customHeight="1">
      <c r="L132" s="42"/>
      <c r="M132" s="151"/>
      <c r="N132" s="151"/>
      <c r="O132" s="151"/>
      <c r="P132" s="151"/>
      <c r="Q132" s="151"/>
      <c r="R132" s="151"/>
      <c r="S132" s="354"/>
    </row>
    <row r="133" spans="12:19" ht="21">
      <c r="L133" s="42"/>
      <c r="M133" s="151"/>
      <c r="N133" s="151"/>
      <c r="O133" s="151"/>
      <c r="P133" s="151"/>
      <c r="Q133" s="151"/>
      <c r="R133" s="151"/>
      <c r="S133" s="354"/>
    </row>
    <row r="134" spans="12:19" ht="21">
      <c r="L134" s="42"/>
      <c r="M134" s="151"/>
      <c r="N134" s="151"/>
      <c r="O134" s="151"/>
      <c r="P134" s="151"/>
      <c r="Q134" s="151"/>
      <c r="R134" s="151"/>
      <c r="S134" s="354"/>
    </row>
    <row r="135" spans="12:19" ht="21">
      <c r="L135" s="42"/>
      <c r="M135" s="151"/>
      <c r="N135" s="151"/>
      <c r="O135" s="151"/>
      <c r="P135" s="151"/>
      <c r="Q135" s="151"/>
      <c r="R135" s="151"/>
      <c r="S135" s="354"/>
    </row>
    <row r="136" spans="12:19" ht="21">
      <c r="L136" s="42"/>
      <c r="M136" s="151"/>
      <c r="N136" s="151"/>
      <c r="O136" s="151"/>
      <c r="P136" s="151"/>
      <c r="Q136" s="151"/>
      <c r="R136" s="151"/>
      <c r="S136" s="354"/>
    </row>
    <row r="137" spans="12:19" ht="21">
      <c r="L137" s="42"/>
      <c r="M137" s="151"/>
      <c r="N137" s="151"/>
      <c r="O137" s="151"/>
      <c r="P137" s="151"/>
      <c r="Q137" s="151"/>
      <c r="R137" s="151"/>
      <c r="S137" s="354"/>
    </row>
    <row r="138" spans="12:19" ht="21">
      <c r="L138" s="42"/>
      <c r="M138" s="151"/>
      <c r="N138" s="151"/>
      <c r="O138" s="151"/>
      <c r="P138" s="151"/>
      <c r="Q138" s="151"/>
      <c r="R138" s="151"/>
      <c r="S138" s="354"/>
    </row>
    <row r="139" spans="12:19" ht="21">
      <c r="L139" s="42"/>
      <c r="M139" s="151"/>
      <c r="N139" s="151"/>
      <c r="O139" s="151"/>
      <c r="P139" s="151"/>
      <c r="Q139" s="151"/>
      <c r="R139" s="151"/>
      <c r="S139" s="354"/>
    </row>
    <row r="140" spans="12:19" ht="21">
      <c r="L140" s="42"/>
      <c r="M140" s="151"/>
      <c r="N140" s="151"/>
      <c r="O140" s="151"/>
      <c r="P140" s="151"/>
      <c r="Q140" s="151"/>
      <c r="R140" s="151"/>
      <c r="S140" s="354"/>
    </row>
    <row r="141" spans="12:19" ht="21">
      <c r="L141" s="42"/>
      <c r="M141" s="151"/>
      <c r="N141" s="151"/>
      <c r="O141" s="151"/>
      <c r="P141" s="151"/>
      <c r="Q141" s="151"/>
      <c r="R141" s="151"/>
      <c r="S141" s="354"/>
    </row>
    <row r="142" spans="12:19" ht="21">
      <c r="L142" s="42"/>
      <c r="M142" s="151"/>
      <c r="N142" s="151"/>
      <c r="O142" s="151"/>
      <c r="P142" s="151"/>
      <c r="Q142" s="151"/>
      <c r="R142" s="151"/>
      <c r="S142" s="354"/>
    </row>
    <row r="143" spans="12:19" ht="21">
      <c r="L143" s="42"/>
      <c r="M143" s="151"/>
      <c r="N143" s="151"/>
      <c r="O143" s="151"/>
      <c r="P143" s="151"/>
      <c r="Q143" s="151"/>
      <c r="R143" s="151"/>
      <c r="S143" s="354"/>
    </row>
    <row r="144" spans="12:19" ht="21">
      <c r="L144" s="42"/>
      <c r="M144" s="151"/>
      <c r="N144" s="151"/>
      <c r="O144" s="151"/>
      <c r="P144" s="151"/>
      <c r="Q144" s="151"/>
      <c r="R144" s="151"/>
      <c r="S144" s="354"/>
    </row>
    <row r="145" spans="12:19" ht="21">
      <c r="L145" s="42"/>
      <c r="M145" s="151"/>
      <c r="N145" s="151"/>
      <c r="O145" s="151"/>
      <c r="P145" s="151"/>
      <c r="Q145" s="151"/>
      <c r="R145" s="151"/>
      <c r="S145" s="354"/>
    </row>
    <row r="146" spans="12:19" ht="21">
      <c r="L146" s="42"/>
      <c r="M146" s="151"/>
      <c r="N146" s="151"/>
      <c r="O146" s="151"/>
      <c r="P146" s="151"/>
      <c r="Q146" s="151"/>
      <c r="R146" s="151"/>
      <c r="S146" s="354"/>
    </row>
    <row r="147" spans="12:19" ht="21">
      <c r="L147" s="42"/>
      <c r="M147" s="151"/>
      <c r="N147" s="151"/>
      <c r="O147" s="151"/>
      <c r="P147" s="151"/>
      <c r="Q147" s="151"/>
      <c r="R147" s="151"/>
      <c r="S147" s="354"/>
    </row>
    <row r="148" spans="12:19" ht="21">
      <c r="L148" s="42"/>
      <c r="M148" s="151"/>
      <c r="N148" s="151"/>
      <c r="O148" s="151"/>
      <c r="P148" s="151"/>
      <c r="Q148" s="151"/>
      <c r="R148" s="151"/>
      <c r="S148" s="354"/>
    </row>
    <row r="149" spans="12:19" ht="21">
      <c r="L149" s="42"/>
      <c r="M149" s="151"/>
      <c r="N149" s="151"/>
      <c r="O149" s="151"/>
      <c r="P149" s="151"/>
      <c r="Q149" s="151"/>
      <c r="R149" s="151"/>
      <c r="S149" s="354"/>
    </row>
    <row r="150" spans="12:19" ht="21">
      <c r="L150" s="42"/>
      <c r="M150" s="151"/>
      <c r="N150" s="151"/>
      <c r="O150" s="151"/>
      <c r="P150" s="151"/>
      <c r="Q150" s="151"/>
      <c r="R150" s="151"/>
      <c r="S150" s="354"/>
    </row>
    <row r="151" spans="12:19" ht="21">
      <c r="L151" s="42"/>
      <c r="M151" s="151"/>
      <c r="N151" s="151"/>
      <c r="O151" s="151"/>
      <c r="P151" s="151"/>
      <c r="Q151" s="151"/>
      <c r="R151" s="151"/>
      <c r="S151" s="354"/>
    </row>
    <row r="152" spans="12:19" ht="21">
      <c r="L152" s="42"/>
      <c r="M152" s="151"/>
      <c r="N152" s="151"/>
      <c r="O152" s="151"/>
      <c r="P152" s="151"/>
      <c r="Q152" s="151"/>
      <c r="R152" s="151"/>
      <c r="S152" s="354"/>
    </row>
    <row r="153" spans="12:19" ht="21">
      <c r="L153" s="42"/>
      <c r="M153" s="151"/>
      <c r="N153" s="151"/>
      <c r="O153" s="151"/>
      <c r="P153" s="151"/>
      <c r="Q153" s="151"/>
      <c r="R153" s="151"/>
      <c r="S153" s="354"/>
    </row>
    <row r="154" spans="12:19" ht="21">
      <c r="L154" s="42"/>
      <c r="M154" s="151"/>
      <c r="N154" s="151"/>
      <c r="O154" s="151"/>
      <c r="P154" s="151"/>
      <c r="Q154" s="151"/>
      <c r="R154" s="151"/>
      <c r="S154" s="354"/>
    </row>
    <row r="155" spans="12:19" ht="21">
      <c r="L155" s="42"/>
      <c r="M155" s="151"/>
      <c r="N155" s="151"/>
      <c r="O155" s="151"/>
      <c r="P155" s="151"/>
      <c r="Q155" s="151"/>
      <c r="R155" s="151"/>
      <c r="S155" s="354"/>
    </row>
    <row r="156" spans="12:19" ht="21">
      <c r="L156" s="42"/>
      <c r="M156" s="151"/>
      <c r="N156" s="151"/>
      <c r="O156" s="151"/>
      <c r="P156" s="151"/>
      <c r="Q156" s="151"/>
      <c r="R156" s="151"/>
      <c r="S156" s="354"/>
    </row>
    <row r="157" spans="12:19" ht="21">
      <c r="L157" s="42"/>
      <c r="M157" s="151"/>
      <c r="N157" s="151"/>
      <c r="O157" s="151"/>
      <c r="P157" s="151"/>
      <c r="Q157" s="151"/>
      <c r="R157" s="151"/>
      <c r="S157" s="354"/>
    </row>
    <row r="158" spans="12:19" ht="21">
      <c r="L158" s="42"/>
      <c r="M158" s="151"/>
      <c r="N158" s="151"/>
      <c r="O158" s="151"/>
      <c r="P158" s="151"/>
      <c r="Q158" s="151"/>
      <c r="R158" s="151"/>
      <c r="S158" s="354"/>
    </row>
    <row r="159" spans="12:19" ht="21">
      <c r="L159" s="42"/>
      <c r="M159" s="151"/>
      <c r="N159" s="151"/>
      <c r="O159" s="151"/>
      <c r="P159" s="151"/>
      <c r="Q159" s="151"/>
      <c r="R159" s="151"/>
      <c r="S159" s="354"/>
    </row>
    <row r="160" spans="12:19" ht="21">
      <c r="L160" s="42"/>
      <c r="M160" s="151"/>
      <c r="N160" s="151"/>
      <c r="O160" s="151"/>
      <c r="P160" s="151"/>
      <c r="Q160" s="151"/>
      <c r="R160" s="151"/>
      <c r="S160" s="354"/>
    </row>
    <row r="161" spans="12:19" ht="21">
      <c r="L161" s="42"/>
      <c r="M161" s="151"/>
      <c r="N161" s="151"/>
      <c r="O161" s="151"/>
      <c r="P161" s="151"/>
      <c r="Q161" s="151"/>
      <c r="R161" s="151"/>
      <c r="S161" s="354"/>
    </row>
    <row r="162" spans="12:19" ht="21">
      <c r="L162" s="42"/>
      <c r="M162" s="151"/>
      <c r="N162" s="151"/>
      <c r="O162" s="151"/>
      <c r="P162" s="151"/>
      <c r="Q162" s="151"/>
      <c r="R162" s="151"/>
      <c r="S162" s="354"/>
    </row>
    <row r="163" spans="12:19" ht="21">
      <c r="L163" s="42"/>
      <c r="M163" s="151"/>
      <c r="N163" s="151"/>
      <c r="O163" s="151"/>
      <c r="P163" s="151"/>
      <c r="Q163" s="151"/>
      <c r="R163" s="151"/>
      <c r="S163" s="354"/>
    </row>
    <row r="164" spans="12:19" ht="21">
      <c r="L164" s="42"/>
      <c r="M164" s="151"/>
      <c r="N164" s="151"/>
      <c r="O164" s="151"/>
      <c r="P164" s="151"/>
      <c r="Q164" s="151"/>
      <c r="R164" s="151"/>
      <c r="S164" s="354"/>
    </row>
    <row r="165" spans="17:19" ht="21">
      <c r="Q165" s="151"/>
      <c r="R165" s="151"/>
      <c r="S165" s="354"/>
    </row>
    <row r="166" spans="17:19" ht="21">
      <c r="Q166" s="151"/>
      <c r="R166" s="151"/>
      <c r="S166" s="354"/>
    </row>
    <row r="167" spans="18:19" ht="21">
      <c r="R167" s="151"/>
      <c r="S167" s="354"/>
    </row>
    <row r="168" spans="18:19" ht="21">
      <c r="R168" s="151"/>
      <c r="S168" s="354"/>
    </row>
    <row r="169" spans="18:19" ht="21">
      <c r="R169" s="151"/>
      <c r="S169" s="354"/>
    </row>
    <row r="170" spans="18:19" ht="21">
      <c r="R170" s="151"/>
      <c r="S170" s="354"/>
    </row>
    <row r="171" spans="18:19" ht="21">
      <c r="R171" s="151"/>
      <c r="S171" s="354"/>
    </row>
    <row r="172" spans="18:19" ht="21">
      <c r="R172" s="151"/>
      <c r="S172" s="354"/>
    </row>
    <row r="173" spans="18:19" ht="21">
      <c r="R173" s="151"/>
      <c r="S173" s="354"/>
    </row>
    <row r="174" spans="18:19" ht="21">
      <c r="R174" s="151"/>
      <c r="S174" s="354"/>
    </row>
    <row r="175" spans="18:19" ht="21">
      <c r="R175" s="151"/>
      <c r="S175" s="354"/>
    </row>
    <row r="176" spans="18:19" ht="21">
      <c r="R176" s="151"/>
      <c r="S176" s="354"/>
    </row>
    <row r="177" spans="18:19" ht="21">
      <c r="R177" s="151"/>
      <c r="S177" s="354"/>
    </row>
    <row r="178" spans="18:19" ht="21">
      <c r="R178" s="151"/>
      <c r="S178" s="354"/>
    </row>
    <row r="179" spans="18:19" ht="21">
      <c r="R179" s="151"/>
      <c r="S179" s="354"/>
    </row>
  </sheetData>
  <sheetProtection/>
  <mergeCells count="13">
    <mergeCell ref="A1:H1"/>
    <mergeCell ref="A2:H2"/>
    <mergeCell ref="A3:H3"/>
    <mergeCell ref="A43:H43"/>
    <mergeCell ref="A45:H45"/>
    <mergeCell ref="A44:H44"/>
    <mergeCell ref="A84:H84"/>
    <mergeCell ref="K2:R2"/>
    <mergeCell ref="K3:R3"/>
    <mergeCell ref="K4:R4"/>
    <mergeCell ref="Q7:R7"/>
    <mergeCell ref="A82:H82"/>
    <mergeCell ref="A83:H83"/>
  </mergeCells>
  <printOptions/>
  <pageMargins left="0.35433070866141736" right="0.35433070866141736" top="0.3937007874015748" bottom="0.1968503937007874" header="0.7086614173228347" footer="0.70866141732283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5.7109375" style="1" customWidth="1"/>
    <col min="2" max="2" width="23.140625" style="1" customWidth="1"/>
    <col min="3" max="3" width="41.00390625" style="1" customWidth="1"/>
    <col min="4" max="4" width="14.28125" style="1" customWidth="1"/>
    <col min="5" max="5" width="15.421875" style="1" customWidth="1"/>
    <col min="6" max="6" width="11.7109375" style="1" customWidth="1"/>
    <col min="7" max="7" width="13.28125" style="1" customWidth="1"/>
    <col min="8" max="8" width="12.28125" style="1" customWidth="1"/>
    <col min="9" max="9" width="8.8515625" style="1" customWidth="1"/>
    <col min="10" max="16384" width="9.140625" style="1" customWidth="1"/>
  </cols>
  <sheetData>
    <row r="1" spans="1:9" ht="21">
      <c r="A1" s="479" t="s">
        <v>168</v>
      </c>
      <c r="B1" s="479"/>
      <c r="C1" s="479"/>
      <c r="D1" s="479"/>
      <c r="E1" s="479"/>
      <c r="F1" s="479"/>
      <c r="G1" s="46"/>
      <c r="H1" s="46"/>
      <c r="I1" s="46"/>
    </row>
    <row r="2" spans="1:9" ht="21">
      <c r="A2" s="479" t="s">
        <v>113</v>
      </c>
      <c r="B2" s="479"/>
      <c r="C2" s="479"/>
      <c r="D2" s="479"/>
      <c r="E2" s="479"/>
      <c r="F2" s="479"/>
      <c r="G2" s="46"/>
      <c r="H2" s="46"/>
      <c r="I2" s="46"/>
    </row>
    <row r="3" spans="1:9" ht="21">
      <c r="A3" s="479" t="s">
        <v>835</v>
      </c>
      <c r="B3" s="479"/>
      <c r="C3" s="479"/>
      <c r="D3" s="479"/>
      <c r="E3" s="479"/>
      <c r="F3" s="479"/>
      <c r="G3" s="46"/>
      <c r="H3" s="46"/>
      <c r="I3" s="46"/>
    </row>
    <row r="4" spans="1:9" ht="8.25" customHeight="1">
      <c r="A4" s="35"/>
      <c r="B4" s="35"/>
      <c r="C4" s="35"/>
      <c r="D4" s="35"/>
      <c r="E4" s="35"/>
      <c r="F4" s="35"/>
      <c r="G4" s="35"/>
      <c r="H4" s="35"/>
      <c r="I4" s="35"/>
    </row>
    <row r="5" spans="1:9" ht="21">
      <c r="A5" s="159" t="s">
        <v>833</v>
      </c>
      <c r="B5" s="35"/>
      <c r="C5" s="35"/>
      <c r="D5" s="35"/>
      <c r="E5" s="179">
        <v>936751</v>
      </c>
      <c r="F5" s="35" t="s">
        <v>5</v>
      </c>
      <c r="G5" s="35"/>
      <c r="H5" s="35"/>
      <c r="I5" s="35"/>
    </row>
    <row r="6" spans="1:9" ht="21">
      <c r="A6" s="159" t="s">
        <v>834</v>
      </c>
      <c r="B6" s="35"/>
      <c r="C6" s="35"/>
      <c r="D6" s="35"/>
      <c r="E6" s="179">
        <f>D145</f>
        <v>936751</v>
      </c>
      <c r="F6" s="35" t="s">
        <v>5</v>
      </c>
      <c r="G6" s="35"/>
      <c r="H6" s="187">
        <f>E5-E6</f>
        <v>0</v>
      </c>
      <c r="I6" s="35"/>
    </row>
    <row r="7" spans="1:9" ht="21">
      <c r="A7" s="160" t="s">
        <v>204</v>
      </c>
      <c r="B7" s="161"/>
      <c r="C7" s="35"/>
      <c r="D7" s="35"/>
      <c r="E7" s="35"/>
      <c r="F7" s="35"/>
      <c r="G7" s="35"/>
      <c r="H7" s="35"/>
      <c r="I7" s="35"/>
    </row>
    <row r="8" spans="1:9" ht="21">
      <c r="A8" s="162" t="s">
        <v>215</v>
      </c>
      <c r="B8" s="161"/>
      <c r="C8" s="35"/>
      <c r="D8" s="35"/>
      <c r="E8" s="35"/>
      <c r="F8" s="35"/>
      <c r="G8" s="35"/>
      <c r="H8" s="35"/>
      <c r="I8" s="35"/>
    </row>
    <row r="9" spans="1:9" ht="9" customHeight="1">
      <c r="A9" s="35"/>
      <c r="B9" s="35"/>
      <c r="C9" s="35"/>
      <c r="D9" s="35"/>
      <c r="E9" s="35"/>
      <c r="F9" s="35"/>
      <c r="G9" s="35"/>
      <c r="H9" s="35"/>
      <c r="I9" s="35"/>
    </row>
    <row r="10" spans="1:9" ht="42">
      <c r="A10" s="163" t="s">
        <v>169</v>
      </c>
      <c r="B10" s="163" t="s">
        <v>170</v>
      </c>
      <c r="C10" s="163" t="s">
        <v>171</v>
      </c>
      <c r="D10" s="163" t="s">
        <v>172</v>
      </c>
      <c r="E10" s="164" t="s">
        <v>173</v>
      </c>
      <c r="F10" s="163" t="s">
        <v>174</v>
      </c>
      <c r="G10" s="165"/>
      <c r="H10" s="165">
        <f>4930+4930+4930+4930+4930+4930+4893+4950+4965+4950+4930+4970+1735+1500+4970+4970+1240+4970+3045</f>
        <v>81668</v>
      </c>
      <c r="I10" s="165"/>
    </row>
    <row r="11" spans="1:9" s="34" customFormat="1" ht="18.75">
      <c r="A11" s="166">
        <v>1</v>
      </c>
      <c r="B11" s="167" t="s">
        <v>175</v>
      </c>
      <c r="C11" s="39" t="s">
        <v>176</v>
      </c>
      <c r="D11" s="99">
        <v>745</v>
      </c>
      <c r="E11" s="177" t="s">
        <v>177</v>
      </c>
      <c r="F11" s="168"/>
      <c r="G11" s="98"/>
      <c r="H11" s="98">
        <f>4930+4930+4930+4930+4930+4930+4893+4950+4965+4950+4930+4970+1735+1500+4970+4970+1240+4970+3045</f>
        <v>81668</v>
      </c>
      <c r="I11" s="98"/>
    </row>
    <row r="12" spans="1:9" s="34" customFormat="1" ht="18.75">
      <c r="A12" s="169"/>
      <c r="B12" s="170"/>
      <c r="C12" s="171" t="s">
        <v>178</v>
      </c>
      <c r="D12" s="171"/>
      <c r="E12" s="169"/>
      <c r="F12" s="169"/>
      <c r="G12" s="98"/>
      <c r="H12" s="98">
        <f>81690-H11</f>
        <v>22</v>
      </c>
      <c r="I12" s="98"/>
    </row>
    <row r="13" spans="1:9" s="34" customFormat="1" ht="18.75">
      <c r="A13" s="169">
        <v>2</v>
      </c>
      <c r="B13" s="170" t="s">
        <v>175</v>
      </c>
      <c r="C13" s="171" t="s">
        <v>176</v>
      </c>
      <c r="D13" s="11">
        <v>500</v>
      </c>
      <c r="E13" s="178" t="s">
        <v>179</v>
      </c>
      <c r="F13" s="169"/>
      <c r="G13" s="98"/>
      <c r="H13" s="98">
        <f>4930+4930+4930+4930</f>
        <v>19720</v>
      </c>
      <c r="I13" s="98"/>
    </row>
    <row r="14" spans="1:9" s="34" customFormat="1" ht="18.75">
      <c r="A14" s="169"/>
      <c r="B14" s="170"/>
      <c r="C14" s="171" t="s">
        <v>180</v>
      </c>
      <c r="D14" s="171"/>
      <c r="E14" s="169"/>
      <c r="F14" s="169"/>
      <c r="G14" s="98"/>
      <c r="H14" s="98">
        <f>4930+4930+4950+4930</f>
        <v>19740</v>
      </c>
      <c r="I14" s="98"/>
    </row>
    <row r="15" spans="1:9" s="34" customFormat="1" ht="18.75">
      <c r="A15" s="169">
        <v>3</v>
      </c>
      <c r="B15" s="170" t="s">
        <v>181</v>
      </c>
      <c r="C15" s="171" t="s">
        <v>182</v>
      </c>
      <c r="D15" s="11">
        <v>32821</v>
      </c>
      <c r="E15" s="178" t="s">
        <v>183</v>
      </c>
      <c r="F15" s="169"/>
      <c r="G15" s="98"/>
      <c r="H15" s="98">
        <f>4893+4950</f>
        <v>9843</v>
      </c>
      <c r="I15" s="98"/>
    </row>
    <row r="16" spans="1:9" s="34" customFormat="1" ht="18.75">
      <c r="A16" s="169">
        <v>4</v>
      </c>
      <c r="B16" s="170" t="s">
        <v>184</v>
      </c>
      <c r="C16" s="171" t="s">
        <v>185</v>
      </c>
      <c r="D16" s="11">
        <v>1780</v>
      </c>
      <c r="E16" s="178" t="s">
        <v>186</v>
      </c>
      <c r="F16" s="169"/>
      <c r="G16" s="98"/>
      <c r="H16" s="98">
        <v>4965</v>
      </c>
      <c r="I16" s="98"/>
    </row>
    <row r="17" spans="1:9" s="34" customFormat="1" ht="18.75">
      <c r="A17" s="169">
        <v>5</v>
      </c>
      <c r="B17" s="170" t="s">
        <v>218</v>
      </c>
      <c r="C17" s="171" t="s">
        <v>219</v>
      </c>
      <c r="D17" s="11">
        <v>24500</v>
      </c>
      <c r="E17" s="178" t="s">
        <v>221</v>
      </c>
      <c r="F17" s="169"/>
      <c r="G17" s="98"/>
      <c r="H17" s="98">
        <f>4970+4970+1240+3045</f>
        <v>14225</v>
      </c>
      <c r="I17" s="98"/>
    </row>
    <row r="18" spans="1:9" s="34" customFormat="1" ht="18.75">
      <c r="A18" s="169"/>
      <c r="B18" s="170"/>
      <c r="C18" s="171" t="s">
        <v>220</v>
      </c>
      <c r="D18" s="11"/>
      <c r="E18" s="178"/>
      <c r="F18" s="169"/>
      <c r="G18" s="98"/>
      <c r="H18" s="98">
        <f>1735+1500</f>
        <v>3235</v>
      </c>
      <c r="I18" s="98"/>
    </row>
    <row r="19" spans="1:9" s="34" customFormat="1" ht="18.75">
      <c r="A19" s="169">
        <v>6</v>
      </c>
      <c r="B19" s="170" t="s">
        <v>196</v>
      </c>
      <c r="C19" s="171" t="s">
        <v>836</v>
      </c>
      <c r="D19" s="11">
        <v>156000</v>
      </c>
      <c r="E19" s="178" t="s">
        <v>197</v>
      </c>
      <c r="F19" s="169"/>
      <c r="G19" s="98"/>
      <c r="H19" s="98">
        <f>4970+4970</f>
        <v>9940</v>
      </c>
      <c r="I19" s="98"/>
    </row>
    <row r="20" spans="1:9" s="34" customFormat="1" ht="18.75">
      <c r="A20" s="169"/>
      <c r="B20" s="170"/>
      <c r="C20" s="171" t="s">
        <v>837</v>
      </c>
      <c r="D20" s="11"/>
      <c r="E20" s="178"/>
      <c r="F20" s="169"/>
      <c r="G20" s="98"/>
      <c r="H20" s="98">
        <f>SUM(H13:H19)</f>
        <v>81668</v>
      </c>
      <c r="I20" s="98"/>
    </row>
    <row r="21" spans="1:9" s="34" customFormat="1" ht="18.75">
      <c r="A21" s="169">
        <v>7</v>
      </c>
      <c r="B21" s="170" t="s">
        <v>194</v>
      </c>
      <c r="C21" s="171" t="s">
        <v>198</v>
      </c>
      <c r="D21" s="11">
        <v>4970</v>
      </c>
      <c r="E21" s="178" t="s">
        <v>199</v>
      </c>
      <c r="F21" s="169"/>
      <c r="G21" s="98"/>
      <c r="H21" s="98"/>
      <c r="I21" s="98"/>
    </row>
    <row r="22" spans="1:9" s="34" customFormat="1" ht="18.75">
      <c r="A22" s="169"/>
      <c r="B22" s="170"/>
      <c r="C22" s="171" t="s">
        <v>200</v>
      </c>
      <c r="D22" s="11"/>
      <c r="E22" s="178"/>
      <c r="F22" s="169"/>
      <c r="G22" s="98"/>
      <c r="H22" s="98"/>
      <c r="I22" s="98"/>
    </row>
    <row r="23" spans="1:9" s="34" customFormat="1" ht="18.75">
      <c r="A23" s="169">
        <v>8</v>
      </c>
      <c r="B23" s="170" t="s">
        <v>191</v>
      </c>
      <c r="C23" s="171" t="s">
        <v>838</v>
      </c>
      <c r="D23" s="11">
        <v>4970</v>
      </c>
      <c r="E23" s="178" t="s">
        <v>201</v>
      </c>
      <c r="F23" s="169"/>
      <c r="G23" s="98"/>
      <c r="H23" s="98"/>
      <c r="I23" s="98"/>
    </row>
    <row r="24" spans="1:9" s="34" customFormat="1" ht="18.75">
      <c r="A24" s="169">
        <v>9</v>
      </c>
      <c r="B24" s="170" t="s">
        <v>191</v>
      </c>
      <c r="C24" s="171" t="s">
        <v>839</v>
      </c>
      <c r="D24" s="11">
        <v>4970</v>
      </c>
      <c r="E24" s="178" t="s">
        <v>201</v>
      </c>
      <c r="F24" s="169"/>
      <c r="G24" s="98"/>
      <c r="H24" s="98">
        <v>4970</v>
      </c>
      <c r="I24" s="98"/>
    </row>
    <row r="25" spans="1:9" s="34" customFormat="1" ht="18.75">
      <c r="A25" s="169">
        <v>10</v>
      </c>
      <c r="B25" s="170" t="s">
        <v>191</v>
      </c>
      <c r="C25" s="171" t="s">
        <v>840</v>
      </c>
      <c r="D25" s="11">
        <v>4970</v>
      </c>
      <c r="E25" s="178" t="s">
        <v>201</v>
      </c>
      <c r="F25" s="169"/>
      <c r="G25" s="98"/>
      <c r="H25" s="189">
        <f>SUM(H24:H24)</f>
        <v>4970</v>
      </c>
      <c r="I25" s="98"/>
    </row>
    <row r="26" spans="1:9" s="34" customFormat="1" ht="18.75">
      <c r="A26" s="169">
        <v>11</v>
      </c>
      <c r="B26" s="170" t="s">
        <v>191</v>
      </c>
      <c r="C26" s="171" t="s">
        <v>841</v>
      </c>
      <c r="D26" s="11">
        <v>4895</v>
      </c>
      <c r="E26" s="178" t="s">
        <v>202</v>
      </c>
      <c r="F26" s="169"/>
      <c r="G26" s="98"/>
      <c r="H26" s="98"/>
      <c r="I26" s="98"/>
    </row>
    <row r="27" spans="1:9" s="34" customFormat="1" ht="18.75">
      <c r="A27" s="169">
        <v>12</v>
      </c>
      <c r="B27" s="170" t="s">
        <v>188</v>
      </c>
      <c r="C27" s="171" t="s">
        <v>842</v>
      </c>
      <c r="D27" s="11">
        <v>4985</v>
      </c>
      <c r="E27" s="178" t="s">
        <v>203</v>
      </c>
      <c r="F27" s="169"/>
      <c r="G27" s="98"/>
      <c r="H27" s="98"/>
      <c r="I27" s="98"/>
    </row>
    <row r="28" spans="1:9" s="34" customFormat="1" ht="18.75">
      <c r="A28" s="169">
        <v>13</v>
      </c>
      <c r="B28" s="170" t="s">
        <v>188</v>
      </c>
      <c r="C28" s="171" t="s">
        <v>843</v>
      </c>
      <c r="D28" s="11">
        <v>4970</v>
      </c>
      <c r="E28" s="178" t="s">
        <v>203</v>
      </c>
      <c r="F28" s="169"/>
      <c r="G28" s="98"/>
      <c r="H28" s="98"/>
      <c r="I28" s="98"/>
    </row>
    <row r="29" spans="1:9" s="34" customFormat="1" ht="21">
      <c r="A29" s="169">
        <v>14</v>
      </c>
      <c r="B29" s="184" t="s">
        <v>206</v>
      </c>
      <c r="C29" s="171" t="s">
        <v>207</v>
      </c>
      <c r="D29" s="11">
        <v>2940</v>
      </c>
      <c r="E29" s="178" t="s">
        <v>208</v>
      </c>
      <c r="F29" s="169"/>
      <c r="G29" s="98"/>
      <c r="H29" s="98"/>
      <c r="I29" s="98"/>
    </row>
    <row r="30" spans="1:9" s="34" customFormat="1" ht="21">
      <c r="A30" s="169"/>
      <c r="B30" s="184"/>
      <c r="C30" s="171" t="s">
        <v>529</v>
      </c>
      <c r="D30" s="184"/>
      <c r="E30" s="184"/>
      <c r="F30" s="169"/>
      <c r="G30" s="98"/>
      <c r="H30" s="98"/>
      <c r="I30" s="98"/>
    </row>
    <row r="31" spans="1:9" s="34" customFormat="1" ht="18.75">
      <c r="A31" s="169">
        <v>15</v>
      </c>
      <c r="B31" s="171" t="s">
        <v>195</v>
      </c>
      <c r="C31" s="171" t="s">
        <v>210</v>
      </c>
      <c r="D31" s="11">
        <v>2185</v>
      </c>
      <c r="E31" s="169" t="s">
        <v>212</v>
      </c>
      <c r="F31" s="169"/>
      <c r="G31" s="98"/>
      <c r="H31" s="98"/>
      <c r="I31" s="98"/>
    </row>
    <row r="32" spans="1:9" s="34" customFormat="1" ht="18.75">
      <c r="A32" s="169"/>
      <c r="B32" s="171"/>
      <c r="C32" s="171" t="s">
        <v>211</v>
      </c>
      <c r="D32" s="171"/>
      <c r="E32" s="171"/>
      <c r="F32" s="169"/>
      <c r="G32" s="98"/>
      <c r="H32" s="98"/>
      <c r="I32" s="98"/>
    </row>
    <row r="33" spans="1:9" s="34" customFormat="1" ht="21">
      <c r="A33" s="169">
        <v>16</v>
      </c>
      <c r="B33" s="184" t="s">
        <v>191</v>
      </c>
      <c r="C33" s="171" t="s">
        <v>214</v>
      </c>
      <c r="D33" s="11">
        <v>4895</v>
      </c>
      <c r="E33" s="169" t="s">
        <v>213</v>
      </c>
      <c r="F33" s="169"/>
      <c r="G33" s="98"/>
      <c r="H33" s="98"/>
      <c r="I33" s="98"/>
    </row>
    <row r="34" spans="1:9" s="34" customFormat="1" ht="21">
      <c r="A34" s="169"/>
      <c r="B34" s="184"/>
      <c r="C34" s="171" t="s">
        <v>379</v>
      </c>
      <c r="D34" s="171"/>
      <c r="E34" s="171"/>
      <c r="F34" s="169"/>
      <c r="G34" s="98"/>
      <c r="H34" s="98"/>
      <c r="I34" s="98"/>
    </row>
    <row r="35" spans="1:9" s="34" customFormat="1" ht="18.75">
      <c r="A35" s="169">
        <v>17</v>
      </c>
      <c r="B35" s="171" t="s">
        <v>205</v>
      </c>
      <c r="C35" s="171" t="s">
        <v>222</v>
      </c>
      <c r="D35" s="11">
        <v>4970</v>
      </c>
      <c r="E35" s="171" t="s">
        <v>224</v>
      </c>
      <c r="F35" s="169"/>
      <c r="G35" s="98"/>
      <c r="H35" s="98"/>
      <c r="I35" s="98"/>
    </row>
    <row r="36" spans="1:9" s="34" customFormat="1" ht="18.75">
      <c r="A36" s="169"/>
      <c r="B36" s="171"/>
      <c r="C36" s="171" t="s">
        <v>223</v>
      </c>
      <c r="D36" s="11"/>
      <c r="E36" s="171"/>
      <c r="F36" s="169"/>
      <c r="G36" s="98"/>
      <c r="H36" s="98"/>
      <c r="I36" s="98"/>
    </row>
    <row r="37" spans="1:9" s="34" customFormat="1" ht="18.75">
      <c r="A37" s="169">
        <v>18</v>
      </c>
      <c r="B37" s="171" t="s">
        <v>225</v>
      </c>
      <c r="C37" s="171" t="s">
        <v>226</v>
      </c>
      <c r="D37" s="11">
        <v>2500</v>
      </c>
      <c r="E37" s="171" t="s">
        <v>224</v>
      </c>
      <c r="F37" s="169"/>
      <c r="G37" s="98"/>
      <c r="H37" s="98"/>
      <c r="I37" s="98"/>
    </row>
    <row r="38" spans="1:9" s="34" customFormat="1" ht="18.75">
      <c r="A38" s="169"/>
      <c r="B38" s="171"/>
      <c r="C38" s="171" t="s">
        <v>229</v>
      </c>
      <c r="D38" s="171"/>
      <c r="E38" s="171"/>
      <c r="F38" s="169"/>
      <c r="G38" s="98"/>
      <c r="H38" s="98"/>
      <c r="I38" s="98"/>
    </row>
    <row r="39" spans="1:9" s="34" customFormat="1" ht="18.75">
      <c r="A39" s="169">
        <v>19</v>
      </c>
      <c r="B39" s="171" t="s">
        <v>227</v>
      </c>
      <c r="C39" s="171" t="s">
        <v>228</v>
      </c>
      <c r="D39" s="11">
        <v>9000</v>
      </c>
      <c r="E39" s="171" t="s">
        <v>192</v>
      </c>
      <c r="F39" s="169"/>
      <c r="G39" s="98"/>
      <c r="H39" s="98"/>
      <c r="I39" s="98"/>
    </row>
    <row r="40" spans="1:9" s="34" customFormat="1" ht="18.75">
      <c r="A40" s="169"/>
      <c r="B40" s="171"/>
      <c r="C40" s="171" t="s">
        <v>230</v>
      </c>
      <c r="D40" s="171"/>
      <c r="E40" s="171"/>
      <c r="F40" s="171"/>
      <c r="G40" s="98"/>
      <c r="H40" s="98"/>
      <c r="I40" s="98"/>
    </row>
    <row r="41" spans="1:9" s="34" customFormat="1" ht="18.75">
      <c r="A41" s="169">
        <v>20</v>
      </c>
      <c r="B41" s="171" t="s">
        <v>187</v>
      </c>
      <c r="C41" s="171" t="s">
        <v>233</v>
      </c>
      <c r="D41" s="11">
        <v>330</v>
      </c>
      <c r="E41" s="171" t="s">
        <v>193</v>
      </c>
      <c r="F41" s="171"/>
      <c r="G41" s="98"/>
      <c r="H41" s="98"/>
      <c r="I41" s="98"/>
    </row>
    <row r="42" spans="1:9" s="34" customFormat="1" ht="18.75">
      <c r="A42" s="169"/>
      <c r="B42" s="171"/>
      <c r="C42" s="171" t="s">
        <v>236</v>
      </c>
      <c r="D42" s="11"/>
      <c r="E42" s="171"/>
      <c r="F42" s="171"/>
      <c r="G42" s="98"/>
      <c r="H42" s="98"/>
      <c r="I42" s="98"/>
    </row>
    <row r="43" spans="1:9" s="34" customFormat="1" ht="18.75">
      <c r="A43" s="169">
        <v>20</v>
      </c>
      <c r="B43" s="171" t="s">
        <v>187</v>
      </c>
      <c r="C43" s="171" t="s">
        <v>235</v>
      </c>
      <c r="D43" s="11">
        <v>1019</v>
      </c>
      <c r="E43" s="171" t="s">
        <v>193</v>
      </c>
      <c r="F43" s="171"/>
      <c r="G43" s="98"/>
      <c r="H43" s="98"/>
      <c r="I43" s="98"/>
    </row>
    <row r="44" spans="1:9" s="34" customFormat="1" ht="18.75">
      <c r="A44" s="169"/>
      <c r="B44" s="171"/>
      <c r="C44" s="171" t="s">
        <v>238</v>
      </c>
      <c r="D44" s="11"/>
      <c r="E44" s="171"/>
      <c r="F44" s="171"/>
      <c r="G44" s="98"/>
      <c r="H44" s="98"/>
      <c r="I44" s="98"/>
    </row>
    <row r="45" spans="1:9" s="34" customFormat="1" ht="18.75">
      <c r="A45" s="169">
        <v>21</v>
      </c>
      <c r="B45" s="171" t="s">
        <v>187</v>
      </c>
      <c r="C45" s="171" t="s">
        <v>237</v>
      </c>
      <c r="D45" s="11">
        <v>956</v>
      </c>
      <c r="E45" s="171" t="s">
        <v>193</v>
      </c>
      <c r="F45" s="171"/>
      <c r="G45" s="98"/>
      <c r="H45" s="98"/>
      <c r="I45" s="98"/>
    </row>
    <row r="46" spans="1:9" s="34" customFormat="1" ht="18.75">
      <c r="A46" s="169"/>
      <c r="B46" s="171"/>
      <c r="C46" s="171" t="s">
        <v>239</v>
      </c>
      <c r="D46" s="11"/>
      <c r="E46" s="171"/>
      <c r="F46" s="171"/>
      <c r="G46" s="98"/>
      <c r="H46" s="98"/>
      <c r="I46" s="98"/>
    </row>
    <row r="47" spans="1:9" s="34" customFormat="1" ht="18.75">
      <c r="A47" s="169">
        <v>22</v>
      </c>
      <c r="B47" s="171" t="s">
        <v>187</v>
      </c>
      <c r="C47" s="171" t="s">
        <v>240</v>
      </c>
      <c r="D47" s="11">
        <v>1445</v>
      </c>
      <c r="E47" s="171" t="s">
        <v>234</v>
      </c>
      <c r="F47" s="171"/>
      <c r="G47" s="98"/>
      <c r="H47" s="98"/>
      <c r="I47" s="98"/>
    </row>
    <row r="48" spans="1:9" s="34" customFormat="1" ht="18.75">
      <c r="A48" s="169"/>
      <c r="B48" s="171"/>
      <c r="C48" s="171" t="s">
        <v>241</v>
      </c>
      <c r="D48" s="171"/>
      <c r="E48" s="171"/>
      <c r="F48" s="171"/>
      <c r="G48" s="98"/>
      <c r="H48" s="98"/>
      <c r="I48" s="98"/>
    </row>
    <row r="49" spans="1:9" s="34" customFormat="1" ht="18.75">
      <c r="A49" s="168"/>
      <c r="B49" s="25"/>
      <c r="C49" s="25"/>
      <c r="D49" s="97"/>
      <c r="E49" s="25"/>
      <c r="F49" s="25"/>
      <c r="G49" s="98"/>
      <c r="H49" s="98"/>
      <c r="I49" s="98"/>
    </row>
    <row r="50" spans="1:9" s="34" customFormat="1" ht="18.75">
      <c r="A50" s="172"/>
      <c r="B50" s="173"/>
      <c r="C50" s="174" t="s">
        <v>189</v>
      </c>
      <c r="D50" s="180">
        <f>SUM(D11:D48)</f>
        <v>281316</v>
      </c>
      <c r="E50" s="173"/>
      <c r="F50" s="173"/>
      <c r="G50" s="175"/>
      <c r="H50" s="38"/>
      <c r="I50" s="175"/>
    </row>
    <row r="51" spans="1:9" s="34" customFormat="1" ht="15.75" customHeight="1">
      <c r="A51" s="176"/>
      <c r="B51" s="38"/>
      <c r="C51" s="37" t="s">
        <v>106</v>
      </c>
      <c r="D51" s="175"/>
      <c r="E51" s="38"/>
      <c r="F51" s="38"/>
      <c r="G51" s="175"/>
      <c r="H51" s="38"/>
      <c r="I51" s="175"/>
    </row>
    <row r="52" spans="1:9" ht="21">
      <c r="A52" s="479" t="s">
        <v>168</v>
      </c>
      <c r="B52" s="479"/>
      <c r="C52" s="479"/>
      <c r="D52" s="479"/>
      <c r="E52" s="479"/>
      <c r="F52" s="479"/>
      <c r="G52" s="46"/>
      <c r="H52" s="46"/>
      <c r="I52" s="46"/>
    </row>
    <row r="53" spans="1:9" ht="21">
      <c r="A53" s="479" t="s">
        <v>113</v>
      </c>
      <c r="B53" s="479"/>
      <c r="C53" s="479"/>
      <c r="D53" s="479"/>
      <c r="E53" s="479"/>
      <c r="F53" s="479"/>
      <c r="G53" s="46"/>
      <c r="H53" s="46"/>
      <c r="I53" s="46"/>
    </row>
    <row r="54" spans="1:9" ht="21">
      <c r="A54" s="479" t="s">
        <v>835</v>
      </c>
      <c r="B54" s="479"/>
      <c r="C54" s="479"/>
      <c r="D54" s="479"/>
      <c r="E54" s="479"/>
      <c r="F54" s="479"/>
      <c r="G54" s="46"/>
      <c r="H54" s="46"/>
      <c r="I54" s="46"/>
    </row>
    <row r="55" spans="1:9" ht="42">
      <c r="A55" s="163" t="s">
        <v>169</v>
      </c>
      <c r="B55" s="163" t="s">
        <v>170</v>
      </c>
      <c r="C55" s="163" t="s">
        <v>171</v>
      </c>
      <c r="D55" s="163" t="s">
        <v>172</v>
      </c>
      <c r="E55" s="164" t="s">
        <v>173</v>
      </c>
      <c r="F55" s="163" t="s">
        <v>174</v>
      </c>
      <c r="G55" s="165"/>
      <c r="H55" s="165"/>
      <c r="I55" s="165"/>
    </row>
    <row r="56" spans="1:9" s="34" customFormat="1" ht="18.75">
      <c r="A56" s="166"/>
      <c r="B56" s="167"/>
      <c r="C56" s="5" t="s">
        <v>190</v>
      </c>
      <c r="D56" s="181">
        <f>D50</f>
        <v>281316</v>
      </c>
      <c r="E56" s="177"/>
      <c r="F56" s="168"/>
      <c r="G56" s="98"/>
      <c r="H56" s="98"/>
      <c r="I56" s="98"/>
    </row>
    <row r="57" spans="1:9" s="34" customFormat="1" ht="18.75">
      <c r="A57" s="169">
        <v>23</v>
      </c>
      <c r="B57" s="171" t="s">
        <v>206</v>
      </c>
      <c r="C57" s="171" t="s">
        <v>243</v>
      </c>
      <c r="D57" s="11">
        <v>915</v>
      </c>
      <c r="E57" s="171" t="s">
        <v>242</v>
      </c>
      <c r="F57" s="171"/>
      <c r="G57" s="98"/>
      <c r="H57" s="98"/>
      <c r="I57" s="98"/>
    </row>
    <row r="58" spans="1:9" s="34" customFormat="1" ht="18.75">
      <c r="A58" s="169"/>
      <c r="B58" s="171"/>
      <c r="C58" s="171" t="s">
        <v>244</v>
      </c>
      <c r="D58" s="171"/>
      <c r="E58" s="171"/>
      <c r="F58" s="171"/>
      <c r="G58" s="98"/>
      <c r="H58" s="98"/>
      <c r="I58" s="98"/>
    </row>
    <row r="59" spans="1:9" s="34" customFormat="1" ht="18.75">
      <c r="A59" s="169">
        <v>24</v>
      </c>
      <c r="B59" s="171" t="s">
        <v>206</v>
      </c>
      <c r="C59" s="171" t="s">
        <v>245</v>
      </c>
      <c r="D59" s="11">
        <v>1010</v>
      </c>
      <c r="E59" s="171" t="s">
        <v>242</v>
      </c>
      <c r="F59" s="171"/>
      <c r="G59" s="98"/>
      <c r="H59" s="98"/>
      <c r="I59" s="98"/>
    </row>
    <row r="60" spans="1:9" s="34" customFormat="1" ht="18.75">
      <c r="A60" s="169"/>
      <c r="B60" s="171"/>
      <c r="C60" s="171" t="s">
        <v>246</v>
      </c>
      <c r="D60" s="171"/>
      <c r="E60" s="171"/>
      <c r="F60" s="171"/>
      <c r="G60" s="98"/>
      <c r="H60" s="98"/>
      <c r="I60" s="98"/>
    </row>
    <row r="61" spans="1:9" s="34" customFormat="1" ht="18.75">
      <c r="A61" s="169">
        <v>25</v>
      </c>
      <c r="B61" s="171" t="s">
        <v>191</v>
      </c>
      <c r="C61" s="171" t="s">
        <v>247</v>
      </c>
      <c r="D61" s="11">
        <v>21625</v>
      </c>
      <c r="E61" s="171" t="s">
        <v>248</v>
      </c>
      <c r="F61" s="169"/>
      <c r="G61" s="98"/>
      <c r="H61" s="98"/>
      <c r="I61" s="98"/>
    </row>
    <row r="62" spans="1:9" s="34" customFormat="1" ht="18.75">
      <c r="A62" s="169"/>
      <c r="B62" s="171"/>
      <c r="C62" s="171" t="s">
        <v>263</v>
      </c>
      <c r="D62" s="11"/>
      <c r="E62" s="171"/>
      <c r="F62" s="169"/>
      <c r="G62" s="98"/>
      <c r="H62" s="98"/>
      <c r="I62" s="98"/>
    </row>
    <row r="63" spans="1:9" s="34" customFormat="1" ht="18.75">
      <c r="A63" s="169">
        <v>26</v>
      </c>
      <c r="B63" s="171" t="s">
        <v>191</v>
      </c>
      <c r="C63" s="171" t="s">
        <v>262</v>
      </c>
      <c r="D63" s="11">
        <v>4955</v>
      </c>
      <c r="E63" s="171" t="s">
        <v>265</v>
      </c>
      <c r="F63" s="169"/>
      <c r="G63" s="98"/>
      <c r="H63" s="98"/>
      <c r="I63" s="98"/>
    </row>
    <row r="64" spans="1:9" s="34" customFormat="1" ht="18.75">
      <c r="A64" s="169"/>
      <c r="B64" s="171"/>
      <c r="C64" s="171" t="s">
        <v>264</v>
      </c>
      <c r="D64" s="11"/>
      <c r="E64" s="171"/>
      <c r="F64" s="169"/>
      <c r="G64" s="98"/>
      <c r="H64" s="98"/>
      <c r="I64" s="98"/>
    </row>
    <row r="65" spans="1:9" s="34" customFormat="1" ht="18.75">
      <c r="A65" s="169">
        <v>27</v>
      </c>
      <c r="B65" s="171" t="s">
        <v>266</v>
      </c>
      <c r="C65" s="171" t="s">
        <v>267</v>
      </c>
      <c r="D65" s="11">
        <v>4955</v>
      </c>
      <c r="E65" s="171" t="s">
        <v>268</v>
      </c>
      <c r="F65" s="169"/>
      <c r="G65" s="98"/>
      <c r="H65" s="98"/>
      <c r="I65" s="98"/>
    </row>
    <row r="66" spans="1:9" s="34" customFormat="1" ht="18.75">
      <c r="A66" s="169"/>
      <c r="B66" s="171"/>
      <c r="C66" s="171" t="s">
        <v>264</v>
      </c>
      <c r="D66" s="11"/>
      <c r="E66" s="171"/>
      <c r="F66" s="169"/>
      <c r="G66" s="98"/>
      <c r="H66" s="98"/>
      <c r="I66" s="98"/>
    </row>
    <row r="67" spans="1:9" s="34" customFormat="1" ht="18.75">
      <c r="A67" s="169">
        <v>28</v>
      </c>
      <c r="B67" s="171" t="s">
        <v>191</v>
      </c>
      <c r="C67" s="171" t="s">
        <v>269</v>
      </c>
      <c r="D67" s="11">
        <v>4955</v>
      </c>
      <c r="E67" s="171" t="s">
        <v>270</v>
      </c>
      <c r="F67" s="169"/>
      <c r="G67" s="98"/>
      <c r="H67" s="98"/>
      <c r="I67" s="98"/>
    </row>
    <row r="68" spans="1:9" s="34" customFormat="1" ht="18.75">
      <c r="A68" s="169"/>
      <c r="B68" s="171"/>
      <c r="C68" s="171" t="s">
        <v>264</v>
      </c>
      <c r="D68" s="11"/>
      <c r="E68" s="171"/>
      <c r="F68" s="169"/>
      <c r="G68" s="98"/>
      <c r="H68" s="98"/>
      <c r="I68" s="98"/>
    </row>
    <row r="69" spans="1:9" s="34" customFormat="1" ht="18.75">
      <c r="A69" s="169">
        <v>29</v>
      </c>
      <c r="B69" s="171" t="s">
        <v>191</v>
      </c>
      <c r="C69" s="171" t="s">
        <v>300</v>
      </c>
      <c r="D69" s="11">
        <v>19495</v>
      </c>
      <c r="E69" s="171" t="s">
        <v>301</v>
      </c>
      <c r="F69" s="169"/>
      <c r="G69" s="98"/>
      <c r="H69" s="98"/>
      <c r="I69" s="98"/>
    </row>
    <row r="70" spans="1:9" s="34" customFormat="1" ht="18.75">
      <c r="A70" s="169"/>
      <c r="B70" s="171"/>
      <c r="C70" s="171" t="s">
        <v>302</v>
      </c>
      <c r="D70" s="11"/>
      <c r="E70" s="171"/>
      <c r="F70" s="169"/>
      <c r="G70" s="98"/>
      <c r="H70" s="98"/>
      <c r="I70" s="98"/>
    </row>
    <row r="71" spans="1:9" s="34" customFormat="1" ht="18.75">
      <c r="A71" s="169">
        <v>30</v>
      </c>
      <c r="B71" s="171" t="s">
        <v>191</v>
      </c>
      <c r="C71" s="171" t="s">
        <v>303</v>
      </c>
      <c r="D71" s="11">
        <v>4955</v>
      </c>
      <c r="E71" s="171" t="s">
        <v>304</v>
      </c>
      <c r="F71" s="169"/>
      <c r="G71" s="98"/>
      <c r="H71" s="98"/>
      <c r="I71" s="98"/>
    </row>
    <row r="72" spans="1:9" s="34" customFormat="1" ht="18.75">
      <c r="A72" s="169"/>
      <c r="B72" s="171"/>
      <c r="C72" s="171" t="s">
        <v>305</v>
      </c>
      <c r="D72" s="11"/>
      <c r="E72" s="171"/>
      <c r="F72" s="169"/>
      <c r="G72" s="98"/>
      <c r="H72" s="98"/>
      <c r="I72" s="98"/>
    </row>
    <row r="73" spans="1:9" s="34" customFormat="1" ht="18.75">
      <c r="A73" s="169">
        <v>31</v>
      </c>
      <c r="B73" s="171" t="s">
        <v>191</v>
      </c>
      <c r="C73" s="171" t="s">
        <v>306</v>
      </c>
      <c r="D73" s="11">
        <v>4885</v>
      </c>
      <c r="E73" s="171" t="s">
        <v>307</v>
      </c>
      <c r="F73" s="169"/>
      <c r="G73" s="98"/>
      <c r="H73" s="98"/>
      <c r="I73" s="98"/>
    </row>
    <row r="74" spans="1:9" s="34" customFormat="1" ht="18.75">
      <c r="A74" s="169"/>
      <c r="B74" s="171"/>
      <c r="C74" s="171" t="s">
        <v>308</v>
      </c>
      <c r="D74" s="11"/>
      <c r="E74" s="171"/>
      <c r="F74" s="169"/>
      <c r="G74" s="98"/>
      <c r="H74" s="98"/>
      <c r="I74" s="98"/>
    </row>
    <row r="75" spans="1:9" s="34" customFormat="1" ht="18.75">
      <c r="A75" s="169">
        <v>32</v>
      </c>
      <c r="B75" s="171" t="s">
        <v>309</v>
      </c>
      <c r="C75" s="171" t="s">
        <v>310</v>
      </c>
      <c r="D75" s="11">
        <v>4930</v>
      </c>
      <c r="E75" s="171" t="s">
        <v>311</v>
      </c>
      <c r="F75" s="169"/>
      <c r="G75" s="98"/>
      <c r="H75" s="98"/>
      <c r="I75" s="98"/>
    </row>
    <row r="76" spans="1:9" s="34" customFormat="1" ht="18.75">
      <c r="A76" s="169"/>
      <c r="B76" s="171"/>
      <c r="C76" s="171" t="s">
        <v>312</v>
      </c>
      <c r="D76" s="11"/>
      <c r="E76" s="171"/>
      <c r="F76" s="169"/>
      <c r="G76" s="98"/>
      <c r="H76" s="98"/>
      <c r="I76" s="98"/>
    </row>
    <row r="77" spans="1:9" s="34" customFormat="1" ht="18.75">
      <c r="A77" s="169"/>
      <c r="B77" s="171"/>
      <c r="C77" s="171" t="s">
        <v>313</v>
      </c>
      <c r="D77" s="11"/>
      <c r="E77" s="171"/>
      <c r="F77" s="169"/>
      <c r="G77" s="98"/>
      <c r="H77" s="98"/>
      <c r="I77" s="98"/>
    </row>
    <row r="78" spans="1:9" s="34" customFormat="1" ht="18.75">
      <c r="A78" s="169">
        <v>33</v>
      </c>
      <c r="B78" s="171" t="s">
        <v>191</v>
      </c>
      <c r="C78" s="171" t="s">
        <v>314</v>
      </c>
      <c r="D78" s="11">
        <v>4955</v>
      </c>
      <c r="E78" s="171" t="s">
        <v>315</v>
      </c>
      <c r="F78" s="169"/>
      <c r="G78" s="98"/>
      <c r="H78" s="98"/>
      <c r="I78" s="98"/>
    </row>
    <row r="79" spans="1:9" s="34" customFormat="1" ht="18.75">
      <c r="A79" s="169"/>
      <c r="B79" s="171"/>
      <c r="C79" s="171" t="s">
        <v>316</v>
      </c>
      <c r="D79" s="11"/>
      <c r="E79" s="171"/>
      <c r="F79" s="169"/>
      <c r="G79" s="98"/>
      <c r="H79" s="98"/>
      <c r="I79" s="98"/>
    </row>
    <row r="80" spans="1:9" s="34" customFormat="1" ht="18.75">
      <c r="A80" s="169">
        <v>34</v>
      </c>
      <c r="B80" s="171" t="s">
        <v>191</v>
      </c>
      <c r="C80" s="171" t="s">
        <v>317</v>
      </c>
      <c r="D80" s="11">
        <v>4955</v>
      </c>
      <c r="E80" s="171" t="s">
        <v>318</v>
      </c>
      <c r="F80" s="169"/>
      <c r="G80" s="98"/>
      <c r="H80" s="98"/>
      <c r="I80" s="98"/>
    </row>
    <row r="81" spans="1:9" s="34" customFormat="1" ht="18.75">
      <c r="A81" s="169"/>
      <c r="B81" s="171"/>
      <c r="C81" s="171" t="s">
        <v>319</v>
      </c>
      <c r="D81" s="11"/>
      <c r="E81" s="171"/>
      <c r="F81" s="169"/>
      <c r="G81" s="98"/>
      <c r="H81" s="98"/>
      <c r="I81" s="98"/>
    </row>
    <row r="82" spans="1:9" s="34" customFormat="1" ht="18.75">
      <c r="A82" s="169">
        <v>35</v>
      </c>
      <c r="B82" s="171" t="s">
        <v>191</v>
      </c>
      <c r="C82" s="171" t="s">
        <v>320</v>
      </c>
      <c r="D82" s="11">
        <v>4955</v>
      </c>
      <c r="E82" s="171" t="s">
        <v>321</v>
      </c>
      <c r="F82" s="169"/>
      <c r="G82" s="98"/>
      <c r="H82" s="98"/>
      <c r="I82" s="98"/>
    </row>
    <row r="83" spans="1:9" s="34" customFormat="1" ht="18.75">
      <c r="A83" s="169"/>
      <c r="B83" s="171"/>
      <c r="C83" s="171" t="s">
        <v>322</v>
      </c>
      <c r="D83" s="11"/>
      <c r="E83" s="171"/>
      <c r="F83" s="169"/>
      <c r="G83" s="98"/>
      <c r="H83" s="98"/>
      <c r="I83" s="98"/>
    </row>
    <row r="84" spans="1:9" s="34" customFormat="1" ht="18.75">
      <c r="A84" s="169">
        <v>36</v>
      </c>
      <c r="B84" s="171" t="s">
        <v>191</v>
      </c>
      <c r="C84" s="171" t="s">
        <v>323</v>
      </c>
      <c r="D84" s="11">
        <v>4955</v>
      </c>
      <c r="E84" s="171" t="s">
        <v>321</v>
      </c>
      <c r="F84" s="169"/>
      <c r="G84" s="98"/>
      <c r="H84" s="98"/>
      <c r="I84" s="98"/>
    </row>
    <row r="85" spans="1:9" s="34" customFormat="1" ht="18.75">
      <c r="A85" s="169"/>
      <c r="B85" s="171"/>
      <c r="C85" s="171" t="s">
        <v>324</v>
      </c>
      <c r="D85" s="11"/>
      <c r="E85" s="171"/>
      <c r="F85" s="169"/>
      <c r="G85" s="98"/>
      <c r="H85" s="98"/>
      <c r="I85" s="98"/>
    </row>
    <row r="86" spans="1:9" s="34" customFormat="1" ht="18.75">
      <c r="A86" s="169">
        <v>37</v>
      </c>
      <c r="B86" s="171" t="s">
        <v>191</v>
      </c>
      <c r="C86" s="171" t="s">
        <v>325</v>
      </c>
      <c r="D86" s="11">
        <v>4985</v>
      </c>
      <c r="E86" s="171" t="s">
        <v>326</v>
      </c>
      <c r="F86" s="169"/>
      <c r="G86" s="98"/>
      <c r="H86" s="98"/>
      <c r="I86" s="98"/>
    </row>
    <row r="87" spans="1:9" s="34" customFormat="1" ht="18.75">
      <c r="A87" s="169"/>
      <c r="B87" s="171"/>
      <c r="C87" s="171" t="s">
        <v>327</v>
      </c>
      <c r="D87" s="11"/>
      <c r="E87" s="171"/>
      <c r="F87" s="169"/>
      <c r="G87" s="189"/>
      <c r="H87" s="98"/>
      <c r="I87" s="98"/>
    </row>
    <row r="88" spans="1:9" s="34" customFormat="1" ht="18.75">
      <c r="A88" s="169">
        <v>38</v>
      </c>
      <c r="B88" s="171" t="s">
        <v>191</v>
      </c>
      <c r="C88" s="171" t="s">
        <v>328</v>
      </c>
      <c r="D88" s="11">
        <v>3870</v>
      </c>
      <c r="E88" s="171" t="s">
        <v>329</v>
      </c>
      <c r="F88" s="169"/>
      <c r="G88" s="98"/>
      <c r="H88" s="98"/>
      <c r="I88" s="98"/>
    </row>
    <row r="89" spans="1:9" s="34" customFormat="1" ht="18.75">
      <c r="A89" s="169"/>
      <c r="B89" s="171"/>
      <c r="C89" s="171" t="s">
        <v>330</v>
      </c>
      <c r="D89" s="11"/>
      <c r="E89" s="171"/>
      <c r="F89" s="169"/>
      <c r="G89" s="189"/>
      <c r="H89" s="98"/>
      <c r="I89" s="98"/>
    </row>
    <row r="90" spans="1:9" s="34" customFormat="1" ht="18.75">
      <c r="A90" s="169">
        <v>39</v>
      </c>
      <c r="B90" s="171" t="s">
        <v>191</v>
      </c>
      <c r="C90" s="171" t="s">
        <v>331</v>
      </c>
      <c r="D90" s="11">
        <v>4985</v>
      </c>
      <c r="E90" s="171" t="s">
        <v>329</v>
      </c>
      <c r="F90" s="169"/>
      <c r="G90" s="189"/>
      <c r="H90" s="98"/>
      <c r="I90" s="98"/>
    </row>
    <row r="91" spans="1:9" s="34" customFormat="1" ht="18.75">
      <c r="A91" s="169"/>
      <c r="B91" s="171"/>
      <c r="C91" s="171" t="s">
        <v>332</v>
      </c>
      <c r="D91" s="11"/>
      <c r="E91" s="171"/>
      <c r="F91" s="169"/>
      <c r="G91" s="189"/>
      <c r="H91" s="98"/>
      <c r="I91" s="98"/>
    </row>
    <row r="92" spans="1:9" s="34" customFormat="1" ht="18.75">
      <c r="A92" s="169">
        <v>40</v>
      </c>
      <c r="B92" s="171" t="s">
        <v>191</v>
      </c>
      <c r="C92" s="171" t="s">
        <v>333</v>
      </c>
      <c r="D92" s="11">
        <v>4955</v>
      </c>
      <c r="E92" s="171" t="s">
        <v>334</v>
      </c>
      <c r="F92" s="169"/>
      <c r="G92" s="189"/>
      <c r="H92" s="98"/>
      <c r="I92" s="98"/>
    </row>
    <row r="93" spans="1:9" s="34" customFormat="1" ht="18.75">
      <c r="A93" s="169"/>
      <c r="B93" s="171"/>
      <c r="C93" s="171" t="s">
        <v>335</v>
      </c>
      <c r="D93" s="11"/>
      <c r="E93" s="171"/>
      <c r="F93" s="169"/>
      <c r="G93" s="189"/>
      <c r="H93" s="98"/>
      <c r="I93" s="98"/>
    </row>
    <row r="94" spans="1:9" s="34" customFormat="1" ht="18.75">
      <c r="A94" s="169">
        <v>41</v>
      </c>
      <c r="B94" s="171" t="s">
        <v>371</v>
      </c>
      <c r="C94" s="171" t="s">
        <v>372</v>
      </c>
      <c r="D94" s="11">
        <v>154650</v>
      </c>
      <c r="E94" s="171" t="s">
        <v>374</v>
      </c>
      <c r="F94" s="169"/>
      <c r="G94" s="189"/>
      <c r="H94" s="98"/>
      <c r="I94" s="98"/>
    </row>
    <row r="95" spans="1:9" s="34" customFormat="1" ht="18.75">
      <c r="A95" s="169"/>
      <c r="B95" s="171"/>
      <c r="C95" s="171" t="s">
        <v>373</v>
      </c>
      <c r="D95" s="11"/>
      <c r="E95" s="171"/>
      <c r="F95" s="169"/>
      <c r="G95" s="189"/>
      <c r="H95" s="98"/>
      <c r="I95" s="98"/>
    </row>
    <row r="96" spans="1:9" s="34" customFormat="1" ht="18.75">
      <c r="A96" s="169">
        <v>42</v>
      </c>
      <c r="B96" s="171" t="s">
        <v>375</v>
      </c>
      <c r="C96" s="171" t="s">
        <v>376</v>
      </c>
      <c r="D96" s="11">
        <v>4465</v>
      </c>
      <c r="E96" s="171" t="s">
        <v>378</v>
      </c>
      <c r="F96" s="169"/>
      <c r="G96" s="189"/>
      <c r="H96" s="98"/>
      <c r="I96" s="98"/>
    </row>
    <row r="97" spans="1:9" s="34" customFormat="1" ht="18.75">
      <c r="A97" s="169"/>
      <c r="B97" s="171"/>
      <c r="C97" s="171" t="s">
        <v>377</v>
      </c>
      <c r="D97" s="11"/>
      <c r="E97" s="171"/>
      <c r="F97" s="169"/>
      <c r="G97" s="189"/>
      <c r="H97" s="98"/>
      <c r="I97" s="98"/>
    </row>
    <row r="98" spans="1:9" s="34" customFormat="1" ht="18.75">
      <c r="A98" s="169">
        <v>43</v>
      </c>
      <c r="B98" s="171" t="s">
        <v>414</v>
      </c>
      <c r="C98" s="171" t="s">
        <v>415</v>
      </c>
      <c r="D98" s="11">
        <v>3800</v>
      </c>
      <c r="E98" s="171" t="s">
        <v>417</v>
      </c>
      <c r="F98" s="169"/>
      <c r="G98" s="189"/>
      <c r="H98" s="98"/>
      <c r="I98" s="98"/>
    </row>
    <row r="99" spans="1:9" s="34" customFormat="1" ht="18.75">
      <c r="A99" s="169"/>
      <c r="B99" s="171"/>
      <c r="C99" s="171" t="s">
        <v>416</v>
      </c>
      <c r="D99" s="11"/>
      <c r="E99" s="171"/>
      <c r="F99" s="169"/>
      <c r="G99" s="189"/>
      <c r="H99" s="98"/>
      <c r="I99" s="98"/>
    </row>
    <row r="100" spans="1:6" ht="21">
      <c r="A100" s="172"/>
      <c r="B100" s="173"/>
      <c r="C100" s="174" t="s">
        <v>189</v>
      </c>
      <c r="D100" s="180">
        <f>SUM(D56:D98)</f>
        <v>555526</v>
      </c>
      <c r="E100" s="173"/>
      <c r="F100" s="173"/>
    </row>
    <row r="101" spans="1:9" s="34" customFormat="1" ht="16.5" customHeight="1">
      <c r="A101" s="176"/>
      <c r="B101" s="38"/>
      <c r="C101" s="37" t="s">
        <v>165</v>
      </c>
      <c r="D101" s="175"/>
      <c r="E101" s="38"/>
      <c r="F101" s="38"/>
      <c r="G101" s="175"/>
      <c r="H101" s="38"/>
      <c r="I101" s="175"/>
    </row>
    <row r="102" spans="1:9" s="34" customFormat="1" ht="16.5" customHeight="1">
      <c r="A102" s="479" t="s">
        <v>168</v>
      </c>
      <c r="B102" s="479"/>
      <c r="C102" s="479"/>
      <c r="D102" s="479"/>
      <c r="E102" s="479"/>
      <c r="F102" s="479"/>
      <c r="G102" s="175"/>
      <c r="H102" s="38"/>
      <c r="I102" s="175"/>
    </row>
    <row r="103" spans="1:9" ht="18.75" customHeight="1">
      <c r="A103" s="479" t="s">
        <v>113</v>
      </c>
      <c r="B103" s="479"/>
      <c r="C103" s="479"/>
      <c r="D103" s="479"/>
      <c r="E103" s="479"/>
      <c r="F103" s="479"/>
      <c r="G103" s="46"/>
      <c r="H103" s="46"/>
      <c r="I103" s="46"/>
    </row>
    <row r="104" spans="1:9" ht="18" customHeight="1">
      <c r="A104" s="479" t="s">
        <v>835</v>
      </c>
      <c r="B104" s="479"/>
      <c r="C104" s="479"/>
      <c r="D104" s="479"/>
      <c r="E104" s="479"/>
      <c r="F104" s="479"/>
      <c r="G104" s="46"/>
      <c r="H104" s="46"/>
      <c r="I104" s="46"/>
    </row>
    <row r="105" spans="1:9" ht="42">
      <c r="A105" s="163" t="s">
        <v>169</v>
      </c>
      <c r="B105" s="163" t="s">
        <v>170</v>
      </c>
      <c r="C105" s="163" t="s">
        <v>171</v>
      </c>
      <c r="D105" s="163" t="s">
        <v>172</v>
      </c>
      <c r="E105" s="164" t="s">
        <v>173</v>
      </c>
      <c r="F105" s="163" t="s">
        <v>174</v>
      </c>
      <c r="G105" s="46"/>
      <c r="H105" s="46"/>
      <c r="I105" s="46"/>
    </row>
    <row r="106" spans="1:9" ht="21">
      <c r="A106" s="166"/>
      <c r="B106" s="167"/>
      <c r="C106" s="5" t="s">
        <v>190</v>
      </c>
      <c r="D106" s="181">
        <f>D100</f>
        <v>555526</v>
      </c>
      <c r="E106" s="177"/>
      <c r="F106" s="168"/>
      <c r="G106" s="165"/>
      <c r="H106" s="165"/>
      <c r="I106" s="165"/>
    </row>
    <row r="107" spans="1:9" s="34" customFormat="1" ht="18.75">
      <c r="A107" s="169">
        <v>44</v>
      </c>
      <c r="B107" s="171" t="s">
        <v>191</v>
      </c>
      <c r="C107" s="171" t="s">
        <v>418</v>
      </c>
      <c r="D107" s="11">
        <v>4950</v>
      </c>
      <c r="E107" s="171" t="s">
        <v>420</v>
      </c>
      <c r="F107" s="169"/>
      <c r="G107" s="98"/>
      <c r="H107" s="98"/>
      <c r="I107" s="98"/>
    </row>
    <row r="108" spans="1:9" s="34" customFormat="1" ht="18.75">
      <c r="A108" s="169"/>
      <c r="B108" s="171"/>
      <c r="C108" s="171" t="s">
        <v>419</v>
      </c>
      <c r="D108" s="11"/>
      <c r="E108" s="171"/>
      <c r="F108" s="169"/>
      <c r="G108" s="98"/>
      <c r="H108" s="98"/>
      <c r="I108" s="98"/>
    </row>
    <row r="109" spans="1:9" s="34" customFormat="1" ht="18.75">
      <c r="A109" s="169">
        <v>45</v>
      </c>
      <c r="B109" s="171" t="s">
        <v>191</v>
      </c>
      <c r="C109" s="171" t="s">
        <v>421</v>
      </c>
      <c r="D109" s="11">
        <v>52700</v>
      </c>
      <c r="E109" s="171" t="s">
        <v>423</v>
      </c>
      <c r="F109" s="169"/>
      <c r="G109" s="98"/>
      <c r="H109" s="98"/>
      <c r="I109" s="98"/>
    </row>
    <row r="110" spans="1:9" s="34" customFormat="1" ht="18.75">
      <c r="A110" s="169"/>
      <c r="B110" s="171"/>
      <c r="C110" s="171" t="s">
        <v>422</v>
      </c>
      <c r="D110" s="11"/>
      <c r="E110" s="171"/>
      <c r="F110" s="169"/>
      <c r="G110" s="98"/>
      <c r="H110" s="98"/>
      <c r="I110" s="98"/>
    </row>
    <row r="111" spans="1:9" s="34" customFormat="1" ht="18.75">
      <c r="A111" s="169">
        <v>46</v>
      </c>
      <c r="B111" s="171" t="s">
        <v>524</v>
      </c>
      <c r="C111" s="171" t="s">
        <v>525</v>
      </c>
      <c r="D111" s="11">
        <v>113850</v>
      </c>
      <c r="E111" s="171" t="s">
        <v>527</v>
      </c>
      <c r="F111" s="169"/>
      <c r="G111" s="98"/>
      <c r="H111" s="98"/>
      <c r="I111" s="98"/>
    </row>
    <row r="112" spans="1:9" s="34" customFormat="1" ht="18.75">
      <c r="A112" s="169"/>
      <c r="B112" s="171"/>
      <c r="C112" s="171" t="s">
        <v>526</v>
      </c>
      <c r="D112" s="11"/>
      <c r="E112" s="171"/>
      <c r="F112" s="169"/>
      <c r="G112" s="98"/>
      <c r="H112" s="98"/>
      <c r="I112" s="98"/>
    </row>
    <row r="113" spans="1:9" s="34" customFormat="1" ht="18.75">
      <c r="A113" s="169">
        <v>47</v>
      </c>
      <c r="B113" s="171" t="s">
        <v>524</v>
      </c>
      <c r="C113" s="171" t="s">
        <v>525</v>
      </c>
      <c r="D113" s="11">
        <v>96300</v>
      </c>
      <c r="E113" s="171" t="s">
        <v>527</v>
      </c>
      <c r="F113" s="169"/>
      <c r="G113" s="98"/>
      <c r="H113" s="98"/>
      <c r="I113" s="98"/>
    </row>
    <row r="114" spans="1:9" s="34" customFormat="1" ht="18.75">
      <c r="A114" s="169"/>
      <c r="B114" s="171"/>
      <c r="C114" s="171" t="s">
        <v>528</v>
      </c>
      <c r="D114" s="11"/>
      <c r="E114" s="171"/>
      <c r="F114" s="169"/>
      <c r="G114" s="98"/>
      <c r="H114" s="98"/>
      <c r="I114" s="98"/>
    </row>
    <row r="115" spans="1:9" s="34" customFormat="1" ht="18.75">
      <c r="A115" s="169">
        <v>48</v>
      </c>
      <c r="B115" s="171" t="s">
        <v>524</v>
      </c>
      <c r="C115" s="171" t="s">
        <v>555</v>
      </c>
      <c r="D115" s="11">
        <v>13100</v>
      </c>
      <c r="E115" s="171" t="s">
        <v>557</v>
      </c>
      <c r="F115" s="169"/>
      <c r="G115" s="98"/>
      <c r="H115" s="98"/>
      <c r="I115" s="98"/>
    </row>
    <row r="116" spans="1:9" s="34" customFormat="1" ht="18.75">
      <c r="A116" s="169"/>
      <c r="B116" s="171"/>
      <c r="C116" s="171" t="s">
        <v>556</v>
      </c>
      <c r="D116" s="11"/>
      <c r="E116" s="171"/>
      <c r="F116" s="169"/>
      <c r="G116" s="98"/>
      <c r="H116" s="98"/>
      <c r="I116" s="98"/>
    </row>
    <row r="117" spans="1:9" s="34" customFormat="1" ht="18.75">
      <c r="A117" s="169">
        <v>49</v>
      </c>
      <c r="B117" s="171" t="s">
        <v>524</v>
      </c>
      <c r="C117" s="171" t="s">
        <v>558</v>
      </c>
      <c r="D117" s="11">
        <v>6400</v>
      </c>
      <c r="E117" s="171" t="s">
        <v>557</v>
      </c>
      <c r="F117" s="169"/>
      <c r="G117" s="98"/>
      <c r="H117" s="98"/>
      <c r="I117" s="98"/>
    </row>
    <row r="118" spans="1:9" s="34" customFormat="1" ht="18.75">
      <c r="A118" s="169"/>
      <c r="B118" s="171"/>
      <c r="C118" s="171" t="s">
        <v>559</v>
      </c>
      <c r="D118" s="11"/>
      <c r="E118" s="171"/>
      <c r="F118" s="169"/>
      <c r="G118" s="98"/>
      <c r="H118" s="98"/>
      <c r="I118" s="98"/>
    </row>
    <row r="119" spans="1:9" s="34" customFormat="1" ht="18.75">
      <c r="A119" s="169">
        <v>50</v>
      </c>
      <c r="B119" s="171" t="s">
        <v>524</v>
      </c>
      <c r="C119" s="171" t="s">
        <v>568</v>
      </c>
      <c r="D119" s="11">
        <v>9950</v>
      </c>
      <c r="E119" s="171" t="s">
        <v>569</v>
      </c>
      <c r="F119" s="169"/>
      <c r="G119" s="98"/>
      <c r="H119" s="98"/>
      <c r="I119" s="98"/>
    </row>
    <row r="120" spans="1:9" s="34" customFormat="1" ht="18.75">
      <c r="A120" s="169"/>
      <c r="B120" s="171"/>
      <c r="C120" s="171" t="s">
        <v>567</v>
      </c>
      <c r="D120" s="11"/>
      <c r="E120" s="171"/>
      <c r="F120" s="169"/>
      <c r="G120" s="98"/>
      <c r="H120" s="98"/>
      <c r="I120" s="98"/>
    </row>
    <row r="121" spans="1:9" s="34" customFormat="1" ht="18.75">
      <c r="A121" s="169">
        <v>51</v>
      </c>
      <c r="B121" s="171" t="s">
        <v>524</v>
      </c>
      <c r="C121" s="171" t="s">
        <v>566</v>
      </c>
      <c r="D121" s="11">
        <v>7000</v>
      </c>
      <c r="E121" s="171" t="s">
        <v>569</v>
      </c>
      <c r="F121" s="169"/>
      <c r="G121" s="98"/>
      <c r="H121" s="98"/>
      <c r="I121" s="98"/>
    </row>
    <row r="122" spans="1:9" s="34" customFormat="1" ht="18.75">
      <c r="A122" s="169"/>
      <c r="B122" s="171"/>
      <c r="C122" s="171" t="s">
        <v>570</v>
      </c>
      <c r="D122" s="11"/>
      <c r="E122" s="171"/>
      <c r="F122" s="169"/>
      <c r="G122" s="98"/>
      <c r="H122" s="98"/>
      <c r="I122" s="98"/>
    </row>
    <row r="123" spans="1:9" s="34" customFormat="1" ht="18.75">
      <c r="A123" s="169">
        <v>52</v>
      </c>
      <c r="B123" s="171" t="s">
        <v>571</v>
      </c>
      <c r="C123" s="171" t="s">
        <v>572</v>
      </c>
      <c r="D123" s="11">
        <v>2900</v>
      </c>
      <c r="E123" s="171" t="s">
        <v>577</v>
      </c>
      <c r="F123" s="169"/>
      <c r="G123" s="98"/>
      <c r="H123" s="98"/>
      <c r="I123" s="98"/>
    </row>
    <row r="124" spans="1:9" s="34" customFormat="1" ht="18.75">
      <c r="A124" s="169"/>
      <c r="B124" s="171"/>
      <c r="C124" s="171" t="s">
        <v>573</v>
      </c>
      <c r="D124" s="11"/>
      <c r="E124" s="171"/>
      <c r="F124" s="169"/>
      <c r="G124" s="98"/>
      <c r="H124" s="98"/>
      <c r="I124" s="98"/>
    </row>
    <row r="125" spans="1:9" s="34" customFormat="1" ht="18.75">
      <c r="A125" s="169">
        <v>53</v>
      </c>
      <c r="B125" s="171" t="s">
        <v>524</v>
      </c>
      <c r="C125" s="171" t="s">
        <v>574</v>
      </c>
      <c r="D125" s="11">
        <v>6700</v>
      </c>
      <c r="E125" s="171" t="s">
        <v>576</v>
      </c>
      <c r="F125" s="169"/>
      <c r="G125" s="98"/>
      <c r="H125" s="98"/>
      <c r="I125" s="98"/>
    </row>
    <row r="126" spans="1:9" s="34" customFormat="1" ht="18.75">
      <c r="A126" s="169"/>
      <c r="B126" s="171"/>
      <c r="C126" s="171" t="s">
        <v>575</v>
      </c>
      <c r="D126" s="11"/>
      <c r="E126" s="171"/>
      <c r="F126" s="169"/>
      <c r="G126" s="98"/>
      <c r="H126" s="98"/>
      <c r="I126" s="98"/>
    </row>
    <row r="127" spans="1:9" s="34" customFormat="1" ht="18.75">
      <c r="A127" s="169">
        <v>54</v>
      </c>
      <c r="B127" s="171" t="s">
        <v>524</v>
      </c>
      <c r="C127" s="171" t="s">
        <v>579</v>
      </c>
      <c r="D127" s="11">
        <v>13450</v>
      </c>
      <c r="E127" s="171" t="s">
        <v>578</v>
      </c>
      <c r="F127" s="169"/>
      <c r="G127" s="98"/>
      <c r="H127" s="98"/>
      <c r="I127" s="98"/>
    </row>
    <row r="128" spans="1:9" s="34" customFormat="1" ht="18.75">
      <c r="A128" s="169"/>
      <c r="B128" s="171"/>
      <c r="C128" s="171" t="s">
        <v>580</v>
      </c>
      <c r="D128" s="11"/>
      <c r="E128" s="171"/>
      <c r="F128" s="169"/>
      <c r="G128" s="98"/>
      <c r="H128" s="98"/>
      <c r="I128" s="98"/>
    </row>
    <row r="129" spans="1:9" s="34" customFormat="1" ht="18.75">
      <c r="A129" s="169">
        <v>55</v>
      </c>
      <c r="B129" s="171" t="s">
        <v>524</v>
      </c>
      <c r="C129" s="171" t="s">
        <v>581</v>
      </c>
      <c r="D129" s="11">
        <v>8000</v>
      </c>
      <c r="E129" s="171" t="s">
        <v>578</v>
      </c>
      <c r="F129" s="169"/>
      <c r="G129" s="98"/>
      <c r="H129" s="98"/>
      <c r="I129" s="98"/>
    </row>
    <row r="130" spans="1:9" s="34" customFormat="1" ht="18.75">
      <c r="A130" s="169"/>
      <c r="B130" s="171"/>
      <c r="C130" s="171" t="s">
        <v>582</v>
      </c>
      <c r="D130" s="11"/>
      <c r="E130" s="171"/>
      <c r="F130" s="169"/>
      <c r="G130" s="98"/>
      <c r="H130" s="98"/>
      <c r="I130" s="98"/>
    </row>
    <row r="131" spans="1:9" s="34" customFormat="1" ht="18.75">
      <c r="A131" s="169">
        <v>56</v>
      </c>
      <c r="B131" s="171" t="s">
        <v>524</v>
      </c>
      <c r="C131" s="171" t="s">
        <v>596</v>
      </c>
      <c r="D131" s="11">
        <v>5900</v>
      </c>
      <c r="E131" s="171" t="s">
        <v>598</v>
      </c>
      <c r="F131" s="169"/>
      <c r="G131" s="98"/>
      <c r="H131" s="98"/>
      <c r="I131" s="98"/>
    </row>
    <row r="132" spans="1:9" s="34" customFormat="1" ht="18.75">
      <c r="A132" s="169"/>
      <c r="B132" s="171"/>
      <c r="C132" s="171" t="s">
        <v>597</v>
      </c>
      <c r="D132" s="11"/>
      <c r="E132" s="171"/>
      <c r="F132" s="169"/>
      <c r="G132" s="98"/>
      <c r="H132" s="98"/>
      <c r="I132" s="98"/>
    </row>
    <row r="133" spans="1:9" s="34" customFormat="1" ht="18.75">
      <c r="A133" s="169">
        <v>57</v>
      </c>
      <c r="B133" s="171" t="s">
        <v>524</v>
      </c>
      <c r="C133" s="171" t="s">
        <v>599</v>
      </c>
      <c r="D133" s="11">
        <v>13475</v>
      </c>
      <c r="E133" s="171" t="s">
        <v>598</v>
      </c>
      <c r="F133" s="169"/>
      <c r="G133" s="98"/>
      <c r="H133" s="98"/>
      <c r="I133" s="98"/>
    </row>
    <row r="134" spans="1:9" s="34" customFormat="1" ht="18.75">
      <c r="A134" s="169"/>
      <c r="B134" s="171"/>
      <c r="C134" s="171" t="s">
        <v>600</v>
      </c>
      <c r="D134" s="11"/>
      <c r="E134" s="171"/>
      <c r="F134" s="169"/>
      <c r="G134" s="98"/>
      <c r="H134" s="98"/>
      <c r="I134" s="98"/>
    </row>
    <row r="135" spans="1:9" s="34" customFormat="1" ht="18.75">
      <c r="A135" s="169">
        <v>58</v>
      </c>
      <c r="B135" s="171" t="s">
        <v>191</v>
      </c>
      <c r="C135" s="171" t="s">
        <v>602</v>
      </c>
      <c r="D135" s="11">
        <v>5830</v>
      </c>
      <c r="E135" s="171" t="s">
        <v>604</v>
      </c>
      <c r="F135" s="169"/>
      <c r="G135" s="98"/>
      <c r="H135" s="98"/>
      <c r="I135" s="98"/>
    </row>
    <row r="136" spans="1:9" s="34" customFormat="1" ht="18.75">
      <c r="A136" s="169"/>
      <c r="B136" s="171"/>
      <c r="C136" s="171" t="s">
        <v>603</v>
      </c>
      <c r="D136" s="11"/>
      <c r="E136" s="171"/>
      <c r="F136" s="169"/>
      <c r="G136" s="98"/>
      <c r="H136" s="98"/>
      <c r="I136" s="98"/>
    </row>
    <row r="137" spans="1:9" s="34" customFormat="1" ht="18.75">
      <c r="A137" s="169">
        <v>59</v>
      </c>
      <c r="B137" s="171" t="s">
        <v>524</v>
      </c>
      <c r="C137" s="171" t="s">
        <v>605</v>
      </c>
      <c r="D137" s="11">
        <v>4570</v>
      </c>
      <c r="E137" s="171" t="s">
        <v>604</v>
      </c>
      <c r="F137" s="169"/>
      <c r="G137" s="98"/>
      <c r="H137" s="98"/>
      <c r="I137" s="98"/>
    </row>
    <row r="138" spans="1:9" s="34" customFormat="1" ht="18.75">
      <c r="A138" s="169"/>
      <c r="B138" s="171"/>
      <c r="C138" s="171" t="s">
        <v>606</v>
      </c>
      <c r="D138" s="11"/>
      <c r="E138" s="171"/>
      <c r="F138" s="169"/>
      <c r="G138" s="98"/>
      <c r="H138" s="98"/>
      <c r="I138" s="98"/>
    </row>
    <row r="139" spans="1:9" s="34" customFormat="1" ht="18.75">
      <c r="A139" s="169">
        <v>60</v>
      </c>
      <c r="B139" s="171" t="s">
        <v>524</v>
      </c>
      <c r="C139" s="171" t="s">
        <v>826</v>
      </c>
      <c r="D139" s="11">
        <v>4650</v>
      </c>
      <c r="E139" s="171" t="s">
        <v>831</v>
      </c>
      <c r="F139" s="169"/>
      <c r="G139" s="98"/>
      <c r="H139" s="98"/>
      <c r="I139" s="98"/>
    </row>
    <row r="140" spans="1:9" s="34" customFormat="1" ht="18.75">
      <c r="A140" s="169"/>
      <c r="B140" s="171"/>
      <c r="C140" s="171" t="s">
        <v>827</v>
      </c>
      <c r="D140" s="11"/>
      <c r="E140" s="171"/>
      <c r="F140" s="169"/>
      <c r="G140" s="98"/>
      <c r="H140" s="98"/>
      <c r="I140" s="98"/>
    </row>
    <row r="141" spans="1:9" s="34" customFormat="1" ht="18.75">
      <c r="A141" s="169">
        <v>61</v>
      </c>
      <c r="B141" s="171" t="s">
        <v>524</v>
      </c>
      <c r="C141" s="171" t="s">
        <v>829</v>
      </c>
      <c r="D141" s="11">
        <v>11500</v>
      </c>
      <c r="E141" s="171" t="s">
        <v>832</v>
      </c>
      <c r="F141" s="169"/>
      <c r="G141" s="98"/>
      <c r="H141" s="98"/>
      <c r="I141" s="98"/>
    </row>
    <row r="142" spans="1:9" s="34" customFormat="1" ht="18.75">
      <c r="A142" s="169"/>
      <c r="B142" s="171"/>
      <c r="C142" s="171" t="s">
        <v>830</v>
      </c>
      <c r="D142" s="11"/>
      <c r="E142" s="171"/>
      <c r="F142" s="169"/>
      <c r="G142" s="98"/>
      <c r="H142" s="98"/>
      <c r="I142" s="98"/>
    </row>
    <row r="143" spans="1:9" s="34" customFormat="1" ht="18.75">
      <c r="A143" s="169"/>
      <c r="B143" s="171"/>
      <c r="C143" s="171" t="s">
        <v>828</v>
      </c>
      <c r="D143" s="11"/>
      <c r="E143" s="171"/>
      <c r="F143" s="169"/>
      <c r="G143" s="98"/>
      <c r="H143" s="98"/>
      <c r="I143" s="98"/>
    </row>
    <row r="144" spans="1:9" s="34" customFormat="1" ht="18.75">
      <c r="A144" s="169"/>
      <c r="B144" s="171"/>
      <c r="C144" s="171"/>
      <c r="D144" s="11"/>
      <c r="E144" s="171"/>
      <c r="F144" s="169"/>
      <c r="G144" s="98"/>
      <c r="H144" s="98"/>
      <c r="I144" s="98"/>
    </row>
    <row r="145" spans="1:9" s="34" customFormat="1" ht="18.75">
      <c r="A145" s="172"/>
      <c r="B145" s="173"/>
      <c r="C145" s="174" t="s">
        <v>22</v>
      </c>
      <c r="D145" s="180">
        <f>SUM(D106:D143)</f>
        <v>936751</v>
      </c>
      <c r="E145" s="173"/>
      <c r="F145" s="173"/>
      <c r="G145" s="175"/>
      <c r="H145" s="38"/>
      <c r="I145" s="175"/>
    </row>
    <row r="146" spans="1:9" s="34" customFormat="1" ht="21.75" customHeight="1">
      <c r="A146" s="176"/>
      <c r="B146" s="38"/>
      <c r="C146" s="241"/>
      <c r="D146" s="251"/>
      <c r="E146" s="38"/>
      <c r="F146" s="38"/>
      <c r="G146" s="175"/>
      <c r="H146" s="38"/>
      <c r="I146" s="175"/>
    </row>
    <row r="147" spans="2:7" ht="21">
      <c r="B147" s="100" t="s">
        <v>67</v>
      </c>
      <c r="C147" s="61" t="s">
        <v>844</v>
      </c>
      <c r="E147" s="61"/>
      <c r="G147" s="61"/>
    </row>
    <row r="148" spans="2:7" ht="21">
      <c r="B148" s="100" t="s">
        <v>109</v>
      </c>
      <c r="C148" s="42" t="s">
        <v>845</v>
      </c>
      <c r="E148" s="61"/>
      <c r="F148" s="42"/>
      <c r="G148" s="61"/>
    </row>
    <row r="149" spans="2:7" ht="21">
      <c r="B149" s="100" t="s">
        <v>231</v>
      </c>
      <c r="C149" s="61" t="s">
        <v>846</v>
      </c>
      <c r="E149" s="61"/>
      <c r="F149" s="42"/>
      <c r="G149" s="61"/>
    </row>
    <row r="150" spans="4:7" ht="14.25" customHeight="1">
      <c r="D150" s="36"/>
      <c r="E150" s="36"/>
      <c r="F150" s="36"/>
      <c r="G150" s="36"/>
    </row>
  </sheetData>
  <sheetProtection/>
  <mergeCells count="9">
    <mergeCell ref="A104:F104"/>
    <mergeCell ref="A102:F102"/>
    <mergeCell ref="A103:F103"/>
    <mergeCell ref="A53:F53"/>
    <mergeCell ref="A54:F54"/>
    <mergeCell ref="A1:F1"/>
    <mergeCell ref="A2:F2"/>
    <mergeCell ref="A3:F3"/>
    <mergeCell ref="A52:F52"/>
  </mergeCells>
  <printOptions/>
  <pageMargins left="0.5511811023622047" right="0.15748031496062992" top="0.4724409448818898" bottom="0.2755905511811024" header="0.31496062992125984" footer="0.31496062992125984"/>
  <pageSetup horizontalDpi="600" verticalDpi="600" orientation="portrait" paperSize="9" scale="84" r:id="rId2"/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90"/>
  <sheetViews>
    <sheetView view="pageBreakPreview" zoomScaleSheetLayoutView="100" zoomScalePageLayoutView="0" workbookViewId="0" topLeftCell="A49">
      <selection activeCell="F85" sqref="F85"/>
    </sheetView>
  </sheetViews>
  <sheetFormatPr defaultColWidth="9.140625" defaultRowHeight="12.75"/>
  <cols>
    <col min="1" max="1" width="3.57421875" style="1" customWidth="1"/>
    <col min="2" max="2" width="51.140625" style="1" customWidth="1"/>
    <col min="3" max="3" width="8.57421875" style="1" customWidth="1"/>
    <col min="4" max="4" width="12.7109375" style="1" customWidth="1"/>
    <col min="5" max="5" width="11.8515625" style="1" customWidth="1"/>
    <col min="6" max="6" width="12.7109375" style="1" customWidth="1"/>
    <col min="7" max="7" width="13.8515625" style="1" customWidth="1"/>
    <col min="8" max="8" width="2.57421875" style="1" customWidth="1"/>
    <col min="9" max="9" width="17.421875" style="1" customWidth="1"/>
    <col min="10" max="10" width="9.140625" style="1" customWidth="1"/>
    <col min="11" max="11" width="16.140625" style="1" bestFit="1" customWidth="1"/>
    <col min="12" max="12" width="16.140625" style="1" customWidth="1"/>
    <col min="13" max="14" width="16.140625" style="1" bestFit="1" customWidth="1"/>
    <col min="15" max="16384" width="9.140625" style="1" customWidth="1"/>
  </cols>
  <sheetData>
    <row r="1" spans="2:7" ht="23.25">
      <c r="B1" s="492" t="s">
        <v>113</v>
      </c>
      <c r="C1" s="492"/>
      <c r="D1" s="492"/>
      <c r="E1" s="492"/>
      <c r="F1" s="492"/>
      <c r="G1" s="492"/>
    </row>
    <row r="2" spans="2:7" ht="21">
      <c r="B2" s="479" t="s">
        <v>470</v>
      </c>
      <c r="C2" s="479"/>
      <c r="D2" s="479"/>
      <c r="E2" s="479"/>
      <c r="F2" s="479"/>
      <c r="G2" s="479"/>
    </row>
    <row r="3" spans="2:7" ht="21">
      <c r="B3" s="479" t="s">
        <v>519</v>
      </c>
      <c r="C3" s="479"/>
      <c r="D3" s="479"/>
      <c r="E3" s="479"/>
      <c r="F3" s="479"/>
      <c r="G3" s="479"/>
    </row>
    <row r="4" spans="2:7" ht="21">
      <c r="B4" s="480" t="s">
        <v>864</v>
      </c>
      <c r="C4" s="480"/>
      <c r="D4" s="480"/>
      <c r="E4" s="480"/>
      <c r="F4" s="480"/>
      <c r="G4" s="480"/>
    </row>
    <row r="5" spans="2:7" ht="21" customHeight="1">
      <c r="B5" s="53"/>
      <c r="C5" s="53"/>
      <c r="D5" s="53"/>
      <c r="E5" s="53"/>
      <c r="F5" s="53"/>
      <c r="G5" s="53"/>
    </row>
    <row r="6" spans="2:7" ht="22.5" customHeight="1">
      <c r="B6" s="128"/>
      <c r="C6" s="2" t="s">
        <v>75</v>
      </c>
      <c r="D6" s="3" t="s">
        <v>25</v>
      </c>
      <c r="E6" s="4" t="s">
        <v>87</v>
      </c>
      <c r="F6" s="3" t="s">
        <v>76</v>
      </c>
      <c r="G6" s="2" t="s">
        <v>88</v>
      </c>
    </row>
    <row r="7" spans="2:7" ht="21">
      <c r="B7" s="5" t="s">
        <v>77</v>
      </c>
      <c r="C7" s="6"/>
      <c r="D7" s="7"/>
      <c r="E7" s="7"/>
      <c r="F7" s="8"/>
      <c r="G7" s="25"/>
    </row>
    <row r="8" spans="2:11" ht="21">
      <c r="B8" s="87" t="s">
        <v>69</v>
      </c>
      <c r="C8" s="355" t="s">
        <v>132</v>
      </c>
      <c r="D8" s="13"/>
      <c r="E8" s="13"/>
      <c r="F8" s="13"/>
      <c r="G8" s="438"/>
      <c r="K8" s="1">
        <f>131663.35-1397.45</f>
        <v>130265.90000000001</v>
      </c>
    </row>
    <row r="9" spans="2:9" s="34" customFormat="1" ht="18.75">
      <c r="B9" s="105" t="s">
        <v>55</v>
      </c>
      <c r="C9" s="88" t="s">
        <v>118</v>
      </c>
      <c r="D9" s="13">
        <v>20000</v>
      </c>
      <c r="E9" s="149">
        <v>469</v>
      </c>
      <c r="F9" s="149">
        <v>25359</v>
      </c>
      <c r="G9" s="13">
        <f>F9-D9</f>
        <v>5359</v>
      </c>
      <c r="I9" s="182">
        <f aca="true" t="shared" si="0" ref="I9:I31">F9+E9</f>
        <v>25828</v>
      </c>
    </row>
    <row r="10" spans="2:9" s="34" customFormat="1" ht="18.75">
      <c r="B10" s="105" t="s">
        <v>54</v>
      </c>
      <c r="C10" s="88" t="s">
        <v>119</v>
      </c>
      <c r="D10" s="13">
        <v>205000</v>
      </c>
      <c r="E10" s="149">
        <v>2844.3</v>
      </c>
      <c r="F10" s="149">
        <v>181568.75</v>
      </c>
      <c r="G10" s="13">
        <f>F10-D10</f>
        <v>-23431.25</v>
      </c>
      <c r="I10" s="182">
        <f t="shared" si="0"/>
        <v>184413.05</v>
      </c>
    </row>
    <row r="11" spans="2:9" s="34" customFormat="1" ht="18.75">
      <c r="B11" s="105" t="s">
        <v>56</v>
      </c>
      <c r="C11" s="88" t="s">
        <v>120</v>
      </c>
      <c r="D11" s="141">
        <v>1000</v>
      </c>
      <c r="E11" s="149">
        <v>0</v>
      </c>
      <c r="F11" s="149">
        <v>200</v>
      </c>
      <c r="G11" s="15">
        <f>F11-D11</f>
        <v>-800</v>
      </c>
      <c r="I11" s="182">
        <f t="shared" si="0"/>
        <v>200</v>
      </c>
    </row>
    <row r="12" spans="2:9" s="34" customFormat="1" ht="18.75">
      <c r="B12" s="105" t="s">
        <v>114</v>
      </c>
      <c r="C12" s="88" t="s">
        <v>121</v>
      </c>
      <c r="D12" s="63">
        <v>4000</v>
      </c>
      <c r="E12" s="150">
        <v>0</v>
      </c>
      <c r="F12" s="150">
        <v>0</v>
      </c>
      <c r="G12" s="63">
        <f>F12-D12</f>
        <v>-4000</v>
      </c>
      <c r="I12" s="182">
        <f t="shared" si="0"/>
        <v>0</v>
      </c>
    </row>
    <row r="13" spans="2:9" ht="21">
      <c r="B13" s="90" t="s">
        <v>22</v>
      </c>
      <c r="C13" s="30"/>
      <c r="D13" s="433">
        <f>SUM(D9:D12)</f>
        <v>230000</v>
      </c>
      <c r="E13" s="437">
        <f>SUM(E9:E12)</f>
        <v>3313.3</v>
      </c>
      <c r="F13" s="433">
        <f>SUM(F9:F12)</f>
        <v>207127.75</v>
      </c>
      <c r="G13" s="433">
        <f>F13-D13</f>
        <v>-22872.25</v>
      </c>
      <c r="I13" s="182">
        <f t="shared" si="0"/>
        <v>210441.05</v>
      </c>
    </row>
    <row r="14" spans="2:9" ht="21">
      <c r="B14" s="87" t="s">
        <v>78</v>
      </c>
      <c r="C14" s="355" t="s">
        <v>131</v>
      </c>
      <c r="D14" s="8"/>
      <c r="E14" s="8"/>
      <c r="F14" s="8"/>
      <c r="G14" s="19"/>
      <c r="I14" s="182">
        <f t="shared" si="0"/>
        <v>0</v>
      </c>
    </row>
    <row r="15" spans="2:9" ht="21">
      <c r="B15" s="81" t="s">
        <v>537</v>
      </c>
      <c r="C15" s="9" t="s">
        <v>536</v>
      </c>
      <c r="D15" s="149">
        <v>0</v>
      </c>
      <c r="E15" s="149">
        <v>0</v>
      </c>
      <c r="F15" s="149">
        <v>911.8</v>
      </c>
      <c r="G15" s="13">
        <f>F15-D15</f>
        <v>911.8</v>
      </c>
      <c r="H15" s="34"/>
      <c r="I15" s="182">
        <f>F15+E15</f>
        <v>911.8</v>
      </c>
    </row>
    <row r="16" spans="2:9" s="34" customFormat="1" ht="18.75">
      <c r="B16" s="81" t="s">
        <v>86</v>
      </c>
      <c r="C16" s="9" t="s">
        <v>122</v>
      </c>
      <c r="D16" s="149">
        <v>200</v>
      </c>
      <c r="E16" s="149">
        <v>0</v>
      </c>
      <c r="F16" s="149">
        <v>0</v>
      </c>
      <c r="G16" s="13">
        <f>F16-D16</f>
        <v>-200</v>
      </c>
      <c r="I16" s="182">
        <f t="shared" si="0"/>
        <v>0</v>
      </c>
    </row>
    <row r="17" spans="2:9" s="34" customFormat="1" ht="18.75">
      <c r="B17" s="105" t="s">
        <v>63</v>
      </c>
      <c r="C17" s="9" t="s">
        <v>123</v>
      </c>
      <c r="D17" s="149">
        <v>1000</v>
      </c>
      <c r="E17" s="149">
        <v>0</v>
      </c>
      <c r="F17" s="149">
        <v>220</v>
      </c>
      <c r="G17" s="13">
        <f>F17-D17</f>
        <v>-780</v>
      </c>
      <c r="I17" s="182">
        <f t="shared" si="0"/>
        <v>220</v>
      </c>
    </row>
    <row r="18" spans="2:9" s="34" customFormat="1" ht="18.75">
      <c r="B18" s="81" t="s">
        <v>79</v>
      </c>
      <c r="C18" s="88" t="s">
        <v>124</v>
      </c>
      <c r="D18" s="149">
        <v>6000</v>
      </c>
      <c r="E18" s="149">
        <v>200</v>
      </c>
      <c r="F18" s="149">
        <v>6500</v>
      </c>
      <c r="G18" s="13">
        <f>F18-D18</f>
        <v>500</v>
      </c>
      <c r="I18" s="182">
        <f t="shared" si="0"/>
        <v>6700</v>
      </c>
    </row>
    <row r="19" spans="2:9" s="34" customFormat="1" ht="18.75">
      <c r="B19" s="107" t="s">
        <v>90</v>
      </c>
      <c r="C19" s="9"/>
      <c r="D19" s="149"/>
      <c r="E19" s="149">
        <v>0</v>
      </c>
      <c r="F19" s="149"/>
      <c r="G19" s="31"/>
      <c r="I19" s="182">
        <f t="shared" si="0"/>
        <v>0</v>
      </c>
    </row>
    <row r="20" spans="2:9" s="34" customFormat="1" ht="18.75">
      <c r="B20" s="107" t="s">
        <v>89</v>
      </c>
      <c r="C20" s="9"/>
      <c r="D20" s="149"/>
      <c r="E20" s="149">
        <v>0</v>
      </c>
      <c r="F20" s="149"/>
      <c r="G20" s="31"/>
      <c r="I20" s="182">
        <f t="shared" si="0"/>
        <v>0</v>
      </c>
    </row>
    <row r="21" spans="2:9" s="34" customFormat="1" ht="18.75">
      <c r="B21" s="105" t="s">
        <v>472</v>
      </c>
      <c r="C21" s="9" t="s">
        <v>473</v>
      </c>
      <c r="D21" s="149">
        <v>0</v>
      </c>
      <c r="E21" s="149">
        <v>0</v>
      </c>
      <c r="F21" s="149">
        <v>510</v>
      </c>
      <c r="G21" s="13">
        <f aca="true" t="shared" si="1" ref="G21:G26">F21-D21</f>
        <v>510</v>
      </c>
      <c r="I21" s="182">
        <f t="shared" si="0"/>
        <v>510</v>
      </c>
    </row>
    <row r="22" spans="2:9" s="34" customFormat="1" ht="18.75">
      <c r="B22" s="105" t="s">
        <v>591</v>
      </c>
      <c r="C22" s="9" t="s">
        <v>590</v>
      </c>
      <c r="D22" s="149">
        <v>0</v>
      </c>
      <c r="E22" s="149">
        <v>0</v>
      </c>
      <c r="F22" s="149">
        <v>200</v>
      </c>
      <c r="G22" s="13">
        <f t="shared" si="1"/>
        <v>200</v>
      </c>
      <c r="I22" s="182">
        <f t="shared" si="0"/>
        <v>200</v>
      </c>
    </row>
    <row r="23" spans="2:9" s="34" customFormat="1" ht="18.75">
      <c r="B23" s="105" t="s">
        <v>565</v>
      </c>
      <c r="C23" s="9" t="s">
        <v>564</v>
      </c>
      <c r="D23" s="149">
        <v>0</v>
      </c>
      <c r="E23" s="149">
        <v>1475</v>
      </c>
      <c r="F23" s="149">
        <v>19737</v>
      </c>
      <c r="G23" s="13">
        <f t="shared" si="1"/>
        <v>19737</v>
      </c>
      <c r="I23" s="182">
        <f t="shared" si="0"/>
        <v>21212</v>
      </c>
    </row>
    <row r="24" spans="2:9" s="34" customFormat="1" ht="18.75">
      <c r="B24" s="105" t="s">
        <v>80</v>
      </c>
      <c r="C24" s="88" t="s">
        <v>474</v>
      </c>
      <c r="D24" s="149">
        <v>2300</v>
      </c>
      <c r="E24" s="149">
        <v>0</v>
      </c>
      <c r="F24" s="149">
        <v>0</v>
      </c>
      <c r="G24" s="13">
        <f t="shared" si="1"/>
        <v>-2300</v>
      </c>
      <c r="I24" s="182">
        <f t="shared" si="0"/>
        <v>0</v>
      </c>
    </row>
    <row r="25" spans="2:9" s="34" customFormat="1" ht="18.75">
      <c r="B25" s="105" t="s">
        <v>68</v>
      </c>
      <c r="C25" s="88" t="s">
        <v>125</v>
      </c>
      <c r="D25" s="149">
        <v>1000</v>
      </c>
      <c r="E25" s="149">
        <v>0</v>
      </c>
      <c r="F25" s="149">
        <v>424</v>
      </c>
      <c r="G25" s="13">
        <f t="shared" si="1"/>
        <v>-576</v>
      </c>
      <c r="I25" s="182">
        <f t="shared" si="0"/>
        <v>424</v>
      </c>
    </row>
    <row r="26" spans="2:9" s="34" customFormat="1" ht="18.75">
      <c r="B26" s="106" t="s">
        <v>81</v>
      </c>
      <c r="C26" s="108" t="s">
        <v>126</v>
      </c>
      <c r="D26" s="149">
        <v>1500</v>
      </c>
      <c r="E26" s="149">
        <v>0</v>
      </c>
      <c r="F26" s="149">
        <v>0</v>
      </c>
      <c r="G26" s="13">
        <f t="shared" si="1"/>
        <v>-1500</v>
      </c>
      <c r="I26" s="182">
        <f t="shared" si="0"/>
        <v>0</v>
      </c>
    </row>
    <row r="27" spans="2:9" s="34" customFormat="1" ht="18.75">
      <c r="B27" s="106"/>
      <c r="C27" s="108"/>
      <c r="D27" s="149"/>
      <c r="E27" s="149"/>
      <c r="F27" s="149"/>
      <c r="G27" s="22"/>
      <c r="I27" s="182">
        <f t="shared" si="0"/>
        <v>0</v>
      </c>
    </row>
    <row r="28" spans="2:9" ht="21">
      <c r="B28" s="90" t="s">
        <v>22</v>
      </c>
      <c r="C28" s="30"/>
      <c r="D28" s="433">
        <f>SUM(D15:D27)</f>
        <v>12000</v>
      </c>
      <c r="E28" s="437">
        <f>SUM(E15:E27)</f>
        <v>1675</v>
      </c>
      <c r="F28" s="437">
        <f>SUM(F15:F27)</f>
        <v>28502.8</v>
      </c>
      <c r="G28" s="437">
        <f>SUM(G15:G27)</f>
        <v>16502.8</v>
      </c>
      <c r="H28" s="27"/>
      <c r="I28" s="182">
        <f t="shared" si="0"/>
        <v>30177.8</v>
      </c>
    </row>
    <row r="29" spans="2:9" ht="21">
      <c r="B29" s="87" t="s">
        <v>70</v>
      </c>
      <c r="C29" s="356" t="s">
        <v>130</v>
      </c>
      <c r="D29" s="8"/>
      <c r="E29" s="8"/>
      <c r="F29" s="8"/>
      <c r="G29" s="97"/>
      <c r="I29" s="182">
        <f t="shared" si="0"/>
        <v>0</v>
      </c>
    </row>
    <row r="30" spans="2:9" s="34" customFormat="1" ht="18.75">
      <c r="B30" s="105" t="s">
        <v>475</v>
      </c>
      <c r="C30" s="88" t="s">
        <v>127</v>
      </c>
      <c r="D30" s="13">
        <v>3000</v>
      </c>
      <c r="E30" s="149">
        <v>0</v>
      </c>
      <c r="F30" s="149">
        <v>1000</v>
      </c>
      <c r="G30" s="13">
        <f>F30-D30</f>
        <v>-2000</v>
      </c>
      <c r="I30" s="182">
        <f t="shared" si="0"/>
        <v>1000</v>
      </c>
    </row>
    <row r="31" spans="2:9" s="34" customFormat="1" ht="18.75">
      <c r="B31" s="105" t="s">
        <v>476</v>
      </c>
      <c r="C31" s="88" t="s">
        <v>477</v>
      </c>
      <c r="D31" s="15">
        <v>287000</v>
      </c>
      <c r="E31" s="149">
        <v>21659.52</v>
      </c>
      <c r="F31" s="149">
        <v>59808.95</v>
      </c>
      <c r="G31" s="22"/>
      <c r="I31" s="182">
        <f t="shared" si="0"/>
        <v>81468.47</v>
      </c>
    </row>
    <row r="32" spans="2:9" s="34" customFormat="1" ht="18.75">
      <c r="B32" s="105" t="s">
        <v>478</v>
      </c>
      <c r="C32" s="88" t="s">
        <v>128</v>
      </c>
      <c r="D32" s="63"/>
      <c r="E32" s="149">
        <v>0</v>
      </c>
      <c r="F32" s="149">
        <v>0</v>
      </c>
      <c r="G32" s="357">
        <f>F32-D32</f>
        <v>0</v>
      </c>
      <c r="I32" s="182">
        <f aca="true" t="shared" si="2" ref="I32:I41">F32+E32</f>
        <v>0</v>
      </c>
    </row>
    <row r="33" spans="2:9" ht="21">
      <c r="B33" s="90" t="s">
        <v>22</v>
      </c>
      <c r="C33" s="30"/>
      <c r="D33" s="433">
        <f>SUM(D30:D32)</f>
        <v>290000</v>
      </c>
      <c r="E33" s="437">
        <f>SUM(E30:E32)</f>
        <v>21659.52</v>
      </c>
      <c r="F33" s="433">
        <f>SUM(F30:F32)</f>
        <v>60808.95</v>
      </c>
      <c r="G33" s="433">
        <f>F33-D33</f>
        <v>-229191.05</v>
      </c>
      <c r="I33" s="182">
        <f t="shared" si="2"/>
        <v>82468.47</v>
      </c>
    </row>
    <row r="34" spans="2:9" ht="21">
      <c r="B34" s="90"/>
      <c r="C34" s="30"/>
      <c r="D34" s="24"/>
      <c r="E34" s="24"/>
      <c r="F34" s="24"/>
      <c r="G34" s="19"/>
      <c r="I34" s="182">
        <f t="shared" si="2"/>
        <v>0</v>
      </c>
    </row>
    <row r="35" spans="2:9" ht="21">
      <c r="B35" s="87" t="s">
        <v>82</v>
      </c>
      <c r="C35" s="355" t="s">
        <v>129</v>
      </c>
      <c r="D35" s="144">
        <v>0</v>
      </c>
      <c r="E35" s="144">
        <v>0</v>
      </c>
      <c r="F35" s="149">
        <v>0</v>
      </c>
      <c r="G35" s="11"/>
      <c r="I35" s="182">
        <f t="shared" si="2"/>
        <v>0</v>
      </c>
    </row>
    <row r="36" spans="2:9" ht="21">
      <c r="B36" s="25"/>
      <c r="C36" s="88"/>
      <c r="D36" s="10"/>
      <c r="E36" s="10"/>
      <c r="F36" s="10"/>
      <c r="G36" s="26"/>
      <c r="I36" s="182">
        <f t="shared" si="2"/>
        <v>0</v>
      </c>
    </row>
    <row r="37" spans="2:9" ht="21">
      <c r="B37" s="90" t="s">
        <v>22</v>
      </c>
      <c r="C37" s="18"/>
      <c r="D37" s="27">
        <f>SUM(D35:D36)</f>
        <v>0</v>
      </c>
      <c r="E37" s="27">
        <f>SUM(E35:E36)</f>
        <v>0</v>
      </c>
      <c r="F37" s="27">
        <f>SUM(F35:F36)</f>
        <v>0</v>
      </c>
      <c r="G37" s="27">
        <v>0</v>
      </c>
      <c r="I37" s="182">
        <f t="shared" si="2"/>
        <v>0</v>
      </c>
    </row>
    <row r="38" spans="2:9" ht="21">
      <c r="B38" s="87" t="s">
        <v>71</v>
      </c>
      <c r="C38" s="355" t="s">
        <v>133</v>
      </c>
      <c r="D38" s="15"/>
      <c r="E38" s="15"/>
      <c r="F38" s="15"/>
      <c r="G38" s="436"/>
      <c r="I38" s="182">
        <f t="shared" si="2"/>
        <v>0</v>
      </c>
    </row>
    <row r="39" spans="2:9" s="23" customFormat="1" ht="18.75">
      <c r="B39" s="89" t="s">
        <v>64</v>
      </c>
      <c r="C39" s="12" t="s">
        <v>134</v>
      </c>
      <c r="D39" s="62">
        <v>7000</v>
      </c>
      <c r="E39" s="149">
        <v>0</v>
      </c>
      <c r="F39" s="149">
        <v>32000</v>
      </c>
      <c r="G39" s="13">
        <f>F39-D39</f>
        <v>25000</v>
      </c>
      <c r="I39" s="182">
        <f t="shared" si="2"/>
        <v>32000</v>
      </c>
    </row>
    <row r="40" spans="2:9" s="23" customFormat="1" ht="18.75">
      <c r="B40" s="89" t="s">
        <v>65</v>
      </c>
      <c r="C40" s="14" t="s">
        <v>135</v>
      </c>
      <c r="D40" s="21">
        <v>4000</v>
      </c>
      <c r="E40" s="149">
        <v>0</v>
      </c>
      <c r="F40" s="149">
        <v>350</v>
      </c>
      <c r="G40" s="22">
        <f>F40-D40</f>
        <v>-3650</v>
      </c>
      <c r="I40" s="182">
        <f t="shared" si="2"/>
        <v>350</v>
      </c>
    </row>
    <row r="41" spans="2:9" ht="18" customHeight="1">
      <c r="B41" s="192" t="s">
        <v>22</v>
      </c>
      <c r="C41" s="193"/>
      <c r="D41" s="433">
        <f>SUM(D39:D40)</f>
        <v>11000</v>
      </c>
      <c r="E41" s="437">
        <f>SUM(E39:E40)</f>
        <v>0</v>
      </c>
      <c r="F41" s="433">
        <f>SUM(F39:F40)</f>
        <v>32350</v>
      </c>
      <c r="G41" s="433">
        <f>F41-D41</f>
        <v>21350</v>
      </c>
      <c r="I41" s="182">
        <f t="shared" si="2"/>
        <v>32350</v>
      </c>
    </row>
    <row r="42" spans="2:9" ht="17.25" customHeight="1">
      <c r="B42" s="87" t="s">
        <v>72</v>
      </c>
      <c r="C42" s="355" t="s">
        <v>136</v>
      </c>
      <c r="D42" s="8"/>
      <c r="E42" s="8"/>
      <c r="F42" s="8"/>
      <c r="G42" s="19"/>
      <c r="I42" s="182"/>
    </row>
    <row r="43" spans="2:9" ht="17.25" customHeight="1">
      <c r="B43" s="91" t="s">
        <v>73</v>
      </c>
      <c r="C43" s="12" t="s">
        <v>137</v>
      </c>
      <c r="D43" s="63"/>
      <c r="E43" s="144">
        <v>0</v>
      </c>
      <c r="F43" s="144">
        <v>0</v>
      </c>
      <c r="G43" s="357">
        <f>F43-D43</f>
        <v>0</v>
      </c>
      <c r="I43" s="182"/>
    </row>
    <row r="44" spans="2:9" ht="17.25" customHeight="1">
      <c r="B44" s="190" t="s">
        <v>22</v>
      </c>
      <c r="C44" s="191"/>
      <c r="D44" s="27">
        <f>SUM(D43:D43)</f>
        <v>0</v>
      </c>
      <c r="E44" s="27">
        <f>SUM(E43:E43)</f>
        <v>0</v>
      </c>
      <c r="F44" s="27">
        <f>SUM(F43:F43)</f>
        <v>0</v>
      </c>
      <c r="G44" s="27">
        <f>F44-D44</f>
        <v>0</v>
      </c>
      <c r="I44" s="182"/>
    </row>
    <row r="45" spans="2:9" ht="17.25" customHeight="1">
      <c r="B45" s="37"/>
      <c r="C45" s="82"/>
      <c r="D45" s="83"/>
      <c r="E45" s="83"/>
      <c r="F45" s="83"/>
      <c r="G45" s="84"/>
      <c r="I45" s="182"/>
    </row>
    <row r="46" spans="2:9" ht="17.25" customHeight="1">
      <c r="B46" s="37"/>
      <c r="C46" s="82"/>
      <c r="D46" s="83"/>
      <c r="E46" s="83"/>
      <c r="F46" s="83"/>
      <c r="G46" s="84"/>
      <c r="I46" s="182"/>
    </row>
    <row r="47" spans="2:9" ht="17.25" customHeight="1">
      <c r="B47" s="37"/>
      <c r="C47" s="82"/>
      <c r="D47" s="83"/>
      <c r="E47" s="83"/>
      <c r="F47" s="83"/>
      <c r="G47" s="84"/>
      <c r="I47" s="182"/>
    </row>
    <row r="48" spans="2:9" ht="17.25" customHeight="1">
      <c r="B48" s="37"/>
      <c r="C48" s="82"/>
      <c r="D48" s="83"/>
      <c r="E48" s="83"/>
      <c r="F48" s="83"/>
      <c r="G48" s="84"/>
      <c r="I48" s="182"/>
    </row>
    <row r="49" spans="2:9" ht="17.25" customHeight="1">
      <c r="B49" s="37"/>
      <c r="C49" s="82"/>
      <c r="D49" s="83"/>
      <c r="E49" s="83"/>
      <c r="F49" s="83"/>
      <c r="G49" s="84"/>
      <c r="I49" s="182"/>
    </row>
    <row r="50" spans="2:9" ht="17.25" customHeight="1">
      <c r="B50" s="37"/>
      <c r="C50" s="82"/>
      <c r="D50" s="83"/>
      <c r="E50" s="83"/>
      <c r="F50" s="83"/>
      <c r="G50" s="84"/>
      <c r="I50" s="182"/>
    </row>
    <row r="51" spans="2:9" ht="17.25" customHeight="1">
      <c r="B51" s="37"/>
      <c r="C51" s="401" t="s">
        <v>363</v>
      </c>
      <c r="D51" s="83"/>
      <c r="E51" s="83"/>
      <c r="F51" s="83"/>
      <c r="G51" s="84"/>
      <c r="I51" s="182"/>
    </row>
    <row r="52" spans="2:9" ht="21.75" customHeight="1">
      <c r="B52" s="479" t="s">
        <v>113</v>
      </c>
      <c r="C52" s="479"/>
      <c r="D52" s="479"/>
      <c r="E52" s="479"/>
      <c r="F52" s="479"/>
      <c r="G52" s="479"/>
      <c r="I52" s="182">
        <f>F52+E52</f>
        <v>0</v>
      </c>
    </row>
    <row r="53" spans="2:9" ht="21" customHeight="1">
      <c r="B53" s="479" t="s">
        <v>470</v>
      </c>
      <c r="C53" s="479"/>
      <c r="D53" s="479"/>
      <c r="E53" s="479"/>
      <c r="F53" s="479"/>
      <c r="G53" s="479"/>
      <c r="I53" s="182">
        <f>F53+E53</f>
        <v>0</v>
      </c>
    </row>
    <row r="54" spans="2:9" ht="21.75" customHeight="1">
      <c r="B54" s="479" t="s">
        <v>519</v>
      </c>
      <c r="C54" s="479"/>
      <c r="D54" s="479"/>
      <c r="E54" s="479"/>
      <c r="F54" s="479"/>
      <c r="G54" s="479"/>
      <c r="I54" s="182">
        <f>F54+E54</f>
        <v>0</v>
      </c>
    </row>
    <row r="55" spans="2:9" ht="20.25" customHeight="1">
      <c r="B55" s="480" t="s">
        <v>864</v>
      </c>
      <c r="C55" s="480"/>
      <c r="D55" s="480"/>
      <c r="E55" s="480"/>
      <c r="F55" s="480"/>
      <c r="G55" s="480"/>
      <c r="I55" s="182">
        <f>F55+E55</f>
        <v>0</v>
      </c>
    </row>
    <row r="56" spans="2:9" ht="20.25" customHeight="1">
      <c r="B56" s="53"/>
      <c r="C56" s="53"/>
      <c r="D56" s="53"/>
      <c r="E56" s="53"/>
      <c r="F56" s="53"/>
      <c r="G56" s="53"/>
      <c r="I56" s="182"/>
    </row>
    <row r="57" spans="2:9" s="34" customFormat="1" ht="18.75">
      <c r="B57" s="103"/>
      <c r="C57" s="148" t="s">
        <v>75</v>
      </c>
      <c r="D57" s="104" t="s">
        <v>25</v>
      </c>
      <c r="E57" s="104" t="s">
        <v>87</v>
      </c>
      <c r="F57" s="104" t="s">
        <v>76</v>
      </c>
      <c r="G57" s="148" t="s">
        <v>88</v>
      </c>
      <c r="I57" s="182" t="e">
        <f aca="true" t="shared" si="3" ref="I57:I72">F57+E57</f>
        <v>#VALUE!</v>
      </c>
    </row>
    <row r="58" spans="2:9" ht="21">
      <c r="B58" s="146" t="s">
        <v>479</v>
      </c>
      <c r="C58" s="356" t="s">
        <v>138</v>
      </c>
      <c r="D58" s="8"/>
      <c r="E58" s="8"/>
      <c r="F58" s="8"/>
      <c r="G58" s="19"/>
      <c r="I58" s="182">
        <f t="shared" si="3"/>
        <v>0</v>
      </c>
    </row>
    <row r="59" spans="2:9" s="23" customFormat="1" ht="20.25" customHeight="1">
      <c r="B59" s="89" t="s">
        <v>83</v>
      </c>
      <c r="C59" s="12" t="s">
        <v>139</v>
      </c>
      <c r="D59" s="149">
        <v>0</v>
      </c>
      <c r="E59" s="149">
        <v>0</v>
      </c>
      <c r="F59" s="149">
        <v>310468.05</v>
      </c>
      <c r="G59" s="13">
        <f aca="true" t="shared" si="4" ref="G59:G67">F59-D59</f>
        <v>310468.05</v>
      </c>
      <c r="I59" s="182">
        <f t="shared" si="3"/>
        <v>310468.05</v>
      </c>
    </row>
    <row r="60" spans="2:9" s="23" customFormat="1" ht="20.25" customHeight="1">
      <c r="B60" s="89" t="s">
        <v>85</v>
      </c>
      <c r="C60" s="20" t="s">
        <v>140</v>
      </c>
      <c r="D60" s="149">
        <v>7000000</v>
      </c>
      <c r="E60" s="149">
        <v>0</v>
      </c>
      <c r="F60" s="149">
        <v>5899799.8</v>
      </c>
      <c r="G60" s="13">
        <f t="shared" si="4"/>
        <v>-1100200.2000000002</v>
      </c>
      <c r="I60" s="182">
        <f t="shared" si="3"/>
        <v>5899799.8</v>
      </c>
    </row>
    <row r="61" spans="2:9" s="23" customFormat="1" ht="20.25" customHeight="1">
      <c r="B61" s="89" t="s">
        <v>471</v>
      </c>
      <c r="C61" s="20" t="s">
        <v>141</v>
      </c>
      <c r="D61" s="149">
        <v>2337000</v>
      </c>
      <c r="E61" s="149">
        <v>542950.4</v>
      </c>
      <c r="F61" s="149">
        <v>2617376.06</v>
      </c>
      <c r="G61" s="13">
        <f t="shared" si="4"/>
        <v>280376.06000000006</v>
      </c>
      <c r="I61" s="182">
        <f t="shared" si="3"/>
        <v>3160326.46</v>
      </c>
    </row>
    <row r="62" spans="2:9" s="23" customFormat="1" ht="20.25" customHeight="1">
      <c r="B62" s="89" t="s">
        <v>57</v>
      </c>
      <c r="C62" s="20" t="s">
        <v>142</v>
      </c>
      <c r="D62" s="149">
        <v>700000</v>
      </c>
      <c r="E62" s="149">
        <v>9988.74</v>
      </c>
      <c r="F62" s="149">
        <v>155459.69</v>
      </c>
      <c r="G62" s="13">
        <f t="shared" si="4"/>
        <v>-544540.31</v>
      </c>
      <c r="I62" s="182">
        <f t="shared" si="3"/>
        <v>165448.43</v>
      </c>
    </row>
    <row r="63" spans="2:9" s="23" customFormat="1" ht="20.25" customHeight="1">
      <c r="B63" s="89" t="s">
        <v>58</v>
      </c>
      <c r="C63" s="12" t="s">
        <v>143</v>
      </c>
      <c r="D63" s="149">
        <v>1300000</v>
      </c>
      <c r="E63" s="149">
        <v>223408.94</v>
      </c>
      <c r="F63" s="149">
        <v>1248430.56</v>
      </c>
      <c r="G63" s="13">
        <f t="shared" si="4"/>
        <v>-51569.439999999944</v>
      </c>
      <c r="I63" s="182">
        <f t="shared" si="3"/>
        <v>1471839.5</v>
      </c>
    </row>
    <row r="64" spans="2:9" s="23" customFormat="1" ht="20.25" customHeight="1">
      <c r="B64" s="89" t="s">
        <v>59</v>
      </c>
      <c r="C64" s="12" t="s">
        <v>144</v>
      </c>
      <c r="D64" s="149">
        <v>1700000</v>
      </c>
      <c r="E64" s="149">
        <v>565105.64</v>
      </c>
      <c r="F64" s="149">
        <v>2582779.04</v>
      </c>
      <c r="G64" s="13">
        <f t="shared" si="4"/>
        <v>882779.04</v>
      </c>
      <c r="I64" s="182">
        <f t="shared" si="3"/>
        <v>3147884.68</v>
      </c>
    </row>
    <row r="65" spans="2:9" s="23" customFormat="1" ht="20.25" customHeight="1">
      <c r="B65" s="89" t="s">
        <v>61</v>
      </c>
      <c r="C65" s="12" t="s">
        <v>145</v>
      </c>
      <c r="D65" s="149">
        <v>70000</v>
      </c>
      <c r="E65" s="149">
        <v>0</v>
      </c>
      <c r="F65" s="149">
        <v>34743.98</v>
      </c>
      <c r="G65" s="13">
        <f t="shared" si="4"/>
        <v>-35256.02</v>
      </c>
      <c r="I65" s="182">
        <f t="shared" si="3"/>
        <v>34743.98</v>
      </c>
    </row>
    <row r="66" spans="2:9" s="23" customFormat="1" ht="20.25" customHeight="1">
      <c r="B66" s="89" t="s">
        <v>62</v>
      </c>
      <c r="C66" s="12" t="s">
        <v>146</v>
      </c>
      <c r="D66" s="149">
        <v>100000</v>
      </c>
      <c r="E66" s="149">
        <v>0</v>
      </c>
      <c r="F66" s="149">
        <v>39858.9</v>
      </c>
      <c r="G66" s="13">
        <f t="shared" si="4"/>
        <v>-60141.1</v>
      </c>
      <c r="I66" s="182">
        <f t="shared" si="3"/>
        <v>39858.9</v>
      </c>
    </row>
    <row r="67" spans="2:9" s="23" customFormat="1" ht="20.25" customHeight="1">
      <c r="B67" s="89" t="s">
        <v>60</v>
      </c>
      <c r="C67" s="12" t="s">
        <v>147</v>
      </c>
      <c r="D67" s="149">
        <v>250000</v>
      </c>
      <c r="E67" s="149">
        <v>0</v>
      </c>
      <c r="F67" s="149">
        <v>157484</v>
      </c>
      <c r="G67" s="13">
        <f t="shared" si="4"/>
        <v>-92516</v>
      </c>
      <c r="I67" s="182">
        <f t="shared" si="3"/>
        <v>157484</v>
      </c>
    </row>
    <row r="68" spans="2:9" ht="20.25" customHeight="1">
      <c r="B68" s="90" t="s">
        <v>22</v>
      </c>
      <c r="C68" s="17"/>
      <c r="D68" s="433">
        <f>SUM(D59:D67)</f>
        <v>13457000</v>
      </c>
      <c r="E68" s="433">
        <f>SUM(E59:E67)</f>
        <v>1341453.7200000002</v>
      </c>
      <c r="F68" s="433">
        <f>SUM(F59:F67)</f>
        <v>13046400.08</v>
      </c>
      <c r="G68" s="433">
        <f>F68-D68</f>
        <v>-410599.9199999999</v>
      </c>
      <c r="I68" s="182">
        <f t="shared" si="3"/>
        <v>14387853.8</v>
      </c>
    </row>
    <row r="69" spans="2:9" ht="20.25" customHeight="1">
      <c r="B69" s="92" t="s">
        <v>148</v>
      </c>
      <c r="C69" s="355" t="s">
        <v>149</v>
      </c>
      <c r="D69" s="8"/>
      <c r="E69" s="8"/>
      <c r="F69" s="8"/>
      <c r="G69" s="19"/>
      <c r="I69" s="182">
        <f t="shared" si="3"/>
        <v>0</v>
      </c>
    </row>
    <row r="70" spans="2:9" s="23" customFormat="1" ht="19.5" customHeight="1">
      <c r="B70" s="91" t="s">
        <v>66</v>
      </c>
      <c r="C70" s="12" t="s">
        <v>288</v>
      </c>
      <c r="D70" s="13">
        <v>14000000</v>
      </c>
      <c r="E70" s="149">
        <v>1062785</v>
      </c>
      <c r="F70" s="149">
        <v>9581927</v>
      </c>
      <c r="G70" s="22">
        <f>F70-D70</f>
        <v>-4418073</v>
      </c>
      <c r="I70" s="182">
        <f t="shared" si="3"/>
        <v>10644712</v>
      </c>
    </row>
    <row r="71" spans="2:9" ht="17.25" customHeight="1">
      <c r="B71" s="16" t="s">
        <v>22</v>
      </c>
      <c r="C71" s="17"/>
      <c r="D71" s="433">
        <f>SUM(D70:D70)</f>
        <v>14000000</v>
      </c>
      <c r="E71" s="433">
        <f>SUM(E70:E70)</f>
        <v>1062785</v>
      </c>
      <c r="F71" s="433">
        <f>SUM(F70:F70)</f>
        <v>9581927</v>
      </c>
      <c r="G71" s="434">
        <f>F71-D71</f>
        <v>-4418073</v>
      </c>
      <c r="I71" s="182">
        <f t="shared" si="3"/>
        <v>10644712</v>
      </c>
    </row>
    <row r="72" spans="2:9" ht="21.75" thickBot="1">
      <c r="B72" s="145" t="s">
        <v>22</v>
      </c>
      <c r="C72" s="28"/>
      <c r="D72" s="33">
        <f>D14+D29+D34+D42+D68+D71+D45+D38</f>
        <v>27457000</v>
      </c>
      <c r="E72" s="33">
        <f>E13+E28+E33+E37+E41+E44+E68+E71</f>
        <v>2430886.54</v>
      </c>
      <c r="F72" s="33">
        <f>F13+F28+F33+F41+F68+F71+F44+F37</f>
        <v>22957116.58</v>
      </c>
      <c r="G72" s="33">
        <f>F72-D72</f>
        <v>-4499883.420000002</v>
      </c>
      <c r="I72" s="182">
        <f t="shared" si="3"/>
        <v>25388003.119999997</v>
      </c>
    </row>
    <row r="73" spans="2:9" ht="21" customHeight="1" thickTop="1">
      <c r="B73" s="147" t="s">
        <v>150</v>
      </c>
      <c r="C73" s="356" t="s">
        <v>151</v>
      </c>
      <c r="D73" s="8"/>
      <c r="E73" s="8"/>
      <c r="F73" s="8"/>
      <c r="G73" s="11"/>
      <c r="I73" s="182">
        <f aca="true" t="shared" si="5" ref="I73:I81">F73+E73</f>
        <v>0</v>
      </c>
    </row>
    <row r="74" spans="2:10" s="23" customFormat="1" ht="18" customHeight="1">
      <c r="B74" s="91" t="s">
        <v>167</v>
      </c>
      <c r="C74" s="29" t="s">
        <v>480</v>
      </c>
      <c r="D74" s="149">
        <v>7200100</v>
      </c>
      <c r="E74" s="149">
        <v>0</v>
      </c>
      <c r="F74" s="149">
        <v>7200100</v>
      </c>
      <c r="G74" s="438">
        <f aca="true" t="shared" si="6" ref="G74:G79">D74-F74</f>
        <v>0</v>
      </c>
      <c r="I74" s="182">
        <f t="shared" si="5"/>
        <v>7200100</v>
      </c>
      <c r="J74" s="23">
        <f>4648700-2279100</f>
        <v>2369600</v>
      </c>
    </row>
    <row r="75" spans="2:9" s="23" customFormat="1" ht="18" customHeight="1">
      <c r="B75" s="91" t="s">
        <v>99</v>
      </c>
      <c r="C75" s="29" t="s">
        <v>480</v>
      </c>
      <c r="D75" s="149">
        <v>5416800</v>
      </c>
      <c r="E75" s="149">
        <v>0</v>
      </c>
      <c r="F75" s="149">
        <v>5416800</v>
      </c>
      <c r="G75" s="438">
        <f t="shared" si="6"/>
        <v>0</v>
      </c>
      <c r="I75" s="182">
        <f t="shared" si="5"/>
        <v>5416800</v>
      </c>
    </row>
    <row r="76" spans="2:9" s="23" customFormat="1" ht="18" customHeight="1">
      <c r="B76" s="91" t="s">
        <v>105</v>
      </c>
      <c r="C76" s="29" t="s">
        <v>480</v>
      </c>
      <c r="D76" s="149">
        <v>889130</v>
      </c>
      <c r="E76" s="149">
        <v>163460</v>
      </c>
      <c r="F76" s="149">
        <v>889130</v>
      </c>
      <c r="G76" s="438">
        <f t="shared" si="6"/>
        <v>0</v>
      </c>
      <c r="I76" s="182">
        <f t="shared" si="5"/>
        <v>1052590</v>
      </c>
    </row>
    <row r="77" spans="2:9" s="23" customFormat="1" ht="18" customHeight="1">
      <c r="B77" s="91" t="s">
        <v>104</v>
      </c>
      <c r="C77" s="29" t="s">
        <v>480</v>
      </c>
      <c r="D77" s="149">
        <v>379800</v>
      </c>
      <c r="E77" s="149">
        <v>65600</v>
      </c>
      <c r="F77" s="149">
        <v>379800</v>
      </c>
      <c r="G77" s="357">
        <f t="shared" si="6"/>
        <v>0</v>
      </c>
      <c r="I77" s="182">
        <f t="shared" si="5"/>
        <v>445400</v>
      </c>
    </row>
    <row r="78" spans="2:9" s="23" customFormat="1" ht="18" customHeight="1">
      <c r="B78" s="91" t="s">
        <v>100</v>
      </c>
      <c r="C78" s="29" t="s">
        <v>480</v>
      </c>
      <c r="D78" s="149">
        <v>18990</v>
      </c>
      <c r="E78" s="149">
        <v>3280</v>
      </c>
      <c r="F78" s="149">
        <v>18990</v>
      </c>
      <c r="G78" s="357">
        <f t="shared" si="6"/>
        <v>0</v>
      </c>
      <c r="I78" s="182">
        <f t="shared" si="5"/>
        <v>22270</v>
      </c>
    </row>
    <row r="79" spans="2:9" s="23" customFormat="1" ht="16.5" customHeight="1">
      <c r="B79" s="91" t="s">
        <v>111</v>
      </c>
      <c r="C79" s="29" t="s">
        <v>480</v>
      </c>
      <c r="D79" s="149">
        <v>265200</v>
      </c>
      <c r="E79" s="149">
        <v>156000</v>
      </c>
      <c r="F79" s="149">
        <v>265200</v>
      </c>
      <c r="G79" s="357">
        <f t="shared" si="6"/>
        <v>0</v>
      </c>
      <c r="I79" s="182">
        <f t="shared" si="5"/>
        <v>421200</v>
      </c>
    </row>
    <row r="80" spans="2:9" s="23" customFormat="1" ht="16.5" customHeight="1">
      <c r="B80" s="91"/>
      <c r="C80" s="29"/>
      <c r="D80" s="149"/>
      <c r="E80" s="149"/>
      <c r="F80" s="149"/>
      <c r="G80" s="22"/>
      <c r="I80" s="182">
        <f t="shared" si="5"/>
        <v>0</v>
      </c>
    </row>
    <row r="81" spans="2:9" ht="21" customHeight="1" thickBot="1">
      <c r="B81" s="145" t="s">
        <v>22</v>
      </c>
      <c r="C81" s="28"/>
      <c r="D81" s="33">
        <f>SUM(D74:D80)</f>
        <v>14170020</v>
      </c>
      <c r="E81" s="33">
        <f>SUM(E74:E80)</f>
        <v>388340</v>
      </c>
      <c r="F81" s="33">
        <f>SUM(F74:F80)</f>
        <v>14170020</v>
      </c>
      <c r="G81" s="458">
        <f>D81-F81</f>
        <v>0</v>
      </c>
      <c r="I81" s="182">
        <f t="shared" si="5"/>
        <v>14558360</v>
      </c>
    </row>
    <row r="82" spans="2:9" ht="21" customHeight="1" thickBot="1" thickTop="1">
      <c r="B82" s="241" t="s">
        <v>84</v>
      </c>
      <c r="C82" s="242"/>
      <c r="D82" s="244"/>
      <c r="E82" s="435">
        <f>E72+E81</f>
        <v>2819226.54</v>
      </c>
      <c r="F82" s="435">
        <f>F72+F81</f>
        <v>37127136.58</v>
      </c>
      <c r="G82" s="244"/>
      <c r="I82" s="182"/>
    </row>
    <row r="83" spans="2:9" ht="21" customHeight="1" thickTop="1">
      <c r="B83" s="241"/>
      <c r="C83" s="242"/>
      <c r="D83" s="83"/>
      <c r="E83" s="243"/>
      <c r="F83" s="243"/>
      <c r="G83" s="244"/>
      <c r="I83" s="182"/>
    </row>
    <row r="84" spans="2:9" ht="18.75" customHeight="1">
      <c r="B84" s="34"/>
      <c r="C84" s="34"/>
      <c r="D84" s="500" t="s">
        <v>271</v>
      </c>
      <c r="E84" s="500"/>
      <c r="F84" s="85">
        <f>F72</f>
        <v>22957116.58</v>
      </c>
      <c r="I84" s="32">
        <v>25654855.9</v>
      </c>
    </row>
    <row r="85" spans="2:9" ht="21.75" customHeight="1">
      <c r="B85" s="34"/>
      <c r="C85" s="34"/>
      <c r="D85" s="500" t="s">
        <v>98</v>
      </c>
      <c r="E85" s="500"/>
      <c r="F85" s="86">
        <f>F84-D72</f>
        <v>-4499883.420000002</v>
      </c>
      <c r="I85" s="188">
        <f>SUM(F72+F81)</f>
        <v>37127136.58</v>
      </c>
    </row>
    <row r="87" ht="21">
      <c r="I87" s="1">
        <f>3387532.46-22001.9</f>
        <v>3365530.56</v>
      </c>
    </row>
    <row r="88" spans="2:6" ht="21">
      <c r="B88" s="281"/>
      <c r="D88" s="229" t="s">
        <v>520</v>
      </c>
      <c r="E88" s="208"/>
      <c r="F88" s="85">
        <f>F72</f>
        <v>22957116.58</v>
      </c>
    </row>
    <row r="89" spans="4:6" ht="21">
      <c r="D89" s="230" t="s">
        <v>278</v>
      </c>
      <c r="F89" s="231">
        <f>F81</f>
        <v>14170020</v>
      </c>
    </row>
    <row r="90" spans="4:6" ht="21.75" thickBot="1">
      <c r="D90" s="230" t="s">
        <v>84</v>
      </c>
      <c r="F90" s="232">
        <f>SUM(F88:F89)</f>
        <v>37127136.58</v>
      </c>
    </row>
    <row r="91" ht="21.75" thickTop="1"/>
  </sheetData>
  <sheetProtection/>
  <mergeCells count="10">
    <mergeCell ref="D84:E84"/>
    <mergeCell ref="D85:E85"/>
    <mergeCell ref="B1:G1"/>
    <mergeCell ref="B2:G2"/>
    <mergeCell ref="B54:G54"/>
    <mergeCell ref="B55:G55"/>
    <mergeCell ref="B3:G3"/>
    <mergeCell ref="B4:G4"/>
    <mergeCell ref="B52:G52"/>
    <mergeCell ref="B53:G53"/>
  </mergeCells>
  <printOptions/>
  <pageMargins left="0.5511811023622047" right="0.15748031496062992" top="0.6692913385826772" bottom="0.1968503937007874" header="0.11811023622047245" footer="0.11811023622047245"/>
  <pageSetup horizontalDpi="600" verticalDpi="600" orientation="portrait" paperSize="9" scale="84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4:T22"/>
  <sheetViews>
    <sheetView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14.00390625" style="268" customWidth="1"/>
    <col min="2" max="2" width="13.57421875" style="268" customWidth="1"/>
    <col min="3" max="3" width="9.57421875" style="268" bestFit="1" customWidth="1"/>
    <col min="4" max="4" width="8.7109375" style="268" bestFit="1" customWidth="1"/>
    <col min="5" max="5" width="9.7109375" style="268" bestFit="1" customWidth="1"/>
    <col min="6" max="6" width="9.57421875" style="268" bestFit="1" customWidth="1"/>
    <col min="7" max="8" width="8.7109375" style="268" bestFit="1" customWidth="1"/>
    <col min="9" max="9" width="9.8515625" style="268" bestFit="1" customWidth="1"/>
    <col min="10" max="10" width="7.421875" style="268" bestFit="1" customWidth="1"/>
    <col min="11" max="11" width="7.140625" style="268" customWidth="1"/>
    <col min="12" max="12" width="9.57421875" style="268" bestFit="1" customWidth="1"/>
    <col min="13" max="16" width="7.140625" style="268" customWidth="1"/>
    <col min="17" max="17" width="8.421875" style="268" customWidth="1"/>
    <col min="18" max="18" width="12.421875" style="268" bestFit="1" customWidth="1"/>
    <col min="19" max="19" width="2.00390625" style="268" customWidth="1"/>
    <col min="20" max="16384" width="9.140625" style="268" customWidth="1"/>
  </cols>
  <sheetData>
    <row r="4" spans="1:18" ht="21">
      <c r="A4" s="479" t="s">
        <v>364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</row>
    <row r="5" spans="1:18" ht="21">
      <c r="A5" s="479" t="s">
        <v>867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</row>
    <row r="6" ht="15" customHeight="1"/>
    <row r="7" spans="1:18" ht="15" customHeight="1">
      <c r="A7" s="276" t="s">
        <v>370</v>
      </c>
      <c r="B7" s="504" t="s">
        <v>366</v>
      </c>
      <c r="C7" s="501" t="s">
        <v>530</v>
      </c>
      <c r="D7" s="503"/>
      <c r="E7" s="406" t="s">
        <v>538</v>
      </c>
      <c r="F7" s="501" t="s">
        <v>531</v>
      </c>
      <c r="G7" s="502"/>
      <c r="H7" s="439" t="s">
        <v>532</v>
      </c>
      <c r="I7" s="501" t="s">
        <v>533</v>
      </c>
      <c r="J7" s="503"/>
      <c r="K7" s="501" t="s">
        <v>866</v>
      </c>
      <c r="L7" s="503"/>
      <c r="M7" s="506"/>
      <c r="N7" s="503"/>
      <c r="O7" s="506"/>
      <c r="P7" s="507"/>
      <c r="Q7" s="343"/>
      <c r="R7" s="342"/>
    </row>
    <row r="8" spans="1:20" ht="15.75">
      <c r="A8" s="275" t="s">
        <v>365</v>
      </c>
      <c r="B8" s="505"/>
      <c r="C8" s="344" t="s">
        <v>367</v>
      </c>
      <c r="D8" s="344" t="s">
        <v>368</v>
      </c>
      <c r="E8" s="344" t="s">
        <v>539</v>
      </c>
      <c r="F8" s="344" t="s">
        <v>587</v>
      </c>
      <c r="G8" s="344" t="s">
        <v>588</v>
      </c>
      <c r="H8" s="344" t="s">
        <v>589</v>
      </c>
      <c r="I8" s="344" t="s">
        <v>607</v>
      </c>
      <c r="J8" s="344" t="s">
        <v>608</v>
      </c>
      <c r="K8" s="344" t="s">
        <v>865</v>
      </c>
      <c r="L8" s="344" t="s">
        <v>868</v>
      </c>
      <c r="M8" s="344"/>
      <c r="N8" s="344"/>
      <c r="O8" s="344"/>
      <c r="P8" s="344"/>
      <c r="Q8" s="344"/>
      <c r="R8" s="344" t="s">
        <v>22</v>
      </c>
      <c r="S8" s="340"/>
      <c r="T8" s="340"/>
    </row>
    <row r="9" spans="1:20" ht="15.75">
      <c r="A9" s="265" t="s">
        <v>17</v>
      </c>
      <c r="B9" s="266">
        <v>923688</v>
      </c>
      <c r="C9" s="266"/>
      <c r="D9" s="266"/>
      <c r="E9" s="266"/>
      <c r="F9" s="266"/>
      <c r="G9" s="266">
        <v>50000</v>
      </c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>
        <f aca="true" t="shared" si="0" ref="R9:R21">SUM(B9:Q9)</f>
        <v>973688</v>
      </c>
      <c r="S9" s="267"/>
      <c r="T9" s="267"/>
    </row>
    <row r="10" spans="1:20" ht="15.75">
      <c r="A10" s="269" t="s">
        <v>294</v>
      </c>
      <c r="B10" s="270">
        <v>2624640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66"/>
      <c r="N10" s="266"/>
      <c r="O10" s="266"/>
      <c r="P10" s="266"/>
      <c r="Q10" s="266"/>
      <c r="R10" s="266">
        <f t="shared" si="0"/>
        <v>2624640</v>
      </c>
      <c r="S10" s="267"/>
      <c r="T10" s="267"/>
    </row>
    <row r="11" spans="1:20" ht="18.75" customHeight="1">
      <c r="A11" s="269" t="s">
        <v>369</v>
      </c>
      <c r="B11" s="270">
        <v>5271570</v>
      </c>
      <c r="C11" s="270">
        <v>-100000</v>
      </c>
      <c r="D11" s="270">
        <v>-96600</v>
      </c>
      <c r="E11" s="270"/>
      <c r="F11" s="270"/>
      <c r="G11" s="270"/>
      <c r="H11" s="270"/>
      <c r="I11" s="270"/>
      <c r="J11" s="270"/>
      <c r="K11" s="270">
        <f>-13500+13500</f>
        <v>0</v>
      </c>
      <c r="L11" s="270">
        <f>26100-3000+3000-13500+13500-30000-6000+6000-8000+8000</f>
        <v>-3900</v>
      </c>
      <c r="M11" s="266"/>
      <c r="N11" s="266"/>
      <c r="O11" s="266"/>
      <c r="P11" s="266"/>
      <c r="Q11" s="266"/>
      <c r="R11" s="266">
        <f t="shared" si="0"/>
        <v>5071070</v>
      </c>
      <c r="S11" s="267"/>
      <c r="T11" s="267"/>
    </row>
    <row r="12" spans="1:20" ht="15.75">
      <c r="A12" s="269" t="s">
        <v>9</v>
      </c>
      <c r="B12" s="270">
        <v>165960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66"/>
      <c r="N12" s="266"/>
      <c r="O12" s="266"/>
      <c r="P12" s="266"/>
      <c r="Q12" s="266"/>
      <c r="R12" s="266">
        <f t="shared" si="0"/>
        <v>165960</v>
      </c>
      <c r="S12" s="267"/>
      <c r="T12" s="267"/>
    </row>
    <row r="13" spans="1:20" ht="15.75">
      <c r="A13" s="269" t="s">
        <v>10</v>
      </c>
      <c r="B13" s="270">
        <v>2557920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66"/>
      <c r="N13" s="266"/>
      <c r="O13" s="266"/>
      <c r="P13" s="266"/>
      <c r="Q13" s="266"/>
      <c r="R13" s="266">
        <f t="shared" si="0"/>
        <v>2557920</v>
      </c>
      <c r="S13" s="267"/>
      <c r="T13" s="267"/>
    </row>
    <row r="14" spans="1:20" ht="15.75">
      <c r="A14" s="269" t="s">
        <v>11</v>
      </c>
      <c r="B14" s="270">
        <v>742000</v>
      </c>
      <c r="C14" s="270"/>
      <c r="D14" s="270"/>
      <c r="E14" s="270">
        <v>-50000</v>
      </c>
      <c r="F14" s="270">
        <f>20000+20000</f>
        <v>40000</v>
      </c>
      <c r="G14" s="270"/>
      <c r="H14" s="270"/>
      <c r="I14" s="270"/>
      <c r="J14" s="270"/>
      <c r="K14" s="270">
        <f>-12000+12000-5000+5000</f>
        <v>0</v>
      </c>
      <c r="L14" s="270">
        <f>48000+50000+30000</f>
        <v>128000</v>
      </c>
      <c r="M14" s="266"/>
      <c r="N14" s="266"/>
      <c r="O14" s="266"/>
      <c r="P14" s="266"/>
      <c r="Q14" s="266"/>
      <c r="R14" s="266">
        <f t="shared" si="0"/>
        <v>860000</v>
      </c>
      <c r="S14" s="267"/>
      <c r="T14" s="267"/>
    </row>
    <row r="15" spans="1:20" ht="15.75">
      <c r="A15" s="269" t="s">
        <v>12</v>
      </c>
      <c r="B15" s="270">
        <v>5568000</v>
      </c>
      <c r="C15" s="270">
        <v>100000</v>
      </c>
      <c r="D15" s="270"/>
      <c r="E15" s="270">
        <f>-50000+-80000+-50000+-40000+-25000+-30000+-26000+-10000+-2000+-10000+-2000+-20000</f>
        <v>-345000</v>
      </c>
      <c r="F15" s="270">
        <f>-20000+-20000</f>
        <v>-40000</v>
      </c>
      <c r="G15" s="270">
        <f>-100000+100000+-100000+100000</f>
        <v>0</v>
      </c>
      <c r="H15" s="270">
        <f>-20000+20000+-20000</f>
        <v>-20000</v>
      </c>
      <c r="I15" s="270">
        <f>-100000-27000-16000-6500-21000</f>
        <v>-170500</v>
      </c>
      <c r="J15" s="270"/>
      <c r="K15" s="270">
        <f>-19650+19650-20000+20000</f>
        <v>0</v>
      </c>
      <c r="L15" s="270">
        <f>-50000+50000-30000+30000-30000+30000</f>
        <v>0</v>
      </c>
      <c r="M15" s="266"/>
      <c r="N15" s="266"/>
      <c r="O15" s="266"/>
      <c r="P15" s="266"/>
      <c r="Q15" s="266"/>
      <c r="R15" s="266">
        <f t="shared" si="0"/>
        <v>5092500</v>
      </c>
      <c r="S15" s="267"/>
      <c r="T15" s="267"/>
    </row>
    <row r="16" spans="1:20" ht="15.75">
      <c r="A16" s="269" t="s">
        <v>13</v>
      </c>
      <c r="B16" s="270">
        <v>3313922</v>
      </c>
      <c r="C16" s="270"/>
      <c r="D16" s="270"/>
      <c r="E16" s="270">
        <v>-50000</v>
      </c>
      <c r="F16" s="270">
        <f>100000+100000</f>
        <v>200000</v>
      </c>
      <c r="G16" s="270"/>
      <c r="H16" s="270">
        <v>20000</v>
      </c>
      <c r="I16" s="270"/>
      <c r="J16" s="270"/>
      <c r="K16" s="270"/>
      <c r="L16" s="270">
        <f>5000-50000</f>
        <v>-45000</v>
      </c>
      <c r="M16" s="266"/>
      <c r="N16" s="266"/>
      <c r="O16" s="266"/>
      <c r="P16" s="266"/>
      <c r="Q16" s="266"/>
      <c r="R16" s="266">
        <f t="shared" si="0"/>
        <v>3438922</v>
      </c>
      <c r="S16" s="267"/>
      <c r="T16" s="267"/>
    </row>
    <row r="17" spans="1:20" ht="15.75">
      <c r="A17" s="269" t="s">
        <v>14</v>
      </c>
      <c r="B17" s="270">
        <v>436000</v>
      </c>
      <c r="C17" s="270"/>
      <c r="D17" s="270"/>
      <c r="E17" s="270"/>
      <c r="F17" s="270"/>
      <c r="G17" s="270"/>
      <c r="H17" s="270"/>
      <c r="I17" s="270"/>
      <c r="J17" s="270"/>
      <c r="K17" s="270"/>
      <c r="L17" s="270">
        <f>-26100-5000-48000</f>
        <v>-79100</v>
      </c>
      <c r="M17" s="266"/>
      <c r="N17" s="266"/>
      <c r="O17" s="266"/>
      <c r="P17" s="266"/>
      <c r="Q17" s="266"/>
      <c r="R17" s="266">
        <f t="shared" si="0"/>
        <v>356900</v>
      </c>
      <c r="S17" s="267"/>
      <c r="T17" s="267"/>
    </row>
    <row r="18" spans="1:20" ht="15.75">
      <c r="A18" s="269" t="s">
        <v>15</v>
      </c>
      <c r="B18" s="270">
        <v>2616000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66"/>
      <c r="N18" s="266"/>
      <c r="O18" s="266"/>
      <c r="P18" s="266"/>
      <c r="Q18" s="266"/>
      <c r="R18" s="266">
        <f t="shared" si="0"/>
        <v>2616000</v>
      </c>
      <c r="S18" s="267"/>
      <c r="T18" s="267"/>
    </row>
    <row r="19" spans="1:20" ht="15.75">
      <c r="A19" s="269" t="s">
        <v>41</v>
      </c>
      <c r="B19" s="270">
        <v>401600</v>
      </c>
      <c r="C19" s="270"/>
      <c r="D19" s="270"/>
      <c r="E19" s="270">
        <f>50000+80000+50000+50000+50000+50000+40000+25000+30000+26000+10000+2000+10000+2000+20000</f>
        <v>495000</v>
      </c>
      <c r="F19" s="270"/>
      <c r="G19" s="270">
        <f>-100000+100000+-50000</f>
        <v>-50000</v>
      </c>
      <c r="H19" s="270"/>
      <c r="I19" s="270">
        <f>100000+27000+16000+6500</f>
        <v>149500</v>
      </c>
      <c r="J19" s="270"/>
      <c r="K19" s="270"/>
      <c r="L19" s="270"/>
      <c r="M19" s="266"/>
      <c r="N19" s="266"/>
      <c r="O19" s="266"/>
      <c r="P19" s="266"/>
      <c r="Q19" s="266"/>
      <c r="R19" s="266">
        <f t="shared" si="0"/>
        <v>996100</v>
      </c>
      <c r="S19" s="267"/>
      <c r="T19" s="267"/>
    </row>
    <row r="20" spans="1:20" ht="15.75">
      <c r="A20" s="269" t="s">
        <v>16</v>
      </c>
      <c r="B20" s="270">
        <v>3303700</v>
      </c>
      <c r="C20" s="270"/>
      <c r="D20" s="270">
        <v>96600</v>
      </c>
      <c r="E20" s="270"/>
      <c r="F20" s="270">
        <f>-100000+-100000</f>
        <v>-200000</v>
      </c>
      <c r="G20" s="270"/>
      <c r="H20" s="270"/>
      <c r="I20" s="270">
        <v>21000</v>
      </c>
      <c r="J20" s="270">
        <f>-25000+25000-12000+12000</f>
        <v>0</v>
      </c>
      <c r="K20" s="270"/>
      <c r="L20" s="270"/>
      <c r="M20" s="266"/>
      <c r="N20" s="266"/>
      <c r="O20" s="266"/>
      <c r="P20" s="266"/>
      <c r="Q20" s="266"/>
      <c r="R20" s="266">
        <f t="shared" si="0"/>
        <v>3221300</v>
      </c>
      <c r="S20" s="267"/>
      <c r="T20" s="267"/>
    </row>
    <row r="21" spans="1:20" ht="15.75">
      <c r="A21" s="271" t="s">
        <v>18</v>
      </c>
      <c r="B21" s="272">
        <v>75000</v>
      </c>
      <c r="C21" s="272"/>
      <c r="D21" s="272"/>
      <c r="E21" s="272">
        <v>-50000</v>
      </c>
      <c r="F21" s="272"/>
      <c r="G21" s="272"/>
      <c r="H21" s="272"/>
      <c r="I21" s="272"/>
      <c r="J21" s="272"/>
      <c r="K21" s="272"/>
      <c r="L21" s="272"/>
      <c r="M21" s="407"/>
      <c r="N21" s="407"/>
      <c r="O21" s="407"/>
      <c r="P21" s="407"/>
      <c r="Q21" s="407"/>
      <c r="R21" s="266">
        <f t="shared" si="0"/>
        <v>25000</v>
      </c>
      <c r="S21" s="267"/>
      <c r="T21" s="267"/>
    </row>
    <row r="22" spans="1:20" s="230" customFormat="1" ht="15.75">
      <c r="A22" s="341" t="s">
        <v>22</v>
      </c>
      <c r="B22" s="273">
        <f>SUM(B9:B21)</f>
        <v>28000000</v>
      </c>
      <c r="C22" s="273">
        <f>SUM(C9:C21)</f>
        <v>0</v>
      </c>
      <c r="D22" s="273">
        <f>SUM(D9:D21)</f>
        <v>0</v>
      </c>
      <c r="E22" s="273">
        <f>SUM(E9:E21)</f>
        <v>0</v>
      </c>
      <c r="F22" s="273">
        <f aca="true" t="shared" si="1" ref="F22:K22">SUM(F9:F21)</f>
        <v>0</v>
      </c>
      <c r="G22" s="273"/>
      <c r="H22" s="273">
        <f>SUM(H9:H21)</f>
        <v>0</v>
      </c>
      <c r="I22" s="273">
        <f t="shared" si="1"/>
        <v>0</v>
      </c>
      <c r="J22" s="273"/>
      <c r="K22" s="273">
        <f t="shared" si="1"/>
        <v>0</v>
      </c>
      <c r="L22" s="273">
        <f aca="true" t="shared" si="2" ref="L22:R22">SUM(L9:L21)</f>
        <v>0</v>
      </c>
      <c r="M22" s="273">
        <f t="shared" si="2"/>
        <v>0</v>
      </c>
      <c r="N22" s="273">
        <f t="shared" si="2"/>
        <v>0</v>
      </c>
      <c r="O22" s="273">
        <f t="shared" si="2"/>
        <v>0</v>
      </c>
      <c r="P22" s="273">
        <f t="shared" si="2"/>
        <v>0</v>
      </c>
      <c r="Q22" s="273">
        <f t="shared" si="2"/>
        <v>0</v>
      </c>
      <c r="R22" s="273">
        <f t="shared" si="2"/>
        <v>28000000</v>
      </c>
      <c r="S22" s="274"/>
      <c r="T22" s="274"/>
    </row>
    <row r="27" ht="24.75" customHeight="1"/>
    <row r="33" ht="9" customHeight="1"/>
    <row r="42" ht="15" customHeight="1"/>
    <row r="46" ht="18.75" customHeight="1"/>
    <row r="63" ht="24.75" customHeight="1"/>
    <row r="69" ht="9" customHeight="1"/>
    <row r="78" ht="15" customHeight="1"/>
    <row r="82" ht="18.75" customHeight="1"/>
    <row r="99" ht="24.75" customHeight="1"/>
    <row r="113" ht="15" customHeight="1"/>
    <row r="117" ht="18.75" customHeight="1"/>
    <row r="135" ht="24.75" customHeight="1"/>
    <row r="148" ht="15" customHeight="1"/>
    <row r="152" ht="18.75" customHeight="1"/>
    <row r="170" ht="24.75" customHeight="1"/>
    <row r="183" ht="15" customHeight="1"/>
    <row r="187" ht="18.75" customHeight="1"/>
    <row r="205" ht="24.75" customHeight="1"/>
  </sheetData>
  <sheetProtection/>
  <mergeCells count="9">
    <mergeCell ref="F7:G7"/>
    <mergeCell ref="C7:D7"/>
    <mergeCell ref="A4:R4"/>
    <mergeCell ref="A5:R5"/>
    <mergeCell ref="B7:B8"/>
    <mergeCell ref="O7:P7"/>
    <mergeCell ref="M7:N7"/>
    <mergeCell ref="K7:L7"/>
    <mergeCell ref="I7:J7"/>
  </mergeCells>
  <printOptions/>
  <pageMargins left="0.2755905511811024" right="0.15748031496062992" top="0.1968503937007874" bottom="0.1968503937007874" header="0.31496062992125984" footer="0.31496062992125984"/>
  <pageSetup horizontalDpi="600" verticalDpi="6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2"/>
  <sheetViews>
    <sheetView view="pageBreakPreview" zoomScaleNormal="75" zoomScaleSheetLayoutView="100" zoomScalePageLayoutView="0" workbookViewId="0" topLeftCell="A217">
      <selection activeCell="E186" sqref="E186"/>
    </sheetView>
  </sheetViews>
  <sheetFormatPr defaultColWidth="9.140625" defaultRowHeight="12.75"/>
  <cols>
    <col min="1" max="1" width="3.28125" style="1" customWidth="1"/>
    <col min="2" max="2" width="28.421875" style="1" customWidth="1"/>
    <col min="3" max="3" width="15.421875" style="1" customWidth="1"/>
    <col min="4" max="4" width="18.421875" style="1" customWidth="1"/>
    <col min="5" max="5" width="19.57421875" style="1" customWidth="1"/>
    <col min="6" max="6" width="1.1484375" style="1" customWidth="1"/>
    <col min="7" max="16384" width="9.140625" style="1" customWidth="1"/>
  </cols>
  <sheetData>
    <row r="1" spans="1:5" ht="21">
      <c r="A1" s="252" t="s">
        <v>336</v>
      </c>
      <c r="B1" s="238"/>
      <c r="C1" s="238"/>
      <c r="D1" s="252"/>
      <c r="E1" s="239"/>
    </row>
    <row r="2" spans="1:5" ht="21">
      <c r="A2" s="56" t="s">
        <v>337</v>
      </c>
      <c r="B2" s="42"/>
      <c r="C2" s="42"/>
      <c r="D2" s="56" t="s">
        <v>338</v>
      </c>
      <c r="E2" s="68"/>
    </row>
    <row r="3" spans="1:5" ht="21">
      <c r="A3" s="67"/>
      <c r="B3" s="42"/>
      <c r="C3" s="42"/>
      <c r="D3" s="56" t="s">
        <v>339</v>
      </c>
      <c r="E3" s="68"/>
    </row>
    <row r="4" spans="1:5" ht="21">
      <c r="A4" s="67"/>
      <c r="B4" s="57" t="s">
        <v>340</v>
      </c>
      <c r="C4" s="42"/>
      <c r="D4" s="56" t="s">
        <v>101</v>
      </c>
      <c r="E4" s="68"/>
    </row>
    <row r="5" spans="1:5" ht="21">
      <c r="A5" s="78"/>
      <c r="B5" s="77"/>
      <c r="C5" s="77"/>
      <c r="D5" s="78"/>
      <c r="E5" s="79"/>
    </row>
    <row r="6" spans="1:5" ht="21">
      <c r="A6" s="67"/>
      <c r="B6" s="42"/>
      <c r="C6" s="42"/>
      <c r="D6" s="42"/>
      <c r="E6" s="250" t="s">
        <v>5</v>
      </c>
    </row>
    <row r="7" spans="1:5" ht="21">
      <c r="A7" s="56" t="s">
        <v>881</v>
      </c>
      <c r="B7" s="42"/>
      <c r="C7" s="42"/>
      <c r="D7" s="42"/>
      <c r="E7" s="69">
        <v>6259385.84</v>
      </c>
    </row>
    <row r="8" spans="1:5" ht="18.75" customHeight="1">
      <c r="A8" s="80" t="s">
        <v>341</v>
      </c>
      <c r="B8" s="42"/>
      <c r="C8" s="42"/>
      <c r="D8" s="42"/>
      <c r="E8" s="68"/>
    </row>
    <row r="9" spans="1:5" ht="21">
      <c r="A9" s="67"/>
      <c r="B9" s="70" t="s">
        <v>47</v>
      </c>
      <c r="C9" s="70" t="s">
        <v>48</v>
      </c>
      <c r="D9" s="70" t="s">
        <v>49</v>
      </c>
      <c r="E9" s="68"/>
    </row>
    <row r="10" spans="1:5" ht="23.25">
      <c r="A10" s="67"/>
      <c r="B10" s="43"/>
      <c r="C10" s="43"/>
      <c r="D10" s="404"/>
      <c r="E10" s="68"/>
    </row>
    <row r="11" spans="1:5" ht="21">
      <c r="A11" s="67"/>
      <c r="B11" s="70"/>
      <c r="C11" s="70"/>
      <c r="D11" s="70"/>
      <c r="E11" s="68"/>
    </row>
    <row r="12" spans="1:5" ht="21">
      <c r="A12" s="56" t="s">
        <v>342</v>
      </c>
      <c r="B12" s="71"/>
      <c r="C12" s="42"/>
      <c r="D12" s="42"/>
      <c r="E12" s="68"/>
    </row>
    <row r="13" spans="1:5" ht="21">
      <c r="A13" s="67"/>
      <c r="B13" s="70" t="s">
        <v>50</v>
      </c>
      <c r="C13" s="70" t="s">
        <v>51</v>
      </c>
      <c r="D13" s="70" t="s">
        <v>49</v>
      </c>
      <c r="E13" s="68"/>
    </row>
    <row r="14" spans="1:5" ht="21">
      <c r="A14" s="67"/>
      <c r="B14" s="43"/>
      <c r="C14" s="43"/>
      <c r="D14" s="72"/>
      <c r="E14" s="68"/>
    </row>
    <row r="15" spans="1:5" ht="21">
      <c r="A15" s="73"/>
      <c r="B15" s="43"/>
      <c r="C15" s="43"/>
      <c r="D15" s="44"/>
      <c r="E15" s="75"/>
    </row>
    <row r="16" spans="1:5" ht="21">
      <c r="A16" s="73"/>
      <c r="B16" s="43"/>
      <c r="C16" s="43"/>
      <c r="D16" s="44"/>
      <c r="E16" s="75"/>
    </row>
    <row r="17" spans="1:5" ht="21">
      <c r="A17" s="73"/>
      <c r="B17" s="43"/>
      <c r="C17" s="43"/>
      <c r="D17" s="44"/>
      <c r="E17" s="75"/>
    </row>
    <row r="18" spans="1:5" ht="21">
      <c r="A18" s="73"/>
      <c r="B18" s="43"/>
      <c r="C18" s="185"/>
      <c r="D18" s="44"/>
      <c r="E18" s="431">
        <f>SUM(D14:D18)</f>
        <v>0</v>
      </c>
    </row>
    <row r="19" spans="1:5" ht="21">
      <c r="A19" s="56" t="s">
        <v>343</v>
      </c>
      <c r="B19" s="42"/>
      <c r="C19" s="42"/>
      <c r="D19" s="42"/>
      <c r="E19" s="68"/>
    </row>
    <row r="20" spans="1:5" ht="21">
      <c r="A20" s="56"/>
      <c r="B20" s="71" t="s">
        <v>344</v>
      </c>
      <c r="C20" s="71" t="s">
        <v>345</v>
      </c>
      <c r="D20" s="71" t="s">
        <v>49</v>
      </c>
      <c r="E20" s="68"/>
    </row>
    <row r="21" spans="1:5" ht="21">
      <c r="A21" s="56"/>
      <c r="B21" s="71"/>
      <c r="C21" s="71"/>
      <c r="D21" s="71"/>
      <c r="E21" s="68"/>
    </row>
    <row r="22" spans="1:5" ht="21">
      <c r="A22" s="56"/>
      <c r="B22" s="42"/>
      <c r="C22" s="42"/>
      <c r="D22" s="42"/>
      <c r="E22" s="254"/>
    </row>
    <row r="23" spans="1:5" ht="21">
      <c r="A23" s="67"/>
      <c r="B23" s="42"/>
      <c r="C23" s="42"/>
      <c r="D23" s="42"/>
      <c r="E23" s="68"/>
    </row>
    <row r="24" spans="1:5" ht="21">
      <c r="A24" s="56" t="s">
        <v>882</v>
      </c>
      <c r="B24" s="42"/>
      <c r="C24" s="42"/>
      <c r="D24" s="42"/>
      <c r="E24" s="203">
        <f>E7+D10-E18+E22</f>
        <v>6259385.84</v>
      </c>
    </row>
    <row r="25" spans="1:5" ht="24.75" customHeight="1">
      <c r="A25" s="56"/>
      <c r="B25" s="42"/>
      <c r="C25" s="42"/>
      <c r="D25" s="42"/>
      <c r="E25" s="203"/>
    </row>
    <row r="26" spans="1:5" ht="21">
      <c r="A26" s="64" t="s">
        <v>52</v>
      </c>
      <c r="B26" s="65"/>
      <c r="C26" s="66" t="s">
        <v>346</v>
      </c>
      <c r="D26" s="64" t="s">
        <v>347</v>
      </c>
      <c r="E26" s="66"/>
    </row>
    <row r="27" spans="1:5" ht="21">
      <c r="A27" s="67"/>
      <c r="B27" s="42"/>
      <c r="C27" s="68"/>
      <c r="D27" s="67"/>
      <c r="E27" s="68"/>
    </row>
    <row r="28" spans="1:5" ht="21">
      <c r="A28" s="67" t="s">
        <v>53</v>
      </c>
      <c r="B28" s="42"/>
      <c r="C28" s="68"/>
      <c r="D28" s="67" t="s">
        <v>348</v>
      </c>
      <c r="E28" s="68"/>
    </row>
    <row r="29" spans="1:5" ht="21">
      <c r="A29" s="67" t="s">
        <v>349</v>
      </c>
      <c r="B29" s="42"/>
      <c r="C29" s="68" t="s">
        <v>350</v>
      </c>
      <c r="D29" s="67" t="s">
        <v>499</v>
      </c>
      <c r="E29" s="68"/>
    </row>
    <row r="30" spans="1:5" ht="21">
      <c r="A30" s="78" t="s">
        <v>424</v>
      </c>
      <c r="B30" s="77"/>
      <c r="C30" s="79"/>
      <c r="D30" s="508" t="s">
        <v>216</v>
      </c>
      <c r="E30" s="509"/>
    </row>
    <row r="31" spans="1:5" ht="9" customHeight="1">
      <c r="A31" s="65"/>
      <c r="B31" s="65"/>
      <c r="C31" s="65"/>
      <c r="D31" s="65"/>
      <c r="E31" s="65"/>
    </row>
    <row r="32" spans="1:5" ht="21">
      <c r="A32" s="42"/>
      <c r="B32" s="42"/>
      <c r="C32" s="42"/>
      <c r="D32" s="42"/>
      <c r="E32" s="42"/>
    </row>
    <row r="33" spans="1:5" ht="21">
      <c r="A33" s="42"/>
      <c r="B33" s="42"/>
      <c r="C33" s="42"/>
      <c r="D33" s="42"/>
      <c r="E33" s="42"/>
    </row>
    <row r="34" spans="1:5" ht="21">
      <c r="A34" s="42"/>
      <c r="B34" s="42"/>
      <c r="C34" s="42"/>
      <c r="D34" s="42"/>
      <c r="E34" s="42"/>
    </row>
    <row r="35" spans="1:5" ht="21">
      <c r="A35" s="42"/>
      <c r="B35" s="42"/>
      <c r="C35" s="42"/>
      <c r="D35" s="42"/>
      <c r="E35" s="42"/>
    </row>
    <row r="36" spans="1:5" ht="21">
      <c r="A36" s="42"/>
      <c r="B36" s="42"/>
      <c r="C36" s="42"/>
      <c r="D36" s="42"/>
      <c r="E36" s="42"/>
    </row>
    <row r="38" spans="1:5" ht="21">
      <c r="A38" s="252" t="s">
        <v>336</v>
      </c>
      <c r="B38" s="238"/>
      <c r="C38" s="238"/>
      <c r="D38" s="252"/>
      <c r="E38" s="239"/>
    </row>
    <row r="39" spans="1:5" ht="21">
      <c r="A39" s="56" t="s">
        <v>337</v>
      </c>
      <c r="B39" s="42"/>
      <c r="C39" s="42"/>
      <c r="D39" s="56" t="s">
        <v>351</v>
      </c>
      <c r="E39" s="68"/>
    </row>
    <row r="40" spans="1:5" ht="21">
      <c r="A40" s="67"/>
      <c r="B40" s="42"/>
      <c r="C40" s="42"/>
      <c r="D40" s="56" t="s">
        <v>352</v>
      </c>
      <c r="E40" s="68"/>
    </row>
    <row r="41" spans="1:5" ht="21">
      <c r="A41" s="67"/>
      <c r="B41" s="57" t="s">
        <v>340</v>
      </c>
      <c r="C41" s="42"/>
      <c r="D41" s="56" t="s">
        <v>95</v>
      </c>
      <c r="E41" s="68"/>
    </row>
    <row r="42" spans="1:5" ht="21">
      <c r="A42" s="78"/>
      <c r="B42" s="77"/>
      <c r="C42" s="77"/>
      <c r="D42" s="78"/>
      <c r="E42" s="79"/>
    </row>
    <row r="43" spans="1:5" ht="21">
      <c r="A43" s="67"/>
      <c r="B43" s="42"/>
      <c r="C43" s="42"/>
      <c r="D43" s="42"/>
      <c r="E43" s="250" t="s">
        <v>5</v>
      </c>
    </row>
    <row r="44" spans="1:5" ht="18.75" customHeight="1">
      <c r="A44" s="56" t="s">
        <v>881</v>
      </c>
      <c r="B44" s="42"/>
      <c r="C44" s="42"/>
      <c r="D44" s="42"/>
      <c r="E44" s="69">
        <v>7294531.59</v>
      </c>
    </row>
    <row r="45" spans="1:5" ht="21">
      <c r="A45" s="80" t="s">
        <v>535</v>
      </c>
      <c r="B45" s="42"/>
      <c r="C45" s="42"/>
      <c r="D45" s="42"/>
      <c r="E45" s="68"/>
    </row>
    <row r="46" spans="1:5" ht="21">
      <c r="A46" s="67"/>
      <c r="B46" s="70" t="s">
        <v>47</v>
      </c>
      <c r="C46" s="70" t="s">
        <v>48</v>
      </c>
      <c r="D46" s="70" t="s">
        <v>49</v>
      </c>
      <c r="E46" s="68"/>
    </row>
    <row r="47" spans="1:5" ht="23.25">
      <c r="A47" s="67"/>
      <c r="B47" s="43"/>
      <c r="C47" s="43"/>
      <c r="D47" s="404"/>
      <c r="E47" s="68"/>
    </row>
    <row r="48" spans="1:5" ht="21">
      <c r="A48" s="67"/>
      <c r="B48" s="201"/>
      <c r="C48" s="43"/>
      <c r="D48" s="72"/>
      <c r="E48" s="68"/>
    </row>
    <row r="49" spans="1:5" ht="21">
      <c r="A49" s="56" t="s">
        <v>342</v>
      </c>
      <c r="B49" s="71"/>
      <c r="C49" s="42"/>
      <c r="D49" s="42"/>
      <c r="E49" s="68"/>
    </row>
    <row r="50" spans="1:5" ht="21">
      <c r="A50" s="67"/>
      <c r="B50" s="70" t="s">
        <v>50</v>
      </c>
      <c r="C50" s="70" t="s">
        <v>51</v>
      </c>
      <c r="D50" s="70" t="s">
        <v>49</v>
      </c>
      <c r="E50" s="68"/>
    </row>
    <row r="51" spans="1:5" ht="21">
      <c r="A51" s="73"/>
      <c r="B51" s="74"/>
      <c r="C51" s="185"/>
      <c r="D51" s="44"/>
      <c r="E51" s="75"/>
    </row>
    <row r="52" spans="1:5" ht="21">
      <c r="A52" s="73"/>
      <c r="B52" s="74"/>
      <c r="C52" s="43"/>
      <c r="D52" s="44"/>
      <c r="E52" s="76">
        <f>SUM(D51:D52)</f>
        <v>0</v>
      </c>
    </row>
    <row r="53" spans="1:5" ht="15" customHeight="1">
      <c r="A53" s="73"/>
      <c r="B53" s="74"/>
      <c r="C53" s="43"/>
      <c r="D53" s="44"/>
      <c r="E53" s="75"/>
    </row>
    <row r="54" spans="1:5" ht="21">
      <c r="A54" s="56" t="s">
        <v>343</v>
      </c>
      <c r="B54" s="42"/>
      <c r="C54" s="42"/>
      <c r="D54" s="42"/>
      <c r="E54" s="68"/>
    </row>
    <row r="55" spans="1:5" ht="21">
      <c r="A55" s="56"/>
      <c r="B55" s="71" t="s">
        <v>344</v>
      </c>
      <c r="C55" s="71" t="s">
        <v>345</v>
      </c>
      <c r="D55" s="71" t="s">
        <v>49</v>
      </c>
      <c r="E55" s="68"/>
    </row>
    <row r="56" spans="1:5" ht="21">
      <c r="A56" s="56"/>
      <c r="B56" s="38" t="s">
        <v>883</v>
      </c>
      <c r="C56" s="175"/>
      <c r="D56" s="256">
        <v>-33666.08</v>
      </c>
      <c r="E56" s="68"/>
    </row>
    <row r="57" spans="1:5" ht="18.75" customHeight="1">
      <c r="A57" s="56"/>
      <c r="B57" s="38" t="s">
        <v>884</v>
      </c>
      <c r="C57" s="175"/>
      <c r="D57" s="256">
        <v>-36291</v>
      </c>
      <c r="E57" s="255"/>
    </row>
    <row r="58" spans="1:5" ht="23.25">
      <c r="A58" s="56"/>
      <c r="B58" s="38" t="s">
        <v>99</v>
      </c>
      <c r="C58" s="175"/>
      <c r="D58" s="256">
        <v>-40800</v>
      </c>
      <c r="E58" s="432">
        <f>SUM(D56:D58)</f>
        <v>-110757.08</v>
      </c>
    </row>
    <row r="59" spans="1:5" ht="21">
      <c r="A59" s="67"/>
      <c r="B59" s="42"/>
      <c r="C59" s="42"/>
      <c r="D59" s="42"/>
      <c r="E59" s="68"/>
    </row>
    <row r="60" spans="1:5" ht="21">
      <c r="A60" s="56" t="s">
        <v>882</v>
      </c>
      <c r="B60" s="42"/>
      <c r="C60" s="42"/>
      <c r="D60" s="42"/>
      <c r="E60" s="405">
        <f>E44-D47-E52+E58</f>
        <v>7183774.51</v>
      </c>
    </row>
    <row r="61" spans="1:5" ht="21">
      <c r="A61" s="56"/>
      <c r="B61" s="42"/>
      <c r="C61" s="42"/>
      <c r="D61" s="42"/>
      <c r="E61" s="203"/>
    </row>
    <row r="62" spans="1:5" ht="21">
      <c r="A62" s="64" t="s">
        <v>52</v>
      </c>
      <c r="B62" s="65"/>
      <c r="C62" s="66" t="s">
        <v>346</v>
      </c>
      <c r="D62" s="64" t="s">
        <v>347</v>
      </c>
      <c r="E62" s="66"/>
    </row>
    <row r="63" spans="1:5" ht="21">
      <c r="A63" s="67"/>
      <c r="B63" s="42"/>
      <c r="C63" s="68"/>
      <c r="D63" s="67"/>
      <c r="E63" s="68"/>
    </row>
    <row r="64" spans="1:5" ht="21">
      <c r="A64" s="67" t="s">
        <v>53</v>
      </c>
      <c r="B64" s="42"/>
      <c r="C64" s="68"/>
      <c r="D64" s="67" t="s">
        <v>348</v>
      </c>
      <c r="E64" s="68"/>
    </row>
    <row r="65" spans="1:5" ht="21">
      <c r="A65" s="67" t="s">
        <v>362</v>
      </c>
      <c r="B65" s="42"/>
      <c r="C65" s="68"/>
      <c r="D65" s="67" t="s">
        <v>498</v>
      </c>
      <c r="E65" s="68"/>
    </row>
    <row r="66" spans="1:5" ht="21">
      <c r="A66" s="78" t="s">
        <v>424</v>
      </c>
      <c r="B66" s="77"/>
      <c r="C66" s="79"/>
      <c r="D66" s="508" t="s">
        <v>216</v>
      </c>
      <c r="E66" s="509"/>
    </row>
    <row r="67" spans="1:5" ht="21">
      <c r="A67" s="65"/>
      <c r="B67" s="65"/>
      <c r="C67" s="65"/>
      <c r="D67" s="258"/>
      <c r="E67" s="258"/>
    </row>
    <row r="68" spans="1:5" ht="21">
      <c r="A68" s="42"/>
      <c r="B68" s="42"/>
      <c r="C68" s="42"/>
      <c r="D68" s="202"/>
      <c r="E68" s="202"/>
    </row>
    <row r="69" spans="1:5" ht="21">
      <c r="A69" s="42"/>
      <c r="B69" s="42"/>
      <c r="C69" s="42"/>
      <c r="D69" s="202"/>
      <c r="E69" s="202"/>
    </row>
    <row r="70" spans="1:5" ht="21">
      <c r="A70" s="42"/>
      <c r="B70" s="42"/>
      <c r="C70" s="42"/>
      <c r="D70" s="202"/>
      <c r="E70" s="202"/>
    </row>
    <row r="71" spans="1:5" ht="21">
      <c r="A71" s="42"/>
      <c r="B71" s="42"/>
      <c r="C71" s="42"/>
      <c r="D71" s="202"/>
      <c r="E71" s="202"/>
    </row>
    <row r="72" spans="1:5" ht="21">
      <c r="A72" s="42"/>
      <c r="B72" s="42"/>
      <c r="C72" s="42"/>
      <c r="D72" s="202"/>
      <c r="E72" s="202"/>
    </row>
    <row r="73" spans="1:5" ht="21">
      <c r="A73" s="42"/>
      <c r="B73" s="42"/>
      <c r="C73" s="42"/>
      <c r="D73" s="42"/>
      <c r="E73" s="42"/>
    </row>
    <row r="74" spans="1:5" ht="21">
      <c r="A74" s="252" t="s">
        <v>336</v>
      </c>
      <c r="B74" s="238"/>
      <c r="C74" s="238"/>
      <c r="D74" s="252"/>
      <c r="E74" s="239"/>
    </row>
    <row r="75" spans="1:5" ht="21">
      <c r="A75" s="56" t="s">
        <v>337</v>
      </c>
      <c r="B75" s="42"/>
      <c r="C75" s="42"/>
      <c r="D75" s="56" t="s">
        <v>353</v>
      </c>
      <c r="E75" s="68"/>
    </row>
    <row r="76" spans="1:5" ht="15" customHeight="1">
      <c r="A76" s="67"/>
      <c r="B76" s="42"/>
      <c r="C76" s="42"/>
      <c r="D76" s="397" t="s">
        <v>352</v>
      </c>
      <c r="E76" s="259" t="s">
        <v>354</v>
      </c>
    </row>
    <row r="77" spans="1:5" ht="21">
      <c r="A77" s="67"/>
      <c r="B77" s="57" t="s">
        <v>340</v>
      </c>
      <c r="C77" s="42"/>
      <c r="D77" s="56" t="s">
        <v>102</v>
      </c>
      <c r="E77" s="68"/>
    </row>
    <row r="78" spans="1:5" ht="21">
      <c r="A78" s="78"/>
      <c r="B78" s="77"/>
      <c r="C78" s="77"/>
      <c r="D78" s="78"/>
      <c r="E78" s="79"/>
    </row>
    <row r="79" spans="1:5" ht="21">
      <c r="A79" s="67"/>
      <c r="B79" s="42"/>
      <c r="C79" s="42"/>
      <c r="D79" s="42"/>
      <c r="E79" s="250" t="s">
        <v>5</v>
      </c>
    </row>
    <row r="80" spans="1:5" ht="18.75" customHeight="1">
      <c r="A80" s="56" t="s">
        <v>881</v>
      </c>
      <c r="B80" s="42"/>
      <c r="C80" s="42"/>
      <c r="D80" s="42"/>
      <c r="E80" s="69">
        <v>892960.77</v>
      </c>
    </row>
    <row r="81" spans="1:5" ht="21">
      <c r="A81" s="80" t="s">
        <v>341</v>
      </c>
      <c r="B81" s="42"/>
      <c r="C81" s="42"/>
      <c r="D81" s="42"/>
      <c r="E81" s="68"/>
    </row>
    <row r="82" spans="1:5" ht="21">
      <c r="A82" s="67"/>
      <c r="B82" s="70" t="s">
        <v>47</v>
      </c>
      <c r="C82" s="70" t="s">
        <v>48</v>
      </c>
      <c r="D82" s="70" t="s">
        <v>49</v>
      </c>
      <c r="E82" s="68"/>
    </row>
    <row r="83" spans="1:5" ht="21">
      <c r="A83" s="67"/>
      <c r="B83" s="42"/>
      <c r="C83" s="42"/>
      <c r="D83" s="42"/>
      <c r="E83" s="68"/>
    </row>
    <row r="84" spans="1:5" ht="21">
      <c r="A84" s="67"/>
      <c r="B84" s="201"/>
      <c r="C84" s="43"/>
      <c r="D84" s="72"/>
      <c r="E84" s="68"/>
    </row>
    <row r="85" spans="1:5" ht="21">
      <c r="A85" s="56" t="s">
        <v>342</v>
      </c>
      <c r="B85" s="71"/>
      <c r="C85" s="42"/>
      <c r="D85" s="42"/>
      <c r="E85" s="68"/>
    </row>
    <row r="86" spans="1:5" ht="21">
      <c r="A86" s="67"/>
      <c r="B86" s="70" t="s">
        <v>50</v>
      </c>
      <c r="C86" s="70" t="s">
        <v>51</v>
      </c>
      <c r="D86" s="70" t="s">
        <v>49</v>
      </c>
      <c r="E86" s="68"/>
    </row>
    <row r="87" spans="1:5" ht="21">
      <c r="A87" s="73"/>
      <c r="B87" s="74"/>
      <c r="C87" s="185"/>
      <c r="D87" s="44"/>
      <c r="E87" s="75"/>
    </row>
    <row r="88" spans="1:5" ht="21">
      <c r="A88" s="73"/>
      <c r="B88" s="74"/>
      <c r="C88" s="43"/>
      <c r="D88" s="44"/>
      <c r="E88" s="76">
        <f>SUM(D87:D88)</f>
        <v>0</v>
      </c>
    </row>
    <row r="89" spans="1:5" ht="21">
      <c r="A89" s="73"/>
      <c r="B89" s="74"/>
      <c r="C89" s="43"/>
      <c r="D89" s="44"/>
      <c r="E89" s="75"/>
    </row>
    <row r="90" spans="1:5" ht="21">
      <c r="A90" s="56" t="s">
        <v>343</v>
      </c>
      <c r="B90" s="42"/>
      <c r="C90" s="42"/>
      <c r="D90" s="42"/>
      <c r="E90" s="68"/>
    </row>
    <row r="91" spans="1:5" ht="21">
      <c r="A91" s="56"/>
      <c r="B91" s="71" t="s">
        <v>344</v>
      </c>
      <c r="C91" s="71" t="s">
        <v>345</v>
      </c>
      <c r="D91" s="71" t="s">
        <v>49</v>
      </c>
      <c r="E91" s="68"/>
    </row>
    <row r="92" spans="1:5" ht="21">
      <c r="A92" s="56"/>
      <c r="B92" s="196"/>
      <c r="C92" s="175"/>
      <c r="D92" s="253"/>
      <c r="E92" s="255"/>
    </row>
    <row r="93" spans="1:5" ht="23.25">
      <c r="A93" s="56"/>
      <c r="B93" s="42"/>
      <c r="C93" s="42"/>
      <c r="D93" s="256"/>
      <c r="E93" s="257">
        <f>SUM(D92:D92)</f>
        <v>0</v>
      </c>
    </row>
    <row r="94" spans="1:5" ht="21">
      <c r="A94" s="67"/>
      <c r="B94" s="42"/>
      <c r="C94" s="42"/>
      <c r="D94" s="42"/>
      <c r="E94" s="68"/>
    </row>
    <row r="95" spans="1:5" ht="21">
      <c r="A95" s="56" t="s">
        <v>882</v>
      </c>
      <c r="B95" s="42"/>
      <c r="C95" s="42"/>
      <c r="D95" s="42"/>
      <c r="E95" s="203">
        <f>E80-E88+E93</f>
        <v>892960.77</v>
      </c>
    </row>
    <row r="96" spans="1:5" ht="21">
      <c r="A96" s="56"/>
      <c r="B96" s="42"/>
      <c r="C96" s="42"/>
      <c r="D96" s="42"/>
      <c r="E96" s="203"/>
    </row>
    <row r="97" spans="1:5" ht="24.75" customHeight="1">
      <c r="A97" s="64" t="s">
        <v>52</v>
      </c>
      <c r="B97" s="65"/>
      <c r="C97" s="66" t="s">
        <v>346</v>
      </c>
      <c r="D97" s="64" t="s">
        <v>347</v>
      </c>
      <c r="E97" s="66"/>
    </row>
    <row r="98" spans="1:5" ht="21">
      <c r="A98" s="67"/>
      <c r="B98" s="42"/>
      <c r="C98" s="68"/>
      <c r="D98" s="67"/>
      <c r="E98" s="68"/>
    </row>
    <row r="99" spans="1:5" ht="21">
      <c r="A99" s="67" t="s">
        <v>53</v>
      </c>
      <c r="B99" s="42"/>
      <c r="C99" s="68"/>
      <c r="D99" s="67" t="s">
        <v>348</v>
      </c>
      <c r="E99" s="68"/>
    </row>
    <row r="100" spans="1:5" ht="21">
      <c r="A100" s="67" t="s">
        <v>349</v>
      </c>
      <c r="B100" s="42"/>
      <c r="C100" s="68" t="s">
        <v>355</v>
      </c>
      <c r="D100" s="67" t="s">
        <v>499</v>
      </c>
      <c r="E100" s="68"/>
    </row>
    <row r="101" spans="1:5" ht="21">
      <c r="A101" s="78" t="s">
        <v>424</v>
      </c>
      <c r="B101" s="77"/>
      <c r="C101" s="79"/>
      <c r="D101" s="508" t="s">
        <v>216</v>
      </c>
      <c r="E101" s="509"/>
    </row>
    <row r="102" spans="1:5" ht="21">
      <c r="A102" s="65"/>
      <c r="B102" s="65"/>
      <c r="C102" s="65"/>
      <c r="D102" s="65"/>
      <c r="E102" s="65"/>
    </row>
    <row r="109" spans="1:5" ht="21">
      <c r="A109" s="252" t="s">
        <v>336</v>
      </c>
      <c r="B109" s="238"/>
      <c r="C109" s="238"/>
      <c r="D109" s="252"/>
      <c r="E109" s="239"/>
    </row>
    <row r="110" spans="1:5" ht="21">
      <c r="A110" s="56" t="s">
        <v>337</v>
      </c>
      <c r="B110" s="42"/>
      <c r="C110" s="42"/>
      <c r="D110" s="56" t="s">
        <v>353</v>
      </c>
      <c r="E110" s="68"/>
    </row>
    <row r="111" spans="1:5" ht="15" customHeight="1">
      <c r="A111" s="67"/>
      <c r="B111" s="42"/>
      <c r="C111" s="42"/>
      <c r="D111" s="397" t="s">
        <v>352</v>
      </c>
      <c r="E111" s="259" t="s">
        <v>356</v>
      </c>
    </row>
    <row r="112" spans="1:5" ht="21">
      <c r="A112" s="67"/>
      <c r="B112" s="57" t="s">
        <v>340</v>
      </c>
      <c r="C112" s="42"/>
      <c r="D112" s="56" t="s">
        <v>357</v>
      </c>
      <c r="E112" s="68"/>
    </row>
    <row r="113" spans="1:5" ht="21">
      <c r="A113" s="78"/>
      <c r="B113" s="77"/>
      <c r="C113" s="77"/>
      <c r="D113" s="78"/>
      <c r="E113" s="79"/>
    </row>
    <row r="114" spans="1:5" ht="21">
      <c r="A114" s="67"/>
      <c r="B114" s="42"/>
      <c r="C114" s="42"/>
      <c r="D114" s="42"/>
      <c r="E114" s="250" t="s">
        <v>5</v>
      </c>
    </row>
    <row r="115" spans="1:5" ht="18.75" customHeight="1">
      <c r="A115" s="56" t="s">
        <v>881</v>
      </c>
      <c r="B115" s="42"/>
      <c r="C115" s="42"/>
      <c r="D115" s="42"/>
      <c r="E115" s="69">
        <v>1911.67</v>
      </c>
    </row>
    <row r="116" spans="1:5" ht="21">
      <c r="A116" s="80" t="s">
        <v>341</v>
      </c>
      <c r="B116" s="42"/>
      <c r="C116" s="42"/>
      <c r="D116" s="42"/>
      <c r="E116" s="68"/>
    </row>
    <row r="117" spans="1:5" ht="21">
      <c r="A117" s="67"/>
      <c r="B117" s="70" t="s">
        <v>47</v>
      </c>
      <c r="C117" s="70" t="s">
        <v>48</v>
      </c>
      <c r="D117" s="70" t="s">
        <v>49</v>
      </c>
      <c r="E117" s="68"/>
    </row>
    <row r="118" spans="1:5" ht="21">
      <c r="A118" s="67"/>
      <c r="B118" s="42"/>
      <c r="C118" s="42"/>
      <c r="D118" s="42"/>
      <c r="E118" s="68"/>
    </row>
    <row r="119" spans="1:5" ht="21">
      <c r="A119" s="67"/>
      <c r="B119" s="201"/>
      <c r="C119" s="43"/>
      <c r="D119" s="72"/>
      <c r="E119" s="68"/>
    </row>
    <row r="120" spans="1:5" ht="21">
      <c r="A120" s="56" t="s">
        <v>342</v>
      </c>
      <c r="B120" s="71"/>
      <c r="C120" s="42"/>
      <c r="D120" s="42"/>
      <c r="E120" s="68"/>
    </row>
    <row r="121" spans="1:5" ht="21">
      <c r="A121" s="67"/>
      <c r="B121" s="70" t="s">
        <v>50</v>
      </c>
      <c r="C121" s="70" t="s">
        <v>51</v>
      </c>
      <c r="D121" s="70" t="s">
        <v>49</v>
      </c>
      <c r="E121" s="68"/>
    </row>
    <row r="122" spans="1:5" ht="21">
      <c r="A122" s="73"/>
      <c r="B122" s="74"/>
      <c r="C122" s="185"/>
      <c r="D122" s="44"/>
      <c r="E122" s="75"/>
    </row>
    <row r="123" spans="1:5" ht="21">
      <c r="A123" s="73"/>
      <c r="B123" s="74"/>
      <c r="C123" s="43"/>
      <c r="D123" s="44"/>
      <c r="E123" s="76">
        <f>SUM(D122:D123)</f>
        <v>0</v>
      </c>
    </row>
    <row r="124" spans="1:5" ht="21">
      <c r="A124" s="73"/>
      <c r="B124" s="74"/>
      <c r="C124" s="43"/>
      <c r="D124" s="44"/>
      <c r="E124" s="75"/>
    </row>
    <row r="125" spans="1:5" ht="21">
      <c r="A125" s="56" t="s">
        <v>343</v>
      </c>
      <c r="B125" s="42"/>
      <c r="C125" s="42"/>
      <c r="D125" s="42"/>
      <c r="E125" s="68"/>
    </row>
    <row r="126" spans="1:5" ht="21">
      <c r="A126" s="56"/>
      <c r="B126" s="71" t="s">
        <v>344</v>
      </c>
      <c r="C126" s="71" t="s">
        <v>345</v>
      </c>
      <c r="D126" s="71" t="s">
        <v>49</v>
      </c>
      <c r="E126" s="68"/>
    </row>
    <row r="127" spans="1:5" ht="21">
      <c r="A127" s="56"/>
      <c r="B127" s="196"/>
      <c r="C127" s="175"/>
      <c r="D127" s="253"/>
      <c r="E127" s="255"/>
    </row>
    <row r="128" spans="1:5" ht="23.25">
      <c r="A128" s="56"/>
      <c r="B128" s="42"/>
      <c r="C128" s="42"/>
      <c r="D128" s="256"/>
      <c r="E128" s="257">
        <f>SUM(D127:D127)</f>
        <v>0</v>
      </c>
    </row>
    <row r="129" spans="1:5" ht="21">
      <c r="A129" s="67"/>
      <c r="B129" s="42"/>
      <c r="C129" s="42"/>
      <c r="D129" s="42"/>
      <c r="E129" s="68"/>
    </row>
    <row r="130" spans="1:5" ht="21">
      <c r="A130" s="56" t="s">
        <v>882</v>
      </c>
      <c r="B130" s="42"/>
      <c r="C130" s="42"/>
      <c r="D130" s="42"/>
      <c r="E130" s="203">
        <f>E115-E123+E128</f>
        <v>1911.67</v>
      </c>
    </row>
    <row r="131" spans="1:5" ht="21">
      <c r="A131" s="56"/>
      <c r="B131" s="42"/>
      <c r="C131" s="42"/>
      <c r="D131" s="42"/>
      <c r="E131" s="203"/>
    </row>
    <row r="132" spans="1:5" ht="21">
      <c r="A132" s="64" t="s">
        <v>52</v>
      </c>
      <c r="B132" s="65"/>
      <c r="C132" s="66" t="s">
        <v>346</v>
      </c>
      <c r="D132" s="64" t="s">
        <v>347</v>
      </c>
      <c r="E132" s="66"/>
    </row>
    <row r="133" spans="1:5" ht="24.75" customHeight="1">
      <c r="A133" s="67"/>
      <c r="B133" s="42"/>
      <c r="C133" s="68"/>
      <c r="D133" s="67"/>
      <c r="E133" s="68"/>
    </row>
    <row r="134" spans="1:5" ht="21">
      <c r="A134" s="67" t="s">
        <v>53</v>
      </c>
      <c r="B134" s="42"/>
      <c r="C134" s="68"/>
      <c r="D134" s="67" t="s">
        <v>348</v>
      </c>
      <c r="E134" s="68"/>
    </row>
    <row r="135" spans="1:5" ht="21">
      <c r="A135" s="67" t="s">
        <v>349</v>
      </c>
      <c r="B135" s="42"/>
      <c r="C135" s="68" t="s">
        <v>355</v>
      </c>
      <c r="D135" s="67" t="s">
        <v>499</v>
      </c>
      <c r="E135" s="68"/>
    </row>
    <row r="136" spans="1:5" ht="21">
      <c r="A136" s="78" t="s">
        <v>424</v>
      </c>
      <c r="B136" s="77"/>
      <c r="C136" s="79"/>
      <c r="D136" s="508" t="s">
        <v>216</v>
      </c>
      <c r="E136" s="509"/>
    </row>
    <row r="144" spans="1:5" ht="21">
      <c r="A144" s="252" t="s">
        <v>336</v>
      </c>
      <c r="B144" s="238"/>
      <c r="C144" s="238"/>
      <c r="D144" s="252"/>
      <c r="E144" s="239"/>
    </row>
    <row r="145" spans="1:5" ht="21">
      <c r="A145" s="56" t="s">
        <v>337</v>
      </c>
      <c r="B145" s="42"/>
      <c r="C145" s="42"/>
      <c r="D145" s="56" t="s">
        <v>353</v>
      </c>
      <c r="E145" s="68"/>
    </row>
    <row r="146" spans="1:5" ht="21">
      <c r="A146" s="67"/>
      <c r="B146" s="42"/>
      <c r="C146" s="42"/>
      <c r="D146" s="397" t="s">
        <v>352</v>
      </c>
      <c r="E146" s="260" t="s">
        <v>500</v>
      </c>
    </row>
    <row r="147" spans="1:5" ht="21">
      <c r="A147" s="67"/>
      <c r="B147" s="57" t="s">
        <v>340</v>
      </c>
      <c r="C147" s="42"/>
      <c r="D147" s="56" t="s">
        <v>358</v>
      </c>
      <c r="E147" s="68"/>
    </row>
    <row r="148" spans="1:5" ht="21">
      <c r="A148" s="78"/>
      <c r="B148" s="77"/>
      <c r="C148" s="77"/>
      <c r="D148" s="78"/>
      <c r="E148" s="79"/>
    </row>
    <row r="149" spans="1:5" ht="21">
      <c r="A149" s="67"/>
      <c r="B149" s="42"/>
      <c r="C149" s="42"/>
      <c r="D149" s="42"/>
      <c r="E149" s="250" t="s">
        <v>5</v>
      </c>
    </row>
    <row r="150" spans="1:5" ht="18.75" customHeight="1">
      <c r="A150" s="56" t="s">
        <v>881</v>
      </c>
      <c r="B150" s="42"/>
      <c r="C150" s="42"/>
      <c r="D150" s="42"/>
      <c r="E150" s="69">
        <v>22.71</v>
      </c>
    </row>
    <row r="151" spans="1:5" ht="21">
      <c r="A151" s="80" t="s">
        <v>341</v>
      </c>
      <c r="B151" s="42"/>
      <c r="C151" s="42"/>
      <c r="D151" s="42"/>
      <c r="E151" s="68"/>
    </row>
    <row r="152" spans="1:5" ht="21">
      <c r="A152" s="67"/>
      <c r="B152" s="70" t="s">
        <v>47</v>
      </c>
      <c r="C152" s="70" t="s">
        <v>48</v>
      </c>
      <c r="D152" s="70" t="s">
        <v>49</v>
      </c>
      <c r="E152" s="68"/>
    </row>
    <row r="153" spans="1:5" ht="21">
      <c r="A153" s="67"/>
      <c r="B153" s="42"/>
      <c r="C153" s="42"/>
      <c r="D153" s="42"/>
      <c r="E153" s="68"/>
    </row>
    <row r="154" spans="1:5" ht="21">
      <c r="A154" s="67"/>
      <c r="B154" s="201"/>
      <c r="C154" s="43"/>
      <c r="D154" s="72"/>
      <c r="E154" s="68"/>
    </row>
    <row r="155" spans="1:5" ht="21">
      <c r="A155" s="56" t="s">
        <v>342</v>
      </c>
      <c r="B155" s="71"/>
      <c r="C155" s="42"/>
      <c r="D155" s="42"/>
      <c r="E155" s="68"/>
    </row>
    <row r="156" spans="1:5" ht="21">
      <c r="A156" s="67"/>
      <c r="B156" s="70" t="s">
        <v>50</v>
      </c>
      <c r="C156" s="70" t="s">
        <v>51</v>
      </c>
      <c r="D156" s="70" t="s">
        <v>49</v>
      </c>
      <c r="E156" s="68"/>
    </row>
    <row r="157" spans="1:5" ht="21">
      <c r="A157" s="73"/>
      <c r="B157" s="74"/>
      <c r="C157" s="185"/>
      <c r="D157" s="44"/>
      <c r="E157" s="75"/>
    </row>
    <row r="158" spans="1:5" ht="21">
      <c r="A158" s="73"/>
      <c r="B158" s="74"/>
      <c r="C158" s="43"/>
      <c r="D158" s="44"/>
      <c r="E158" s="76">
        <f>SUM(D157:D158)</f>
        <v>0</v>
      </c>
    </row>
    <row r="159" spans="1:5" ht="21">
      <c r="A159" s="73"/>
      <c r="B159" s="74"/>
      <c r="C159" s="43"/>
      <c r="D159" s="44"/>
      <c r="E159" s="75"/>
    </row>
    <row r="160" spans="1:5" ht="21">
      <c r="A160" s="56" t="s">
        <v>343</v>
      </c>
      <c r="B160" s="42"/>
      <c r="C160" s="42"/>
      <c r="D160" s="42"/>
      <c r="E160" s="68"/>
    </row>
    <row r="161" spans="1:5" ht="21">
      <c r="A161" s="56"/>
      <c r="B161" s="71" t="s">
        <v>344</v>
      </c>
      <c r="C161" s="71" t="s">
        <v>345</v>
      </c>
      <c r="D161" s="71" t="s">
        <v>49</v>
      </c>
      <c r="E161" s="68"/>
    </row>
    <row r="162" spans="1:5" ht="21">
      <c r="A162" s="56"/>
      <c r="B162" s="38"/>
      <c r="C162" s="175"/>
      <c r="D162" s="253"/>
      <c r="E162" s="68"/>
    </row>
    <row r="163" spans="1:5" ht="21">
      <c r="A163" s="56"/>
      <c r="B163" s="196"/>
      <c r="C163" s="175"/>
      <c r="D163" s="253"/>
      <c r="E163" s="255"/>
    </row>
    <row r="164" spans="1:5" ht="23.25">
      <c r="A164" s="56"/>
      <c r="B164" s="42"/>
      <c r="C164" s="42"/>
      <c r="D164" s="256"/>
      <c r="E164" s="257">
        <f>SUM(D162:D163)</f>
        <v>0</v>
      </c>
    </row>
    <row r="165" spans="1:5" ht="21">
      <c r="A165" s="67"/>
      <c r="B165" s="42"/>
      <c r="C165" s="42"/>
      <c r="D165" s="42"/>
      <c r="E165" s="68"/>
    </row>
    <row r="166" spans="1:5" ht="21">
      <c r="A166" s="56" t="s">
        <v>882</v>
      </c>
      <c r="B166" s="42"/>
      <c r="C166" s="42"/>
      <c r="D166" s="42"/>
      <c r="E166" s="203">
        <f>E150-E158+E164</f>
        <v>22.71</v>
      </c>
    </row>
    <row r="167" spans="1:5" ht="21">
      <c r="A167" s="56"/>
      <c r="B167" s="42"/>
      <c r="C167" s="42"/>
      <c r="D167" s="42"/>
      <c r="E167" s="203"/>
    </row>
    <row r="168" spans="1:5" ht="24.75" customHeight="1">
      <c r="A168" s="64" t="s">
        <v>52</v>
      </c>
      <c r="B168" s="65"/>
      <c r="C168" s="66" t="s">
        <v>346</v>
      </c>
      <c r="D168" s="64" t="s">
        <v>347</v>
      </c>
      <c r="E168" s="66"/>
    </row>
    <row r="169" spans="1:5" ht="21">
      <c r="A169" s="67"/>
      <c r="B169" s="42"/>
      <c r="C169" s="68"/>
      <c r="D169" s="67"/>
      <c r="E169" s="68"/>
    </row>
    <row r="170" spans="1:5" ht="21">
      <c r="A170" s="67" t="s">
        <v>53</v>
      </c>
      <c r="B170" s="42"/>
      <c r="C170" s="68"/>
      <c r="D170" s="67" t="s">
        <v>348</v>
      </c>
      <c r="E170" s="68"/>
    </row>
    <row r="171" spans="1:5" ht="21">
      <c r="A171" s="67" t="s">
        <v>349</v>
      </c>
      <c r="B171" s="42"/>
      <c r="C171" s="68" t="s">
        <v>355</v>
      </c>
      <c r="D171" s="67" t="s">
        <v>499</v>
      </c>
      <c r="E171" s="68"/>
    </row>
    <row r="172" spans="1:5" ht="21">
      <c r="A172" s="78" t="s">
        <v>424</v>
      </c>
      <c r="B172" s="77"/>
      <c r="C172" s="79"/>
      <c r="D172" s="508" t="s">
        <v>216</v>
      </c>
      <c r="E172" s="509"/>
    </row>
    <row r="179" spans="1:5" ht="21">
      <c r="A179" s="252" t="s">
        <v>336</v>
      </c>
      <c r="B179" s="238"/>
      <c r="C179" s="238"/>
      <c r="D179" s="252"/>
      <c r="E179" s="239"/>
    </row>
    <row r="180" spans="1:5" ht="15" customHeight="1">
      <c r="A180" s="56" t="s">
        <v>337</v>
      </c>
      <c r="B180" s="42"/>
      <c r="C180" s="42"/>
      <c r="D180" s="56" t="s">
        <v>359</v>
      </c>
      <c r="E180" s="68"/>
    </row>
    <row r="181" spans="1:5" ht="21">
      <c r="A181" s="67"/>
      <c r="B181" s="42"/>
      <c r="C181" s="42"/>
      <c r="D181" s="56" t="s">
        <v>360</v>
      </c>
      <c r="E181" s="260"/>
    </row>
    <row r="182" spans="1:5" ht="21">
      <c r="A182" s="67"/>
      <c r="B182" s="57" t="s">
        <v>340</v>
      </c>
      <c r="C182" s="42"/>
      <c r="D182" s="56" t="s">
        <v>361</v>
      </c>
      <c r="E182" s="68"/>
    </row>
    <row r="183" spans="1:5" ht="21">
      <c r="A183" s="78"/>
      <c r="B183" s="77"/>
      <c r="C183" s="77"/>
      <c r="D183" s="78"/>
      <c r="E183" s="79"/>
    </row>
    <row r="184" spans="1:5" ht="18.75" customHeight="1">
      <c r="A184" s="67"/>
      <c r="B184" s="42"/>
      <c r="C184" s="42"/>
      <c r="D184" s="42"/>
      <c r="E184" s="250" t="s">
        <v>5</v>
      </c>
    </row>
    <row r="185" spans="1:5" ht="21">
      <c r="A185" s="56" t="s">
        <v>881</v>
      </c>
      <c r="B185" s="42"/>
      <c r="C185" s="42"/>
      <c r="D185" s="42"/>
      <c r="E185" s="69">
        <v>1209262.28</v>
      </c>
    </row>
    <row r="186" spans="1:5" ht="21">
      <c r="A186" s="80" t="s">
        <v>341</v>
      </c>
      <c r="B186" s="42"/>
      <c r="C186" s="42"/>
      <c r="D186" s="42"/>
      <c r="E186" s="68"/>
    </row>
    <row r="187" spans="1:5" ht="21">
      <c r="A187" s="67"/>
      <c r="B187" s="70" t="s">
        <v>47</v>
      </c>
      <c r="C187" s="70" t="s">
        <v>48</v>
      </c>
      <c r="D187" s="70" t="s">
        <v>49</v>
      </c>
      <c r="E187" s="68"/>
    </row>
    <row r="188" spans="1:5" ht="21">
      <c r="A188" s="67"/>
      <c r="B188" s="42"/>
      <c r="C188" s="42"/>
      <c r="D188" s="253"/>
      <c r="E188" s="68"/>
    </row>
    <row r="189" spans="1:5" ht="21">
      <c r="A189" s="67"/>
      <c r="B189" s="42"/>
      <c r="C189" s="42"/>
      <c r="D189" s="253"/>
      <c r="E189" s="68"/>
    </row>
    <row r="190" spans="1:5" ht="21">
      <c r="A190" s="67"/>
      <c r="B190" s="201"/>
      <c r="C190" s="43"/>
      <c r="D190" s="72"/>
      <c r="E190" s="277">
        <f>SUM(D188:D189)</f>
        <v>0</v>
      </c>
    </row>
    <row r="191" spans="1:5" ht="21">
      <c r="A191" s="56" t="s">
        <v>342</v>
      </c>
      <c r="B191" s="71"/>
      <c r="C191" s="42"/>
      <c r="D191" s="42"/>
      <c r="E191" s="68"/>
    </row>
    <row r="192" spans="1:5" ht="21">
      <c r="A192" s="67"/>
      <c r="B192" s="70" t="s">
        <v>50</v>
      </c>
      <c r="C192" s="70" t="s">
        <v>51</v>
      </c>
      <c r="D192" s="70" t="s">
        <v>49</v>
      </c>
      <c r="E192" s="68"/>
    </row>
    <row r="193" spans="1:5" ht="21">
      <c r="A193" s="73"/>
      <c r="B193" s="74"/>
      <c r="C193" s="185"/>
      <c r="D193" s="44"/>
      <c r="E193" s="75"/>
    </row>
    <row r="194" spans="1:5" ht="21">
      <c r="A194" s="73"/>
      <c r="B194" s="74"/>
      <c r="C194" s="43"/>
      <c r="D194" s="44"/>
      <c r="E194" s="76">
        <f>SUM(D193:D194)</f>
        <v>0</v>
      </c>
    </row>
    <row r="195" spans="1:5" ht="21">
      <c r="A195" s="73"/>
      <c r="B195" s="74"/>
      <c r="C195" s="43"/>
      <c r="D195" s="44"/>
      <c r="E195" s="75"/>
    </row>
    <row r="196" spans="1:5" ht="21">
      <c r="A196" s="56" t="s">
        <v>343</v>
      </c>
      <c r="B196" s="42"/>
      <c r="C196" s="42"/>
      <c r="D196" s="42"/>
      <c r="E196" s="68"/>
    </row>
    <row r="197" spans="1:5" ht="21">
      <c r="A197" s="56"/>
      <c r="B197" s="71" t="s">
        <v>344</v>
      </c>
      <c r="C197" s="71" t="s">
        <v>345</v>
      </c>
      <c r="D197" s="71" t="s">
        <v>49</v>
      </c>
      <c r="E197" s="68"/>
    </row>
    <row r="198" spans="1:5" ht="21">
      <c r="A198" s="56"/>
      <c r="B198" s="38"/>
      <c r="C198" s="175"/>
      <c r="D198" s="253"/>
      <c r="E198" s="68"/>
    </row>
    <row r="199" spans="1:5" ht="21">
      <c r="A199" s="56"/>
      <c r="B199" s="38"/>
      <c r="C199" s="175"/>
      <c r="D199" s="253"/>
      <c r="E199" s="255"/>
    </row>
    <row r="200" spans="1:5" ht="23.25">
      <c r="A200" s="56"/>
      <c r="B200" s="42"/>
      <c r="C200" s="175"/>
      <c r="D200" s="253"/>
      <c r="E200" s="257">
        <f>SUM(D198:D200)</f>
        <v>0</v>
      </c>
    </row>
    <row r="201" spans="1:5" ht="21">
      <c r="A201" s="67"/>
      <c r="B201" s="42"/>
      <c r="C201" s="42"/>
      <c r="D201" s="42"/>
      <c r="E201" s="68"/>
    </row>
    <row r="202" spans="1:5" ht="24.75" customHeight="1">
      <c r="A202" s="56" t="s">
        <v>882</v>
      </c>
      <c r="B202" s="42"/>
      <c r="C202" s="42"/>
      <c r="D202" s="42"/>
      <c r="E202" s="203">
        <f>E185+E190-E194+E200</f>
        <v>1209262.28</v>
      </c>
    </row>
    <row r="203" spans="1:5" ht="21">
      <c r="A203" s="56"/>
      <c r="B203" s="42"/>
      <c r="C203" s="42"/>
      <c r="D203" s="42"/>
      <c r="E203" s="203"/>
    </row>
    <row r="204" spans="1:5" ht="21">
      <c r="A204" s="64" t="s">
        <v>52</v>
      </c>
      <c r="B204" s="65"/>
      <c r="C204" s="66" t="s">
        <v>346</v>
      </c>
      <c r="D204" s="64" t="s">
        <v>347</v>
      </c>
      <c r="E204" s="66"/>
    </row>
    <row r="205" spans="1:5" ht="21">
      <c r="A205" s="67"/>
      <c r="B205" s="42"/>
      <c r="C205" s="68"/>
      <c r="D205" s="67"/>
      <c r="E205" s="68"/>
    </row>
    <row r="206" spans="1:5" ht="21">
      <c r="A206" s="67" t="s">
        <v>53</v>
      </c>
      <c r="B206" s="42"/>
      <c r="C206" s="68"/>
      <c r="D206" s="67" t="s">
        <v>348</v>
      </c>
      <c r="E206" s="68"/>
    </row>
    <row r="207" spans="1:5" ht="21">
      <c r="A207" s="67" t="s">
        <v>349</v>
      </c>
      <c r="B207" s="42"/>
      <c r="C207" s="68" t="s">
        <v>355</v>
      </c>
      <c r="D207" s="67" t="s">
        <v>499</v>
      </c>
      <c r="E207" s="68"/>
    </row>
    <row r="208" spans="1:5" ht="21">
      <c r="A208" s="78" t="s">
        <v>424</v>
      </c>
      <c r="B208" s="77"/>
      <c r="C208" s="79"/>
      <c r="D208" s="508" t="s">
        <v>217</v>
      </c>
      <c r="E208" s="509"/>
    </row>
    <row r="214" spans="1:5" ht="21">
      <c r="A214" s="252" t="s">
        <v>336</v>
      </c>
      <c r="B214" s="238"/>
      <c r="C214" s="238"/>
      <c r="D214" s="252"/>
      <c r="E214" s="239"/>
    </row>
    <row r="215" spans="1:5" ht="21">
      <c r="A215" s="56" t="s">
        <v>337</v>
      </c>
      <c r="B215" s="42"/>
      <c r="C215" s="42"/>
      <c r="D215" s="56" t="s">
        <v>359</v>
      </c>
      <c r="E215" s="68"/>
    </row>
    <row r="216" spans="1:5" ht="21">
      <c r="A216" s="67"/>
      <c r="B216" s="42"/>
      <c r="C216" s="42"/>
      <c r="D216" s="56" t="s">
        <v>380</v>
      </c>
      <c r="E216" s="260"/>
    </row>
    <row r="217" spans="1:5" ht="21">
      <c r="A217" s="67"/>
      <c r="B217" s="57" t="s">
        <v>340</v>
      </c>
      <c r="C217" s="42"/>
      <c r="D217" s="56" t="s">
        <v>381</v>
      </c>
      <c r="E217" s="68"/>
    </row>
    <row r="218" spans="1:5" ht="21">
      <c r="A218" s="78"/>
      <c r="B218" s="77"/>
      <c r="C218" s="77"/>
      <c r="D218" s="78"/>
      <c r="E218" s="79"/>
    </row>
    <row r="219" spans="1:5" ht="21">
      <c r="A219" s="67"/>
      <c r="B219" s="42"/>
      <c r="C219" s="42"/>
      <c r="D219" s="42"/>
      <c r="E219" s="250" t="s">
        <v>5</v>
      </c>
    </row>
    <row r="220" spans="1:5" ht="21">
      <c r="A220" s="56" t="s">
        <v>881</v>
      </c>
      <c r="B220" s="42"/>
      <c r="C220" s="42"/>
      <c r="D220" s="42"/>
      <c r="E220" s="96">
        <v>13642521.7</v>
      </c>
    </row>
    <row r="221" spans="1:5" ht="21">
      <c r="A221" s="80" t="s">
        <v>341</v>
      </c>
      <c r="B221" s="42"/>
      <c r="C221" s="42"/>
      <c r="D221" s="42"/>
      <c r="E221" s="68"/>
    </row>
    <row r="222" spans="1:5" ht="21">
      <c r="A222" s="67"/>
      <c r="B222" s="70" t="s">
        <v>47</v>
      </c>
      <c r="C222" s="70" t="s">
        <v>48</v>
      </c>
      <c r="D222" s="70" t="s">
        <v>49</v>
      </c>
      <c r="E222" s="68"/>
    </row>
    <row r="223" spans="1:5" ht="21">
      <c r="A223" s="67"/>
      <c r="B223" s="42"/>
      <c r="C223" s="42"/>
      <c r="D223" s="72"/>
      <c r="E223" s="68"/>
    </row>
    <row r="224" spans="1:5" ht="23.25">
      <c r="A224" s="67"/>
      <c r="B224" s="42"/>
      <c r="C224" s="42"/>
      <c r="D224" s="72"/>
      <c r="E224" s="278">
        <f>SUM(D223:D224)</f>
        <v>0</v>
      </c>
    </row>
    <row r="225" spans="1:5" ht="21">
      <c r="A225" s="56" t="s">
        <v>342</v>
      </c>
      <c r="B225" s="71"/>
      <c r="C225" s="42"/>
      <c r="D225" s="42"/>
      <c r="E225" s="68"/>
    </row>
    <row r="226" spans="1:5" ht="21">
      <c r="A226" s="67"/>
      <c r="B226" s="70" t="s">
        <v>50</v>
      </c>
      <c r="C226" s="70" t="s">
        <v>51</v>
      </c>
      <c r="D226" s="70" t="s">
        <v>49</v>
      </c>
      <c r="E226" s="68"/>
    </row>
    <row r="227" spans="1:5" ht="21">
      <c r="A227" s="73"/>
      <c r="B227" s="74"/>
      <c r="C227" s="185"/>
      <c r="D227" s="44"/>
      <c r="E227" s="75"/>
    </row>
    <row r="228" spans="1:5" ht="21">
      <c r="A228" s="73"/>
      <c r="B228" s="74"/>
      <c r="C228" s="43"/>
      <c r="D228" s="44"/>
      <c r="E228" s="76">
        <f>SUM(D227:D228)</f>
        <v>0</v>
      </c>
    </row>
    <row r="229" spans="1:5" ht="21">
      <c r="A229" s="73"/>
      <c r="B229" s="74"/>
      <c r="C229" s="43"/>
      <c r="D229" s="44"/>
      <c r="E229" s="75"/>
    </row>
    <row r="230" spans="1:5" ht="21">
      <c r="A230" s="56" t="s">
        <v>343</v>
      </c>
      <c r="B230" s="42"/>
      <c r="C230" s="42"/>
      <c r="D230" s="42"/>
      <c r="E230" s="68"/>
    </row>
    <row r="231" spans="1:5" ht="21">
      <c r="A231" s="56"/>
      <c r="B231" s="71" t="s">
        <v>344</v>
      </c>
      <c r="C231" s="71" t="s">
        <v>345</v>
      </c>
      <c r="D231" s="71" t="s">
        <v>49</v>
      </c>
      <c r="E231" s="68"/>
    </row>
    <row r="232" spans="1:5" ht="21">
      <c r="A232" s="56"/>
      <c r="B232" s="38"/>
      <c r="C232" s="175"/>
      <c r="D232" s="253"/>
      <c r="E232" s="68"/>
    </row>
    <row r="233" spans="1:5" ht="21">
      <c r="A233" s="56"/>
      <c r="B233" s="196"/>
      <c r="C233" s="175"/>
      <c r="D233" s="253"/>
      <c r="E233" s="255"/>
    </row>
    <row r="234" spans="1:5" ht="23.25">
      <c r="A234" s="56"/>
      <c r="B234" s="42"/>
      <c r="C234" s="42"/>
      <c r="D234" s="256"/>
      <c r="E234" s="257">
        <f>SUM(D232:D233)</f>
        <v>0</v>
      </c>
    </row>
    <row r="235" spans="1:5" ht="21">
      <c r="A235" s="67"/>
      <c r="B235" s="42"/>
      <c r="C235" s="42"/>
      <c r="D235" s="42"/>
      <c r="E235" s="68"/>
    </row>
    <row r="236" spans="1:5" ht="21">
      <c r="A236" s="56" t="s">
        <v>882</v>
      </c>
      <c r="B236" s="42"/>
      <c r="C236" s="42"/>
      <c r="D236" s="42"/>
      <c r="E236" s="203">
        <f>E220+E224+E228+E234</f>
        <v>13642521.7</v>
      </c>
    </row>
    <row r="237" spans="1:5" ht="21">
      <c r="A237" s="56"/>
      <c r="B237" s="42"/>
      <c r="C237" s="42"/>
      <c r="D237" s="42"/>
      <c r="E237" s="203"/>
    </row>
    <row r="238" spans="1:5" ht="21">
      <c r="A238" s="64" t="s">
        <v>52</v>
      </c>
      <c r="B238" s="65"/>
      <c r="C238" s="66" t="s">
        <v>346</v>
      </c>
      <c r="D238" s="64" t="s">
        <v>347</v>
      </c>
      <c r="E238" s="66"/>
    </row>
    <row r="239" spans="1:5" ht="21">
      <c r="A239" s="67"/>
      <c r="B239" s="42"/>
      <c r="C239" s="68"/>
      <c r="D239" s="67"/>
      <c r="E239" s="68"/>
    </row>
    <row r="240" spans="1:5" ht="21">
      <c r="A240" s="67" t="s">
        <v>53</v>
      </c>
      <c r="B240" s="42"/>
      <c r="C240" s="68"/>
      <c r="D240" s="67" t="s">
        <v>348</v>
      </c>
      <c r="E240" s="68"/>
    </row>
    <row r="241" spans="1:5" ht="21">
      <c r="A241" s="67" t="s">
        <v>349</v>
      </c>
      <c r="B241" s="42"/>
      <c r="C241" s="68" t="s">
        <v>355</v>
      </c>
      <c r="D241" s="67" t="s">
        <v>499</v>
      </c>
      <c r="E241" s="68"/>
    </row>
    <row r="242" spans="1:5" ht="21">
      <c r="A242" s="78" t="s">
        <v>424</v>
      </c>
      <c r="B242" s="77"/>
      <c r="C242" s="79"/>
      <c r="D242" s="508" t="s">
        <v>217</v>
      </c>
      <c r="E242" s="509"/>
    </row>
  </sheetData>
  <sheetProtection/>
  <mergeCells count="7">
    <mergeCell ref="D30:E30"/>
    <mergeCell ref="D66:E66"/>
    <mergeCell ref="D242:E242"/>
    <mergeCell ref="D101:E101"/>
    <mergeCell ref="D172:E172"/>
    <mergeCell ref="D208:E208"/>
    <mergeCell ref="D136:E136"/>
  </mergeCells>
  <printOptions/>
  <pageMargins left="0.8267716535433072" right="0.7480314960629921" top="0.98425196850393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16.00390625" style="386" customWidth="1"/>
    <col min="2" max="2" width="9.00390625" style="390" bestFit="1" customWidth="1"/>
    <col min="3" max="3" width="7.7109375" style="390" bestFit="1" customWidth="1"/>
    <col min="4" max="4" width="8.421875" style="390" bestFit="1" customWidth="1"/>
    <col min="5" max="5" width="6.57421875" style="390" bestFit="1" customWidth="1"/>
    <col min="6" max="6" width="7.7109375" style="390" bestFit="1" customWidth="1"/>
    <col min="7" max="7" width="8.8515625" style="390" bestFit="1" customWidth="1"/>
    <col min="8" max="8" width="6.57421875" style="390" bestFit="1" customWidth="1"/>
    <col min="9" max="9" width="8.421875" style="390" bestFit="1" customWidth="1"/>
    <col min="10" max="10" width="7.7109375" style="390" bestFit="1" customWidth="1"/>
    <col min="11" max="13" width="6.57421875" style="390" bestFit="1" customWidth="1"/>
    <col min="14" max="14" width="7.7109375" style="390" bestFit="1" customWidth="1"/>
    <col min="15" max="15" width="6.57421875" style="390" bestFit="1" customWidth="1"/>
    <col min="16" max="16" width="5.8515625" style="390" bestFit="1" customWidth="1"/>
    <col min="17" max="17" width="6.7109375" style="390" bestFit="1" customWidth="1"/>
    <col min="18" max="18" width="12.00390625" style="389" bestFit="1" customWidth="1"/>
    <col min="19" max="19" width="11.140625" style="389" bestFit="1" customWidth="1"/>
    <col min="20" max="16384" width="9.140625" style="385" customWidth="1"/>
  </cols>
  <sheetData>
    <row r="1" ht="18.75">
      <c r="D1" s="403" t="s">
        <v>534</v>
      </c>
    </row>
    <row r="2" spans="1:17" ht="18.75">
      <c r="A2" s="387"/>
      <c r="B2" s="388" t="s">
        <v>432</v>
      </c>
      <c r="C2" s="388" t="s">
        <v>484</v>
      </c>
      <c r="D2" s="388" t="s">
        <v>485</v>
      </c>
      <c r="E2" s="388" t="s">
        <v>486</v>
      </c>
      <c r="F2" s="388" t="s">
        <v>441</v>
      </c>
      <c r="G2" s="388" t="s">
        <v>487</v>
      </c>
      <c r="H2" s="388" t="s">
        <v>488</v>
      </c>
      <c r="I2" s="388" t="s">
        <v>489</v>
      </c>
      <c r="J2" s="388" t="s">
        <v>490</v>
      </c>
      <c r="K2" s="388" t="s">
        <v>491</v>
      </c>
      <c r="L2" s="388" t="s">
        <v>492</v>
      </c>
      <c r="M2" s="388" t="s">
        <v>493</v>
      </c>
      <c r="N2" s="388" t="s">
        <v>494</v>
      </c>
      <c r="O2" s="388" t="s">
        <v>436</v>
      </c>
      <c r="P2" s="388" t="s">
        <v>495</v>
      </c>
      <c r="Q2" s="388" t="s">
        <v>17</v>
      </c>
    </row>
    <row r="3" spans="1:19" ht="18.75">
      <c r="A3" s="387" t="s">
        <v>481</v>
      </c>
      <c r="B3" s="388">
        <v>2624640</v>
      </c>
      <c r="C3" s="388">
        <v>0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91">
        <f>SUM(B3:Q3)</f>
        <v>2624640</v>
      </c>
      <c r="S3" s="389">
        <v>0</v>
      </c>
    </row>
    <row r="4" spans="1:19" ht="18.75">
      <c r="A4" s="387" t="s">
        <v>482</v>
      </c>
      <c r="B4" s="388">
        <f>2247290+87200+151200</f>
        <v>2485690</v>
      </c>
      <c r="C4" s="388">
        <f>1012580+20000+42000</f>
        <v>1074580</v>
      </c>
      <c r="D4" s="388">
        <v>392930</v>
      </c>
      <c r="E4" s="388"/>
      <c r="F4" s="388">
        <f>499150+10000+42000</f>
        <v>551150</v>
      </c>
      <c r="G4" s="388"/>
      <c r="H4" s="388"/>
      <c r="I4" s="388"/>
      <c r="J4" s="388">
        <f>715220+10000+42000</f>
        <v>767220</v>
      </c>
      <c r="K4" s="388"/>
      <c r="L4" s="388"/>
      <c r="M4" s="388"/>
      <c r="N4" s="388"/>
      <c r="O4" s="388"/>
      <c r="P4" s="388"/>
      <c r="Q4" s="388"/>
      <c r="R4" s="391">
        <f aca="true" t="shared" si="0" ref="R4:R15">SUM(B4:Q4)</f>
        <v>5271570</v>
      </c>
      <c r="S4" s="389">
        <f>SUM(R4:R5)</f>
        <v>5437530</v>
      </c>
    </row>
    <row r="5" spans="1:18" ht="18.75">
      <c r="A5" s="387" t="s">
        <v>9</v>
      </c>
      <c r="B5" s="388"/>
      <c r="C5" s="388">
        <f>147960+18000</f>
        <v>165960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91">
        <f t="shared" si="0"/>
        <v>165960</v>
      </c>
    </row>
    <row r="6" spans="1:18" ht="18.75">
      <c r="A6" s="387" t="s">
        <v>10</v>
      </c>
      <c r="B6" s="388">
        <f>1401480+78000</f>
        <v>1479480</v>
      </c>
      <c r="C6" s="388">
        <f>376440+54000</f>
        <v>430440</v>
      </c>
      <c r="D6" s="388"/>
      <c r="E6" s="388"/>
      <c r="F6" s="388">
        <f>327240+18000</f>
        <v>345240</v>
      </c>
      <c r="G6" s="388"/>
      <c r="H6" s="388"/>
      <c r="I6" s="388"/>
      <c r="J6" s="388">
        <f>266760+36000</f>
        <v>302760</v>
      </c>
      <c r="K6" s="388"/>
      <c r="L6" s="388"/>
      <c r="M6" s="388"/>
      <c r="N6" s="388"/>
      <c r="O6" s="388"/>
      <c r="P6" s="388"/>
      <c r="Q6" s="388"/>
      <c r="R6" s="391">
        <f t="shared" si="0"/>
        <v>2557920</v>
      </c>
    </row>
    <row r="7" spans="1:18" ht="18.75">
      <c r="A7" s="387" t="s">
        <v>11</v>
      </c>
      <c r="B7" s="388">
        <v>343000</v>
      </c>
      <c r="C7" s="388">
        <v>121000</v>
      </c>
      <c r="D7" s="388">
        <v>56000</v>
      </c>
      <c r="E7" s="388">
        <v>50000</v>
      </c>
      <c r="F7" s="388">
        <v>66000</v>
      </c>
      <c r="G7" s="388"/>
      <c r="H7" s="388"/>
      <c r="I7" s="388"/>
      <c r="J7" s="388">
        <v>106000</v>
      </c>
      <c r="K7" s="388"/>
      <c r="L7" s="388"/>
      <c r="M7" s="388"/>
      <c r="N7" s="388"/>
      <c r="O7" s="388"/>
      <c r="P7" s="388"/>
      <c r="Q7" s="388"/>
      <c r="R7" s="391">
        <f t="shared" si="0"/>
        <v>742000</v>
      </c>
    </row>
    <row r="8" spans="1:18" ht="18.75">
      <c r="A8" s="387" t="s">
        <v>12</v>
      </c>
      <c r="B8" s="388">
        <v>1590000</v>
      </c>
      <c r="C8" s="388">
        <v>370000</v>
      </c>
      <c r="D8" s="388">
        <v>100000</v>
      </c>
      <c r="E8" s="388">
        <v>230000</v>
      </c>
      <c r="F8" s="388">
        <v>680000</v>
      </c>
      <c r="G8" s="388">
        <v>868000</v>
      </c>
      <c r="H8" s="388">
        <v>100000</v>
      </c>
      <c r="I8" s="388">
        <v>110000</v>
      </c>
      <c r="J8" s="388">
        <v>430000</v>
      </c>
      <c r="K8" s="388">
        <v>530000</v>
      </c>
      <c r="L8" s="388">
        <v>130000</v>
      </c>
      <c r="M8" s="388">
        <v>260000</v>
      </c>
      <c r="N8" s="388"/>
      <c r="O8" s="388">
        <v>120000</v>
      </c>
      <c r="P8" s="388">
        <v>50000</v>
      </c>
      <c r="Q8" s="388"/>
      <c r="R8" s="391">
        <f t="shared" si="0"/>
        <v>5568000</v>
      </c>
    </row>
    <row r="9" spans="1:18" ht="18.75">
      <c r="A9" s="387" t="s">
        <v>13</v>
      </c>
      <c r="B9" s="388">
        <v>660000</v>
      </c>
      <c r="C9" s="388">
        <v>135000</v>
      </c>
      <c r="D9" s="388">
        <v>30000</v>
      </c>
      <c r="E9" s="388">
        <v>100000</v>
      </c>
      <c r="F9" s="388">
        <v>230000</v>
      </c>
      <c r="G9" s="388">
        <v>1678922</v>
      </c>
      <c r="H9" s="388">
        <v>230000</v>
      </c>
      <c r="I9" s="388"/>
      <c r="J9" s="388">
        <v>190000</v>
      </c>
      <c r="K9" s="388"/>
      <c r="L9" s="388">
        <v>50000</v>
      </c>
      <c r="M9" s="388"/>
      <c r="N9" s="388"/>
      <c r="O9" s="388">
        <v>10000</v>
      </c>
      <c r="P9" s="388"/>
      <c r="Q9" s="388"/>
      <c r="R9" s="391">
        <f t="shared" si="0"/>
        <v>3313922</v>
      </c>
    </row>
    <row r="10" spans="1:18" ht="18.75">
      <c r="A10" s="387" t="s">
        <v>14</v>
      </c>
      <c r="B10" s="388">
        <v>316000</v>
      </c>
      <c r="C10" s="388"/>
      <c r="D10" s="388"/>
      <c r="E10" s="388"/>
      <c r="F10" s="388"/>
      <c r="G10" s="388">
        <v>120000</v>
      </c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91">
        <f t="shared" si="0"/>
        <v>436000</v>
      </c>
    </row>
    <row r="11" spans="1:18" ht="18.75">
      <c r="A11" s="387" t="s">
        <v>483</v>
      </c>
      <c r="B11" s="388">
        <v>196300</v>
      </c>
      <c r="C11" s="388">
        <v>44500</v>
      </c>
      <c r="D11" s="388"/>
      <c r="E11" s="388"/>
      <c r="F11" s="388">
        <v>27800</v>
      </c>
      <c r="G11" s="388">
        <v>36000</v>
      </c>
      <c r="H11" s="388"/>
      <c r="I11" s="388"/>
      <c r="J11" s="388">
        <v>97000</v>
      </c>
      <c r="K11" s="388"/>
      <c r="L11" s="388"/>
      <c r="M11" s="388"/>
      <c r="N11" s="388"/>
      <c r="O11" s="388"/>
      <c r="P11" s="388"/>
      <c r="Q11" s="388"/>
      <c r="R11" s="391">
        <f t="shared" si="0"/>
        <v>401600</v>
      </c>
    </row>
    <row r="12" spans="1:18" ht="18.75">
      <c r="A12" s="387" t="s">
        <v>16</v>
      </c>
      <c r="B12" s="388"/>
      <c r="C12" s="388"/>
      <c r="D12" s="388"/>
      <c r="E12" s="388"/>
      <c r="F12" s="388"/>
      <c r="G12" s="388"/>
      <c r="H12" s="388"/>
      <c r="I12" s="388"/>
      <c r="J12" s="388">
        <v>220000</v>
      </c>
      <c r="K12" s="388"/>
      <c r="L12" s="388"/>
      <c r="M12" s="388"/>
      <c r="N12" s="388">
        <v>3083700</v>
      </c>
      <c r="O12" s="388"/>
      <c r="P12" s="388"/>
      <c r="Q12" s="388"/>
      <c r="R12" s="391">
        <f t="shared" si="0"/>
        <v>3303700</v>
      </c>
    </row>
    <row r="13" spans="1:18" ht="18.75">
      <c r="A13" s="387" t="s">
        <v>18</v>
      </c>
      <c r="B13" s="388">
        <v>25000</v>
      </c>
      <c r="C13" s="388"/>
      <c r="D13" s="388"/>
      <c r="E13" s="388"/>
      <c r="F13" s="388"/>
      <c r="G13" s="388"/>
      <c r="H13" s="388">
        <v>50000</v>
      </c>
      <c r="I13" s="388"/>
      <c r="J13" s="388"/>
      <c r="K13" s="388"/>
      <c r="L13" s="388"/>
      <c r="M13" s="388"/>
      <c r="N13" s="388"/>
      <c r="O13" s="388"/>
      <c r="P13" s="388"/>
      <c r="Q13" s="388"/>
      <c r="R13" s="391">
        <f t="shared" si="0"/>
        <v>75000</v>
      </c>
    </row>
    <row r="14" spans="1:18" ht="18.75">
      <c r="A14" s="387" t="s">
        <v>15</v>
      </c>
      <c r="B14" s="388">
        <v>25000</v>
      </c>
      <c r="C14" s="388"/>
      <c r="D14" s="388"/>
      <c r="E14" s="388"/>
      <c r="F14" s="388"/>
      <c r="G14" s="388">
        <v>2336000</v>
      </c>
      <c r="H14" s="388">
        <v>255000</v>
      </c>
      <c r="I14" s="388"/>
      <c r="J14" s="388"/>
      <c r="K14" s="388"/>
      <c r="L14" s="388"/>
      <c r="M14" s="388"/>
      <c r="N14" s="388"/>
      <c r="O14" s="388"/>
      <c r="P14" s="388"/>
      <c r="Q14" s="388"/>
      <c r="R14" s="391">
        <f t="shared" si="0"/>
        <v>2616000</v>
      </c>
    </row>
    <row r="15" spans="1:19" ht="18.75">
      <c r="A15" s="387" t="s">
        <v>17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>
        <v>923688</v>
      </c>
      <c r="R15" s="391">
        <f t="shared" si="0"/>
        <v>923688</v>
      </c>
      <c r="S15" s="389">
        <v>0</v>
      </c>
    </row>
    <row r="16" spans="1:17" ht="19.5" thickBot="1">
      <c r="A16" s="387"/>
      <c r="B16" s="392">
        <f>SUM(B3:B15)</f>
        <v>9745110</v>
      </c>
      <c r="C16" s="392">
        <f aca="true" t="shared" si="1" ref="C16:Q16">SUM(C3:C15)</f>
        <v>2341480</v>
      </c>
      <c r="D16" s="392">
        <f t="shared" si="1"/>
        <v>578930</v>
      </c>
      <c r="E16" s="392">
        <f t="shared" si="1"/>
        <v>380000</v>
      </c>
      <c r="F16" s="392">
        <f t="shared" si="1"/>
        <v>1900190</v>
      </c>
      <c r="G16" s="392">
        <f t="shared" si="1"/>
        <v>5038922</v>
      </c>
      <c r="H16" s="392">
        <f t="shared" si="1"/>
        <v>635000</v>
      </c>
      <c r="I16" s="392">
        <f t="shared" si="1"/>
        <v>110000</v>
      </c>
      <c r="J16" s="392">
        <f t="shared" si="1"/>
        <v>2112980</v>
      </c>
      <c r="K16" s="392">
        <f t="shared" si="1"/>
        <v>530000</v>
      </c>
      <c r="L16" s="392">
        <f t="shared" si="1"/>
        <v>180000</v>
      </c>
      <c r="M16" s="392">
        <f t="shared" si="1"/>
        <v>260000</v>
      </c>
      <c r="N16" s="392">
        <f t="shared" si="1"/>
        <v>3083700</v>
      </c>
      <c r="O16" s="392">
        <f t="shared" si="1"/>
        <v>130000</v>
      </c>
      <c r="P16" s="392">
        <f t="shared" si="1"/>
        <v>50000</v>
      </c>
      <c r="Q16" s="392">
        <f t="shared" si="1"/>
        <v>923688</v>
      </c>
    </row>
    <row r="17" ht="19.5" thickTop="1">
      <c r="R17" s="389">
        <f>SUM(R3:R16)</f>
        <v>28000000</v>
      </c>
    </row>
    <row r="18" ht="18.75">
      <c r="I18" s="390">
        <f>SUM(B16:Q16)</f>
        <v>28000000</v>
      </c>
    </row>
  </sheetData>
  <sheetProtection/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104"/>
  <sheetViews>
    <sheetView view="pageBreakPreview" zoomScaleSheetLayoutView="100" zoomScalePageLayoutView="0" workbookViewId="0" topLeftCell="A1">
      <selection activeCell="AS10" sqref="AS10"/>
    </sheetView>
  </sheetViews>
  <sheetFormatPr defaultColWidth="9.140625" defaultRowHeight="12.75"/>
  <cols>
    <col min="1" max="1" width="0.71875" style="440" customWidth="1"/>
    <col min="2" max="2" width="9.140625" style="440" customWidth="1"/>
    <col min="3" max="3" width="0.42578125" style="440" customWidth="1"/>
    <col min="4" max="4" width="1.8515625" style="440" customWidth="1"/>
    <col min="5" max="5" width="15.140625" style="440" customWidth="1"/>
    <col min="6" max="6" width="7.28125" style="440" customWidth="1"/>
    <col min="7" max="7" width="1.7109375" style="440" customWidth="1"/>
    <col min="8" max="8" width="3.00390625" style="440" customWidth="1"/>
    <col min="9" max="9" width="1.7109375" style="440" customWidth="1"/>
    <col min="10" max="10" width="4.421875" style="440" customWidth="1"/>
    <col min="11" max="11" width="0.85546875" style="440" customWidth="1"/>
    <col min="12" max="12" width="0" style="440" hidden="1" customWidth="1"/>
    <col min="13" max="13" width="10.421875" style="440" customWidth="1"/>
    <col min="14" max="14" width="0" style="440" hidden="1" customWidth="1"/>
    <col min="15" max="15" width="10.140625" style="440" customWidth="1"/>
    <col min="16" max="16" width="0.42578125" style="440" customWidth="1"/>
    <col min="17" max="17" width="2.00390625" style="440" customWidth="1"/>
    <col min="18" max="18" width="5.140625" style="440" customWidth="1"/>
    <col min="19" max="19" width="0" style="440" hidden="1" customWidth="1"/>
    <col min="20" max="20" width="8.28125" style="440" customWidth="1"/>
    <col min="21" max="21" width="0" style="440" hidden="1" customWidth="1"/>
    <col min="22" max="22" width="1.28515625" style="440" customWidth="1"/>
    <col min="23" max="23" width="3.7109375" style="440" customWidth="1"/>
    <col min="24" max="24" width="0.2890625" style="440" customWidth="1"/>
    <col min="25" max="25" width="3.421875" style="440" customWidth="1"/>
    <col min="26" max="26" width="0" style="440" hidden="1" customWidth="1"/>
    <col min="27" max="27" width="10.28125" style="440" customWidth="1"/>
    <col min="28" max="28" width="0" style="440" hidden="1" customWidth="1"/>
    <col min="29" max="29" width="8.140625" style="440" customWidth="1"/>
    <col min="30" max="30" width="0" style="440" hidden="1" customWidth="1"/>
    <col min="31" max="31" width="10.140625" style="440" customWidth="1"/>
    <col min="32" max="32" width="0" style="440" hidden="1" customWidth="1"/>
    <col min="33" max="33" width="8.00390625" style="440" customWidth="1"/>
    <col min="34" max="34" width="0" style="440" hidden="1" customWidth="1"/>
    <col min="35" max="35" width="9.140625" style="440" customWidth="1"/>
    <col min="36" max="36" width="0" style="440" hidden="1" customWidth="1"/>
    <col min="37" max="37" width="10.140625" style="440" customWidth="1"/>
    <col min="38" max="38" width="0" style="440" hidden="1" customWidth="1"/>
    <col min="39" max="39" width="11.140625" style="440" customWidth="1"/>
    <col min="40" max="40" width="0" style="440" hidden="1" customWidth="1"/>
    <col min="41" max="41" width="12.140625" style="440" customWidth="1"/>
    <col min="42" max="43" width="0" style="440" hidden="1" customWidth="1"/>
    <col min="44" max="44" width="1.7109375" style="440" customWidth="1"/>
    <col min="45" max="16384" width="9.140625" style="440" customWidth="1"/>
  </cols>
  <sheetData>
    <row r="1" spans="1:48" ht="15" customHeight="1">
      <c r="A1" s="548" t="s">
        <v>887</v>
      </c>
      <c r="B1" s="549"/>
      <c r="C1" s="549"/>
      <c r="D1" s="549"/>
      <c r="E1" s="549"/>
      <c r="F1" s="549"/>
      <c r="G1" s="549"/>
      <c r="H1" s="549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550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  <c r="AV1" s="448"/>
    </row>
    <row r="2" spans="1:48" ht="15.75" customHeight="1">
      <c r="A2" s="551" t="s">
        <v>609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448"/>
      <c r="AQ2" s="448"/>
      <c r="AR2" s="448"/>
      <c r="AS2" s="448"/>
      <c r="AT2" s="448"/>
      <c r="AU2" s="448"/>
      <c r="AV2" s="448"/>
    </row>
    <row r="3" spans="1:48" ht="15.75" customHeight="1">
      <c r="A3" s="551" t="s">
        <v>610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448"/>
      <c r="AQ3" s="448"/>
      <c r="AR3" s="448"/>
      <c r="AS3" s="448"/>
      <c r="AT3" s="448"/>
      <c r="AU3" s="448"/>
      <c r="AV3" s="448"/>
    </row>
    <row r="4" spans="1:48" ht="15" customHeight="1">
      <c r="A4" s="552" t="s">
        <v>886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448"/>
      <c r="AQ4" s="448"/>
      <c r="AR4" s="448"/>
      <c r="AS4" s="448"/>
      <c r="AT4" s="448"/>
      <c r="AU4" s="448"/>
      <c r="AV4" s="448"/>
    </row>
    <row r="5" spans="1:48" ht="8.25" customHeight="1">
      <c r="A5" s="448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448"/>
    </row>
    <row r="6" spans="1:48" ht="11.25" customHeight="1">
      <c r="A6" s="553"/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5"/>
      <c r="M6" s="556" t="s">
        <v>611</v>
      </c>
      <c r="N6" s="557"/>
      <c r="O6" s="558"/>
      <c r="P6" s="448"/>
      <c r="Q6" s="556" t="s">
        <v>612</v>
      </c>
      <c r="R6" s="557"/>
      <c r="S6" s="557"/>
      <c r="T6" s="558"/>
      <c r="U6" s="448"/>
      <c r="V6" s="556" t="s">
        <v>613</v>
      </c>
      <c r="W6" s="557"/>
      <c r="X6" s="557"/>
      <c r="Y6" s="557"/>
      <c r="Z6" s="557"/>
      <c r="AA6" s="557"/>
      <c r="AB6" s="558"/>
      <c r="AC6" s="556" t="s">
        <v>614</v>
      </c>
      <c r="AD6" s="558"/>
      <c r="AE6" s="559" t="s">
        <v>615</v>
      </c>
      <c r="AF6" s="448"/>
      <c r="AG6" s="559" t="s">
        <v>616</v>
      </c>
      <c r="AH6" s="448"/>
      <c r="AI6" s="559" t="s">
        <v>617</v>
      </c>
      <c r="AJ6" s="448"/>
      <c r="AK6" s="559" t="s">
        <v>618</v>
      </c>
      <c r="AL6" s="448"/>
      <c r="AM6" s="556" t="s">
        <v>619</v>
      </c>
      <c r="AN6" s="558"/>
      <c r="AO6" s="560" t="s">
        <v>22</v>
      </c>
      <c r="AP6" s="561"/>
      <c r="AQ6" s="448"/>
      <c r="AR6" s="448"/>
      <c r="AS6" s="448"/>
      <c r="AT6" s="448"/>
      <c r="AU6" s="448"/>
      <c r="AV6" s="448"/>
    </row>
    <row r="7" spans="1:48" ht="6.75" customHeight="1">
      <c r="A7" s="562"/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4"/>
      <c r="M7" s="565" t="s">
        <v>620</v>
      </c>
      <c r="N7" s="566"/>
      <c r="O7" s="567"/>
      <c r="P7" s="448"/>
      <c r="Q7" s="565" t="s">
        <v>621</v>
      </c>
      <c r="R7" s="566"/>
      <c r="S7" s="566"/>
      <c r="T7" s="567"/>
      <c r="U7" s="448"/>
      <c r="V7" s="565" t="s">
        <v>622</v>
      </c>
      <c r="W7" s="566"/>
      <c r="X7" s="566"/>
      <c r="Y7" s="566"/>
      <c r="Z7" s="566"/>
      <c r="AA7" s="566"/>
      <c r="AB7" s="567"/>
      <c r="AC7" s="565" t="s">
        <v>623</v>
      </c>
      <c r="AD7" s="567"/>
      <c r="AE7" s="565" t="s">
        <v>624</v>
      </c>
      <c r="AF7" s="448"/>
      <c r="AG7" s="565" t="s">
        <v>625</v>
      </c>
      <c r="AH7" s="448"/>
      <c r="AI7" s="565" t="s">
        <v>626</v>
      </c>
      <c r="AJ7" s="448"/>
      <c r="AK7" s="565" t="s">
        <v>627</v>
      </c>
      <c r="AL7" s="448"/>
      <c r="AM7" s="565" t="s">
        <v>628</v>
      </c>
      <c r="AN7" s="567"/>
      <c r="AO7" s="568"/>
      <c r="AP7" s="569"/>
      <c r="AQ7" s="448"/>
      <c r="AR7" s="448"/>
      <c r="AS7" s="448"/>
      <c r="AT7" s="448"/>
      <c r="AU7" s="448"/>
      <c r="AV7" s="448"/>
    </row>
    <row r="8" spans="1:48" ht="15" customHeight="1">
      <c r="A8" s="562"/>
      <c r="B8" s="563"/>
      <c r="C8" s="563"/>
      <c r="D8" s="563"/>
      <c r="E8" s="563"/>
      <c r="F8" s="563"/>
      <c r="G8" s="563"/>
      <c r="H8" s="570" t="s">
        <v>629</v>
      </c>
      <c r="I8" s="571"/>
      <c r="J8" s="571"/>
      <c r="K8" s="563"/>
      <c r="L8" s="564"/>
      <c r="M8" s="572"/>
      <c r="N8" s="573"/>
      <c r="O8" s="574"/>
      <c r="P8" s="448"/>
      <c r="Q8" s="572"/>
      <c r="R8" s="573"/>
      <c r="S8" s="573"/>
      <c r="T8" s="574"/>
      <c r="U8" s="448"/>
      <c r="V8" s="572"/>
      <c r="W8" s="573"/>
      <c r="X8" s="573"/>
      <c r="Y8" s="573"/>
      <c r="Z8" s="573"/>
      <c r="AA8" s="573"/>
      <c r="AB8" s="574"/>
      <c r="AC8" s="572"/>
      <c r="AD8" s="574"/>
      <c r="AE8" s="575"/>
      <c r="AF8" s="448"/>
      <c r="AG8" s="575"/>
      <c r="AH8" s="448"/>
      <c r="AI8" s="575"/>
      <c r="AJ8" s="448"/>
      <c r="AK8" s="575"/>
      <c r="AL8" s="448"/>
      <c r="AM8" s="572"/>
      <c r="AN8" s="574"/>
      <c r="AO8" s="568"/>
      <c r="AP8" s="569"/>
      <c r="AQ8" s="448"/>
      <c r="AR8" s="448"/>
      <c r="AS8" s="448"/>
      <c r="AT8" s="448"/>
      <c r="AU8" s="448"/>
      <c r="AV8" s="448"/>
    </row>
    <row r="9" spans="1:48" ht="14.25" customHeight="1">
      <c r="A9" s="562"/>
      <c r="B9" s="563"/>
      <c r="C9" s="563"/>
      <c r="D9" s="563"/>
      <c r="E9" s="563"/>
      <c r="F9" s="563"/>
      <c r="G9" s="563"/>
      <c r="H9" s="571"/>
      <c r="I9" s="571"/>
      <c r="J9" s="571"/>
      <c r="K9" s="563"/>
      <c r="L9" s="564"/>
      <c r="M9" s="576" t="s">
        <v>630</v>
      </c>
      <c r="N9" s="561"/>
      <c r="O9" s="576" t="s">
        <v>631</v>
      </c>
      <c r="P9" s="448"/>
      <c r="Q9" s="576" t="s">
        <v>632</v>
      </c>
      <c r="R9" s="561"/>
      <c r="S9" s="448"/>
      <c r="T9" s="576" t="s">
        <v>633</v>
      </c>
      <c r="U9" s="448"/>
      <c r="V9" s="576" t="s">
        <v>634</v>
      </c>
      <c r="W9" s="577"/>
      <c r="X9" s="577"/>
      <c r="Y9" s="561"/>
      <c r="Z9" s="448"/>
      <c r="AA9" s="576" t="s">
        <v>635</v>
      </c>
      <c r="AB9" s="561"/>
      <c r="AC9" s="576" t="s">
        <v>636</v>
      </c>
      <c r="AD9" s="561"/>
      <c r="AE9" s="576" t="s">
        <v>637</v>
      </c>
      <c r="AF9" s="448"/>
      <c r="AG9" s="576" t="s">
        <v>638</v>
      </c>
      <c r="AH9" s="448"/>
      <c r="AI9" s="576" t="s">
        <v>639</v>
      </c>
      <c r="AJ9" s="448"/>
      <c r="AK9" s="576" t="s">
        <v>640</v>
      </c>
      <c r="AL9" s="448"/>
      <c r="AM9" s="576" t="s">
        <v>17</v>
      </c>
      <c r="AN9" s="561"/>
      <c r="AO9" s="568"/>
      <c r="AP9" s="569"/>
      <c r="AQ9" s="448"/>
      <c r="AR9" s="448"/>
      <c r="AS9" s="448"/>
      <c r="AT9" s="448"/>
      <c r="AU9" s="448"/>
      <c r="AV9" s="448"/>
    </row>
    <row r="10" spans="1:48" ht="18" customHeight="1">
      <c r="A10" s="562"/>
      <c r="B10" s="563"/>
      <c r="C10" s="563"/>
      <c r="D10" s="563"/>
      <c r="E10" s="563"/>
      <c r="F10" s="563"/>
      <c r="G10" s="563"/>
      <c r="H10" s="563"/>
      <c r="I10" s="563"/>
      <c r="J10" s="563"/>
      <c r="K10" s="563"/>
      <c r="L10" s="564"/>
      <c r="M10" s="568"/>
      <c r="N10" s="569"/>
      <c r="O10" s="578"/>
      <c r="P10" s="448"/>
      <c r="Q10" s="568"/>
      <c r="R10" s="569"/>
      <c r="S10" s="448"/>
      <c r="T10" s="578"/>
      <c r="U10" s="448"/>
      <c r="V10" s="568"/>
      <c r="W10" s="549"/>
      <c r="X10" s="549"/>
      <c r="Y10" s="569"/>
      <c r="Z10" s="448"/>
      <c r="AA10" s="568"/>
      <c r="AB10" s="569"/>
      <c r="AC10" s="568"/>
      <c r="AD10" s="569"/>
      <c r="AE10" s="578"/>
      <c r="AF10" s="448"/>
      <c r="AG10" s="578"/>
      <c r="AH10" s="448"/>
      <c r="AI10" s="578"/>
      <c r="AJ10" s="448"/>
      <c r="AK10" s="578"/>
      <c r="AL10" s="448"/>
      <c r="AM10" s="568"/>
      <c r="AN10" s="569"/>
      <c r="AO10" s="568"/>
      <c r="AP10" s="569"/>
      <c r="AQ10" s="448"/>
      <c r="AR10" s="448"/>
      <c r="AS10" s="448"/>
      <c r="AT10" s="448"/>
      <c r="AU10" s="448"/>
      <c r="AV10" s="448"/>
    </row>
    <row r="11" spans="1:48" ht="15" customHeight="1">
      <c r="A11" s="579" t="s">
        <v>641</v>
      </c>
      <c r="B11" s="571"/>
      <c r="C11" s="571"/>
      <c r="D11" s="571"/>
      <c r="E11" s="563"/>
      <c r="F11" s="563"/>
      <c r="G11" s="563"/>
      <c r="H11" s="563"/>
      <c r="I11" s="563"/>
      <c r="J11" s="563"/>
      <c r="K11" s="563"/>
      <c r="L11" s="564"/>
      <c r="M11" s="580"/>
      <c r="N11" s="581"/>
      <c r="O11" s="582"/>
      <c r="P11" s="448"/>
      <c r="Q11" s="580"/>
      <c r="R11" s="581"/>
      <c r="S11" s="448"/>
      <c r="T11" s="582"/>
      <c r="U11" s="448"/>
      <c r="V11" s="580"/>
      <c r="W11" s="583"/>
      <c r="X11" s="583"/>
      <c r="Y11" s="581"/>
      <c r="Z11" s="448"/>
      <c r="AA11" s="580"/>
      <c r="AB11" s="581"/>
      <c r="AC11" s="580"/>
      <c r="AD11" s="581"/>
      <c r="AE11" s="582"/>
      <c r="AF11" s="448"/>
      <c r="AG11" s="582"/>
      <c r="AH11" s="448"/>
      <c r="AI11" s="582"/>
      <c r="AJ11" s="448"/>
      <c r="AK11" s="582"/>
      <c r="AL11" s="448"/>
      <c r="AM11" s="580"/>
      <c r="AN11" s="581"/>
      <c r="AO11" s="568"/>
      <c r="AP11" s="569"/>
      <c r="AQ11" s="448"/>
      <c r="AR11" s="448"/>
      <c r="AS11" s="448"/>
      <c r="AT11" s="448"/>
      <c r="AU11" s="448"/>
      <c r="AV11" s="448"/>
    </row>
    <row r="12" spans="1:48" ht="6.75" customHeight="1">
      <c r="A12" s="568"/>
      <c r="B12" s="571"/>
      <c r="C12" s="571"/>
      <c r="D12" s="571"/>
      <c r="E12" s="563"/>
      <c r="F12" s="563"/>
      <c r="G12" s="563"/>
      <c r="H12" s="563"/>
      <c r="I12" s="563"/>
      <c r="J12" s="563"/>
      <c r="K12" s="563"/>
      <c r="L12" s="564"/>
      <c r="M12" s="584" t="s">
        <v>642</v>
      </c>
      <c r="N12" s="567"/>
      <c r="O12" s="584" t="s">
        <v>643</v>
      </c>
      <c r="P12" s="448"/>
      <c r="Q12" s="584" t="s">
        <v>644</v>
      </c>
      <c r="R12" s="567"/>
      <c r="S12" s="448"/>
      <c r="T12" s="584" t="s">
        <v>645</v>
      </c>
      <c r="U12" s="448"/>
      <c r="V12" s="584" t="s">
        <v>646</v>
      </c>
      <c r="W12" s="566"/>
      <c r="X12" s="566"/>
      <c r="Y12" s="567"/>
      <c r="Z12" s="448"/>
      <c r="AA12" s="584" t="s">
        <v>647</v>
      </c>
      <c r="AB12" s="567"/>
      <c r="AC12" s="584" t="s">
        <v>648</v>
      </c>
      <c r="AD12" s="567"/>
      <c r="AE12" s="584" t="s">
        <v>649</v>
      </c>
      <c r="AF12" s="448"/>
      <c r="AG12" s="584" t="s">
        <v>650</v>
      </c>
      <c r="AH12" s="448"/>
      <c r="AI12" s="584" t="s">
        <v>651</v>
      </c>
      <c r="AJ12" s="448"/>
      <c r="AK12" s="584" t="s">
        <v>652</v>
      </c>
      <c r="AL12" s="448"/>
      <c r="AM12" s="584" t="s">
        <v>653</v>
      </c>
      <c r="AN12" s="567"/>
      <c r="AO12" s="568"/>
      <c r="AP12" s="569"/>
      <c r="AQ12" s="448"/>
      <c r="AR12" s="448"/>
      <c r="AS12" s="448"/>
      <c r="AT12" s="448"/>
      <c r="AU12" s="448"/>
      <c r="AV12" s="448"/>
    </row>
    <row r="13" spans="1:48" ht="15.75" customHeight="1">
      <c r="A13" s="585"/>
      <c r="B13" s="586"/>
      <c r="C13" s="586"/>
      <c r="D13" s="586"/>
      <c r="E13" s="586"/>
      <c r="F13" s="586"/>
      <c r="G13" s="586"/>
      <c r="H13" s="586"/>
      <c r="I13" s="586"/>
      <c r="J13" s="586"/>
      <c r="K13" s="586"/>
      <c r="L13" s="587"/>
      <c r="M13" s="572"/>
      <c r="N13" s="574"/>
      <c r="O13" s="575"/>
      <c r="P13" s="448"/>
      <c r="Q13" s="572"/>
      <c r="R13" s="574"/>
      <c r="S13" s="448"/>
      <c r="T13" s="575"/>
      <c r="U13" s="448"/>
      <c r="V13" s="572"/>
      <c r="W13" s="573"/>
      <c r="X13" s="573"/>
      <c r="Y13" s="574"/>
      <c r="Z13" s="448"/>
      <c r="AA13" s="572"/>
      <c r="AB13" s="574"/>
      <c r="AC13" s="572"/>
      <c r="AD13" s="574"/>
      <c r="AE13" s="575"/>
      <c r="AF13" s="448"/>
      <c r="AG13" s="575"/>
      <c r="AH13" s="448"/>
      <c r="AI13" s="575"/>
      <c r="AJ13" s="448"/>
      <c r="AK13" s="575"/>
      <c r="AL13" s="448"/>
      <c r="AM13" s="572"/>
      <c r="AN13" s="574"/>
      <c r="AO13" s="572"/>
      <c r="AP13" s="574"/>
      <c r="AQ13" s="448"/>
      <c r="AR13" s="448"/>
      <c r="AS13" s="448"/>
      <c r="AT13" s="448"/>
      <c r="AU13" s="448"/>
      <c r="AV13" s="448"/>
    </row>
    <row r="14" spans="1:48" s="449" customFormat="1" ht="11.25">
      <c r="A14" s="588" t="s">
        <v>654</v>
      </c>
      <c r="B14" s="589" t="s">
        <v>17</v>
      </c>
      <c r="C14" s="611" t="s">
        <v>654</v>
      </c>
      <c r="D14" s="612" t="s">
        <v>655</v>
      </c>
      <c r="E14" s="613"/>
      <c r="F14" s="614" t="s">
        <v>656</v>
      </c>
      <c r="G14" s="615" t="s">
        <v>440</v>
      </c>
      <c r="H14" s="606"/>
      <c r="I14" s="606"/>
      <c r="J14" s="606"/>
      <c r="K14" s="606"/>
      <c r="L14" s="601"/>
      <c r="M14" s="616">
        <v>0</v>
      </c>
      <c r="N14" s="601"/>
      <c r="O14" s="617">
        <v>0</v>
      </c>
      <c r="P14" s="605"/>
      <c r="Q14" s="616">
        <v>0</v>
      </c>
      <c r="R14" s="601"/>
      <c r="S14" s="605"/>
      <c r="T14" s="617">
        <v>0</v>
      </c>
      <c r="U14" s="605"/>
      <c r="V14" s="616">
        <v>0</v>
      </c>
      <c r="W14" s="606"/>
      <c r="X14" s="606"/>
      <c r="Y14" s="601"/>
      <c r="Z14" s="605"/>
      <c r="AA14" s="616">
        <v>0</v>
      </c>
      <c r="AB14" s="601"/>
      <c r="AC14" s="616">
        <v>0</v>
      </c>
      <c r="AD14" s="601"/>
      <c r="AE14" s="617">
        <v>0</v>
      </c>
      <c r="AF14" s="605"/>
      <c r="AG14" s="617">
        <v>0</v>
      </c>
      <c r="AH14" s="605"/>
      <c r="AI14" s="617">
        <v>0</v>
      </c>
      <c r="AJ14" s="605"/>
      <c r="AK14" s="617">
        <v>0</v>
      </c>
      <c r="AL14" s="605"/>
      <c r="AM14" s="616">
        <v>9993</v>
      </c>
      <c r="AN14" s="601"/>
      <c r="AO14" s="616">
        <v>9993</v>
      </c>
      <c r="AP14" s="601"/>
      <c r="AQ14" s="605"/>
      <c r="AR14" s="605"/>
      <c r="AS14" s="605"/>
      <c r="AT14" s="605"/>
      <c r="AU14" s="605"/>
      <c r="AV14" s="605"/>
    </row>
    <row r="15" spans="1:48" s="449" customFormat="1" ht="11.25">
      <c r="A15" s="592"/>
      <c r="B15" s="593"/>
      <c r="C15" s="618"/>
      <c r="D15" s="612" t="s">
        <v>655</v>
      </c>
      <c r="E15" s="613"/>
      <c r="F15" s="614" t="s">
        <v>656</v>
      </c>
      <c r="G15" s="615" t="s">
        <v>277</v>
      </c>
      <c r="H15" s="606"/>
      <c r="I15" s="606"/>
      <c r="J15" s="606"/>
      <c r="K15" s="606"/>
      <c r="L15" s="601"/>
      <c r="M15" s="616">
        <v>0</v>
      </c>
      <c r="N15" s="601"/>
      <c r="O15" s="617">
        <v>0</v>
      </c>
      <c r="P15" s="605"/>
      <c r="Q15" s="616">
        <v>0</v>
      </c>
      <c r="R15" s="601"/>
      <c r="S15" s="605"/>
      <c r="T15" s="617">
        <v>0</v>
      </c>
      <c r="U15" s="605"/>
      <c r="V15" s="616">
        <v>0</v>
      </c>
      <c r="W15" s="606"/>
      <c r="X15" s="606"/>
      <c r="Y15" s="601"/>
      <c r="Z15" s="605"/>
      <c r="AA15" s="616">
        <v>0</v>
      </c>
      <c r="AB15" s="601"/>
      <c r="AC15" s="616">
        <v>0</v>
      </c>
      <c r="AD15" s="601"/>
      <c r="AE15" s="617">
        <v>0</v>
      </c>
      <c r="AF15" s="605"/>
      <c r="AG15" s="617">
        <v>0</v>
      </c>
      <c r="AH15" s="605"/>
      <c r="AI15" s="617">
        <v>0</v>
      </c>
      <c r="AJ15" s="605"/>
      <c r="AK15" s="617">
        <v>0</v>
      </c>
      <c r="AL15" s="605"/>
      <c r="AM15" s="616">
        <v>1640</v>
      </c>
      <c r="AN15" s="601"/>
      <c r="AO15" s="616">
        <v>1640</v>
      </c>
      <c r="AP15" s="601"/>
      <c r="AQ15" s="605"/>
      <c r="AR15" s="605"/>
      <c r="AS15" s="605"/>
      <c r="AT15" s="605"/>
      <c r="AU15" s="605"/>
      <c r="AV15" s="605"/>
    </row>
    <row r="16" spans="1:48" s="449" customFormat="1" ht="11.25">
      <c r="A16" s="592"/>
      <c r="B16" s="593"/>
      <c r="C16" s="619" t="s">
        <v>654</v>
      </c>
      <c r="D16" s="612" t="s">
        <v>167</v>
      </c>
      <c r="E16" s="613"/>
      <c r="F16" s="614" t="s">
        <v>657</v>
      </c>
      <c r="G16" s="615" t="s">
        <v>277</v>
      </c>
      <c r="H16" s="606"/>
      <c r="I16" s="606"/>
      <c r="J16" s="606"/>
      <c r="K16" s="606"/>
      <c r="L16" s="601"/>
      <c r="M16" s="616">
        <v>0</v>
      </c>
      <c r="N16" s="601"/>
      <c r="O16" s="617">
        <v>0</v>
      </c>
      <c r="P16" s="605"/>
      <c r="Q16" s="616">
        <v>0</v>
      </c>
      <c r="R16" s="601"/>
      <c r="S16" s="605"/>
      <c r="T16" s="617">
        <v>0</v>
      </c>
      <c r="U16" s="605"/>
      <c r="V16" s="616">
        <v>0</v>
      </c>
      <c r="W16" s="606"/>
      <c r="X16" s="606"/>
      <c r="Y16" s="601"/>
      <c r="Z16" s="605"/>
      <c r="AA16" s="616">
        <v>0</v>
      </c>
      <c r="AB16" s="601"/>
      <c r="AC16" s="616">
        <v>0</v>
      </c>
      <c r="AD16" s="601"/>
      <c r="AE16" s="617">
        <v>0</v>
      </c>
      <c r="AF16" s="605"/>
      <c r="AG16" s="617">
        <v>0</v>
      </c>
      <c r="AH16" s="605"/>
      <c r="AI16" s="617">
        <v>0</v>
      </c>
      <c r="AJ16" s="605"/>
      <c r="AK16" s="617">
        <v>0</v>
      </c>
      <c r="AL16" s="605"/>
      <c r="AM16" s="616">
        <v>582800</v>
      </c>
      <c r="AN16" s="601"/>
      <c r="AO16" s="616">
        <v>582800</v>
      </c>
      <c r="AP16" s="601"/>
      <c r="AQ16" s="605"/>
      <c r="AR16" s="605"/>
      <c r="AS16" s="605"/>
      <c r="AT16" s="605"/>
      <c r="AU16" s="605"/>
      <c r="AV16" s="605"/>
    </row>
    <row r="17" spans="1:48" s="449" customFormat="1" ht="11.25">
      <c r="A17" s="592"/>
      <c r="B17" s="593"/>
      <c r="C17" s="619" t="s">
        <v>654</v>
      </c>
      <c r="D17" s="612" t="s">
        <v>658</v>
      </c>
      <c r="E17" s="613"/>
      <c r="F17" s="614" t="s">
        <v>659</v>
      </c>
      <c r="G17" s="615" t="s">
        <v>277</v>
      </c>
      <c r="H17" s="606"/>
      <c r="I17" s="606"/>
      <c r="J17" s="606"/>
      <c r="K17" s="606"/>
      <c r="L17" s="601"/>
      <c r="M17" s="616">
        <v>0</v>
      </c>
      <c r="N17" s="601"/>
      <c r="O17" s="617">
        <v>0</v>
      </c>
      <c r="P17" s="605"/>
      <c r="Q17" s="616">
        <v>0</v>
      </c>
      <c r="R17" s="601"/>
      <c r="S17" s="605"/>
      <c r="T17" s="617">
        <v>0</v>
      </c>
      <c r="U17" s="605"/>
      <c r="V17" s="616">
        <v>0</v>
      </c>
      <c r="W17" s="606"/>
      <c r="X17" s="606"/>
      <c r="Y17" s="601"/>
      <c r="Z17" s="605"/>
      <c r="AA17" s="616">
        <v>0</v>
      </c>
      <c r="AB17" s="601"/>
      <c r="AC17" s="616">
        <v>0</v>
      </c>
      <c r="AD17" s="601"/>
      <c r="AE17" s="617">
        <v>0</v>
      </c>
      <c r="AF17" s="605"/>
      <c r="AG17" s="617">
        <v>0</v>
      </c>
      <c r="AH17" s="605"/>
      <c r="AI17" s="617">
        <v>0</v>
      </c>
      <c r="AJ17" s="605"/>
      <c r="AK17" s="617">
        <v>0</v>
      </c>
      <c r="AL17" s="605"/>
      <c r="AM17" s="616">
        <v>446400</v>
      </c>
      <c r="AN17" s="601"/>
      <c r="AO17" s="616">
        <v>446400</v>
      </c>
      <c r="AP17" s="601"/>
      <c r="AQ17" s="605"/>
      <c r="AR17" s="605"/>
      <c r="AS17" s="605"/>
      <c r="AT17" s="605"/>
      <c r="AU17" s="605"/>
      <c r="AV17" s="605"/>
    </row>
    <row r="18" spans="1:48" s="449" customFormat="1" ht="11.25">
      <c r="A18" s="592"/>
      <c r="B18" s="593"/>
      <c r="C18" s="619" t="s">
        <v>654</v>
      </c>
      <c r="D18" s="612" t="s">
        <v>660</v>
      </c>
      <c r="E18" s="613"/>
      <c r="F18" s="614" t="s">
        <v>661</v>
      </c>
      <c r="G18" s="615" t="s">
        <v>440</v>
      </c>
      <c r="H18" s="606"/>
      <c r="I18" s="606"/>
      <c r="J18" s="606"/>
      <c r="K18" s="606"/>
      <c r="L18" s="601"/>
      <c r="M18" s="616">
        <v>0</v>
      </c>
      <c r="N18" s="601"/>
      <c r="O18" s="617">
        <v>0</v>
      </c>
      <c r="P18" s="605"/>
      <c r="Q18" s="616">
        <v>0</v>
      </c>
      <c r="R18" s="601"/>
      <c r="S18" s="605"/>
      <c r="T18" s="617">
        <v>0</v>
      </c>
      <c r="U18" s="605"/>
      <c r="V18" s="616">
        <v>0</v>
      </c>
      <c r="W18" s="606"/>
      <c r="X18" s="606"/>
      <c r="Y18" s="601"/>
      <c r="Z18" s="605"/>
      <c r="AA18" s="616">
        <v>0</v>
      </c>
      <c r="AB18" s="601"/>
      <c r="AC18" s="616">
        <v>0</v>
      </c>
      <c r="AD18" s="601"/>
      <c r="AE18" s="617">
        <v>0</v>
      </c>
      <c r="AF18" s="605"/>
      <c r="AG18" s="617">
        <v>0</v>
      </c>
      <c r="AH18" s="605"/>
      <c r="AI18" s="617">
        <v>0</v>
      </c>
      <c r="AJ18" s="605"/>
      <c r="AK18" s="617">
        <v>0</v>
      </c>
      <c r="AL18" s="605"/>
      <c r="AM18" s="616">
        <v>2000</v>
      </c>
      <c r="AN18" s="601"/>
      <c r="AO18" s="616">
        <v>2000</v>
      </c>
      <c r="AP18" s="601"/>
      <c r="AQ18" s="605"/>
      <c r="AR18" s="605"/>
      <c r="AS18" s="605"/>
      <c r="AT18" s="605"/>
      <c r="AU18" s="605"/>
      <c r="AV18" s="605"/>
    </row>
    <row r="19" spans="1:48" s="449" customFormat="1" ht="11.25">
      <c r="A19" s="592"/>
      <c r="B19" s="593"/>
      <c r="C19" s="619" t="s">
        <v>654</v>
      </c>
      <c r="D19" s="612" t="s">
        <v>457</v>
      </c>
      <c r="E19" s="613"/>
      <c r="F19" s="614" t="s">
        <v>662</v>
      </c>
      <c r="G19" s="615" t="s">
        <v>440</v>
      </c>
      <c r="H19" s="606"/>
      <c r="I19" s="606"/>
      <c r="J19" s="606"/>
      <c r="K19" s="606"/>
      <c r="L19" s="601"/>
      <c r="M19" s="616">
        <v>0</v>
      </c>
      <c r="N19" s="601"/>
      <c r="O19" s="617">
        <v>0</v>
      </c>
      <c r="P19" s="605"/>
      <c r="Q19" s="616">
        <v>0</v>
      </c>
      <c r="R19" s="601"/>
      <c r="S19" s="605"/>
      <c r="T19" s="617">
        <v>0</v>
      </c>
      <c r="U19" s="605"/>
      <c r="V19" s="616">
        <v>0</v>
      </c>
      <c r="W19" s="606"/>
      <c r="X19" s="606"/>
      <c r="Y19" s="601"/>
      <c r="Z19" s="605"/>
      <c r="AA19" s="616">
        <v>0</v>
      </c>
      <c r="AB19" s="601"/>
      <c r="AC19" s="616">
        <v>0</v>
      </c>
      <c r="AD19" s="601"/>
      <c r="AE19" s="617">
        <v>0</v>
      </c>
      <c r="AF19" s="605"/>
      <c r="AG19" s="617">
        <v>0</v>
      </c>
      <c r="AH19" s="605"/>
      <c r="AI19" s="617">
        <v>0</v>
      </c>
      <c r="AJ19" s="605"/>
      <c r="AK19" s="617">
        <v>0</v>
      </c>
      <c r="AL19" s="605"/>
      <c r="AM19" s="616">
        <v>0</v>
      </c>
      <c r="AN19" s="601"/>
      <c r="AO19" s="616">
        <v>0</v>
      </c>
      <c r="AP19" s="601"/>
      <c r="AQ19" s="605"/>
      <c r="AR19" s="605"/>
      <c r="AS19" s="605"/>
      <c r="AT19" s="605"/>
      <c r="AU19" s="605"/>
      <c r="AV19" s="605"/>
    </row>
    <row r="20" spans="1:48" s="449" customFormat="1" ht="11.25">
      <c r="A20" s="592"/>
      <c r="B20" s="593"/>
      <c r="C20" s="619" t="s">
        <v>654</v>
      </c>
      <c r="D20" s="612" t="s">
        <v>663</v>
      </c>
      <c r="E20" s="613"/>
      <c r="F20" s="614" t="s">
        <v>664</v>
      </c>
      <c r="G20" s="615" t="s">
        <v>440</v>
      </c>
      <c r="H20" s="606"/>
      <c r="I20" s="606"/>
      <c r="J20" s="606"/>
      <c r="K20" s="606"/>
      <c r="L20" s="601"/>
      <c r="M20" s="616">
        <v>0</v>
      </c>
      <c r="N20" s="601"/>
      <c r="O20" s="617">
        <v>0</v>
      </c>
      <c r="P20" s="605"/>
      <c r="Q20" s="616">
        <v>0</v>
      </c>
      <c r="R20" s="601"/>
      <c r="S20" s="605"/>
      <c r="T20" s="617">
        <v>0</v>
      </c>
      <c r="U20" s="605"/>
      <c r="V20" s="616">
        <v>0</v>
      </c>
      <c r="W20" s="606"/>
      <c r="X20" s="606"/>
      <c r="Y20" s="601"/>
      <c r="Z20" s="605"/>
      <c r="AA20" s="616">
        <v>0</v>
      </c>
      <c r="AB20" s="601"/>
      <c r="AC20" s="616">
        <v>0</v>
      </c>
      <c r="AD20" s="601"/>
      <c r="AE20" s="617">
        <v>0</v>
      </c>
      <c r="AF20" s="605"/>
      <c r="AG20" s="617">
        <v>0</v>
      </c>
      <c r="AH20" s="605"/>
      <c r="AI20" s="617">
        <v>0</v>
      </c>
      <c r="AJ20" s="605"/>
      <c r="AK20" s="617">
        <v>0</v>
      </c>
      <c r="AL20" s="605"/>
      <c r="AM20" s="616">
        <v>250000</v>
      </c>
      <c r="AN20" s="601"/>
      <c r="AO20" s="616">
        <v>250000</v>
      </c>
      <c r="AP20" s="601"/>
      <c r="AQ20" s="605"/>
      <c r="AR20" s="605"/>
      <c r="AS20" s="605"/>
      <c r="AT20" s="605"/>
      <c r="AU20" s="605"/>
      <c r="AV20" s="605"/>
    </row>
    <row r="21" spans="1:48" s="449" customFormat="1" ht="11.25">
      <c r="A21" s="592"/>
      <c r="B21" s="593"/>
      <c r="C21" s="619" t="s">
        <v>654</v>
      </c>
      <c r="D21" s="612" t="s">
        <v>665</v>
      </c>
      <c r="E21" s="613"/>
      <c r="F21" s="614" t="s">
        <v>666</v>
      </c>
      <c r="G21" s="615" t="s">
        <v>440</v>
      </c>
      <c r="H21" s="606"/>
      <c r="I21" s="606"/>
      <c r="J21" s="606"/>
      <c r="K21" s="606"/>
      <c r="L21" s="601"/>
      <c r="M21" s="616">
        <v>0</v>
      </c>
      <c r="N21" s="601"/>
      <c r="O21" s="617">
        <v>0</v>
      </c>
      <c r="P21" s="605"/>
      <c r="Q21" s="616">
        <v>0</v>
      </c>
      <c r="R21" s="601"/>
      <c r="S21" s="605"/>
      <c r="T21" s="617">
        <v>0</v>
      </c>
      <c r="U21" s="605"/>
      <c r="V21" s="616">
        <v>0</v>
      </c>
      <c r="W21" s="606"/>
      <c r="X21" s="606"/>
      <c r="Y21" s="601"/>
      <c r="Z21" s="605"/>
      <c r="AA21" s="616">
        <v>0</v>
      </c>
      <c r="AB21" s="601"/>
      <c r="AC21" s="616">
        <v>0</v>
      </c>
      <c r="AD21" s="601"/>
      <c r="AE21" s="617">
        <v>0</v>
      </c>
      <c r="AF21" s="605"/>
      <c r="AG21" s="617">
        <v>0</v>
      </c>
      <c r="AH21" s="605"/>
      <c r="AI21" s="617">
        <v>0</v>
      </c>
      <c r="AJ21" s="605"/>
      <c r="AK21" s="617">
        <v>0</v>
      </c>
      <c r="AL21" s="605"/>
      <c r="AM21" s="616">
        <v>0</v>
      </c>
      <c r="AN21" s="601"/>
      <c r="AO21" s="616">
        <v>0</v>
      </c>
      <c r="AP21" s="601"/>
      <c r="AQ21" s="605"/>
      <c r="AR21" s="605"/>
      <c r="AS21" s="605"/>
      <c r="AT21" s="605"/>
      <c r="AU21" s="605"/>
      <c r="AV21" s="605"/>
    </row>
    <row r="22" spans="1:48" ht="15.75" customHeight="1">
      <c r="A22" s="592"/>
      <c r="B22" s="594"/>
      <c r="C22" s="595" t="s">
        <v>667</v>
      </c>
      <c r="D22" s="590"/>
      <c r="E22" s="590"/>
      <c r="F22" s="590"/>
      <c r="G22" s="590"/>
      <c r="H22" s="590"/>
      <c r="I22" s="590"/>
      <c r="J22" s="590"/>
      <c r="K22" s="590"/>
      <c r="L22" s="591"/>
      <c r="M22" s="596">
        <v>0</v>
      </c>
      <c r="N22" s="591"/>
      <c r="O22" s="597">
        <v>0</v>
      </c>
      <c r="P22" s="448"/>
      <c r="Q22" s="596">
        <v>0</v>
      </c>
      <c r="R22" s="591"/>
      <c r="S22" s="448"/>
      <c r="T22" s="597">
        <v>0</v>
      </c>
      <c r="U22" s="448"/>
      <c r="V22" s="596">
        <v>0</v>
      </c>
      <c r="W22" s="590"/>
      <c r="X22" s="590"/>
      <c r="Y22" s="591"/>
      <c r="Z22" s="448"/>
      <c r="AA22" s="596">
        <v>0</v>
      </c>
      <c r="AB22" s="591"/>
      <c r="AC22" s="596">
        <v>0</v>
      </c>
      <c r="AD22" s="591"/>
      <c r="AE22" s="597">
        <v>0</v>
      </c>
      <c r="AF22" s="448"/>
      <c r="AG22" s="597">
        <v>0</v>
      </c>
      <c r="AH22" s="448"/>
      <c r="AI22" s="597">
        <v>0</v>
      </c>
      <c r="AJ22" s="448"/>
      <c r="AK22" s="597">
        <v>0</v>
      </c>
      <c r="AL22" s="448"/>
      <c r="AM22" s="602">
        <v>1292833</v>
      </c>
      <c r="AN22" s="603"/>
      <c r="AO22" s="602">
        <v>1292833</v>
      </c>
      <c r="AP22" s="603"/>
      <c r="AQ22" s="448"/>
      <c r="AR22" s="448"/>
      <c r="AS22" s="448"/>
      <c r="AT22" s="448"/>
      <c r="AU22" s="448"/>
      <c r="AV22" s="448"/>
    </row>
    <row r="23" spans="1:48" ht="15.75" customHeight="1">
      <c r="A23" s="598"/>
      <c r="B23" s="595" t="s">
        <v>668</v>
      </c>
      <c r="C23" s="590"/>
      <c r="D23" s="590"/>
      <c r="E23" s="590"/>
      <c r="F23" s="590"/>
      <c r="G23" s="590"/>
      <c r="H23" s="590"/>
      <c r="I23" s="590"/>
      <c r="J23" s="590"/>
      <c r="K23" s="590"/>
      <c r="L23" s="591"/>
      <c r="M23" s="596">
        <v>0</v>
      </c>
      <c r="N23" s="591"/>
      <c r="O23" s="597">
        <v>0</v>
      </c>
      <c r="P23" s="448"/>
      <c r="Q23" s="596">
        <v>0</v>
      </c>
      <c r="R23" s="591"/>
      <c r="S23" s="448"/>
      <c r="T23" s="597">
        <v>0</v>
      </c>
      <c r="U23" s="448"/>
      <c r="V23" s="596">
        <v>0</v>
      </c>
      <c r="W23" s="590"/>
      <c r="X23" s="590"/>
      <c r="Y23" s="591"/>
      <c r="Z23" s="448"/>
      <c r="AA23" s="596">
        <v>0</v>
      </c>
      <c r="AB23" s="591"/>
      <c r="AC23" s="596">
        <v>0</v>
      </c>
      <c r="AD23" s="591"/>
      <c r="AE23" s="597">
        <v>0</v>
      </c>
      <c r="AF23" s="448"/>
      <c r="AG23" s="597">
        <v>0</v>
      </c>
      <c r="AH23" s="448"/>
      <c r="AI23" s="597">
        <v>0</v>
      </c>
      <c r="AJ23" s="448"/>
      <c r="AK23" s="597">
        <v>0</v>
      </c>
      <c r="AL23" s="448"/>
      <c r="AM23" s="602">
        <v>11320457.5</v>
      </c>
      <c r="AN23" s="603"/>
      <c r="AO23" s="602">
        <v>11320457.5</v>
      </c>
      <c r="AP23" s="603"/>
      <c r="AQ23" s="448"/>
      <c r="AR23" s="448"/>
      <c r="AS23" s="448"/>
      <c r="AT23" s="448"/>
      <c r="AU23" s="448"/>
      <c r="AV23" s="448"/>
    </row>
    <row r="24" spans="1:48" s="449" customFormat="1" ht="11.25">
      <c r="A24" s="588" t="s">
        <v>654</v>
      </c>
      <c r="B24" s="589" t="s">
        <v>116</v>
      </c>
      <c r="C24" s="619" t="s">
        <v>654</v>
      </c>
      <c r="D24" s="612" t="s">
        <v>669</v>
      </c>
      <c r="E24" s="613"/>
      <c r="F24" s="614" t="s">
        <v>670</v>
      </c>
      <c r="G24" s="615" t="s">
        <v>440</v>
      </c>
      <c r="H24" s="606"/>
      <c r="I24" s="606"/>
      <c r="J24" s="606"/>
      <c r="K24" s="606"/>
      <c r="L24" s="601"/>
      <c r="M24" s="616">
        <v>57960</v>
      </c>
      <c r="N24" s="601"/>
      <c r="O24" s="617">
        <v>0</v>
      </c>
      <c r="P24" s="605"/>
      <c r="Q24" s="616">
        <v>0</v>
      </c>
      <c r="R24" s="601"/>
      <c r="S24" s="605"/>
      <c r="T24" s="617">
        <v>0</v>
      </c>
      <c r="U24" s="605"/>
      <c r="V24" s="616">
        <v>0</v>
      </c>
      <c r="W24" s="606"/>
      <c r="X24" s="606"/>
      <c r="Y24" s="601"/>
      <c r="Z24" s="605"/>
      <c r="AA24" s="616">
        <v>0</v>
      </c>
      <c r="AB24" s="601"/>
      <c r="AC24" s="616">
        <v>0</v>
      </c>
      <c r="AD24" s="601"/>
      <c r="AE24" s="617">
        <v>0</v>
      </c>
      <c r="AF24" s="605"/>
      <c r="AG24" s="617">
        <v>0</v>
      </c>
      <c r="AH24" s="605"/>
      <c r="AI24" s="617">
        <v>0</v>
      </c>
      <c r="AJ24" s="605"/>
      <c r="AK24" s="617">
        <v>0</v>
      </c>
      <c r="AL24" s="605"/>
      <c r="AM24" s="616">
        <v>0</v>
      </c>
      <c r="AN24" s="601"/>
      <c r="AO24" s="616">
        <v>57960</v>
      </c>
      <c r="AP24" s="601"/>
      <c r="AQ24" s="605"/>
      <c r="AR24" s="605"/>
      <c r="AS24" s="605"/>
      <c r="AT24" s="605"/>
      <c r="AU24" s="605"/>
      <c r="AV24" s="605"/>
    </row>
    <row r="25" spans="1:48" s="449" customFormat="1" ht="11.25">
      <c r="A25" s="592"/>
      <c r="B25" s="593"/>
      <c r="C25" s="619" t="s">
        <v>654</v>
      </c>
      <c r="D25" s="612" t="s">
        <v>671</v>
      </c>
      <c r="E25" s="613"/>
      <c r="F25" s="614" t="s">
        <v>672</v>
      </c>
      <c r="G25" s="615" t="s">
        <v>440</v>
      </c>
      <c r="H25" s="606"/>
      <c r="I25" s="606"/>
      <c r="J25" s="606"/>
      <c r="K25" s="606"/>
      <c r="L25" s="601"/>
      <c r="M25" s="616">
        <v>10000</v>
      </c>
      <c r="N25" s="601"/>
      <c r="O25" s="617">
        <v>0</v>
      </c>
      <c r="P25" s="605"/>
      <c r="Q25" s="616">
        <v>0</v>
      </c>
      <c r="R25" s="601"/>
      <c r="S25" s="605"/>
      <c r="T25" s="617">
        <v>0</v>
      </c>
      <c r="U25" s="605"/>
      <c r="V25" s="616">
        <v>0</v>
      </c>
      <c r="W25" s="606"/>
      <c r="X25" s="606"/>
      <c r="Y25" s="601"/>
      <c r="Z25" s="605"/>
      <c r="AA25" s="616">
        <v>0</v>
      </c>
      <c r="AB25" s="601"/>
      <c r="AC25" s="616">
        <v>0</v>
      </c>
      <c r="AD25" s="601"/>
      <c r="AE25" s="617">
        <v>0</v>
      </c>
      <c r="AF25" s="605"/>
      <c r="AG25" s="617">
        <v>0</v>
      </c>
      <c r="AH25" s="605"/>
      <c r="AI25" s="617">
        <v>0</v>
      </c>
      <c r="AJ25" s="605"/>
      <c r="AK25" s="617">
        <v>0</v>
      </c>
      <c r="AL25" s="605"/>
      <c r="AM25" s="616">
        <v>0</v>
      </c>
      <c r="AN25" s="601"/>
      <c r="AO25" s="616">
        <v>10000</v>
      </c>
      <c r="AP25" s="601"/>
      <c r="AQ25" s="605"/>
      <c r="AR25" s="605"/>
      <c r="AS25" s="605"/>
      <c r="AT25" s="605"/>
      <c r="AU25" s="605"/>
      <c r="AV25" s="605"/>
    </row>
    <row r="26" spans="1:48" s="449" customFormat="1" ht="11.25">
      <c r="A26" s="592"/>
      <c r="B26" s="593"/>
      <c r="C26" s="619" t="s">
        <v>654</v>
      </c>
      <c r="D26" s="612" t="s">
        <v>673</v>
      </c>
      <c r="E26" s="613"/>
      <c r="F26" s="614" t="s">
        <v>674</v>
      </c>
      <c r="G26" s="615" t="s">
        <v>440</v>
      </c>
      <c r="H26" s="606"/>
      <c r="I26" s="606"/>
      <c r="J26" s="606"/>
      <c r="K26" s="606"/>
      <c r="L26" s="601"/>
      <c r="M26" s="616">
        <v>10000</v>
      </c>
      <c r="N26" s="601"/>
      <c r="O26" s="617">
        <v>0</v>
      </c>
      <c r="P26" s="605"/>
      <c r="Q26" s="616">
        <v>0</v>
      </c>
      <c r="R26" s="601"/>
      <c r="S26" s="605"/>
      <c r="T26" s="617">
        <v>0</v>
      </c>
      <c r="U26" s="605"/>
      <c r="V26" s="616">
        <v>0</v>
      </c>
      <c r="W26" s="606"/>
      <c r="X26" s="606"/>
      <c r="Y26" s="601"/>
      <c r="Z26" s="605"/>
      <c r="AA26" s="616">
        <v>0</v>
      </c>
      <c r="AB26" s="601"/>
      <c r="AC26" s="616">
        <v>0</v>
      </c>
      <c r="AD26" s="601"/>
      <c r="AE26" s="617">
        <v>0</v>
      </c>
      <c r="AF26" s="605"/>
      <c r="AG26" s="617">
        <v>0</v>
      </c>
      <c r="AH26" s="605"/>
      <c r="AI26" s="617">
        <v>0</v>
      </c>
      <c r="AJ26" s="605"/>
      <c r="AK26" s="617">
        <v>0</v>
      </c>
      <c r="AL26" s="605"/>
      <c r="AM26" s="616">
        <v>0</v>
      </c>
      <c r="AN26" s="601"/>
      <c r="AO26" s="616">
        <v>10000</v>
      </c>
      <c r="AP26" s="601"/>
      <c r="AQ26" s="605"/>
      <c r="AR26" s="605"/>
      <c r="AS26" s="605"/>
      <c r="AT26" s="605"/>
      <c r="AU26" s="605"/>
      <c r="AV26" s="605"/>
    </row>
    <row r="27" spans="1:48" s="449" customFormat="1" ht="11.25">
      <c r="A27" s="592"/>
      <c r="B27" s="593"/>
      <c r="C27" s="619" t="s">
        <v>654</v>
      </c>
      <c r="D27" s="612" t="s">
        <v>675</v>
      </c>
      <c r="E27" s="613"/>
      <c r="F27" s="614" t="s">
        <v>676</v>
      </c>
      <c r="G27" s="615" t="s">
        <v>440</v>
      </c>
      <c r="H27" s="606"/>
      <c r="I27" s="606"/>
      <c r="J27" s="606"/>
      <c r="K27" s="606"/>
      <c r="L27" s="601"/>
      <c r="M27" s="616">
        <v>16560</v>
      </c>
      <c r="N27" s="601"/>
      <c r="O27" s="617">
        <v>0</v>
      </c>
      <c r="P27" s="605"/>
      <c r="Q27" s="616">
        <v>0</v>
      </c>
      <c r="R27" s="601"/>
      <c r="S27" s="605"/>
      <c r="T27" s="617">
        <v>0</v>
      </c>
      <c r="U27" s="605"/>
      <c r="V27" s="616">
        <v>0</v>
      </c>
      <c r="W27" s="606"/>
      <c r="X27" s="606"/>
      <c r="Y27" s="601"/>
      <c r="Z27" s="605"/>
      <c r="AA27" s="616">
        <v>0</v>
      </c>
      <c r="AB27" s="601"/>
      <c r="AC27" s="616">
        <v>0</v>
      </c>
      <c r="AD27" s="601"/>
      <c r="AE27" s="617">
        <v>0</v>
      </c>
      <c r="AF27" s="605"/>
      <c r="AG27" s="617">
        <v>0</v>
      </c>
      <c r="AH27" s="605"/>
      <c r="AI27" s="617">
        <v>0</v>
      </c>
      <c r="AJ27" s="605"/>
      <c r="AK27" s="617">
        <v>0</v>
      </c>
      <c r="AL27" s="605"/>
      <c r="AM27" s="616">
        <v>0</v>
      </c>
      <c r="AN27" s="601"/>
      <c r="AO27" s="616">
        <v>16560</v>
      </c>
      <c r="AP27" s="601"/>
      <c r="AQ27" s="605"/>
      <c r="AR27" s="605"/>
      <c r="AS27" s="605"/>
      <c r="AT27" s="605"/>
      <c r="AU27" s="605"/>
      <c r="AV27" s="605"/>
    </row>
    <row r="28" spans="1:48" s="449" customFormat="1" ht="11.25">
      <c r="A28" s="592"/>
      <c r="B28" s="593"/>
      <c r="C28" s="619" t="s">
        <v>654</v>
      </c>
      <c r="D28" s="612" t="s">
        <v>677</v>
      </c>
      <c r="E28" s="613"/>
      <c r="F28" s="614" t="s">
        <v>678</v>
      </c>
      <c r="G28" s="615" t="s">
        <v>440</v>
      </c>
      <c r="H28" s="606"/>
      <c r="I28" s="606"/>
      <c r="J28" s="606"/>
      <c r="K28" s="606"/>
      <c r="L28" s="601"/>
      <c r="M28" s="616">
        <v>124200</v>
      </c>
      <c r="N28" s="601"/>
      <c r="O28" s="617">
        <v>0</v>
      </c>
      <c r="P28" s="605"/>
      <c r="Q28" s="616">
        <v>0</v>
      </c>
      <c r="R28" s="601"/>
      <c r="S28" s="605"/>
      <c r="T28" s="617">
        <v>0</v>
      </c>
      <c r="U28" s="605"/>
      <c r="V28" s="616">
        <v>0</v>
      </c>
      <c r="W28" s="606"/>
      <c r="X28" s="606"/>
      <c r="Y28" s="601"/>
      <c r="Z28" s="605"/>
      <c r="AA28" s="616">
        <v>0</v>
      </c>
      <c r="AB28" s="601"/>
      <c r="AC28" s="616">
        <v>0</v>
      </c>
      <c r="AD28" s="601"/>
      <c r="AE28" s="617">
        <v>0</v>
      </c>
      <c r="AF28" s="605"/>
      <c r="AG28" s="617">
        <v>0</v>
      </c>
      <c r="AH28" s="605"/>
      <c r="AI28" s="617">
        <v>0</v>
      </c>
      <c r="AJ28" s="605"/>
      <c r="AK28" s="617">
        <v>0</v>
      </c>
      <c r="AL28" s="605"/>
      <c r="AM28" s="616">
        <v>0</v>
      </c>
      <c r="AN28" s="601"/>
      <c r="AO28" s="616">
        <v>124200</v>
      </c>
      <c r="AP28" s="601"/>
      <c r="AQ28" s="605"/>
      <c r="AR28" s="605"/>
      <c r="AS28" s="605"/>
      <c r="AT28" s="605"/>
      <c r="AU28" s="605"/>
      <c r="AV28" s="605"/>
    </row>
    <row r="29" spans="1:48" ht="15.75" customHeight="1">
      <c r="A29" s="592"/>
      <c r="B29" s="594"/>
      <c r="C29" s="595" t="s">
        <v>667</v>
      </c>
      <c r="D29" s="590"/>
      <c r="E29" s="590"/>
      <c r="F29" s="590"/>
      <c r="G29" s="590"/>
      <c r="H29" s="590"/>
      <c r="I29" s="590"/>
      <c r="J29" s="590"/>
      <c r="K29" s="590"/>
      <c r="L29" s="591"/>
      <c r="M29" s="600">
        <v>218720</v>
      </c>
      <c r="N29" s="601"/>
      <c r="O29" s="597">
        <v>0</v>
      </c>
      <c r="P29" s="448"/>
      <c r="Q29" s="596">
        <v>0</v>
      </c>
      <c r="R29" s="591"/>
      <c r="S29" s="448"/>
      <c r="T29" s="597">
        <v>0</v>
      </c>
      <c r="U29" s="448"/>
      <c r="V29" s="596">
        <v>0</v>
      </c>
      <c r="W29" s="590"/>
      <c r="X29" s="590"/>
      <c r="Y29" s="591"/>
      <c r="Z29" s="448"/>
      <c r="AA29" s="596">
        <v>0</v>
      </c>
      <c r="AB29" s="591"/>
      <c r="AC29" s="596">
        <v>0</v>
      </c>
      <c r="AD29" s="591"/>
      <c r="AE29" s="597">
        <v>0</v>
      </c>
      <c r="AF29" s="448"/>
      <c r="AG29" s="597">
        <v>0</v>
      </c>
      <c r="AH29" s="448"/>
      <c r="AI29" s="597">
        <v>0</v>
      </c>
      <c r="AJ29" s="448"/>
      <c r="AK29" s="597">
        <v>0</v>
      </c>
      <c r="AL29" s="448"/>
      <c r="AM29" s="596">
        <v>0</v>
      </c>
      <c r="AN29" s="591"/>
      <c r="AO29" s="596">
        <v>218720</v>
      </c>
      <c r="AP29" s="591"/>
      <c r="AQ29" s="448"/>
      <c r="AR29" s="448"/>
      <c r="AS29" s="448"/>
      <c r="AT29" s="448"/>
      <c r="AU29" s="448"/>
      <c r="AV29" s="448"/>
    </row>
    <row r="30" spans="1:48" ht="14.25" customHeight="1">
      <c r="A30" s="598"/>
      <c r="B30" s="595" t="s">
        <v>668</v>
      </c>
      <c r="C30" s="590"/>
      <c r="D30" s="590"/>
      <c r="E30" s="590"/>
      <c r="F30" s="590"/>
      <c r="G30" s="590"/>
      <c r="H30" s="590"/>
      <c r="I30" s="590"/>
      <c r="J30" s="590"/>
      <c r="K30" s="590"/>
      <c r="L30" s="591"/>
      <c r="M30" s="602">
        <v>2181956</v>
      </c>
      <c r="N30" s="603"/>
      <c r="O30" s="597">
        <v>0</v>
      </c>
      <c r="P30" s="448"/>
      <c r="Q30" s="596">
        <v>0</v>
      </c>
      <c r="R30" s="591"/>
      <c r="S30" s="448"/>
      <c r="T30" s="597">
        <v>0</v>
      </c>
      <c r="U30" s="448"/>
      <c r="V30" s="596">
        <v>0</v>
      </c>
      <c r="W30" s="590"/>
      <c r="X30" s="590"/>
      <c r="Y30" s="591"/>
      <c r="Z30" s="448"/>
      <c r="AA30" s="596">
        <v>0</v>
      </c>
      <c r="AB30" s="591"/>
      <c r="AC30" s="596">
        <v>0</v>
      </c>
      <c r="AD30" s="591"/>
      <c r="AE30" s="597">
        <v>0</v>
      </c>
      <c r="AF30" s="448"/>
      <c r="AG30" s="597">
        <v>0</v>
      </c>
      <c r="AH30" s="448"/>
      <c r="AI30" s="597">
        <v>0</v>
      </c>
      <c r="AJ30" s="448"/>
      <c r="AK30" s="597">
        <v>0</v>
      </c>
      <c r="AL30" s="448"/>
      <c r="AM30" s="596">
        <v>0</v>
      </c>
      <c r="AN30" s="591"/>
      <c r="AO30" s="600">
        <v>2181956</v>
      </c>
      <c r="AP30" s="601"/>
      <c r="AQ30" s="448"/>
      <c r="AR30" s="448"/>
      <c r="AS30" s="448"/>
      <c r="AT30" s="448"/>
      <c r="AU30" s="448"/>
      <c r="AV30" s="448"/>
    </row>
    <row r="31" spans="1:48" s="449" customFormat="1" ht="11.25">
      <c r="A31" s="588" t="s">
        <v>654</v>
      </c>
      <c r="B31" s="589" t="s">
        <v>115</v>
      </c>
      <c r="C31" s="611" t="s">
        <v>654</v>
      </c>
      <c r="D31" s="612" t="s">
        <v>679</v>
      </c>
      <c r="E31" s="613"/>
      <c r="F31" s="614" t="s">
        <v>680</v>
      </c>
      <c r="G31" s="615" t="s">
        <v>440</v>
      </c>
      <c r="H31" s="606"/>
      <c r="I31" s="606"/>
      <c r="J31" s="606"/>
      <c r="K31" s="606"/>
      <c r="L31" s="601"/>
      <c r="M31" s="616">
        <v>217140</v>
      </c>
      <c r="N31" s="601"/>
      <c r="O31" s="617">
        <v>53000</v>
      </c>
      <c r="P31" s="605"/>
      <c r="Q31" s="616">
        <v>0</v>
      </c>
      <c r="R31" s="601"/>
      <c r="S31" s="605"/>
      <c r="T31" s="617">
        <v>0</v>
      </c>
      <c r="U31" s="605"/>
      <c r="V31" s="616">
        <v>0</v>
      </c>
      <c r="W31" s="606"/>
      <c r="X31" s="606"/>
      <c r="Y31" s="601"/>
      <c r="Z31" s="605"/>
      <c r="AA31" s="616">
        <v>0</v>
      </c>
      <c r="AB31" s="601"/>
      <c r="AC31" s="616">
        <v>0</v>
      </c>
      <c r="AD31" s="601"/>
      <c r="AE31" s="617">
        <v>45930</v>
      </c>
      <c r="AF31" s="605"/>
      <c r="AG31" s="617">
        <v>0</v>
      </c>
      <c r="AH31" s="605"/>
      <c r="AI31" s="617">
        <v>0</v>
      </c>
      <c r="AJ31" s="605"/>
      <c r="AK31" s="617">
        <v>0</v>
      </c>
      <c r="AL31" s="605"/>
      <c r="AM31" s="616">
        <v>0</v>
      </c>
      <c r="AN31" s="601"/>
      <c r="AO31" s="616">
        <v>316070</v>
      </c>
      <c r="AP31" s="601"/>
      <c r="AQ31" s="605"/>
      <c r="AR31" s="605"/>
      <c r="AS31" s="605"/>
      <c r="AT31" s="605"/>
      <c r="AU31" s="605"/>
      <c r="AV31" s="605"/>
    </row>
    <row r="32" spans="1:48" s="449" customFormat="1" ht="11.25">
      <c r="A32" s="592"/>
      <c r="B32" s="593"/>
      <c r="C32" s="618"/>
      <c r="D32" s="612" t="s">
        <v>679</v>
      </c>
      <c r="E32" s="613"/>
      <c r="F32" s="614" t="s">
        <v>680</v>
      </c>
      <c r="G32" s="615" t="s">
        <v>277</v>
      </c>
      <c r="H32" s="606"/>
      <c r="I32" s="606"/>
      <c r="J32" s="606"/>
      <c r="K32" s="606"/>
      <c r="L32" s="601"/>
      <c r="M32" s="616">
        <v>0</v>
      </c>
      <c r="N32" s="601"/>
      <c r="O32" s="617">
        <v>0</v>
      </c>
      <c r="P32" s="605"/>
      <c r="Q32" s="616">
        <v>0</v>
      </c>
      <c r="R32" s="601"/>
      <c r="S32" s="605"/>
      <c r="T32" s="617">
        <v>0</v>
      </c>
      <c r="U32" s="605"/>
      <c r="V32" s="616">
        <v>0</v>
      </c>
      <c r="W32" s="606"/>
      <c r="X32" s="606"/>
      <c r="Y32" s="601"/>
      <c r="Z32" s="605"/>
      <c r="AA32" s="616">
        <v>81730</v>
      </c>
      <c r="AB32" s="601"/>
      <c r="AC32" s="616">
        <v>0</v>
      </c>
      <c r="AD32" s="601"/>
      <c r="AE32" s="617">
        <v>0</v>
      </c>
      <c r="AF32" s="605"/>
      <c r="AG32" s="617">
        <v>0</v>
      </c>
      <c r="AH32" s="605"/>
      <c r="AI32" s="617">
        <v>0</v>
      </c>
      <c r="AJ32" s="605"/>
      <c r="AK32" s="617">
        <v>0</v>
      </c>
      <c r="AL32" s="605"/>
      <c r="AM32" s="616">
        <v>0</v>
      </c>
      <c r="AN32" s="601"/>
      <c r="AO32" s="616">
        <v>81730</v>
      </c>
      <c r="AP32" s="601"/>
      <c r="AQ32" s="605"/>
      <c r="AR32" s="605"/>
      <c r="AS32" s="605"/>
      <c r="AT32" s="605"/>
      <c r="AU32" s="605"/>
      <c r="AV32" s="605"/>
    </row>
    <row r="33" spans="1:48" s="449" customFormat="1" ht="11.25">
      <c r="A33" s="592"/>
      <c r="B33" s="593"/>
      <c r="C33" s="619" t="s">
        <v>654</v>
      </c>
      <c r="D33" s="612" t="s">
        <v>681</v>
      </c>
      <c r="E33" s="613"/>
      <c r="F33" s="614" t="s">
        <v>682</v>
      </c>
      <c r="G33" s="615" t="s">
        <v>440</v>
      </c>
      <c r="H33" s="606"/>
      <c r="I33" s="606"/>
      <c r="J33" s="606"/>
      <c r="K33" s="606"/>
      <c r="L33" s="601"/>
      <c r="M33" s="616">
        <v>7000</v>
      </c>
      <c r="N33" s="601"/>
      <c r="O33" s="617">
        <v>0</v>
      </c>
      <c r="P33" s="605"/>
      <c r="Q33" s="616">
        <v>0</v>
      </c>
      <c r="R33" s="601"/>
      <c r="S33" s="605"/>
      <c r="T33" s="617">
        <v>0</v>
      </c>
      <c r="U33" s="605"/>
      <c r="V33" s="616">
        <v>0</v>
      </c>
      <c r="W33" s="606"/>
      <c r="X33" s="606"/>
      <c r="Y33" s="601"/>
      <c r="Z33" s="605"/>
      <c r="AA33" s="616">
        <v>0</v>
      </c>
      <c r="AB33" s="601"/>
      <c r="AC33" s="616">
        <v>0</v>
      </c>
      <c r="AD33" s="601"/>
      <c r="AE33" s="617">
        <v>0</v>
      </c>
      <c r="AF33" s="605"/>
      <c r="AG33" s="617">
        <v>0</v>
      </c>
      <c r="AH33" s="605"/>
      <c r="AI33" s="617">
        <v>0</v>
      </c>
      <c r="AJ33" s="605"/>
      <c r="AK33" s="617">
        <v>0</v>
      </c>
      <c r="AL33" s="605"/>
      <c r="AM33" s="616">
        <v>0</v>
      </c>
      <c r="AN33" s="601"/>
      <c r="AO33" s="616">
        <v>7000</v>
      </c>
      <c r="AP33" s="601"/>
      <c r="AQ33" s="605"/>
      <c r="AR33" s="605"/>
      <c r="AS33" s="605"/>
      <c r="AT33" s="605"/>
      <c r="AU33" s="605"/>
      <c r="AV33" s="605"/>
    </row>
    <row r="34" spans="1:48" s="449" customFormat="1" ht="11.25">
      <c r="A34" s="592"/>
      <c r="B34" s="593"/>
      <c r="C34" s="619" t="s">
        <v>654</v>
      </c>
      <c r="D34" s="612" t="s">
        <v>683</v>
      </c>
      <c r="E34" s="613"/>
      <c r="F34" s="614" t="s">
        <v>684</v>
      </c>
      <c r="G34" s="615" t="s">
        <v>440</v>
      </c>
      <c r="H34" s="606"/>
      <c r="I34" s="606"/>
      <c r="J34" s="606"/>
      <c r="K34" s="606"/>
      <c r="L34" s="601"/>
      <c r="M34" s="616">
        <v>15500</v>
      </c>
      <c r="N34" s="601"/>
      <c r="O34" s="617">
        <v>5000</v>
      </c>
      <c r="P34" s="605"/>
      <c r="Q34" s="616">
        <v>0</v>
      </c>
      <c r="R34" s="601"/>
      <c r="S34" s="605"/>
      <c r="T34" s="617">
        <v>0</v>
      </c>
      <c r="U34" s="605"/>
      <c r="V34" s="616">
        <v>0</v>
      </c>
      <c r="W34" s="606"/>
      <c r="X34" s="606"/>
      <c r="Y34" s="601"/>
      <c r="Z34" s="605"/>
      <c r="AA34" s="616">
        <v>0</v>
      </c>
      <c r="AB34" s="601"/>
      <c r="AC34" s="616">
        <v>0</v>
      </c>
      <c r="AD34" s="601"/>
      <c r="AE34" s="617">
        <v>5000</v>
      </c>
      <c r="AF34" s="605"/>
      <c r="AG34" s="617">
        <v>0</v>
      </c>
      <c r="AH34" s="605"/>
      <c r="AI34" s="617">
        <v>0</v>
      </c>
      <c r="AJ34" s="605"/>
      <c r="AK34" s="617">
        <v>0</v>
      </c>
      <c r="AL34" s="605"/>
      <c r="AM34" s="616">
        <v>0</v>
      </c>
      <c r="AN34" s="601"/>
      <c r="AO34" s="616">
        <v>25500</v>
      </c>
      <c r="AP34" s="601"/>
      <c r="AQ34" s="605"/>
      <c r="AR34" s="605"/>
      <c r="AS34" s="605"/>
      <c r="AT34" s="605"/>
      <c r="AU34" s="605"/>
      <c r="AV34" s="605"/>
    </row>
    <row r="35" spans="1:48" s="449" customFormat="1" ht="11.25">
      <c r="A35" s="592"/>
      <c r="B35" s="593"/>
      <c r="C35" s="619" t="s">
        <v>654</v>
      </c>
      <c r="D35" s="612" t="s">
        <v>685</v>
      </c>
      <c r="E35" s="613"/>
      <c r="F35" s="614" t="s">
        <v>686</v>
      </c>
      <c r="G35" s="615" t="s">
        <v>440</v>
      </c>
      <c r="H35" s="606"/>
      <c r="I35" s="606"/>
      <c r="J35" s="606"/>
      <c r="K35" s="606"/>
      <c r="L35" s="601"/>
      <c r="M35" s="616">
        <v>0</v>
      </c>
      <c r="N35" s="601"/>
      <c r="O35" s="617">
        <v>12810</v>
      </c>
      <c r="P35" s="605"/>
      <c r="Q35" s="616">
        <v>0</v>
      </c>
      <c r="R35" s="601"/>
      <c r="S35" s="605"/>
      <c r="T35" s="617">
        <v>0</v>
      </c>
      <c r="U35" s="605"/>
      <c r="V35" s="616">
        <v>0</v>
      </c>
      <c r="W35" s="606"/>
      <c r="X35" s="606"/>
      <c r="Y35" s="601"/>
      <c r="Z35" s="605"/>
      <c r="AA35" s="616">
        <v>0</v>
      </c>
      <c r="AB35" s="601"/>
      <c r="AC35" s="616">
        <v>0</v>
      </c>
      <c r="AD35" s="601"/>
      <c r="AE35" s="617">
        <v>0</v>
      </c>
      <c r="AF35" s="605"/>
      <c r="AG35" s="617">
        <v>0</v>
      </c>
      <c r="AH35" s="605"/>
      <c r="AI35" s="617">
        <v>0</v>
      </c>
      <c r="AJ35" s="605"/>
      <c r="AK35" s="617">
        <v>0</v>
      </c>
      <c r="AL35" s="605"/>
      <c r="AM35" s="616">
        <v>0</v>
      </c>
      <c r="AN35" s="601"/>
      <c r="AO35" s="616">
        <v>12810</v>
      </c>
      <c r="AP35" s="601"/>
      <c r="AQ35" s="605"/>
      <c r="AR35" s="605"/>
      <c r="AS35" s="605"/>
      <c r="AT35" s="605"/>
      <c r="AU35" s="605"/>
      <c r="AV35" s="605"/>
    </row>
    <row r="36" spans="1:48" s="449" customFormat="1" ht="11.25">
      <c r="A36" s="592"/>
      <c r="B36" s="593"/>
      <c r="C36" s="619" t="s">
        <v>654</v>
      </c>
      <c r="D36" s="612" t="s">
        <v>687</v>
      </c>
      <c r="E36" s="613"/>
      <c r="F36" s="614" t="s">
        <v>688</v>
      </c>
      <c r="G36" s="615" t="s">
        <v>440</v>
      </c>
      <c r="H36" s="606"/>
      <c r="I36" s="606"/>
      <c r="J36" s="606"/>
      <c r="K36" s="606"/>
      <c r="L36" s="601"/>
      <c r="M36" s="616">
        <v>0</v>
      </c>
      <c r="N36" s="601"/>
      <c r="O36" s="617">
        <v>475</v>
      </c>
      <c r="P36" s="605"/>
      <c r="Q36" s="616">
        <v>0</v>
      </c>
      <c r="R36" s="601"/>
      <c r="S36" s="605"/>
      <c r="T36" s="617">
        <v>0</v>
      </c>
      <c r="U36" s="605"/>
      <c r="V36" s="616">
        <v>0</v>
      </c>
      <c r="W36" s="606"/>
      <c r="X36" s="606"/>
      <c r="Y36" s="601"/>
      <c r="Z36" s="605"/>
      <c r="AA36" s="616">
        <v>0</v>
      </c>
      <c r="AB36" s="601"/>
      <c r="AC36" s="616">
        <v>0</v>
      </c>
      <c r="AD36" s="601"/>
      <c r="AE36" s="617">
        <v>0</v>
      </c>
      <c r="AF36" s="605"/>
      <c r="AG36" s="617">
        <v>0</v>
      </c>
      <c r="AH36" s="605"/>
      <c r="AI36" s="617">
        <v>0</v>
      </c>
      <c r="AJ36" s="605"/>
      <c r="AK36" s="617">
        <v>0</v>
      </c>
      <c r="AL36" s="605"/>
      <c r="AM36" s="616">
        <v>0</v>
      </c>
      <c r="AN36" s="601"/>
      <c r="AO36" s="616">
        <v>475</v>
      </c>
      <c r="AP36" s="601"/>
      <c r="AQ36" s="605"/>
      <c r="AR36" s="605"/>
      <c r="AS36" s="605"/>
      <c r="AT36" s="605"/>
      <c r="AU36" s="605"/>
      <c r="AV36" s="605"/>
    </row>
    <row r="37" spans="1:48" s="449" customFormat="1" ht="11.25">
      <c r="A37" s="592"/>
      <c r="B37" s="593"/>
      <c r="C37" s="611" t="s">
        <v>654</v>
      </c>
      <c r="D37" s="612" t="s">
        <v>689</v>
      </c>
      <c r="E37" s="613"/>
      <c r="F37" s="614" t="s">
        <v>690</v>
      </c>
      <c r="G37" s="615" t="s">
        <v>440</v>
      </c>
      <c r="H37" s="606"/>
      <c r="I37" s="606"/>
      <c r="J37" s="606"/>
      <c r="K37" s="606"/>
      <c r="L37" s="601"/>
      <c r="M37" s="616">
        <v>118450</v>
      </c>
      <c r="N37" s="601"/>
      <c r="O37" s="617">
        <v>22140</v>
      </c>
      <c r="P37" s="605"/>
      <c r="Q37" s="616">
        <v>0</v>
      </c>
      <c r="R37" s="601"/>
      <c r="S37" s="605"/>
      <c r="T37" s="617">
        <v>0</v>
      </c>
      <c r="U37" s="605"/>
      <c r="V37" s="616">
        <v>27860</v>
      </c>
      <c r="W37" s="606"/>
      <c r="X37" s="606"/>
      <c r="Y37" s="601"/>
      <c r="Z37" s="605"/>
      <c r="AA37" s="616">
        <v>0</v>
      </c>
      <c r="AB37" s="601"/>
      <c r="AC37" s="616">
        <v>0</v>
      </c>
      <c r="AD37" s="601"/>
      <c r="AE37" s="617">
        <v>23350</v>
      </c>
      <c r="AF37" s="605"/>
      <c r="AG37" s="617">
        <v>0</v>
      </c>
      <c r="AH37" s="605"/>
      <c r="AI37" s="617">
        <v>0</v>
      </c>
      <c r="AJ37" s="605"/>
      <c r="AK37" s="617">
        <v>0</v>
      </c>
      <c r="AL37" s="605"/>
      <c r="AM37" s="616">
        <v>0</v>
      </c>
      <c r="AN37" s="601"/>
      <c r="AO37" s="616">
        <v>191800</v>
      </c>
      <c r="AP37" s="601"/>
      <c r="AQ37" s="605"/>
      <c r="AR37" s="605"/>
      <c r="AS37" s="605"/>
      <c r="AT37" s="605"/>
      <c r="AU37" s="605"/>
      <c r="AV37" s="605"/>
    </row>
    <row r="38" spans="1:48" s="449" customFormat="1" ht="11.25">
      <c r="A38" s="592"/>
      <c r="B38" s="593"/>
      <c r="C38" s="618"/>
      <c r="D38" s="612" t="s">
        <v>689</v>
      </c>
      <c r="E38" s="613"/>
      <c r="F38" s="614" t="s">
        <v>690</v>
      </c>
      <c r="G38" s="615" t="s">
        <v>277</v>
      </c>
      <c r="H38" s="606"/>
      <c r="I38" s="606"/>
      <c r="J38" s="606"/>
      <c r="K38" s="606"/>
      <c r="L38" s="601"/>
      <c r="M38" s="616">
        <v>0</v>
      </c>
      <c r="N38" s="601"/>
      <c r="O38" s="617">
        <v>0</v>
      </c>
      <c r="P38" s="605"/>
      <c r="Q38" s="616">
        <v>0</v>
      </c>
      <c r="R38" s="601"/>
      <c r="S38" s="605"/>
      <c r="T38" s="617">
        <v>0</v>
      </c>
      <c r="U38" s="605"/>
      <c r="V38" s="616">
        <v>0</v>
      </c>
      <c r="W38" s="606"/>
      <c r="X38" s="606"/>
      <c r="Y38" s="601"/>
      <c r="Z38" s="605"/>
      <c r="AA38" s="616">
        <v>27800</v>
      </c>
      <c r="AB38" s="601"/>
      <c r="AC38" s="616">
        <v>0</v>
      </c>
      <c r="AD38" s="601"/>
      <c r="AE38" s="617">
        <v>0</v>
      </c>
      <c r="AF38" s="605"/>
      <c r="AG38" s="617">
        <v>0</v>
      </c>
      <c r="AH38" s="605"/>
      <c r="AI38" s="617">
        <v>0</v>
      </c>
      <c r="AJ38" s="605"/>
      <c r="AK38" s="617">
        <v>0</v>
      </c>
      <c r="AL38" s="605"/>
      <c r="AM38" s="616">
        <v>0</v>
      </c>
      <c r="AN38" s="601"/>
      <c r="AO38" s="616">
        <v>27800</v>
      </c>
      <c r="AP38" s="601"/>
      <c r="AQ38" s="605"/>
      <c r="AR38" s="605"/>
      <c r="AS38" s="605"/>
      <c r="AT38" s="605"/>
      <c r="AU38" s="605"/>
      <c r="AV38" s="605"/>
    </row>
    <row r="39" spans="1:48" s="449" customFormat="1" ht="11.25">
      <c r="A39" s="592"/>
      <c r="B39" s="593"/>
      <c r="C39" s="611" t="s">
        <v>654</v>
      </c>
      <c r="D39" s="612" t="s">
        <v>691</v>
      </c>
      <c r="E39" s="613"/>
      <c r="F39" s="614" t="s">
        <v>692</v>
      </c>
      <c r="G39" s="615" t="s">
        <v>440</v>
      </c>
      <c r="H39" s="606"/>
      <c r="I39" s="606"/>
      <c r="J39" s="606"/>
      <c r="K39" s="606"/>
      <c r="L39" s="601"/>
      <c r="M39" s="616">
        <v>7000</v>
      </c>
      <c r="N39" s="601"/>
      <c r="O39" s="617">
        <v>3825</v>
      </c>
      <c r="P39" s="605"/>
      <c r="Q39" s="616">
        <v>0</v>
      </c>
      <c r="R39" s="601"/>
      <c r="S39" s="605"/>
      <c r="T39" s="617">
        <v>0</v>
      </c>
      <c r="U39" s="605"/>
      <c r="V39" s="616">
        <v>2000</v>
      </c>
      <c r="W39" s="606"/>
      <c r="X39" s="606"/>
      <c r="Y39" s="601"/>
      <c r="Z39" s="605"/>
      <c r="AA39" s="616">
        <v>0</v>
      </c>
      <c r="AB39" s="601"/>
      <c r="AC39" s="616">
        <v>0</v>
      </c>
      <c r="AD39" s="601"/>
      <c r="AE39" s="617">
        <v>2895</v>
      </c>
      <c r="AF39" s="605"/>
      <c r="AG39" s="617">
        <v>0</v>
      </c>
      <c r="AH39" s="605"/>
      <c r="AI39" s="617">
        <v>0</v>
      </c>
      <c r="AJ39" s="605"/>
      <c r="AK39" s="617">
        <v>0</v>
      </c>
      <c r="AL39" s="605"/>
      <c r="AM39" s="616">
        <v>0</v>
      </c>
      <c r="AN39" s="601"/>
      <c r="AO39" s="616">
        <v>15720</v>
      </c>
      <c r="AP39" s="601"/>
      <c r="AQ39" s="605"/>
      <c r="AR39" s="605"/>
      <c r="AS39" s="605"/>
      <c r="AT39" s="605"/>
      <c r="AU39" s="605"/>
      <c r="AV39" s="605"/>
    </row>
    <row r="40" spans="1:48" s="449" customFormat="1" ht="11.25">
      <c r="A40" s="592"/>
      <c r="B40" s="593"/>
      <c r="C40" s="618"/>
      <c r="D40" s="612" t="s">
        <v>691</v>
      </c>
      <c r="E40" s="613"/>
      <c r="F40" s="614" t="s">
        <v>692</v>
      </c>
      <c r="G40" s="615" t="s">
        <v>277</v>
      </c>
      <c r="H40" s="606"/>
      <c r="I40" s="606"/>
      <c r="J40" s="606"/>
      <c r="K40" s="606"/>
      <c r="L40" s="601"/>
      <c r="M40" s="616">
        <v>0</v>
      </c>
      <c r="N40" s="601"/>
      <c r="O40" s="617">
        <v>0</v>
      </c>
      <c r="P40" s="605"/>
      <c r="Q40" s="616">
        <v>0</v>
      </c>
      <c r="R40" s="601"/>
      <c r="S40" s="605"/>
      <c r="T40" s="617">
        <v>0</v>
      </c>
      <c r="U40" s="605"/>
      <c r="V40" s="616">
        <v>0</v>
      </c>
      <c r="W40" s="606"/>
      <c r="X40" s="606"/>
      <c r="Y40" s="601"/>
      <c r="Z40" s="605"/>
      <c r="AA40" s="616">
        <v>5000</v>
      </c>
      <c r="AB40" s="601"/>
      <c r="AC40" s="616">
        <v>0</v>
      </c>
      <c r="AD40" s="601"/>
      <c r="AE40" s="617">
        <v>0</v>
      </c>
      <c r="AF40" s="605"/>
      <c r="AG40" s="617">
        <v>0</v>
      </c>
      <c r="AH40" s="605"/>
      <c r="AI40" s="617">
        <v>0</v>
      </c>
      <c r="AJ40" s="605"/>
      <c r="AK40" s="617">
        <v>0</v>
      </c>
      <c r="AL40" s="605"/>
      <c r="AM40" s="616">
        <v>0</v>
      </c>
      <c r="AN40" s="601"/>
      <c r="AO40" s="616">
        <v>5000</v>
      </c>
      <c r="AP40" s="601"/>
      <c r="AQ40" s="605"/>
      <c r="AR40" s="605"/>
      <c r="AS40" s="605"/>
      <c r="AT40" s="605"/>
      <c r="AU40" s="605"/>
      <c r="AV40" s="605"/>
    </row>
    <row r="41" spans="1:48" ht="15.75" customHeight="1">
      <c r="A41" s="592"/>
      <c r="B41" s="594"/>
      <c r="C41" s="595" t="s">
        <v>667</v>
      </c>
      <c r="D41" s="590"/>
      <c r="E41" s="590"/>
      <c r="F41" s="590"/>
      <c r="G41" s="590"/>
      <c r="H41" s="590"/>
      <c r="I41" s="590"/>
      <c r="J41" s="590"/>
      <c r="K41" s="590"/>
      <c r="L41" s="591"/>
      <c r="M41" s="600">
        <v>365090</v>
      </c>
      <c r="N41" s="601"/>
      <c r="O41" s="604">
        <v>97250</v>
      </c>
      <c r="P41" s="605"/>
      <c r="Q41" s="600">
        <v>0</v>
      </c>
      <c r="R41" s="601"/>
      <c r="S41" s="605"/>
      <c r="T41" s="604">
        <v>0</v>
      </c>
      <c r="U41" s="605"/>
      <c r="V41" s="602">
        <v>29860</v>
      </c>
      <c r="W41" s="607"/>
      <c r="X41" s="607"/>
      <c r="Y41" s="603"/>
      <c r="Z41" s="605"/>
      <c r="AA41" s="600">
        <v>114530</v>
      </c>
      <c r="AB41" s="601"/>
      <c r="AC41" s="600">
        <v>0</v>
      </c>
      <c r="AD41" s="601"/>
      <c r="AE41" s="604">
        <v>77175</v>
      </c>
      <c r="AF41" s="605"/>
      <c r="AG41" s="604">
        <v>0</v>
      </c>
      <c r="AH41" s="605"/>
      <c r="AI41" s="604">
        <v>0</v>
      </c>
      <c r="AJ41" s="605"/>
      <c r="AK41" s="604">
        <v>0</v>
      </c>
      <c r="AL41" s="605"/>
      <c r="AM41" s="600">
        <v>0</v>
      </c>
      <c r="AN41" s="601"/>
      <c r="AO41" s="600">
        <v>683905</v>
      </c>
      <c r="AP41" s="601"/>
      <c r="AQ41" s="448"/>
      <c r="AR41" s="448"/>
      <c r="AS41" s="448"/>
      <c r="AT41" s="448"/>
      <c r="AU41" s="448"/>
      <c r="AV41" s="448"/>
    </row>
    <row r="42" spans="1:48" ht="15.75" customHeight="1">
      <c r="A42" s="598"/>
      <c r="B42" s="595" t="s">
        <v>668</v>
      </c>
      <c r="C42" s="590"/>
      <c r="D42" s="590"/>
      <c r="E42" s="590"/>
      <c r="F42" s="590"/>
      <c r="G42" s="590"/>
      <c r="H42" s="590"/>
      <c r="I42" s="590"/>
      <c r="J42" s="590"/>
      <c r="K42" s="590"/>
      <c r="L42" s="591"/>
      <c r="M42" s="602">
        <v>3247649</v>
      </c>
      <c r="N42" s="603"/>
      <c r="O42" s="604">
        <v>978995</v>
      </c>
      <c r="P42" s="605"/>
      <c r="Q42" s="600">
        <v>0</v>
      </c>
      <c r="R42" s="601"/>
      <c r="S42" s="605"/>
      <c r="T42" s="604">
        <v>0</v>
      </c>
      <c r="U42" s="605"/>
      <c r="V42" s="602">
        <v>631090</v>
      </c>
      <c r="W42" s="607"/>
      <c r="X42" s="607"/>
      <c r="Y42" s="603"/>
      <c r="Z42" s="605"/>
      <c r="AA42" s="600">
        <v>821910</v>
      </c>
      <c r="AB42" s="601"/>
      <c r="AC42" s="600">
        <v>0</v>
      </c>
      <c r="AD42" s="601"/>
      <c r="AE42" s="604">
        <v>775039</v>
      </c>
      <c r="AF42" s="605"/>
      <c r="AG42" s="604">
        <v>0</v>
      </c>
      <c r="AH42" s="605"/>
      <c r="AI42" s="604">
        <v>0</v>
      </c>
      <c r="AJ42" s="605"/>
      <c r="AK42" s="604">
        <v>0</v>
      </c>
      <c r="AL42" s="605"/>
      <c r="AM42" s="600">
        <v>0</v>
      </c>
      <c r="AN42" s="601"/>
      <c r="AO42" s="600">
        <v>6454683</v>
      </c>
      <c r="AP42" s="601"/>
      <c r="AQ42" s="448"/>
      <c r="AR42" s="448"/>
      <c r="AS42" s="448"/>
      <c r="AT42" s="448"/>
      <c r="AU42" s="448"/>
      <c r="AV42" s="448"/>
    </row>
    <row r="43" spans="1:48" s="449" customFormat="1" ht="11.25">
      <c r="A43" s="588" t="s">
        <v>654</v>
      </c>
      <c r="B43" s="589" t="s">
        <v>11</v>
      </c>
      <c r="C43" s="619" t="s">
        <v>654</v>
      </c>
      <c r="D43" s="612" t="s">
        <v>693</v>
      </c>
      <c r="E43" s="613"/>
      <c r="F43" s="614" t="s">
        <v>694</v>
      </c>
      <c r="G43" s="615" t="s">
        <v>440</v>
      </c>
      <c r="H43" s="606"/>
      <c r="I43" s="606"/>
      <c r="J43" s="606"/>
      <c r="K43" s="606"/>
      <c r="L43" s="601"/>
      <c r="M43" s="616">
        <v>0</v>
      </c>
      <c r="N43" s="601"/>
      <c r="O43" s="617">
        <v>0</v>
      </c>
      <c r="P43" s="605"/>
      <c r="Q43" s="616">
        <v>0</v>
      </c>
      <c r="R43" s="601"/>
      <c r="S43" s="605"/>
      <c r="T43" s="617">
        <v>0</v>
      </c>
      <c r="U43" s="605"/>
      <c r="V43" s="616">
        <v>0</v>
      </c>
      <c r="W43" s="606"/>
      <c r="X43" s="606"/>
      <c r="Y43" s="601"/>
      <c r="Z43" s="605"/>
      <c r="AA43" s="616">
        <v>0</v>
      </c>
      <c r="AB43" s="601"/>
      <c r="AC43" s="616">
        <v>0</v>
      </c>
      <c r="AD43" s="601"/>
      <c r="AE43" s="617">
        <v>0</v>
      </c>
      <c r="AF43" s="605"/>
      <c r="AG43" s="617">
        <v>0</v>
      </c>
      <c r="AH43" s="605"/>
      <c r="AI43" s="617">
        <v>0</v>
      </c>
      <c r="AJ43" s="605"/>
      <c r="AK43" s="617">
        <v>0</v>
      </c>
      <c r="AL43" s="605"/>
      <c r="AM43" s="616">
        <v>0</v>
      </c>
      <c r="AN43" s="601"/>
      <c r="AO43" s="616">
        <v>0</v>
      </c>
      <c r="AP43" s="601"/>
      <c r="AQ43" s="605"/>
      <c r="AR43" s="605"/>
      <c r="AS43" s="605"/>
      <c r="AT43" s="605"/>
      <c r="AU43" s="605"/>
      <c r="AV43" s="605"/>
    </row>
    <row r="44" spans="1:48" s="449" customFormat="1" ht="11.25">
      <c r="A44" s="592"/>
      <c r="B44" s="593"/>
      <c r="C44" s="619" t="s">
        <v>654</v>
      </c>
      <c r="D44" s="612" t="s">
        <v>695</v>
      </c>
      <c r="E44" s="613"/>
      <c r="F44" s="614" t="s">
        <v>696</v>
      </c>
      <c r="G44" s="615" t="s">
        <v>440</v>
      </c>
      <c r="H44" s="606"/>
      <c r="I44" s="606"/>
      <c r="J44" s="606"/>
      <c r="K44" s="606"/>
      <c r="L44" s="601"/>
      <c r="M44" s="616">
        <v>21700</v>
      </c>
      <c r="N44" s="601"/>
      <c r="O44" s="617">
        <v>3000</v>
      </c>
      <c r="P44" s="605"/>
      <c r="Q44" s="616">
        <v>0</v>
      </c>
      <c r="R44" s="601"/>
      <c r="S44" s="605"/>
      <c r="T44" s="617">
        <v>0</v>
      </c>
      <c r="U44" s="605"/>
      <c r="V44" s="616">
        <v>0</v>
      </c>
      <c r="W44" s="606"/>
      <c r="X44" s="606"/>
      <c r="Y44" s="601"/>
      <c r="Z44" s="605"/>
      <c r="AA44" s="616">
        <v>0</v>
      </c>
      <c r="AB44" s="601"/>
      <c r="AC44" s="616">
        <v>0</v>
      </c>
      <c r="AD44" s="601"/>
      <c r="AE44" s="617">
        <v>3000</v>
      </c>
      <c r="AF44" s="605"/>
      <c r="AG44" s="617">
        <v>0</v>
      </c>
      <c r="AH44" s="605"/>
      <c r="AI44" s="617">
        <v>0</v>
      </c>
      <c r="AJ44" s="605"/>
      <c r="AK44" s="617">
        <v>0</v>
      </c>
      <c r="AL44" s="605"/>
      <c r="AM44" s="616">
        <v>0</v>
      </c>
      <c r="AN44" s="601"/>
      <c r="AO44" s="616">
        <v>27700</v>
      </c>
      <c r="AP44" s="601"/>
      <c r="AQ44" s="605"/>
      <c r="AR44" s="605"/>
      <c r="AS44" s="605"/>
      <c r="AT44" s="605"/>
      <c r="AU44" s="605"/>
      <c r="AV44" s="605"/>
    </row>
    <row r="45" spans="1:48" s="449" customFormat="1" ht="11.25">
      <c r="A45" s="592"/>
      <c r="B45" s="593"/>
      <c r="C45" s="619" t="s">
        <v>654</v>
      </c>
      <c r="D45" s="612" t="s">
        <v>697</v>
      </c>
      <c r="E45" s="613"/>
      <c r="F45" s="614" t="s">
        <v>698</v>
      </c>
      <c r="G45" s="615" t="s">
        <v>440</v>
      </c>
      <c r="H45" s="606"/>
      <c r="I45" s="606"/>
      <c r="J45" s="606"/>
      <c r="K45" s="606"/>
      <c r="L45" s="601"/>
      <c r="M45" s="616">
        <v>0</v>
      </c>
      <c r="N45" s="601"/>
      <c r="O45" s="617">
        <v>0</v>
      </c>
      <c r="P45" s="605"/>
      <c r="Q45" s="616">
        <v>0</v>
      </c>
      <c r="R45" s="601"/>
      <c r="S45" s="605"/>
      <c r="T45" s="617">
        <v>0</v>
      </c>
      <c r="U45" s="605"/>
      <c r="V45" s="616">
        <v>0</v>
      </c>
      <c r="W45" s="606"/>
      <c r="X45" s="606"/>
      <c r="Y45" s="601"/>
      <c r="Z45" s="605"/>
      <c r="AA45" s="616">
        <v>0</v>
      </c>
      <c r="AB45" s="601"/>
      <c r="AC45" s="616">
        <v>0</v>
      </c>
      <c r="AD45" s="601"/>
      <c r="AE45" s="617">
        <v>0</v>
      </c>
      <c r="AF45" s="605"/>
      <c r="AG45" s="617">
        <v>0</v>
      </c>
      <c r="AH45" s="605"/>
      <c r="AI45" s="617">
        <v>0</v>
      </c>
      <c r="AJ45" s="605"/>
      <c r="AK45" s="617">
        <v>0</v>
      </c>
      <c r="AL45" s="605"/>
      <c r="AM45" s="616">
        <v>0</v>
      </c>
      <c r="AN45" s="601"/>
      <c r="AO45" s="616">
        <v>0</v>
      </c>
      <c r="AP45" s="601"/>
      <c r="AQ45" s="605"/>
      <c r="AR45" s="605"/>
      <c r="AS45" s="605"/>
      <c r="AT45" s="605"/>
      <c r="AU45" s="605"/>
      <c r="AV45" s="605"/>
    </row>
    <row r="46" spans="1:48" ht="15.75" customHeight="1">
      <c r="A46" s="592"/>
      <c r="B46" s="594"/>
      <c r="C46" s="595" t="s">
        <v>667</v>
      </c>
      <c r="D46" s="590"/>
      <c r="E46" s="590"/>
      <c r="F46" s="590"/>
      <c r="G46" s="590"/>
      <c r="H46" s="590"/>
      <c r="I46" s="590"/>
      <c r="J46" s="590"/>
      <c r="K46" s="590"/>
      <c r="L46" s="591"/>
      <c r="M46" s="596">
        <v>21700</v>
      </c>
      <c r="N46" s="591"/>
      <c r="O46" s="597">
        <v>3000</v>
      </c>
      <c r="P46" s="448"/>
      <c r="Q46" s="596">
        <v>0</v>
      </c>
      <c r="R46" s="591"/>
      <c r="S46" s="448"/>
      <c r="T46" s="597">
        <v>0</v>
      </c>
      <c r="U46" s="448"/>
      <c r="V46" s="596">
        <v>0</v>
      </c>
      <c r="W46" s="590"/>
      <c r="X46" s="590"/>
      <c r="Y46" s="591"/>
      <c r="Z46" s="448"/>
      <c r="AA46" s="596">
        <v>0</v>
      </c>
      <c r="AB46" s="591"/>
      <c r="AC46" s="596">
        <v>0</v>
      </c>
      <c r="AD46" s="591"/>
      <c r="AE46" s="597">
        <v>3000</v>
      </c>
      <c r="AF46" s="448"/>
      <c r="AG46" s="597">
        <v>0</v>
      </c>
      <c r="AH46" s="448"/>
      <c r="AI46" s="597">
        <v>0</v>
      </c>
      <c r="AJ46" s="448"/>
      <c r="AK46" s="597">
        <v>0</v>
      </c>
      <c r="AL46" s="448"/>
      <c r="AM46" s="596">
        <v>0</v>
      </c>
      <c r="AN46" s="591"/>
      <c r="AO46" s="596">
        <v>27700</v>
      </c>
      <c r="AP46" s="591"/>
      <c r="AQ46" s="448"/>
      <c r="AR46" s="448"/>
      <c r="AS46" s="448"/>
      <c r="AT46" s="448"/>
      <c r="AU46" s="448"/>
      <c r="AV46" s="448"/>
    </row>
    <row r="47" spans="1:48" ht="15.75" customHeight="1">
      <c r="A47" s="598"/>
      <c r="B47" s="595" t="s">
        <v>668</v>
      </c>
      <c r="C47" s="590"/>
      <c r="D47" s="590"/>
      <c r="E47" s="590"/>
      <c r="F47" s="590"/>
      <c r="G47" s="590"/>
      <c r="H47" s="590"/>
      <c r="I47" s="590"/>
      <c r="J47" s="590"/>
      <c r="K47" s="590"/>
      <c r="L47" s="591"/>
      <c r="M47" s="600">
        <v>195065</v>
      </c>
      <c r="N47" s="601"/>
      <c r="O47" s="597">
        <v>35000</v>
      </c>
      <c r="P47" s="448"/>
      <c r="Q47" s="596">
        <v>0</v>
      </c>
      <c r="R47" s="591"/>
      <c r="S47" s="448"/>
      <c r="T47" s="597">
        <v>0</v>
      </c>
      <c r="U47" s="448"/>
      <c r="V47" s="596">
        <v>0</v>
      </c>
      <c r="W47" s="590"/>
      <c r="X47" s="590"/>
      <c r="Y47" s="591"/>
      <c r="Z47" s="448"/>
      <c r="AA47" s="596">
        <v>0</v>
      </c>
      <c r="AB47" s="591"/>
      <c r="AC47" s="596">
        <v>0</v>
      </c>
      <c r="AD47" s="591"/>
      <c r="AE47" s="597">
        <v>50840</v>
      </c>
      <c r="AF47" s="448"/>
      <c r="AG47" s="597">
        <v>0</v>
      </c>
      <c r="AH47" s="448"/>
      <c r="AI47" s="597">
        <v>0</v>
      </c>
      <c r="AJ47" s="448"/>
      <c r="AK47" s="597">
        <v>0</v>
      </c>
      <c r="AL47" s="448"/>
      <c r="AM47" s="596">
        <v>0</v>
      </c>
      <c r="AN47" s="591"/>
      <c r="AO47" s="596">
        <v>280905</v>
      </c>
      <c r="AP47" s="591"/>
      <c r="AQ47" s="448"/>
      <c r="AR47" s="448"/>
      <c r="AS47" s="448"/>
      <c r="AT47" s="448"/>
      <c r="AU47" s="448"/>
      <c r="AV47" s="448"/>
    </row>
    <row r="48" spans="1:48" s="449" customFormat="1" ht="11.25">
      <c r="A48" s="588" t="s">
        <v>654</v>
      </c>
      <c r="B48" s="589" t="s">
        <v>12</v>
      </c>
      <c r="C48" s="619" t="s">
        <v>654</v>
      </c>
      <c r="D48" s="612" t="s">
        <v>699</v>
      </c>
      <c r="E48" s="613"/>
      <c r="F48" s="614" t="s">
        <v>700</v>
      </c>
      <c r="G48" s="615" t="s">
        <v>440</v>
      </c>
      <c r="H48" s="606"/>
      <c r="I48" s="606"/>
      <c r="J48" s="606"/>
      <c r="K48" s="606"/>
      <c r="L48" s="601"/>
      <c r="M48" s="616">
        <v>7260</v>
      </c>
      <c r="N48" s="601"/>
      <c r="O48" s="617">
        <v>0</v>
      </c>
      <c r="P48" s="605"/>
      <c r="Q48" s="616">
        <v>0</v>
      </c>
      <c r="R48" s="601"/>
      <c r="S48" s="605"/>
      <c r="T48" s="617">
        <v>0</v>
      </c>
      <c r="U48" s="605"/>
      <c r="V48" s="616">
        <v>28000</v>
      </c>
      <c r="W48" s="606"/>
      <c r="X48" s="606"/>
      <c r="Y48" s="601"/>
      <c r="Z48" s="605"/>
      <c r="AA48" s="616">
        <v>0</v>
      </c>
      <c r="AB48" s="601"/>
      <c r="AC48" s="616">
        <v>0</v>
      </c>
      <c r="AD48" s="601"/>
      <c r="AE48" s="617">
        <v>0</v>
      </c>
      <c r="AF48" s="605"/>
      <c r="AG48" s="617">
        <v>0</v>
      </c>
      <c r="AH48" s="605"/>
      <c r="AI48" s="617">
        <v>0</v>
      </c>
      <c r="AJ48" s="605"/>
      <c r="AK48" s="617">
        <v>0</v>
      </c>
      <c r="AL48" s="605"/>
      <c r="AM48" s="616">
        <v>0</v>
      </c>
      <c r="AN48" s="601"/>
      <c r="AO48" s="616">
        <v>35260</v>
      </c>
      <c r="AP48" s="601"/>
      <c r="AQ48" s="605"/>
      <c r="AR48" s="605"/>
      <c r="AS48" s="605"/>
      <c r="AT48" s="605"/>
      <c r="AU48" s="605"/>
      <c r="AV48" s="605"/>
    </row>
    <row r="49" spans="1:48" s="449" customFormat="1" ht="11.25">
      <c r="A49" s="592"/>
      <c r="B49" s="593"/>
      <c r="C49" s="619" t="s">
        <v>654</v>
      </c>
      <c r="D49" s="612" t="s">
        <v>701</v>
      </c>
      <c r="E49" s="613"/>
      <c r="F49" s="614" t="s">
        <v>702</v>
      </c>
      <c r="G49" s="615" t="s">
        <v>440</v>
      </c>
      <c r="H49" s="606"/>
      <c r="I49" s="606"/>
      <c r="J49" s="606"/>
      <c r="K49" s="606"/>
      <c r="L49" s="601"/>
      <c r="M49" s="616">
        <v>805</v>
      </c>
      <c r="N49" s="601"/>
      <c r="O49" s="617">
        <v>0</v>
      </c>
      <c r="P49" s="605"/>
      <c r="Q49" s="616">
        <v>0</v>
      </c>
      <c r="R49" s="601"/>
      <c r="S49" s="605"/>
      <c r="T49" s="617">
        <v>0</v>
      </c>
      <c r="U49" s="605"/>
      <c r="V49" s="616">
        <v>0</v>
      </c>
      <c r="W49" s="606"/>
      <c r="X49" s="606"/>
      <c r="Y49" s="601"/>
      <c r="Z49" s="605"/>
      <c r="AA49" s="616">
        <v>0</v>
      </c>
      <c r="AB49" s="601"/>
      <c r="AC49" s="616">
        <v>0</v>
      </c>
      <c r="AD49" s="601"/>
      <c r="AE49" s="617">
        <v>0</v>
      </c>
      <c r="AF49" s="605"/>
      <c r="AG49" s="617">
        <v>0</v>
      </c>
      <c r="AH49" s="605"/>
      <c r="AI49" s="617">
        <v>0</v>
      </c>
      <c r="AJ49" s="605"/>
      <c r="AK49" s="617">
        <v>0</v>
      </c>
      <c r="AL49" s="605"/>
      <c r="AM49" s="616">
        <v>0</v>
      </c>
      <c r="AN49" s="601"/>
      <c r="AO49" s="616">
        <v>805</v>
      </c>
      <c r="AP49" s="601"/>
      <c r="AQ49" s="605"/>
      <c r="AR49" s="605"/>
      <c r="AS49" s="605"/>
      <c r="AT49" s="605"/>
      <c r="AU49" s="605"/>
      <c r="AV49" s="605"/>
    </row>
    <row r="50" spans="1:48" s="449" customFormat="1" ht="11.25">
      <c r="A50" s="592"/>
      <c r="B50" s="593"/>
      <c r="C50" s="619" t="s">
        <v>654</v>
      </c>
      <c r="D50" s="612" t="s">
        <v>703</v>
      </c>
      <c r="E50" s="613"/>
      <c r="F50" s="614" t="s">
        <v>704</v>
      </c>
      <c r="G50" s="615" t="s">
        <v>440</v>
      </c>
      <c r="H50" s="606"/>
      <c r="I50" s="606"/>
      <c r="J50" s="606"/>
      <c r="K50" s="606"/>
      <c r="L50" s="601"/>
      <c r="M50" s="616">
        <v>47936</v>
      </c>
      <c r="N50" s="601"/>
      <c r="O50" s="617">
        <v>35700</v>
      </c>
      <c r="P50" s="605"/>
      <c r="Q50" s="616">
        <v>0</v>
      </c>
      <c r="R50" s="601"/>
      <c r="S50" s="605"/>
      <c r="T50" s="617">
        <v>0</v>
      </c>
      <c r="U50" s="605"/>
      <c r="V50" s="616">
        <v>0</v>
      </c>
      <c r="W50" s="606"/>
      <c r="X50" s="606"/>
      <c r="Y50" s="601"/>
      <c r="Z50" s="605"/>
      <c r="AA50" s="616">
        <v>0</v>
      </c>
      <c r="AB50" s="601"/>
      <c r="AC50" s="616">
        <v>0</v>
      </c>
      <c r="AD50" s="601"/>
      <c r="AE50" s="617">
        <v>0</v>
      </c>
      <c r="AF50" s="605"/>
      <c r="AG50" s="617">
        <v>0</v>
      </c>
      <c r="AH50" s="605"/>
      <c r="AI50" s="617">
        <v>0</v>
      </c>
      <c r="AJ50" s="605"/>
      <c r="AK50" s="617">
        <v>0</v>
      </c>
      <c r="AL50" s="605"/>
      <c r="AM50" s="616">
        <v>0</v>
      </c>
      <c r="AN50" s="601"/>
      <c r="AO50" s="616">
        <v>83636</v>
      </c>
      <c r="AP50" s="601"/>
      <c r="AQ50" s="605"/>
      <c r="AR50" s="605"/>
      <c r="AS50" s="605"/>
      <c r="AT50" s="605"/>
      <c r="AU50" s="605"/>
      <c r="AV50" s="605"/>
    </row>
    <row r="51" spans="1:48" s="449" customFormat="1" ht="11.25">
      <c r="A51" s="592"/>
      <c r="B51" s="593"/>
      <c r="C51" s="619" t="s">
        <v>654</v>
      </c>
      <c r="D51" s="612" t="s">
        <v>705</v>
      </c>
      <c r="E51" s="613"/>
      <c r="F51" s="614" t="s">
        <v>706</v>
      </c>
      <c r="G51" s="615" t="s">
        <v>440</v>
      </c>
      <c r="H51" s="606"/>
      <c r="I51" s="606"/>
      <c r="J51" s="606"/>
      <c r="K51" s="606"/>
      <c r="L51" s="601"/>
      <c r="M51" s="616">
        <v>0</v>
      </c>
      <c r="N51" s="601"/>
      <c r="O51" s="617">
        <v>0</v>
      </c>
      <c r="P51" s="605"/>
      <c r="Q51" s="616">
        <v>0</v>
      </c>
      <c r="R51" s="601"/>
      <c r="S51" s="605"/>
      <c r="T51" s="617">
        <v>0</v>
      </c>
      <c r="U51" s="605"/>
      <c r="V51" s="616">
        <v>1600</v>
      </c>
      <c r="W51" s="606"/>
      <c r="X51" s="606"/>
      <c r="Y51" s="601"/>
      <c r="Z51" s="605"/>
      <c r="AA51" s="616">
        <v>0</v>
      </c>
      <c r="AB51" s="601"/>
      <c r="AC51" s="616">
        <v>0</v>
      </c>
      <c r="AD51" s="601"/>
      <c r="AE51" s="617">
        <v>0</v>
      </c>
      <c r="AF51" s="605"/>
      <c r="AG51" s="617">
        <v>0</v>
      </c>
      <c r="AH51" s="605"/>
      <c r="AI51" s="617">
        <v>0</v>
      </c>
      <c r="AJ51" s="605"/>
      <c r="AK51" s="617">
        <v>0</v>
      </c>
      <c r="AL51" s="605"/>
      <c r="AM51" s="616">
        <v>0</v>
      </c>
      <c r="AN51" s="601"/>
      <c r="AO51" s="616">
        <v>1600</v>
      </c>
      <c r="AP51" s="601"/>
      <c r="AQ51" s="605"/>
      <c r="AR51" s="605"/>
      <c r="AS51" s="605"/>
      <c r="AT51" s="605"/>
      <c r="AU51" s="605"/>
      <c r="AV51" s="605"/>
    </row>
    <row r="52" spans="1:48" ht="15.75" customHeight="1">
      <c r="A52" s="592"/>
      <c r="B52" s="594"/>
      <c r="C52" s="595" t="s">
        <v>667</v>
      </c>
      <c r="D52" s="590"/>
      <c r="E52" s="590"/>
      <c r="F52" s="590"/>
      <c r="G52" s="590"/>
      <c r="H52" s="590"/>
      <c r="I52" s="590"/>
      <c r="J52" s="590"/>
      <c r="K52" s="590"/>
      <c r="L52" s="591"/>
      <c r="M52" s="600">
        <v>56001</v>
      </c>
      <c r="N52" s="601"/>
      <c r="O52" s="604">
        <v>35700</v>
      </c>
      <c r="P52" s="605"/>
      <c r="Q52" s="600">
        <v>0</v>
      </c>
      <c r="R52" s="601"/>
      <c r="S52" s="605"/>
      <c r="T52" s="608">
        <v>0</v>
      </c>
      <c r="U52" s="609"/>
      <c r="V52" s="602">
        <v>29600</v>
      </c>
      <c r="W52" s="607"/>
      <c r="X52" s="607"/>
      <c r="Y52" s="603"/>
      <c r="Z52" s="605"/>
      <c r="AA52" s="600">
        <v>0</v>
      </c>
      <c r="AB52" s="601"/>
      <c r="AC52" s="600">
        <v>0</v>
      </c>
      <c r="AD52" s="601"/>
      <c r="AE52" s="604">
        <v>0</v>
      </c>
      <c r="AF52" s="605"/>
      <c r="AG52" s="604">
        <v>0</v>
      </c>
      <c r="AH52" s="605"/>
      <c r="AI52" s="604">
        <v>0</v>
      </c>
      <c r="AJ52" s="605"/>
      <c r="AK52" s="604">
        <v>0</v>
      </c>
      <c r="AL52" s="605"/>
      <c r="AM52" s="600">
        <v>0</v>
      </c>
      <c r="AN52" s="601"/>
      <c r="AO52" s="600">
        <v>121301</v>
      </c>
      <c r="AP52" s="601"/>
      <c r="AQ52" s="448"/>
      <c r="AR52" s="448"/>
      <c r="AS52" s="448"/>
      <c r="AT52" s="448"/>
      <c r="AU52" s="448"/>
      <c r="AV52" s="448"/>
    </row>
    <row r="53" spans="1:48" ht="15.75" customHeight="1">
      <c r="A53" s="598"/>
      <c r="B53" s="595" t="s">
        <v>668</v>
      </c>
      <c r="C53" s="590"/>
      <c r="D53" s="590"/>
      <c r="E53" s="590"/>
      <c r="F53" s="590"/>
      <c r="G53" s="590"/>
      <c r="H53" s="590"/>
      <c r="I53" s="590"/>
      <c r="J53" s="590"/>
      <c r="K53" s="590"/>
      <c r="L53" s="591"/>
      <c r="M53" s="600">
        <v>497149.67</v>
      </c>
      <c r="N53" s="601"/>
      <c r="O53" s="604">
        <v>95543</v>
      </c>
      <c r="P53" s="605"/>
      <c r="Q53" s="600">
        <v>0</v>
      </c>
      <c r="R53" s="601"/>
      <c r="S53" s="605"/>
      <c r="T53" s="608">
        <v>43582</v>
      </c>
      <c r="U53" s="609"/>
      <c r="V53" s="602">
        <v>212152</v>
      </c>
      <c r="W53" s="607"/>
      <c r="X53" s="607"/>
      <c r="Y53" s="603"/>
      <c r="Z53" s="605"/>
      <c r="AA53" s="600">
        <v>475921</v>
      </c>
      <c r="AB53" s="601"/>
      <c r="AC53" s="600">
        <v>0</v>
      </c>
      <c r="AD53" s="601"/>
      <c r="AE53" s="604">
        <v>193985</v>
      </c>
      <c r="AF53" s="605"/>
      <c r="AG53" s="608">
        <v>69775</v>
      </c>
      <c r="AH53" s="609"/>
      <c r="AI53" s="608">
        <v>216201</v>
      </c>
      <c r="AJ53" s="605"/>
      <c r="AK53" s="604">
        <v>0</v>
      </c>
      <c r="AL53" s="605"/>
      <c r="AM53" s="600">
        <v>0</v>
      </c>
      <c r="AN53" s="601"/>
      <c r="AO53" s="600">
        <v>1804308.67</v>
      </c>
      <c r="AP53" s="601"/>
      <c r="AQ53" s="448"/>
      <c r="AR53" s="448"/>
      <c r="AS53" s="448"/>
      <c r="AT53" s="448"/>
      <c r="AU53" s="448"/>
      <c r="AV53" s="448"/>
    </row>
    <row r="54" spans="1:48" s="449" customFormat="1" ht="11.25">
      <c r="A54" s="588" t="s">
        <v>654</v>
      </c>
      <c r="B54" s="589" t="s">
        <v>13</v>
      </c>
      <c r="C54" s="619" t="s">
        <v>654</v>
      </c>
      <c r="D54" s="612" t="s">
        <v>707</v>
      </c>
      <c r="E54" s="613"/>
      <c r="F54" s="614" t="s">
        <v>708</v>
      </c>
      <c r="G54" s="615" t="s">
        <v>440</v>
      </c>
      <c r="H54" s="606"/>
      <c r="I54" s="606"/>
      <c r="J54" s="606"/>
      <c r="K54" s="606"/>
      <c r="L54" s="601"/>
      <c r="M54" s="616">
        <v>23210</v>
      </c>
      <c r="N54" s="601"/>
      <c r="O54" s="617">
        <v>0</v>
      </c>
      <c r="P54" s="605"/>
      <c r="Q54" s="616">
        <v>0</v>
      </c>
      <c r="R54" s="601"/>
      <c r="S54" s="605"/>
      <c r="T54" s="617">
        <v>0</v>
      </c>
      <c r="U54" s="605"/>
      <c r="V54" s="616">
        <v>530</v>
      </c>
      <c r="W54" s="606"/>
      <c r="X54" s="606"/>
      <c r="Y54" s="601"/>
      <c r="Z54" s="605"/>
      <c r="AA54" s="616">
        <v>0</v>
      </c>
      <c r="AB54" s="601"/>
      <c r="AC54" s="616">
        <v>0</v>
      </c>
      <c r="AD54" s="601"/>
      <c r="AE54" s="617">
        <v>0</v>
      </c>
      <c r="AF54" s="605"/>
      <c r="AG54" s="617">
        <v>0</v>
      </c>
      <c r="AH54" s="605"/>
      <c r="AI54" s="617">
        <v>0</v>
      </c>
      <c r="AJ54" s="605"/>
      <c r="AK54" s="617">
        <v>0</v>
      </c>
      <c r="AL54" s="605"/>
      <c r="AM54" s="616">
        <v>0</v>
      </c>
      <c r="AN54" s="601"/>
      <c r="AO54" s="616">
        <v>23740</v>
      </c>
      <c r="AP54" s="601"/>
      <c r="AQ54" s="605"/>
      <c r="AR54" s="605"/>
      <c r="AS54" s="605"/>
      <c r="AT54" s="605"/>
      <c r="AU54" s="605"/>
      <c r="AV54" s="605"/>
    </row>
    <row r="55" spans="1:48" s="449" customFormat="1" ht="11.25">
      <c r="A55" s="592"/>
      <c r="B55" s="593"/>
      <c r="C55" s="619" t="s">
        <v>654</v>
      </c>
      <c r="D55" s="612" t="s">
        <v>709</v>
      </c>
      <c r="E55" s="613"/>
      <c r="F55" s="614" t="s">
        <v>710</v>
      </c>
      <c r="G55" s="615" t="s">
        <v>440</v>
      </c>
      <c r="H55" s="606"/>
      <c r="I55" s="606"/>
      <c r="J55" s="606"/>
      <c r="K55" s="606"/>
      <c r="L55" s="601"/>
      <c r="M55" s="616">
        <v>0</v>
      </c>
      <c r="N55" s="601"/>
      <c r="O55" s="617">
        <v>0</v>
      </c>
      <c r="P55" s="605"/>
      <c r="Q55" s="616">
        <v>0</v>
      </c>
      <c r="R55" s="601"/>
      <c r="S55" s="605"/>
      <c r="T55" s="617">
        <v>0</v>
      </c>
      <c r="U55" s="605"/>
      <c r="V55" s="616">
        <v>0</v>
      </c>
      <c r="W55" s="606"/>
      <c r="X55" s="606"/>
      <c r="Y55" s="601"/>
      <c r="Z55" s="605"/>
      <c r="AA55" s="616">
        <v>0</v>
      </c>
      <c r="AB55" s="601"/>
      <c r="AC55" s="616">
        <v>0</v>
      </c>
      <c r="AD55" s="601"/>
      <c r="AE55" s="617">
        <v>0</v>
      </c>
      <c r="AF55" s="605"/>
      <c r="AG55" s="617">
        <v>0</v>
      </c>
      <c r="AH55" s="605"/>
      <c r="AI55" s="617">
        <v>0</v>
      </c>
      <c r="AJ55" s="605"/>
      <c r="AK55" s="617">
        <v>0</v>
      </c>
      <c r="AL55" s="605"/>
      <c r="AM55" s="616">
        <v>0</v>
      </c>
      <c r="AN55" s="601"/>
      <c r="AO55" s="616">
        <v>0</v>
      </c>
      <c r="AP55" s="601"/>
      <c r="AQ55" s="605"/>
      <c r="AR55" s="605"/>
      <c r="AS55" s="605"/>
      <c r="AT55" s="605"/>
      <c r="AU55" s="605"/>
      <c r="AV55" s="605"/>
    </row>
    <row r="56" spans="1:48" s="449" customFormat="1" ht="11.25">
      <c r="A56" s="592"/>
      <c r="B56" s="593"/>
      <c r="C56" s="619" t="s">
        <v>654</v>
      </c>
      <c r="D56" s="612" t="s">
        <v>711</v>
      </c>
      <c r="E56" s="613"/>
      <c r="F56" s="614" t="s">
        <v>712</v>
      </c>
      <c r="G56" s="615" t="s">
        <v>440</v>
      </c>
      <c r="H56" s="606"/>
      <c r="I56" s="606"/>
      <c r="J56" s="606"/>
      <c r="K56" s="606"/>
      <c r="L56" s="601"/>
      <c r="M56" s="616">
        <v>0</v>
      </c>
      <c r="N56" s="601"/>
      <c r="O56" s="617">
        <v>0</v>
      </c>
      <c r="P56" s="605"/>
      <c r="Q56" s="616">
        <v>0</v>
      </c>
      <c r="R56" s="601"/>
      <c r="S56" s="605"/>
      <c r="T56" s="617">
        <v>0</v>
      </c>
      <c r="U56" s="605"/>
      <c r="V56" s="616">
        <v>0</v>
      </c>
      <c r="W56" s="606"/>
      <c r="X56" s="606"/>
      <c r="Y56" s="601"/>
      <c r="Z56" s="605"/>
      <c r="AA56" s="616">
        <v>0</v>
      </c>
      <c r="AB56" s="601"/>
      <c r="AC56" s="616">
        <v>0</v>
      </c>
      <c r="AD56" s="601"/>
      <c r="AE56" s="617">
        <v>0</v>
      </c>
      <c r="AF56" s="605"/>
      <c r="AG56" s="617">
        <v>0</v>
      </c>
      <c r="AH56" s="605"/>
      <c r="AI56" s="617">
        <v>0</v>
      </c>
      <c r="AJ56" s="605"/>
      <c r="AK56" s="617">
        <v>0</v>
      </c>
      <c r="AL56" s="605"/>
      <c r="AM56" s="616">
        <v>0</v>
      </c>
      <c r="AN56" s="601"/>
      <c r="AO56" s="616">
        <v>0</v>
      </c>
      <c r="AP56" s="601"/>
      <c r="AQ56" s="605"/>
      <c r="AR56" s="605"/>
      <c r="AS56" s="605"/>
      <c r="AT56" s="605"/>
      <c r="AU56" s="605"/>
      <c r="AV56" s="605"/>
    </row>
    <row r="57" spans="1:48" s="449" customFormat="1" ht="11.25">
      <c r="A57" s="592"/>
      <c r="B57" s="593"/>
      <c r="C57" s="619" t="s">
        <v>654</v>
      </c>
      <c r="D57" s="612" t="s">
        <v>713</v>
      </c>
      <c r="E57" s="613"/>
      <c r="F57" s="614" t="s">
        <v>714</v>
      </c>
      <c r="G57" s="615" t="s">
        <v>440</v>
      </c>
      <c r="H57" s="606"/>
      <c r="I57" s="606"/>
      <c r="J57" s="606"/>
      <c r="K57" s="606"/>
      <c r="L57" s="601"/>
      <c r="M57" s="616">
        <v>0</v>
      </c>
      <c r="N57" s="601"/>
      <c r="O57" s="617">
        <v>0</v>
      </c>
      <c r="P57" s="605"/>
      <c r="Q57" s="616">
        <v>0</v>
      </c>
      <c r="R57" s="601"/>
      <c r="S57" s="605"/>
      <c r="T57" s="617">
        <v>0</v>
      </c>
      <c r="U57" s="605"/>
      <c r="V57" s="616">
        <v>0</v>
      </c>
      <c r="W57" s="606"/>
      <c r="X57" s="606"/>
      <c r="Y57" s="601"/>
      <c r="Z57" s="605"/>
      <c r="AA57" s="616">
        <v>0</v>
      </c>
      <c r="AB57" s="601"/>
      <c r="AC57" s="616">
        <v>0</v>
      </c>
      <c r="AD57" s="601"/>
      <c r="AE57" s="617">
        <v>0</v>
      </c>
      <c r="AF57" s="605"/>
      <c r="AG57" s="617">
        <v>0</v>
      </c>
      <c r="AH57" s="605"/>
      <c r="AI57" s="617">
        <v>0</v>
      </c>
      <c r="AJ57" s="605"/>
      <c r="AK57" s="617">
        <v>0</v>
      </c>
      <c r="AL57" s="605"/>
      <c r="AM57" s="616">
        <v>0</v>
      </c>
      <c r="AN57" s="601"/>
      <c r="AO57" s="616">
        <v>0</v>
      </c>
      <c r="AP57" s="601"/>
      <c r="AQ57" s="605"/>
      <c r="AR57" s="605"/>
      <c r="AS57" s="605"/>
      <c r="AT57" s="605"/>
      <c r="AU57" s="605"/>
      <c r="AV57" s="605"/>
    </row>
    <row r="58" spans="1:48" s="449" customFormat="1" ht="11.25">
      <c r="A58" s="592"/>
      <c r="B58" s="593"/>
      <c r="C58" s="619" t="s">
        <v>654</v>
      </c>
      <c r="D58" s="612" t="s">
        <v>715</v>
      </c>
      <c r="E58" s="613"/>
      <c r="F58" s="614" t="s">
        <v>716</v>
      </c>
      <c r="G58" s="615" t="s">
        <v>440</v>
      </c>
      <c r="H58" s="606"/>
      <c r="I58" s="606"/>
      <c r="J58" s="606"/>
      <c r="K58" s="606"/>
      <c r="L58" s="601"/>
      <c r="M58" s="616">
        <v>0</v>
      </c>
      <c r="N58" s="601"/>
      <c r="O58" s="617">
        <v>0</v>
      </c>
      <c r="P58" s="605"/>
      <c r="Q58" s="616">
        <v>0</v>
      </c>
      <c r="R58" s="601"/>
      <c r="S58" s="605"/>
      <c r="T58" s="617">
        <v>0</v>
      </c>
      <c r="U58" s="605"/>
      <c r="V58" s="616">
        <v>0</v>
      </c>
      <c r="W58" s="606"/>
      <c r="X58" s="606"/>
      <c r="Y58" s="601"/>
      <c r="Z58" s="605"/>
      <c r="AA58" s="616">
        <v>0</v>
      </c>
      <c r="AB58" s="601"/>
      <c r="AC58" s="616">
        <v>0</v>
      </c>
      <c r="AD58" s="601"/>
      <c r="AE58" s="617">
        <v>0</v>
      </c>
      <c r="AF58" s="605"/>
      <c r="AG58" s="617">
        <v>0</v>
      </c>
      <c r="AH58" s="605"/>
      <c r="AI58" s="617">
        <v>0</v>
      </c>
      <c r="AJ58" s="605"/>
      <c r="AK58" s="617">
        <v>0</v>
      </c>
      <c r="AL58" s="605"/>
      <c r="AM58" s="616">
        <v>0</v>
      </c>
      <c r="AN58" s="601"/>
      <c r="AO58" s="616">
        <v>0</v>
      </c>
      <c r="AP58" s="601"/>
      <c r="AQ58" s="605"/>
      <c r="AR58" s="605"/>
      <c r="AS58" s="605"/>
      <c r="AT58" s="605"/>
      <c r="AU58" s="605"/>
      <c r="AV58" s="605"/>
    </row>
    <row r="59" spans="1:48" s="449" customFormat="1" ht="11.25">
      <c r="A59" s="592"/>
      <c r="B59" s="593"/>
      <c r="C59" s="619" t="s">
        <v>654</v>
      </c>
      <c r="D59" s="612" t="s">
        <v>453</v>
      </c>
      <c r="E59" s="613"/>
      <c r="F59" s="614" t="s">
        <v>717</v>
      </c>
      <c r="G59" s="615" t="s">
        <v>440</v>
      </c>
      <c r="H59" s="606"/>
      <c r="I59" s="606"/>
      <c r="J59" s="606"/>
      <c r="K59" s="606"/>
      <c r="L59" s="601"/>
      <c r="M59" s="616">
        <v>12900</v>
      </c>
      <c r="N59" s="601"/>
      <c r="O59" s="617">
        <v>0</v>
      </c>
      <c r="P59" s="605"/>
      <c r="Q59" s="616">
        <v>0</v>
      </c>
      <c r="R59" s="601"/>
      <c r="S59" s="605"/>
      <c r="T59" s="617">
        <v>0</v>
      </c>
      <c r="U59" s="605"/>
      <c r="V59" s="616">
        <v>0</v>
      </c>
      <c r="W59" s="606"/>
      <c r="X59" s="606"/>
      <c r="Y59" s="601"/>
      <c r="Z59" s="605"/>
      <c r="AA59" s="616">
        <v>0</v>
      </c>
      <c r="AB59" s="601"/>
      <c r="AC59" s="616">
        <v>0</v>
      </c>
      <c r="AD59" s="601"/>
      <c r="AE59" s="617">
        <v>0</v>
      </c>
      <c r="AF59" s="605"/>
      <c r="AG59" s="617">
        <v>0</v>
      </c>
      <c r="AH59" s="605"/>
      <c r="AI59" s="617">
        <v>0</v>
      </c>
      <c r="AJ59" s="605"/>
      <c r="AK59" s="617">
        <v>0</v>
      </c>
      <c r="AL59" s="605"/>
      <c r="AM59" s="616">
        <v>0</v>
      </c>
      <c r="AN59" s="601"/>
      <c r="AO59" s="616">
        <v>12900</v>
      </c>
      <c r="AP59" s="601"/>
      <c r="AQ59" s="605"/>
      <c r="AR59" s="605"/>
      <c r="AS59" s="605"/>
      <c r="AT59" s="605"/>
      <c r="AU59" s="605"/>
      <c r="AV59" s="605"/>
    </row>
    <row r="60" spans="1:48" s="449" customFormat="1" ht="11.25">
      <c r="A60" s="592"/>
      <c r="B60" s="593"/>
      <c r="C60" s="619" t="s">
        <v>654</v>
      </c>
      <c r="D60" s="612" t="s">
        <v>718</v>
      </c>
      <c r="E60" s="613"/>
      <c r="F60" s="614" t="s">
        <v>719</v>
      </c>
      <c r="G60" s="615" t="s">
        <v>440</v>
      </c>
      <c r="H60" s="606"/>
      <c r="I60" s="606"/>
      <c r="J60" s="606"/>
      <c r="K60" s="606"/>
      <c r="L60" s="601"/>
      <c r="M60" s="616">
        <v>0</v>
      </c>
      <c r="N60" s="601"/>
      <c r="O60" s="617">
        <v>0</v>
      </c>
      <c r="P60" s="605"/>
      <c r="Q60" s="616">
        <v>0</v>
      </c>
      <c r="R60" s="601"/>
      <c r="S60" s="605"/>
      <c r="T60" s="617">
        <v>0</v>
      </c>
      <c r="U60" s="605"/>
      <c r="V60" s="616">
        <v>0</v>
      </c>
      <c r="W60" s="606"/>
      <c r="X60" s="606"/>
      <c r="Y60" s="601"/>
      <c r="Z60" s="605"/>
      <c r="AA60" s="616">
        <v>0</v>
      </c>
      <c r="AB60" s="601"/>
      <c r="AC60" s="616">
        <v>0</v>
      </c>
      <c r="AD60" s="601"/>
      <c r="AE60" s="617">
        <v>0</v>
      </c>
      <c r="AF60" s="605"/>
      <c r="AG60" s="617">
        <v>0</v>
      </c>
      <c r="AH60" s="605"/>
      <c r="AI60" s="617">
        <v>0</v>
      </c>
      <c r="AJ60" s="605"/>
      <c r="AK60" s="617">
        <v>0</v>
      </c>
      <c r="AL60" s="605"/>
      <c r="AM60" s="616">
        <v>0</v>
      </c>
      <c r="AN60" s="601"/>
      <c r="AO60" s="616">
        <v>0</v>
      </c>
      <c r="AP60" s="601"/>
      <c r="AQ60" s="605"/>
      <c r="AR60" s="605"/>
      <c r="AS60" s="605"/>
      <c r="AT60" s="605"/>
      <c r="AU60" s="605"/>
      <c r="AV60" s="605"/>
    </row>
    <row r="61" spans="1:48" s="449" customFormat="1" ht="11.25">
      <c r="A61" s="592"/>
      <c r="B61" s="593"/>
      <c r="C61" s="619" t="s">
        <v>654</v>
      </c>
      <c r="D61" s="612" t="s">
        <v>720</v>
      </c>
      <c r="E61" s="613"/>
      <c r="F61" s="614" t="s">
        <v>721</v>
      </c>
      <c r="G61" s="615" t="s">
        <v>440</v>
      </c>
      <c r="H61" s="606"/>
      <c r="I61" s="606"/>
      <c r="J61" s="606"/>
      <c r="K61" s="606"/>
      <c r="L61" s="601"/>
      <c r="M61" s="616">
        <v>0</v>
      </c>
      <c r="N61" s="601"/>
      <c r="O61" s="617">
        <v>0</v>
      </c>
      <c r="P61" s="605"/>
      <c r="Q61" s="616">
        <v>0</v>
      </c>
      <c r="R61" s="601"/>
      <c r="S61" s="605"/>
      <c r="T61" s="617">
        <v>0</v>
      </c>
      <c r="U61" s="605"/>
      <c r="V61" s="616">
        <v>0</v>
      </c>
      <c r="W61" s="606"/>
      <c r="X61" s="606"/>
      <c r="Y61" s="601"/>
      <c r="Z61" s="605"/>
      <c r="AA61" s="616">
        <v>0</v>
      </c>
      <c r="AB61" s="601"/>
      <c r="AC61" s="616">
        <v>0</v>
      </c>
      <c r="AD61" s="601"/>
      <c r="AE61" s="617">
        <v>0</v>
      </c>
      <c r="AF61" s="605"/>
      <c r="AG61" s="617">
        <v>0</v>
      </c>
      <c r="AH61" s="605"/>
      <c r="AI61" s="617">
        <v>0</v>
      </c>
      <c r="AJ61" s="605"/>
      <c r="AK61" s="617">
        <v>0</v>
      </c>
      <c r="AL61" s="605"/>
      <c r="AM61" s="616">
        <v>0</v>
      </c>
      <c r="AN61" s="601"/>
      <c r="AO61" s="616">
        <v>0</v>
      </c>
      <c r="AP61" s="601"/>
      <c r="AQ61" s="605"/>
      <c r="AR61" s="605"/>
      <c r="AS61" s="605"/>
      <c r="AT61" s="605"/>
      <c r="AU61" s="605"/>
      <c r="AV61" s="605"/>
    </row>
    <row r="62" spans="1:48" s="449" customFormat="1" ht="11.25">
      <c r="A62" s="592"/>
      <c r="B62" s="593"/>
      <c r="C62" s="619" t="s">
        <v>654</v>
      </c>
      <c r="D62" s="612" t="s">
        <v>722</v>
      </c>
      <c r="E62" s="613"/>
      <c r="F62" s="614" t="s">
        <v>723</v>
      </c>
      <c r="G62" s="615" t="s">
        <v>440</v>
      </c>
      <c r="H62" s="606"/>
      <c r="I62" s="606"/>
      <c r="J62" s="606"/>
      <c r="K62" s="606"/>
      <c r="L62" s="601"/>
      <c r="M62" s="616">
        <v>0</v>
      </c>
      <c r="N62" s="601"/>
      <c r="O62" s="617">
        <v>0</v>
      </c>
      <c r="P62" s="605"/>
      <c r="Q62" s="616">
        <v>0</v>
      </c>
      <c r="R62" s="601"/>
      <c r="S62" s="605"/>
      <c r="T62" s="617">
        <v>0</v>
      </c>
      <c r="U62" s="605"/>
      <c r="V62" s="616">
        <v>0</v>
      </c>
      <c r="W62" s="606"/>
      <c r="X62" s="606"/>
      <c r="Y62" s="601"/>
      <c r="Z62" s="605"/>
      <c r="AA62" s="616">
        <v>0</v>
      </c>
      <c r="AB62" s="601"/>
      <c r="AC62" s="616">
        <v>0</v>
      </c>
      <c r="AD62" s="601"/>
      <c r="AE62" s="617">
        <v>0</v>
      </c>
      <c r="AF62" s="605"/>
      <c r="AG62" s="617">
        <v>0</v>
      </c>
      <c r="AH62" s="605"/>
      <c r="AI62" s="617">
        <v>0</v>
      </c>
      <c r="AJ62" s="605"/>
      <c r="AK62" s="617">
        <v>0</v>
      </c>
      <c r="AL62" s="605"/>
      <c r="AM62" s="616">
        <v>0</v>
      </c>
      <c r="AN62" s="601"/>
      <c r="AO62" s="616">
        <v>0</v>
      </c>
      <c r="AP62" s="601"/>
      <c r="AQ62" s="605"/>
      <c r="AR62" s="605"/>
      <c r="AS62" s="605"/>
      <c r="AT62" s="605"/>
      <c r="AU62" s="605"/>
      <c r="AV62" s="605"/>
    </row>
    <row r="63" spans="1:48" s="449" customFormat="1" ht="11.25">
      <c r="A63" s="592"/>
      <c r="B63" s="593"/>
      <c r="C63" s="619" t="s">
        <v>654</v>
      </c>
      <c r="D63" s="612" t="s">
        <v>724</v>
      </c>
      <c r="E63" s="613"/>
      <c r="F63" s="614" t="s">
        <v>725</v>
      </c>
      <c r="G63" s="615" t="s">
        <v>440</v>
      </c>
      <c r="H63" s="606"/>
      <c r="I63" s="606"/>
      <c r="J63" s="606"/>
      <c r="K63" s="606"/>
      <c r="L63" s="601"/>
      <c r="M63" s="616">
        <v>27600</v>
      </c>
      <c r="N63" s="601"/>
      <c r="O63" s="617">
        <v>0</v>
      </c>
      <c r="P63" s="605"/>
      <c r="Q63" s="616">
        <v>0</v>
      </c>
      <c r="R63" s="601"/>
      <c r="S63" s="605"/>
      <c r="T63" s="617">
        <v>0</v>
      </c>
      <c r="U63" s="605"/>
      <c r="V63" s="616">
        <v>0</v>
      </c>
      <c r="W63" s="606"/>
      <c r="X63" s="606"/>
      <c r="Y63" s="601"/>
      <c r="Z63" s="605"/>
      <c r="AA63" s="616">
        <v>0</v>
      </c>
      <c r="AB63" s="601"/>
      <c r="AC63" s="616">
        <v>0</v>
      </c>
      <c r="AD63" s="601"/>
      <c r="AE63" s="617">
        <v>0</v>
      </c>
      <c r="AF63" s="605"/>
      <c r="AG63" s="617">
        <v>0</v>
      </c>
      <c r="AH63" s="605"/>
      <c r="AI63" s="617">
        <v>0</v>
      </c>
      <c r="AJ63" s="605"/>
      <c r="AK63" s="617">
        <v>0</v>
      </c>
      <c r="AL63" s="605"/>
      <c r="AM63" s="616">
        <v>0</v>
      </c>
      <c r="AN63" s="601"/>
      <c r="AO63" s="616">
        <v>27600</v>
      </c>
      <c r="AP63" s="601"/>
      <c r="AQ63" s="605"/>
      <c r="AR63" s="605"/>
      <c r="AS63" s="605"/>
      <c r="AT63" s="605"/>
      <c r="AU63" s="605"/>
      <c r="AV63" s="605"/>
    </row>
    <row r="64" spans="1:48" s="449" customFormat="1" ht="11.25">
      <c r="A64" s="592"/>
      <c r="B64" s="593"/>
      <c r="C64" s="619" t="s">
        <v>654</v>
      </c>
      <c r="D64" s="612" t="s">
        <v>726</v>
      </c>
      <c r="E64" s="613"/>
      <c r="F64" s="614" t="s">
        <v>727</v>
      </c>
      <c r="G64" s="615" t="s">
        <v>277</v>
      </c>
      <c r="H64" s="606"/>
      <c r="I64" s="606"/>
      <c r="J64" s="606"/>
      <c r="K64" s="606"/>
      <c r="L64" s="601"/>
      <c r="M64" s="616">
        <v>0</v>
      </c>
      <c r="N64" s="601"/>
      <c r="O64" s="617">
        <v>0</v>
      </c>
      <c r="P64" s="605"/>
      <c r="Q64" s="616">
        <v>0</v>
      </c>
      <c r="R64" s="601"/>
      <c r="S64" s="605"/>
      <c r="T64" s="617">
        <v>0</v>
      </c>
      <c r="U64" s="605"/>
      <c r="V64" s="616">
        <v>0</v>
      </c>
      <c r="W64" s="606"/>
      <c r="X64" s="606"/>
      <c r="Y64" s="601"/>
      <c r="Z64" s="605"/>
      <c r="AA64" s="616">
        <v>0</v>
      </c>
      <c r="AB64" s="601"/>
      <c r="AC64" s="616">
        <v>0</v>
      </c>
      <c r="AD64" s="601"/>
      <c r="AE64" s="617">
        <v>0</v>
      </c>
      <c r="AF64" s="605"/>
      <c r="AG64" s="617">
        <v>0</v>
      </c>
      <c r="AH64" s="605"/>
      <c r="AI64" s="617">
        <v>0</v>
      </c>
      <c r="AJ64" s="605"/>
      <c r="AK64" s="617">
        <v>0</v>
      </c>
      <c r="AL64" s="605"/>
      <c r="AM64" s="616">
        <v>0</v>
      </c>
      <c r="AN64" s="601"/>
      <c r="AO64" s="616">
        <v>0</v>
      </c>
      <c r="AP64" s="601"/>
      <c r="AQ64" s="605"/>
      <c r="AR64" s="605"/>
      <c r="AS64" s="605"/>
      <c r="AT64" s="605"/>
      <c r="AU64" s="605"/>
      <c r="AV64" s="605"/>
    </row>
    <row r="65" spans="1:48" ht="15.75" customHeight="1">
      <c r="A65" s="592"/>
      <c r="B65" s="594"/>
      <c r="C65" s="595" t="s">
        <v>667</v>
      </c>
      <c r="D65" s="590"/>
      <c r="E65" s="590"/>
      <c r="F65" s="590"/>
      <c r="G65" s="590"/>
      <c r="H65" s="590"/>
      <c r="I65" s="590"/>
      <c r="J65" s="590"/>
      <c r="K65" s="590"/>
      <c r="L65" s="591"/>
      <c r="M65" s="600">
        <v>63710</v>
      </c>
      <c r="N65" s="601"/>
      <c r="O65" s="604">
        <v>0</v>
      </c>
      <c r="P65" s="605"/>
      <c r="Q65" s="600">
        <v>0</v>
      </c>
      <c r="R65" s="601"/>
      <c r="S65" s="605"/>
      <c r="T65" s="604">
        <v>0</v>
      </c>
      <c r="U65" s="605"/>
      <c r="V65" s="600">
        <v>530</v>
      </c>
      <c r="W65" s="606"/>
      <c r="X65" s="606"/>
      <c r="Y65" s="601"/>
      <c r="Z65" s="605"/>
      <c r="AA65" s="600">
        <v>0</v>
      </c>
      <c r="AB65" s="601"/>
      <c r="AC65" s="600">
        <v>0</v>
      </c>
      <c r="AD65" s="601"/>
      <c r="AE65" s="604">
        <v>0</v>
      </c>
      <c r="AF65" s="605"/>
      <c r="AG65" s="604">
        <v>0</v>
      </c>
      <c r="AH65" s="605"/>
      <c r="AI65" s="604">
        <v>0</v>
      </c>
      <c r="AJ65" s="605"/>
      <c r="AK65" s="604">
        <v>0</v>
      </c>
      <c r="AL65" s="605"/>
      <c r="AM65" s="600">
        <v>0</v>
      </c>
      <c r="AN65" s="601"/>
      <c r="AO65" s="600">
        <v>64240</v>
      </c>
      <c r="AP65" s="601"/>
      <c r="AQ65" s="448"/>
      <c r="AR65" s="448"/>
      <c r="AS65" s="448"/>
      <c r="AT65" s="448"/>
      <c r="AU65" s="448"/>
      <c r="AV65" s="448"/>
    </row>
    <row r="66" spans="1:48" ht="15.75" customHeight="1">
      <c r="A66" s="598"/>
      <c r="B66" s="595" t="s">
        <v>668</v>
      </c>
      <c r="C66" s="590"/>
      <c r="D66" s="590"/>
      <c r="E66" s="590"/>
      <c r="F66" s="590"/>
      <c r="G66" s="590"/>
      <c r="H66" s="590"/>
      <c r="I66" s="590"/>
      <c r="J66" s="590"/>
      <c r="K66" s="590"/>
      <c r="L66" s="591"/>
      <c r="M66" s="600">
        <v>321283</v>
      </c>
      <c r="N66" s="601"/>
      <c r="O66" s="604">
        <v>32050</v>
      </c>
      <c r="P66" s="605"/>
      <c r="Q66" s="602">
        <v>7350</v>
      </c>
      <c r="R66" s="603"/>
      <c r="S66" s="609"/>
      <c r="T66" s="608">
        <v>0</v>
      </c>
      <c r="U66" s="609"/>
      <c r="V66" s="602">
        <v>40349</v>
      </c>
      <c r="W66" s="607"/>
      <c r="X66" s="607"/>
      <c r="Y66" s="603"/>
      <c r="Z66" s="605"/>
      <c r="AA66" s="600">
        <v>844586.46</v>
      </c>
      <c r="AB66" s="601"/>
      <c r="AC66" s="602">
        <v>91844</v>
      </c>
      <c r="AD66" s="603"/>
      <c r="AE66" s="604">
        <v>188910</v>
      </c>
      <c r="AF66" s="605"/>
      <c r="AG66" s="604">
        <v>0</v>
      </c>
      <c r="AH66" s="605"/>
      <c r="AI66" s="604">
        <v>50000</v>
      </c>
      <c r="AJ66" s="605"/>
      <c r="AK66" s="604">
        <v>0</v>
      </c>
      <c r="AL66" s="605"/>
      <c r="AM66" s="600">
        <v>0</v>
      </c>
      <c r="AN66" s="601"/>
      <c r="AO66" s="600">
        <v>1576372.46</v>
      </c>
      <c r="AP66" s="601"/>
      <c r="AQ66" s="448"/>
      <c r="AR66" s="448"/>
      <c r="AS66" s="448"/>
      <c r="AT66" s="448"/>
      <c r="AU66" s="448"/>
      <c r="AV66" s="448"/>
    </row>
    <row r="67" spans="1:48" s="449" customFormat="1" ht="11.25">
      <c r="A67" s="588" t="s">
        <v>654</v>
      </c>
      <c r="B67" s="589" t="s">
        <v>14</v>
      </c>
      <c r="C67" s="619" t="s">
        <v>654</v>
      </c>
      <c r="D67" s="612" t="s">
        <v>728</v>
      </c>
      <c r="E67" s="613"/>
      <c r="F67" s="614" t="s">
        <v>729</v>
      </c>
      <c r="G67" s="615" t="s">
        <v>440</v>
      </c>
      <c r="H67" s="606"/>
      <c r="I67" s="606"/>
      <c r="J67" s="606"/>
      <c r="K67" s="606"/>
      <c r="L67" s="601"/>
      <c r="M67" s="616">
        <v>0</v>
      </c>
      <c r="N67" s="601"/>
      <c r="O67" s="617">
        <v>0</v>
      </c>
      <c r="P67" s="605"/>
      <c r="Q67" s="616">
        <v>0</v>
      </c>
      <c r="R67" s="601"/>
      <c r="S67" s="605"/>
      <c r="T67" s="617">
        <v>0</v>
      </c>
      <c r="U67" s="605"/>
      <c r="V67" s="616">
        <v>0</v>
      </c>
      <c r="W67" s="606"/>
      <c r="X67" s="606"/>
      <c r="Y67" s="601"/>
      <c r="Z67" s="605"/>
      <c r="AA67" s="616">
        <v>2099.03</v>
      </c>
      <c r="AB67" s="601"/>
      <c r="AC67" s="616">
        <v>0</v>
      </c>
      <c r="AD67" s="601"/>
      <c r="AE67" s="617">
        <v>0</v>
      </c>
      <c r="AF67" s="605"/>
      <c r="AG67" s="617">
        <v>0</v>
      </c>
      <c r="AH67" s="605"/>
      <c r="AI67" s="617">
        <v>0</v>
      </c>
      <c r="AJ67" s="605"/>
      <c r="AK67" s="617">
        <v>0</v>
      </c>
      <c r="AL67" s="605"/>
      <c r="AM67" s="616">
        <v>0</v>
      </c>
      <c r="AN67" s="601"/>
      <c r="AO67" s="616">
        <v>2099.03</v>
      </c>
      <c r="AP67" s="601"/>
      <c r="AQ67" s="605"/>
      <c r="AR67" s="605"/>
      <c r="AS67" s="605"/>
      <c r="AT67" s="605"/>
      <c r="AU67" s="605"/>
      <c r="AV67" s="605"/>
    </row>
    <row r="68" spans="1:48" s="449" customFormat="1" ht="11.25">
      <c r="A68" s="592"/>
      <c r="B68" s="593"/>
      <c r="C68" s="619" t="s">
        <v>654</v>
      </c>
      <c r="D68" s="612" t="s">
        <v>730</v>
      </c>
      <c r="E68" s="613"/>
      <c r="F68" s="614" t="s">
        <v>731</v>
      </c>
      <c r="G68" s="615" t="s">
        <v>440</v>
      </c>
      <c r="H68" s="606"/>
      <c r="I68" s="606"/>
      <c r="J68" s="606"/>
      <c r="K68" s="606"/>
      <c r="L68" s="601"/>
      <c r="M68" s="616">
        <v>77</v>
      </c>
      <c r="N68" s="601"/>
      <c r="O68" s="617">
        <v>0</v>
      </c>
      <c r="P68" s="605"/>
      <c r="Q68" s="616">
        <v>0</v>
      </c>
      <c r="R68" s="601"/>
      <c r="S68" s="605"/>
      <c r="T68" s="617">
        <v>0</v>
      </c>
      <c r="U68" s="605"/>
      <c r="V68" s="616">
        <v>0</v>
      </c>
      <c r="W68" s="606"/>
      <c r="X68" s="606"/>
      <c r="Y68" s="601"/>
      <c r="Z68" s="605"/>
      <c r="AA68" s="616">
        <v>0</v>
      </c>
      <c r="AB68" s="601"/>
      <c r="AC68" s="616">
        <v>0</v>
      </c>
      <c r="AD68" s="601"/>
      <c r="AE68" s="617">
        <v>0</v>
      </c>
      <c r="AF68" s="605"/>
      <c r="AG68" s="617">
        <v>0</v>
      </c>
      <c r="AH68" s="605"/>
      <c r="AI68" s="617">
        <v>0</v>
      </c>
      <c r="AJ68" s="605"/>
      <c r="AK68" s="617">
        <v>0</v>
      </c>
      <c r="AL68" s="605"/>
      <c r="AM68" s="616">
        <v>0</v>
      </c>
      <c r="AN68" s="601"/>
      <c r="AO68" s="616">
        <v>77</v>
      </c>
      <c r="AP68" s="601"/>
      <c r="AQ68" s="605"/>
      <c r="AR68" s="605"/>
      <c r="AS68" s="605"/>
      <c r="AT68" s="605"/>
      <c r="AU68" s="605"/>
      <c r="AV68" s="605"/>
    </row>
    <row r="69" spans="1:48" s="449" customFormat="1" ht="11.25">
      <c r="A69" s="592"/>
      <c r="B69" s="593"/>
      <c r="C69" s="619" t="s">
        <v>654</v>
      </c>
      <c r="D69" s="612" t="s">
        <v>732</v>
      </c>
      <c r="E69" s="613"/>
      <c r="F69" s="614" t="s">
        <v>733</v>
      </c>
      <c r="G69" s="615" t="s">
        <v>440</v>
      </c>
      <c r="H69" s="606"/>
      <c r="I69" s="606"/>
      <c r="J69" s="606"/>
      <c r="K69" s="606"/>
      <c r="L69" s="601"/>
      <c r="M69" s="616">
        <v>0</v>
      </c>
      <c r="N69" s="601"/>
      <c r="O69" s="617">
        <v>0</v>
      </c>
      <c r="P69" s="605"/>
      <c r="Q69" s="616">
        <v>0</v>
      </c>
      <c r="R69" s="601"/>
      <c r="S69" s="605"/>
      <c r="T69" s="617">
        <v>0</v>
      </c>
      <c r="U69" s="605"/>
      <c r="V69" s="616">
        <v>0</v>
      </c>
      <c r="W69" s="606"/>
      <c r="X69" s="606"/>
      <c r="Y69" s="601"/>
      <c r="Z69" s="605"/>
      <c r="AA69" s="616">
        <v>0</v>
      </c>
      <c r="AB69" s="601"/>
      <c r="AC69" s="616">
        <v>0</v>
      </c>
      <c r="AD69" s="601"/>
      <c r="AE69" s="617">
        <v>0</v>
      </c>
      <c r="AF69" s="605"/>
      <c r="AG69" s="617">
        <v>0</v>
      </c>
      <c r="AH69" s="605"/>
      <c r="AI69" s="617">
        <v>0</v>
      </c>
      <c r="AJ69" s="605"/>
      <c r="AK69" s="617">
        <v>0</v>
      </c>
      <c r="AL69" s="605"/>
      <c r="AM69" s="616">
        <v>0</v>
      </c>
      <c r="AN69" s="601"/>
      <c r="AO69" s="616">
        <v>0</v>
      </c>
      <c r="AP69" s="601"/>
      <c r="AQ69" s="605"/>
      <c r="AR69" s="605"/>
      <c r="AS69" s="605"/>
      <c r="AT69" s="605"/>
      <c r="AU69" s="605"/>
      <c r="AV69" s="605"/>
    </row>
    <row r="70" spans="1:48" ht="15.75" customHeight="1">
      <c r="A70" s="592"/>
      <c r="B70" s="594"/>
      <c r="C70" s="595" t="s">
        <v>667</v>
      </c>
      <c r="D70" s="590"/>
      <c r="E70" s="590"/>
      <c r="F70" s="590"/>
      <c r="G70" s="590"/>
      <c r="H70" s="590"/>
      <c r="I70" s="590"/>
      <c r="J70" s="590"/>
      <c r="K70" s="590"/>
      <c r="L70" s="591"/>
      <c r="M70" s="596">
        <v>77</v>
      </c>
      <c r="N70" s="591"/>
      <c r="O70" s="597">
        <v>0</v>
      </c>
      <c r="P70" s="448"/>
      <c r="Q70" s="596">
        <v>0</v>
      </c>
      <c r="R70" s="591"/>
      <c r="S70" s="448"/>
      <c r="T70" s="597">
        <v>0</v>
      </c>
      <c r="U70" s="448"/>
      <c r="V70" s="596">
        <v>0</v>
      </c>
      <c r="W70" s="590"/>
      <c r="X70" s="590"/>
      <c r="Y70" s="591"/>
      <c r="Z70" s="448"/>
      <c r="AA70" s="596">
        <v>2099.03</v>
      </c>
      <c r="AB70" s="591"/>
      <c r="AC70" s="596">
        <v>0</v>
      </c>
      <c r="AD70" s="591"/>
      <c r="AE70" s="597">
        <v>0</v>
      </c>
      <c r="AF70" s="448"/>
      <c r="AG70" s="597">
        <v>0</v>
      </c>
      <c r="AH70" s="448"/>
      <c r="AI70" s="597">
        <v>0</v>
      </c>
      <c r="AJ70" s="448"/>
      <c r="AK70" s="597">
        <v>0</v>
      </c>
      <c r="AL70" s="448"/>
      <c r="AM70" s="596">
        <v>0</v>
      </c>
      <c r="AN70" s="591"/>
      <c r="AO70" s="596">
        <v>2176.03</v>
      </c>
      <c r="AP70" s="591"/>
      <c r="AQ70" s="448"/>
      <c r="AR70" s="448"/>
      <c r="AS70" s="448"/>
      <c r="AT70" s="448"/>
      <c r="AU70" s="448"/>
      <c r="AV70" s="448"/>
    </row>
    <row r="71" spans="1:48" ht="15.75" customHeight="1">
      <c r="A71" s="598"/>
      <c r="B71" s="595" t="s">
        <v>668</v>
      </c>
      <c r="C71" s="590"/>
      <c r="D71" s="590"/>
      <c r="E71" s="590"/>
      <c r="F71" s="590"/>
      <c r="G71" s="590"/>
      <c r="H71" s="590"/>
      <c r="I71" s="590"/>
      <c r="J71" s="590"/>
      <c r="K71" s="590"/>
      <c r="L71" s="591"/>
      <c r="M71" s="600">
        <v>137294.54</v>
      </c>
      <c r="N71" s="601"/>
      <c r="O71" s="597">
        <v>0</v>
      </c>
      <c r="P71" s="448"/>
      <c r="Q71" s="596">
        <v>0</v>
      </c>
      <c r="R71" s="591"/>
      <c r="S71" s="448"/>
      <c r="T71" s="597">
        <v>0</v>
      </c>
      <c r="U71" s="448"/>
      <c r="V71" s="596">
        <v>0</v>
      </c>
      <c r="W71" s="590"/>
      <c r="X71" s="590"/>
      <c r="Y71" s="591"/>
      <c r="Z71" s="448"/>
      <c r="AA71" s="596">
        <v>10407.31</v>
      </c>
      <c r="AB71" s="591"/>
      <c r="AC71" s="596">
        <v>0</v>
      </c>
      <c r="AD71" s="591"/>
      <c r="AE71" s="597">
        <v>0</v>
      </c>
      <c r="AF71" s="448"/>
      <c r="AG71" s="597">
        <v>0</v>
      </c>
      <c r="AH71" s="448"/>
      <c r="AI71" s="597">
        <v>0</v>
      </c>
      <c r="AJ71" s="448"/>
      <c r="AK71" s="597">
        <v>0</v>
      </c>
      <c r="AL71" s="448"/>
      <c r="AM71" s="596">
        <v>0</v>
      </c>
      <c r="AN71" s="591"/>
      <c r="AO71" s="596">
        <v>147701.85</v>
      </c>
      <c r="AP71" s="591"/>
      <c r="AQ71" s="448"/>
      <c r="AR71" s="448"/>
      <c r="AS71" s="448"/>
      <c r="AT71" s="448"/>
      <c r="AU71" s="448"/>
      <c r="AV71" s="448"/>
    </row>
    <row r="72" spans="1:48" s="449" customFormat="1" ht="11.25">
      <c r="A72" s="588" t="s">
        <v>654</v>
      </c>
      <c r="B72" s="589" t="s">
        <v>41</v>
      </c>
      <c r="C72" s="619" t="s">
        <v>654</v>
      </c>
      <c r="D72" s="612" t="s">
        <v>734</v>
      </c>
      <c r="E72" s="613"/>
      <c r="F72" s="614" t="s">
        <v>735</v>
      </c>
      <c r="G72" s="615" t="s">
        <v>440</v>
      </c>
      <c r="H72" s="606"/>
      <c r="I72" s="606"/>
      <c r="J72" s="606"/>
      <c r="K72" s="606"/>
      <c r="L72" s="601"/>
      <c r="M72" s="616">
        <v>0</v>
      </c>
      <c r="N72" s="601"/>
      <c r="O72" s="617">
        <v>0</v>
      </c>
      <c r="P72" s="605"/>
      <c r="Q72" s="616">
        <v>0</v>
      </c>
      <c r="R72" s="601"/>
      <c r="S72" s="605"/>
      <c r="T72" s="617">
        <v>0</v>
      </c>
      <c r="U72" s="605"/>
      <c r="V72" s="616">
        <v>0</v>
      </c>
      <c r="W72" s="606"/>
      <c r="X72" s="606"/>
      <c r="Y72" s="601"/>
      <c r="Z72" s="605"/>
      <c r="AA72" s="616">
        <v>0</v>
      </c>
      <c r="AB72" s="601"/>
      <c r="AC72" s="616">
        <v>0</v>
      </c>
      <c r="AD72" s="601"/>
      <c r="AE72" s="617">
        <v>0</v>
      </c>
      <c r="AF72" s="605"/>
      <c r="AG72" s="617">
        <v>0</v>
      </c>
      <c r="AH72" s="605"/>
      <c r="AI72" s="617">
        <v>0</v>
      </c>
      <c r="AJ72" s="605"/>
      <c r="AK72" s="617">
        <v>0</v>
      </c>
      <c r="AL72" s="605"/>
      <c r="AM72" s="616">
        <v>0</v>
      </c>
      <c r="AN72" s="601"/>
      <c r="AO72" s="616">
        <v>0</v>
      </c>
      <c r="AP72" s="601"/>
      <c r="AQ72" s="605"/>
      <c r="AR72" s="605"/>
      <c r="AS72" s="605"/>
      <c r="AT72" s="605"/>
      <c r="AU72" s="605"/>
      <c r="AV72" s="605"/>
    </row>
    <row r="73" spans="1:48" s="449" customFormat="1" ht="11.25">
      <c r="A73" s="592"/>
      <c r="B73" s="593"/>
      <c r="C73" s="619" t="s">
        <v>654</v>
      </c>
      <c r="D73" s="612" t="s">
        <v>736</v>
      </c>
      <c r="E73" s="613"/>
      <c r="F73" s="614" t="s">
        <v>737</v>
      </c>
      <c r="G73" s="615" t="s">
        <v>440</v>
      </c>
      <c r="H73" s="606"/>
      <c r="I73" s="606"/>
      <c r="J73" s="606"/>
      <c r="K73" s="606"/>
      <c r="L73" s="601"/>
      <c r="M73" s="616">
        <v>0</v>
      </c>
      <c r="N73" s="601"/>
      <c r="O73" s="617">
        <v>0</v>
      </c>
      <c r="P73" s="605"/>
      <c r="Q73" s="616">
        <v>0</v>
      </c>
      <c r="R73" s="601"/>
      <c r="S73" s="605"/>
      <c r="T73" s="617">
        <v>0</v>
      </c>
      <c r="U73" s="605"/>
      <c r="V73" s="616">
        <v>0</v>
      </c>
      <c r="W73" s="606"/>
      <c r="X73" s="606"/>
      <c r="Y73" s="601"/>
      <c r="Z73" s="605"/>
      <c r="AA73" s="616">
        <v>0</v>
      </c>
      <c r="AB73" s="601"/>
      <c r="AC73" s="616">
        <v>0</v>
      </c>
      <c r="AD73" s="601"/>
      <c r="AE73" s="617">
        <v>0</v>
      </c>
      <c r="AF73" s="605"/>
      <c r="AG73" s="617">
        <v>0</v>
      </c>
      <c r="AH73" s="605"/>
      <c r="AI73" s="617">
        <v>0</v>
      </c>
      <c r="AJ73" s="605"/>
      <c r="AK73" s="617">
        <v>0</v>
      </c>
      <c r="AL73" s="605"/>
      <c r="AM73" s="616">
        <v>0</v>
      </c>
      <c r="AN73" s="601"/>
      <c r="AO73" s="616">
        <v>0</v>
      </c>
      <c r="AP73" s="601"/>
      <c r="AQ73" s="605"/>
      <c r="AR73" s="605"/>
      <c r="AS73" s="605"/>
      <c r="AT73" s="605"/>
      <c r="AU73" s="605"/>
      <c r="AV73" s="605"/>
    </row>
    <row r="74" spans="1:48" s="449" customFormat="1" ht="11.25">
      <c r="A74" s="592"/>
      <c r="B74" s="593"/>
      <c r="C74" s="619" t="s">
        <v>654</v>
      </c>
      <c r="D74" s="612" t="s">
        <v>738</v>
      </c>
      <c r="E74" s="613"/>
      <c r="F74" s="614" t="s">
        <v>739</v>
      </c>
      <c r="G74" s="615" t="s">
        <v>440</v>
      </c>
      <c r="H74" s="606"/>
      <c r="I74" s="606"/>
      <c r="J74" s="606"/>
      <c r="K74" s="606"/>
      <c r="L74" s="601"/>
      <c r="M74" s="616">
        <v>0</v>
      </c>
      <c r="N74" s="601"/>
      <c r="O74" s="617">
        <v>0</v>
      </c>
      <c r="P74" s="605"/>
      <c r="Q74" s="616">
        <v>0</v>
      </c>
      <c r="R74" s="601"/>
      <c r="S74" s="605"/>
      <c r="T74" s="617">
        <v>0</v>
      </c>
      <c r="U74" s="605"/>
      <c r="V74" s="616">
        <v>0</v>
      </c>
      <c r="W74" s="606"/>
      <c r="X74" s="606"/>
      <c r="Y74" s="601"/>
      <c r="Z74" s="605"/>
      <c r="AA74" s="616">
        <v>0</v>
      </c>
      <c r="AB74" s="601"/>
      <c r="AC74" s="616">
        <v>0</v>
      </c>
      <c r="AD74" s="601"/>
      <c r="AE74" s="617">
        <v>0</v>
      </c>
      <c r="AF74" s="605"/>
      <c r="AG74" s="617">
        <v>0</v>
      </c>
      <c r="AH74" s="605"/>
      <c r="AI74" s="617">
        <v>0</v>
      </c>
      <c r="AJ74" s="605"/>
      <c r="AK74" s="617">
        <v>0</v>
      </c>
      <c r="AL74" s="605"/>
      <c r="AM74" s="616">
        <v>0</v>
      </c>
      <c r="AN74" s="601"/>
      <c r="AO74" s="616">
        <v>0</v>
      </c>
      <c r="AP74" s="601"/>
      <c r="AQ74" s="605"/>
      <c r="AR74" s="605"/>
      <c r="AS74" s="605"/>
      <c r="AT74" s="605"/>
      <c r="AU74" s="605"/>
      <c r="AV74" s="605"/>
    </row>
    <row r="75" spans="1:48" s="449" customFormat="1" ht="11.25">
      <c r="A75" s="592"/>
      <c r="B75" s="593"/>
      <c r="C75" s="619" t="s">
        <v>654</v>
      </c>
      <c r="D75" s="612" t="s">
        <v>740</v>
      </c>
      <c r="E75" s="613"/>
      <c r="F75" s="614" t="s">
        <v>741</v>
      </c>
      <c r="G75" s="615" t="s">
        <v>440</v>
      </c>
      <c r="H75" s="606"/>
      <c r="I75" s="606"/>
      <c r="J75" s="606"/>
      <c r="K75" s="606"/>
      <c r="L75" s="601"/>
      <c r="M75" s="616">
        <v>0</v>
      </c>
      <c r="N75" s="601"/>
      <c r="O75" s="617">
        <v>0</v>
      </c>
      <c r="P75" s="605"/>
      <c r="Q75" s="616">
        <v>0</v>
      </c>
      <c r="R75" s="601"/>
      <c r="S75" s="605"/>
      <c r="T75" s="617">
        <v>0</v>
      </c>
      <c r="U75" s="605"/>
      <c r="V75" s="616">
        <v>0</v>
      </c>
      <c r="W75" s="606"/>
      <c r="X75" s="606"/>
      <c r="Y75" s="601"/>
      <c r="Z75" s="605"/>
      <c r="AA75" s="616">
        <v>0</v>
      </c>
      <c r="AB75" s="601"/>
      <c r="AC75" s="616">
        <v>0</v>
      </c>
      <c r="AD75" s="601"/>
      <c r="AE75" s="617">
        <v>0</v>
      </c>
      <c r="AF75" s="605"/>
      <c r="AG75" s="617">
        <v>0</v>
      </c>
      <c r="AH75" s="605"/>
      <c r="AI75" s="617">
        <v>0</v>
      </c>
      <c r="AJ75" s="605"/>
      <c r="AK75" s="617">
        <v>0</v>
      </c>
      <c r="AL75" s="605"/>
      <c r="AM75" s="616">
        <v>0</v>
      </c>
      <c r="AN75" s="601"/>
      <c r="AO75" s="616">
        <v>0</v>
      </c>
      <c r="AP75" s="601"/>
      <c r="AQ75" s="605"/>
      <c r="AR75" s="605"/>
      <c r="AS75" s="605"/>
      <c r="AT75" s="605"/>
      <c r="AU75" s="605"/>
      <c r="AV75" s="605"/>
    </row>
    <row r="76" spans="1:48" s="449" customFormat="1" ht="11.25">
      <c r="A76" s="592"/>
      <c r="B76" s="593"/>
      <c r="C76" s="619" t="s">
        <v>654</v>
      </c>
      <c r="D76" s="612" t="s">
        <v>742</v>
      </c>
      <c r="E76" s="613"/>
      <c r="F76" s="614" t="s">
        <v>743</v>
      </c>
      <c r="G76" s="615" t="s">
        <v>440</v>
      </c>
      <c r="H76" s="606"/>
      <c r="I76" s="606"/>
      <c r="J76" s="606"/>
      <c r="K76" s="606"/>
      <c r="L76" s="601"/>
      <c r="M76" s="616">
        <v>0</v>
      </c>
      <c r="N76" s="601"/>
      <c r="O76" s="617">
        <v>0</v>
      </c>
      <c r="P76" s="605"/>
      <c r="Q76" s="616">
        <v>0</v>
      </c>
      <c r="R76" s="601"/>
      <c r="S76" s="605"/>
      <c r="T76" s="617">
        <v>0</v>
      </c>
      <c r="U76" s="605"/>
      <c r="V76" s="616">
        <v>0</v>
      </c>
      <c r="W76" s="606"/>
      <c r="X76" s="606"/>
      <c r="Y76" s="601"/>
      <c r="Z76" s="605"/>
      <c r="AA76" s="616">
        <v>0</v>
      </c>
      <c r="AB76" s="601"/>
      <c r="AC76" s="616">
        <v>0</v>
      </c>
      <c r="AD76" s="601"/>
      <c r="AE76" s="617">
        <v>0</v>
      </c>
      <c r="AF76" s="605"/>
      <c r="AG76" s="617">
        <v>0</v>
      </c>
      <c r="AH76" s="605"/>
      <c r="AI76" s="617">
        <v>0</v>
      </c>
      <c r="AJ76" s="605"/>
      <c r="AK76" s="617">
        <v>0</v>
      </c>
      <c r="AL76" s="605"/>
      <c r="AM76" s="616">
        <v>0</v>
      </c>
      <c r="AN76" s="601"/>
      <c r="AO76" s="616">
        <v>0</v>
      </c>
      <c r="AP76" s="601"/>
      <c r="AQ76" s="605"/>
      <c r="AR76" s="605"/>
      <c r="AS76" s="605"/>
      <c r="AT76" s="605"/>
      <c r="AU76" s="605"/>
      <c r="AV76" s="605"/>
    </row>
    <row r="77" spans="1:48" ht="15.75" customHeight="1">
      <c r="A77" s="592"/>
      <c r="B77" s="594"/>
      <c r="C77" s="595" t="s">
        <v>667</v>
      </c>
      <c r="D77" s="590"/>
      <c r="E77" s="590"/>
      <c r="F77" s="590"/>
      <c r="G77" s="590"/>
      <c r="H77" s="590"/>
      <c r="I77" s="590"/>
      <c r="J77" s="590"/>
      <c r="K77" s="590"/>
      <c r="L77" s="591"/>
      <c r="M77" s="596">
        <v>0</v>
      </c>
      <c r="N77" s="591"/>
      <c r="O77" s="597">
        <v>0</v>
      </c>
      <c r="P77" s="448"/>
      <c r="Q77" s="596">
        <v>0</v>
      </c>
      <c r="R77" s="591"/>
      <c r="S77" s="448"/>
      <c r="T77" s="597">
        <v>0</v>
      </c>
      <c r="U77" s="448"/>
      <c r="V77" s="596">
        <v>0</v>
      </c>
      <c r="W77" s="590"/>
      <c r="X77" s="590"/>
      <c r="Y77" s="591"/>
      <c r="Z77" s="448"/>
      <c r="AA77" s="596">
        <v>0</v>
      </c>
      <c r="AB77" s="591"/>
      <c r="AC77" s="596">
        <v>0</v>
      </c>
      <c r="AD77" s="591"/>
      <c r="AE77" s="597">
        <v>0</v>
      </c>
      <c r="AF77" s="448"/>
      <c r="AG77" s="597">
        <v>0</v>
      </c>
      <c r="AH77" s="448"/>
      <c r="AI77" s="597">
        <v>0</v>
      </c>
      <c r="AJ77" s="448"/>
      <c r="AK77" s="597">
        <v>0</v>
      </c>
      <c r="AL77" s="448"/>
      <c r="AM77" s="596">
        <v>0</v>
      </c>
      <c r="AN77" s="591"/>
      <c r="AO77" s="596">
        <v>0</v>
      </c>
      <c r="AP77" s="591"/>
      <c r="AQ77" s="448"/>
      <c r="AR77" s="448"/>
      <c r="AS77" s="448"/>
      <c r="AT77" s="448"/>
      <c r="AU77" s="448"/>
      <c r="AV77" s="448"/>
    </row>
    <row r="78" spans="1:48" ht="15.75" customHeight="1">
      <c r="A78" s="598"/>
      <c r="B78" s="595" t="s">
        <v>668</v>
      </c>
      <c r="C78" s="590"/>
      <c r="D78" s="590"/>
      <c r="E78" s="590"/>
      <c r="F78" s="590"/>
      <c r="G78" s="590"/>
      <c r="H78" s="590"/>
      <c r="I78" s="590"/>
      <c r="J78" s="590"/>
      <c r="K78" s="590"/>
      <c r="L78" s="591"/>
      <c r="M78" s="600">
        <v>431700</v>
      </c>
      <c r="N78" s="601"/>
      <c r="O78" s="604">
        <v>29500</v>
      </c>
      <c r="P78" s="605"/>
      <c r="Q78" s="600">
        <v>0</v>
      </c>
      <c r="R78" s="601"/>
      <c r="S78" s="605"/>
      <c r="T78" s="604">
        <v>0</v>
      </c>
      <c r="U78" s="605"/>
      <c r="V78" s="602">
        <v>27800</v>
      </c>
      <c r="W78" s="607"/>
      <c r="X78" s="607"/>
      <c r="Y78" s="603"/>
      <c r="Z78" s="605"/>
      <c r="AA78" s="600">
        <v>19000</v>
      </c>
      <c r="AB78" s="601"/>
      <c r="AC78" s="600">
        <v>0</v>
      </c>
      <c r="AD78" s="601"/>
      <c r="AE78" s="604">
        <v>71000</v>
      </c>
      <c r="AF78" s="605"/>
      <c r="AG78" s="604">
        <v>0</v>
      </c>
      <c r="AH78" s="605"/>
      <c r="AI78" s="604">
        <v>0</v>
      </c>
      <c r="AJ78" s="605"/>
      <c r="AK78" s="604">
        <v>0</v>
      </c>
      <c r="AL78" s="605"/>
      <c r="AM78" s="600">
        <v>0</v>
      </c>
      <c r="AN78" s="601"/>
      <c r="AO78" s="600">
        <v>579000</v>
      </c>
      <c r="AP78" s="601"/>
      <c r="AQ78" s="448"/>
      <c r="AR78" s="448"/>
      <c r="AS78" s="448"/>
      <c r="AT78" s="448"/>
      <c r="AU78" s="448"/>
      <c r="AV78" s="448"/>
    </row>
    <row r="79" spans="1:48" s="449" customFormat="1" ht="11.25">
      <c r="A79" s="588" t="s">
        <v>654</v>
      </c>
      <c r="B79" s="589" t="s">
        <v>16</v>
      </c>
      <c r="C79" s="619" t="s">
        <v>654</v>
      </c>
      <c r="D79" s="612" t="s">
        <v>744</v>
      </c>
      <c r="E79" s="613"/>
      <c r="F79" s="614" t="s">
        <v>745</v>
      </c>
      <c r="G79" s="615" t="s">
        <v>440</v>
      </c>
      <c r="H79" s="606"/>
      <c r="I79" s="606"/>
      <c r="J79" s="606"/>
      <c r="K79" s="606"/>
      <c r="L79" s="601"/>
      <c r="M79" s="616">
        <v>0</v>
      </c>
      <c r="N79" s="601"/>
      <c r="O79" s="617">
        <v>0</v>
      </c>
      <c r="P79" s="605"/>
      <c r="Q79" s="616">
        <v>0</v>
      </c>
      <c r="R79" s="601"/>
      <c r="S79" s="605"/>
      <c r="T79" s="617">
        <v>0</v>
      </c>
      <c r="U79" s="605"/>
      <c r="V79" s="616">
        <v>0</v>
      </c>
      <c r="W79" s="606"/>
      <c r="X79" s="606"/>
      <c r="Y79" s="601"/>
      <c r="Z79" s="605"/>
      <c r="AA79" s="616">
        <v>0</v>
      </c>
      <c r="AB79" s="601"/>
      <c r="AC79" s="616">
        <v>0</v>
      </c>
      <c r="AD79" s="601"/>
      <c r="AE79" s="617">
        <v>0</v>
      </c>
      <c r="AF79" s="605"/>
      <c r="AG79" s="617">
        <v>0</v>
      </c>
      <c r="AH79" s="605"/>
      <c r="AI79" s="617">
        <v>0</v>
      </c>
      <c r="AJ79" s="605"/>
      <c r="AK79" s="617">
        <v>0</v>
      </c>
      <c r="AL79" s="605"/>
      <c r="AM79" s="616">
        <v>0</v>
      </c>
      <c r="AN79" s="601"/>
      <c r="AO79" s="616">
        <v>0</v>
      </c>
      <c r="AP79" s="601"/>
      <c r="AQ79" s="605"/>
      <c r="AR79" s="605"/>
      <c r="AS79" s="605"/>
      <c r="AT79" s="605"/>
      <c r="AU79" s="605"/>
      <c r="AV79" s="605"/>
    </row>
    <row r="80" spans="1:48" s="449" customFormat="1" ht="11.25">
      <c r="A80" s="592"/>
      <c r="B80" s="593"/>
      <c r="C80" s="619" t="s">
        <v>654</v>
      </c>
      <c r="D80" s="612" t="s">
        <v>746</v>
      </c>
      <c r="E80" s="613"/>
      <c r="F80" s="614" t="s">
        <v>138</v>
      </c>
      <c r="G80" s="615" t="s">
        <v>440</v>
      </c>
      <c r="H80" s="606"/>
      <c r="I80" s="606"/>
      <c r="J80" s="606"/>
      <c r="K80" s="606"/>
      <c r="L80" s="601"/>
      <c r="M80" s="616">
        <v>0</v>
      </c>
      <c r="N80" s="601"/>
      <c r="O80" s="617">
        <v>0</v>
      </c>
      <c r="P80" s="605"/>
      <c r="Q80" s="616">
        <v>0</v>
      </c>
      <c r="R80" s="601"/>
      <c r="S80" s="605"/>
      <c r="T80" s="617">
        <v>0</v>
      </c>
      <c r="U80" s="605"/>
      <c r="V80" s="616">
        <v>0</v>
      </c>
      <c r="W80" s="606"/>
      <c r="X80" s="606"/>
      <c r="Y80" s="601"/>
      <c r="Z80" s="605"/>
      <c r="AA80" s="616">
        <v>0</v>
      </c>
      <c r="AB80" s="601"/>
      <c r="AC80" s="616">
        <v>0</v>
      </c>
      <c r="AD80" s="601"/>
      <c r="AE80" s="617">
        <v>0</v>
      </c>
      <c r="AF80" s="605"/>
      <c r="AG80" s="617">
        <v>0</v>
      </c>
      <c r="AH80" s="605"/>
      <c r="AI80" s="617">
        <v>0</v>
      </c>
      <c r="AJ80" s="605"/>
      <c r="AK80" s="617">
        <v>234600</v>
      </c>
      <c r="AL80" s="605"/>
      <c r="AM80" s="616">
        <v>0</v>
      </c>
      <c r="AN80" s="601"/>
      <c r="AO80" s="616">
        <v>234600</v>
      </c>
      <c r="AP80" s="601"/>
      <c r="AQ80" s="605"/>
      <c r="AR80" s="605"/>
      <c r="AS80" s="605"/>
      <c r="AT80" s="605"/>
      <c r="AU80" s="605"/>
      <c r="AV80" s="605"/>
    </row>
    <row r="81" spans="1:48" ht="15.75" customHeight="1">
      <c r="A81" s="592"/>
      <c r="B81" s="594"/>
      <c r="C81" s="595" t="s">
        <v>667</v>
      </c>
      <c r="D81" s="590"/>
      <c r="E81" s="590"/>
      <c r="F81" s="590"/>
      <c r="G81" s="590"/>
      <c r="H81" s="590"/>
      <c r="I81" s="590"/>
      <c r="J81" s="590"/>
      <c r="K81" s="590"/>
      <c r="L81" s="591"/>
      <c r="M81" s="596">
        <v>0</v>
      </c>
      <c r="N81" s="591"/>
      <c r="O81" s="597">
        <v>0</v>
      </c>
      <c r="P81" s="448"/>
      <c r="Q81" s="596">
        <v>0</v>
      </c>
      <c r="R81" s="591"/>
      <c r="S81" s="448"/>
      <c r="T81" s="597">
        <v>0</v>
      </c>
      <c r="U81" s="448"/>
      <c r="V81" s="596">
        <v>0</v>
      </c>
      <c r="W81" s="590"/>
      <c r="X81" s="590"/>
      <c r="Y81" s="591"/>
      <c r="Z81" s="448"/>
      <c r="AA81" s="596">
        <v>0</v>
      </c>
      <c r="AB81" s="591"/>
      <c r="AC81" s="596">
        <v>0</v>
      </c>
      <c r="AD81" s="591"/>
      <c r="AE81" s="597">
        <v>0</v>
      </c>
      <c r="AF81" s="448"/>
      <c r="AG81" s="597">
        <v>0</v>
      </c>
      <c r="AH81" s="448"/>
      <c r="AI81" s="597">
        <v>0</v>
      </c>
      <c r="AJ81" s="448"/>
      <c r="AK81" s="604">
        <v>234600</v>
      </c>
      <c r="AL81" s="605"/>
      <c r="AM81" s="600">
        <v>0</v>
      </c>
      <c r="AN81" s="601"/>
      <c r="AO81" s="600">
        <v>234600</v>
      </c>
      <c r="AP81" s="601"/>
      <c r="AQ81" s="448"/>
      <c r="AR81" s="448"/>
      <c r="AS81" s="448"/>
      <c r="AT81" s="448"/>
      <c r="AU81" s="448"/>
      <c r="AV81" s="448"/>
    </row>
    <row r="82" spans="1:48" ht="15.75" customHeight="1">
      <c r="A82" s="598"/>
      <c r="B82" s="595" t="s">
        <v>668</v>
      </c>
      <c r="C82" s="590"/>
      <c r="D82" s="590"/>
      <c r="E82" s="590"/>
      <c r="F82" s="590"/>
      <c r="G82" s="590"/>
      <c r="H82" s="590"/>
      <c r="I82" s="590"/>
      <c r="J82" s="590"/>
      <c r="K82" s="590"/>
      <c r="L82" s="591"/>
      <c r="M82" s="596">
        <v>0</v>
      </c>
      <c r="N82" s="591"/>
      <c r="O82" s="597">
        <v>0</v>
      </c>
      <c r="P82" s="448"/>
      <c r="Q82" s="596">
        <v>0</v>
      </c>
      <c r="R82" s="591"/>
      <c r="S82" s="448"/>
      <c r="T82" s="597">
        <v>0</v>
      </c>
      <c r="U82" s="448"/>
      <c r="V82" s="596">
        <v>0</v>
      </c>
      <c r="W82" s="590"/>
      <c r="X82" s="590"/>
      <c r="Y82" s="591"/>
      <c r="Z82" s="448"/>
      <c r="AA82" s="596">
        <v>96600</v>
      </c>
      <c r="AB82" s="591"/>
      <c r="AC82" s="596">
        <v>0</v>
      </c>
      <c r="AD82" s="591"/>
      <c r="AE82" s="597">
        <v>0</v>
      </c>
      <c r="AF82" s="448"/>
      <c r="AG82" s="597">
        <v>0</v>
      </c>
      <c r="AH82" s="448"/>
      <c r="AI82" s="597">
        <v>0</v>
      </c>
      <c r="AJ82" s="448"/>
      <c r="AK82" s="608">
        <v>1584600</v>
      </c>
      <c r="AL82" s="605"/>
      <c r="AM82" s="600">
        <v>0</v>
      </c>
      <c r="AN82" s="601"/>
      <c r="AO82" s="600">
        <v>1681200</v>
      </c>
      <c r="AP82" s="601"/>
      <c r="AQ82" s="448"/>
      <c r="AR82" s="448"/>
      <c r="AS82" s="448"/>
      <c r="AT82" s="448"/>
      <c r="AU82" s="448"/>
      <c r="AV82" s="448"/>
    </row>
    <row r="83" spans="1:48" s="449" customFormat="1" ht="11.25">
      <c r="A83" s="588" t="s">
        <v>654</v>
      </c>
      <c r="B83" s="589" t="s">
        <v>15</v>
      </c>
      <c r="C83" s="619" t="s">
        <v>654</v>
      </c>
      <c r="D83" s="612" t="s">
        <v>747</v>
      </c>
      <c r="E83" s="613"/>
      <c r="F83" s="614" t="s">
        <v>748</v>
      </c>
      <c r="G83" s="615" t="s">
        <v>440</v>
      </c>
      <c r="H83" s="606"/>
      <c r="I83" s="606"/>
      <c r="J83" s="606"/>
      <c r="K83" s="606"/>
      <c r="L83" s="601"/>
      <c r="M83" s="616">
        <v>0</v>
      </c>
      <c r="N83" s="601"/>
      <c r="O83" s="617">
        <v>0</v>
      </c>
      <c r="P83" s="605"/>
      <c r="Q83" s="616">
        <v>0</v>
      </c>
      <c r="R83" s="601"/>
      <c r="S83" s="605"/>
      <c r="T83" s="617">
        <v>0</v>
      </c>
      <c r="U83" s="605"/>
      <c r="V83" s="616">
        <v>0</v>
      </c>
      <c r="W83" s="606"/>
      <c r="X83" s="606"/>
      <c r="Y83" s="601"/>
      <c r="Z83" s="605"/>
      <c r="AA83" s="616">
        <v>0</v>
      </c>
      <c r="AB83" s="601"/>
      <c r="AC83" s="616">
        <v>0</v>
      </c>
      <c r="AD83" s="601"/>
      <c r="AE83" s="617">
        <v>0</v>
      </c>
      <c r="AF83" s="605"/>
      <c r="AG83" s="617">
        <v>0</v>
      </c>
      <c r="AH83" s="605"/>
      <c r="AI83" s="617">
        <v>0</v>
      </c>
      <c r="AJ83" s="605"/>
      <c r="AK83" s="617">
        <v>0</v>
      </c>
      <c r="AL83" s="605"/>
      <c r="AM83" s="616">
        <v>0</v>
      </c>
      <c r="AN83" s="601"/>
      <c r="AO83" s="616">
        <v>0</v>
      </c>
      <c r="AP83" s="601"/>
      <c r="AQ83" s="605"/>
      <c r="AR83" s="605"/>
      <c r="AS83" s="605"/>
      <c r="AT83" s="605"/>
      <c r="AU83" s="605"/>
      <c r="AV83" s="605"/>
    </row>
    <row r="84" spans="1:48" ht="15.75" customHeight="1">
      <c r="A84" s="592"/>
      <c r="B84" s="594"/>
      <c r="C84" s="595" t="s">
        <v>667</v>
      </c>
      <c r="D84" s="590"/>
      <c r="E84" s="590"/>
      <c r="F84" s="590"/>
      <c r="G84" s="590"/>
      <c r="H84" s="590"/>
      <c r="I84" s="590"/>
      <c r="J84" s="590"/>
      <c r="K84" s="590"/>
      <c r="L84" s="591"/>
      <c r="M84" s="596">
        <v>0</v>
      </c>
      <c r="N84" s="591"/>
      <c r="O84" s="597">
        <v>0</v>
      </c>
      <c r="P84" s="448"/>
      <c r="Q84" s="596">
        <v>0</v>
      </c>
      <c r="R84" s="591"/>
      <c r="S84" s="448"/>
      <c r="T84" s="597">
        <v>0</v>
      </c>
      <c r="U84" s="448"/>
      <c r="V84" s="596">
        <v>0</v>
      </c>
      <c r="W84" s="590"/>
      <c r="X84" s="590"/>
      <c r="Y84" s="591"/>
      <c r="Z84" s="448"/>
      <c r="AA84" s="596">
        <v>0</v>
      </c>
      <c r="AB84" s="591"/>
      <c r="AC84" s="596">
        <v>0</v>
      </c>
      <c r="AD84" s="591"/>
      <c r="AE84" s="597">
        <v>0</v>
      </c>
      <c r="AF84" s="448"/>
      <c r="AG84" s="597">
        <v>0</v>
      </c>
      <c r="AH84" s="448"/>
      <c r="AI84" s="597">
        <v>0</v>
      </c>
      <c r="AJ84" s="448"/>
      <c r="AK84" s="597">
        <v>0</v>
      </c>
      <c r="AL84" s="448"/>
      <c r="AM84" s="596">
        <v>0</v>
      </c>
      <c r="AN84" s="591"/>
      <c r="AO84" s="596">
        <v>0</v>
      </c>
      <c r="AP84" s="591"/>
      <c r="AQ84" s="448"/>
      <c r="AR84" s="448"/>
      <c r="AS84" s="448"/>
      <c r="AT84" s="448"/>
      <c r="AU84" s="448"/>
      <c r="AV84" s="448"/>
    </row>
    <row r="85" spans="1:48" ht="409.5" customHeight="1" hidden="1">
      <c r="A85" s="598"/>
      <c r="B85" s="595" t="s">
        <v>668</v>
      </c>
      <c r="C85" s="590"/>
      <c r="D85" s="590"/>
      <c r="E85" s="590"/>
      <c r="F85" s="590"/>
      <c r="G85" s="590"/>
      <c r="H85" s="590"/>
      <c r="I85" s="590"/>
      <c r="J85" s="590"/>
      <c r="K85" s="590"/>
      <c r="L85" s="591"/>
      <c r="M85" s="596">
        <v>25000</v>
      </c>
      <c r="N85" s="591"/>
      <c r="O85" s="597">
        <v>0</v>
      </c>
      <c r="P85" s="448"/>
      <c r="Q85" s="596">
        <v>0</v>
      </c>
      <c r="R85" s="591"/>
      <c r="S85" s="448"/>
      <c r="T85" s="597">
        <v>0</v>
      </c>
      <c r="U85" s="448"/>
      <c r="V85" s="596">
        <v>0</v>
      </c>
      <c r="W85" s="590"/>
      <c r="X85" s="590"/>
      <c r="Y85" s="591"/>
      <c r="Z85" s="448"/>
      <c r="AA85" s="596">
        <v>1752000</v>
      </c>
      <c r="AB85" s="591"/>
      <c r="AC85" s="596">
        <v>0</v>
      </c>
      <c r="AD85" s="591"/>
      <c r="AE85" s="597">
        <v>0</v>
      </c>
      <c r="AF85" s="448"/>
      <c r="AG85" s="597">
        <v>0</v>
      </c>
      <c r="AH85" s="448"/>
      <c r="AI85" s="597">
        <v>0</v>
      </c>
      <c r="AJ85" s="448"/>
      <c r="AK85" s="597">
        <v>0</v>
      </c>
      <c r="AL85" s="448"/>
      <c r="AM85" s="596">
        <v>0</v>
      </c>
      <c r="AN85" s="591"/>
      <c r="AO85" s="596">
        <v>1777000</v>
      </c>
      <c r="AP85" s="591"/>
      <c r="AQ85" s="448"/>
      <c r="AR85" s="448"/>
      <c r="AS85" s="448"/>
      <c r="AT85" s="448"/>
      <c r="AU85" s="448"/>
      <c r="AV85" s="448"/>
    </row>
    <row r="86" spans="1:48" ht="0.75" customHeight="1">
      <c r="A86" s="448"/>
      <c r="B86" s="448"/>
      <c r="C86" s="448"/>
      <c r="D86" s="448"/>
      <c r="E86" s="448"/>
      <c r="F86" s="448"/>
      <c r="G86" s="448"/>
      <c r="H86" s="448"/>
      <c r="I86" s="448"/>
      <c r="J86" s="448"/>
      <c r="K86" s="448"/>
      <c r="L86" s="448"/>
      <c r="M86" s="448"/>
      <c r="N86" s="448"/>
      <c r="O86" s="448"/>
      <c r="P86" s="448"/>
      <c r="Q86" s="448"/>
      <c r="R86" s="448"/>
      <c r="S86" s="448"/>
      <c r="T86" s="448"/>
      <c r="U86" s="448"/>
      <c r="V86" s="448"/>
      <c r="W86" s="448"/>
      <c r="X86" s="448"/>
      <c r="Y86" s="448"/>
      <c r="Z86" s="448"/>
      <c r="AA86" s="448"/>
      <c r="AB86" s="448"/>
      <c r="AC86" s="448"/>
      <c r="AD86" s="448"/>
      <c r="AE86" s="448"/>
      <c r="AF86" s="448"/>
      <c r="AG86" s="448"/>
      <c r="AH86" s="448"/>
      <c r="AI86" s="448"/>
      <c r="AJ86" s="448"/>
      <c r="AK86" s="448"/>
      <c r="AL86" s="448"/>
      <c r="AM86" s="448"/>
      <c r="AN86" s="448"/>
      <c r="AO86" s="448"/>
      <c r="AP86" s="448"/>
      <c r="AQ86" s="448"/>
      <c r="AR86" s="448"/>
      <c r="AS86" s="448"/>
      <c r="AT86" s="448"/>
      <c r="AU86" s="448"/>
      <c r="AV86" s="448"/>
    </row>
    <row r="87" spans="1:48" ht="4.5" customHeight="1">
      <c r="A87" s="448"/>
      <c r="B87" s="448"/>
      <c r="C87" s="448"/>
      <c r="D87" s="448"/>
      <c r="E87" s="448"/>
      <c r="F87" s="448"/>
      <c r="G87" s="448"/>
      <c r="H87" s="448"/>
      <c r="I87" s="448"/>
      <c r="J87" s="448"/>
      <c r="K87" s="448"/>
      <c r="L87" s="448"/>
      <c r="M87" s="448"/>
      <c r="N87" s="448"/>
      <c r="O87" s="448"/>
      <c r="P87" s="448"/>
      <c r="Q87" s="448"/>
      <c r="R87" s="448"/>
      <c r="S87" s="448"/>
      <c r="T87" s="448"/>
      <c r="U87" s="448"/>
      <c r="V87" s="448"/>
      <c r="W87" s="448"/>
      <c r="X87" s="448"/>
      <c r="Y87" s="448"/>
      <c r="Z87" s="448"/>
      <c r="AA87" s="448"/>
      <c r="AB87" s="448"/>
      <c r="AC87" s="448"/>
      <c r="AD87" s="448"/>
      <c r="AE87" s="448"/>
      <c r="AF87" s="448"/>
      <c r="AG87" s="448"/>
      <c r="AH87" s="448"/>
      <c r="AI87" s="448"/>
      <c r="AJ87" s="448"/>
      <c r="AK87" s="448"/>
      <c r="AL87" s="448"/>
      <c r="AM87" s="448"/>
      <c r="AN87" s="549"/>
      <c r="AO87" s="549"/>
      <c r="AP87" s="448"/>
      <c r="AQ87" s="448"/>
      <c r="AR87" s="448"/>
      <c r="AS87" s="448"/>
      <c r="AT87" s="448"/>
      <c r="AU87" s="448"/>
      <c r="AV87" s="448"/>
    </row>
    <row r="88" spans="1:48" ht="15">
      <c r="A88" s="599" t="s">
        <v>749</v>
      </c>
      <c r="B88" s="590"/>
      <c r="C88" s="590"/>
      <c r="D88" s="590"/>
      <c r="E88" s="590"/>
      <c r="F88" s="590"/>
      <c r="G88" s="590"/>
      <c r="H88" s="590"/>
      <c r="I88" s="590"/>
      <c r="J88" s="590"/>
      <c r="K88" s="591"/>
      <c r="L88" s="610">
        <v>725298</v>
      </c>
      <c r="M88" s="603"/>
      <c r="N88" s="610">
        <v>135950</v>
      </c>
      <c r="O88" s="603"/>
      <c r="P88" s="610">
        <v>0</v>
      </c>
      <c r="Q88" s="607"/>
      <c r="R88" s="603"/>
      <c r="S88" s="610">
        <v>0</v>
      </c>
      <c r="T88" s="603"/>
      <c r="U88" s="610">
        <v>59990</v>
      </c>
      <c r="V88" s="607"/>
      <c r="W88" s="607"/>
      <c r="X88" s="607"/>
      <c r="Y88" s="603"/>
      <c r="Z88" s="610">
        <v>116629.03</v>
      </c>
      <c r="AA88" s="603"/>
      <c r="AB88" s="610">
        <v>0</v>
      </c>
      <c r="AC88" s="603"/>
      <c r="AD88" s="610">
        <v>80175</v>
      </c>
      <c r="AE88" s="603"/>
      <c r="AF88" s="610">
        <v>0</v>
      </c>
      <c r="AG88" s="603"/>
      <c r="AH88" s="610">
        <v>0</v>
      </c>
      <c r="AI88" s="603"/>
      <c r="AJ88" s="610">
        <v>234600</v>
      </c>
      <c r="AK88" s="603"/>
      <c r="AL88" s="610">
        <v>1292833</v>
      </c>
      <c r="AM88" s="603"/>
      <c r="AN88" s="610">
        <v>2645475.03</v>
      </c>
      <c r="AO88" s="603"/>
      <c r="AP88" s="448"/>
      <c r="AQ88" s="448"/>
      <c r="AR88" s="448"/>
      <c r="AS88" s="448"/>
      <c r="AT88" s="448"/>
      <c r="AU88" s="448"/>
      <c r="AV88" s="448"/>
    </row>
    <row r="89" spans="1:48" ht="15">
      <c r="A89" s="599" t="s">
        <v>750</v>
      </c>
      <c r="B89" s="590"/>
      <c r="C89" s="590"/>
      <c r="D89" s="590"/>
      <c r="E89" s="590"/>
      <c r="F89" s="590"/>
      <c r="G89" s="590"/>
      <c r="H89" s="590"/>
      <c r="I89" s="590"/>
      <c r="J89" s="590"/>
      <c r="K89" s="591"/>
      <c r="L89" s="610">
        <v>7037097.21</v>
      </c>
      <c r="M89" s="603"/>
      <c r="N89" s="610">
        <v>1171088</v>
      </c>
      <c r="O89" s="603"/>
      <c r="P89" s="610">
        <v>7350</v>
      </c>
      <c r="Q89" s="607"/>
      <c r="R89" s="603"/>
      <c r="S89" s="610">
        <v>43582</v>
      </c>
      <c r="T89" s="603"/>
      <c r="U89" s="610">
        <v>911391</v>
      </c>
      <c r="V89" s="607"/>
      <c r="W89" s="607"/>
      <c r="X89" s="607"/>
      <c r="Y89" s="603"/>
      <c r="Z89" s="610">
        <v>4020424.77</v>
      </c>
      <c r="AA89" s="603"/>
      <c r="AB89" s="610">
        <v>91844</v>
      </c>
      <c r="AC89" s="603"/>
      <c r="AD89" s="610">
        <v>1279774</v>
      </c>
      <c r="AE89" s="603"/>
      <c r="AF89" s="610">
        <v>69775</v>
      </c>
      <c r="AG89" s="603"/>
      <c r="AH89" s="610">
        <v>266201</v>
      </c>
      <c r="AI89" s="603"/>
      <c r="AJ89" s="610">
        <v>1584600</v>
      </c>
      <c r="AK89" s="603"/>
      <c r="AL89" s="610">
        <v>11320457.5</v>
      </c>
      <c r="AM89" s="603"/>
      <c r="AN89" s="610">
        <v>27803584.48</v>
      </c>
      <c r="AO89" s="603"/>
      <c r="AP89" s="448"/>
      <c r="AQ89" s="448"/>
      <c r="AR89" s="448"/>
      <c r="AS89" s="448"/>
      <c r="AT89" s="448"/>
      <c r="AU89" s="448"/>
      <c r="AV89" s="448"/>
    </row>
    <row r="90" spans="1:48" ht="15">
      <c r="A90" s="448"/>
      <c r="B90" s="448"/>
      <c r="C90" s="448"/>
      <c r="D90" s="448"/>
      <c r="E90" s="448"/>
      <c r="F90" s="448"/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8"/>
      <c r="AC90" s="448"/>
      <c r="AD90" s="448"/>
      <c r="AE90" s="448"/>
      <c r="AF90" s="448"/>
      <c r="AG90" s="448"/>
      <c r="AH90" s="448"/>
      <c r="AI90" s="448"/>
      <c r="AJ90" s="448"/>
      <c r="AK90" s="448"/>
      <c r="AL90" s="448"/>
      <c r="AM90" s="448"/>
      <c r="AN90" s="448"/>
      <c r="AO90" s="448"/>
      <c r="AP90" s="448"/>
      <c r="AQ90" s="448"/>
      <c r="AR90" s="448"/>
      <c r="AS90" s="448"/>
      <c r="AT90" s="448"/>
      <c r="AU90" s="448"/>
      <c r="AV90" s="448"/>
    </row>
    <row r="91" spans="1:48" ht="15">
      <c r="A91" s="448"/>
      <c r="B91" s="448"/>
      <c r="C91" s="448"/>
      <c r="D91" s="448"/>
      <c r="E91" s="448"/>
      <c r="F91" s="448"/>
      <c r="G91" s="448"/>
      <c r="H91" s="448"/>
      <c r="I91" s="448"/>
      <c r="J91" s="448"/>
      <c r="K91" s="448"/>
      <c r="L91" s="448"/>
      <c r="M91" s="448"/>
      <c r="N91" s="448"/>
      <c r="O91" s="448"/>
      <c r="P91" s="448"/>
      <c r="Q91" s="448"/>
      <c r="R91" s="448"/>
      <c r="S91" s="448"/>
      <c r="T91" s="448"/>
      <c r="U91" s="448"/>
      <c r="V91" s="448"/>
      <c r="W91" s="448"/>
      <c r="X91" s="448"/>
      <c r="Y91" s="448"/>
      <c r="Z91" s="448"/>
      <c r="AA91" s="448"/>
      <c r="AB91" s="448"/>
      <c r="AC91" s="448"/>
      <c r="AD91" s="448"/>
      <c r="AE91" s="448"/>
      <c r="AF91" s="448"/>
      <c r="AG91" s="448"/>
      <c r="AH91" s="448"/>
      <c r="AI91" s="448"/>
      <c r="AJ91" s="448"/>
      <c r="AK91" s="448"/>
      <c r="AL91" s="448"/>
      <c r="AM91" s="448"/>
      <c r="AN91" s="448"/>
      <c r="AO91" s="448"/>
      <c r="AP91" s="448"/>
      <c r="AQ91" s="448"/>
      <c r="AR91" s="448"/>
      <c r="AS91" s="448"/>
      <c r="AT91" s="448"/>
      <c r="AU91" s="448"/>
      <c r="AV91" s="448"/>
    </row>
    <row r="92" spans="1:48" ht="15">
      <c r="A92" s="448"/>
      <c r="B92" s="448"/>
      <c r="C92" s="448"/>
      <c r="D92" s="448"/>
      <c r="E92" s="448"/>
      <c r="F92" s="448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48"/>
      <c r="AC92" s="448"/>
      <c r="AD92" s="448"/>
      <c r="AE92" s="448"/>
      <c r="AF92" s="448"/>
      <c r="AG92" s="448"/>
      <c r="AH92" s="448"/>
      <c r="AI92" s="448"/>
      <c r="AJ92" s="448"/>
      <c r="AK92" s="448"/>
      <c r="AL92" s="448"/>
      <c r="AM92" s="448"/>
      <c r="AN92" s="448"/>
      <c r="AO92" s="448"/>
      <c r="AP92" s="448"/>
      <c r="AQ92" s="448"/>
      <c r="AR92" s="448"/>
      <c r="AS92" s="448"/>
      <c r="AT92" s="448"/>
      <c r="AU92" s="448"/>
      <c r="AV92" s="448"/>
    </row>
    <row r="93" spans="1:48" ht="15">
      <c r="A93" s="448"/>
      <c r="B93" s="448"/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8"/>
      <c r="AK93" s="448"/>
      <c r="AL93" s="448"/>
      <c r="AM93" s="448"/>
      <c r="AN93" s="448"/>
      <c r="AO93" s="448"/>
      <c r="AP93" s="448"/>
      <c r="AQ93" s="448"/>
      <c r="AR93" s="448"/>
      <c r="AS93" s="448"/>
      <c r="AT93" s="448"/>
      <c r="AU93" s="448"/>
      <c r="AV93" s="448"/>
    </row>
    <row r="94" spans="1:48" ht="15">
      <c r="A94" s="448"/>
      <c r="B94" s="448"/>
      <c r="C94" s="448"/>
      <c r="D94" s="448"/>
      <c r="E94" s="448"/>
      <c r="F94" s="448"/>
      <c r="G94" s="448"/>
      <c r="H94" s="448"/>
      <c r="I94" s="448"/>
      <c r="J94" s="448"/>
      <c r="K94" s="448"/>
      <c r="L94" s="448"/>
      <c r="M94" s="448"/>
      <c r="N94" s="448"/>
      <c r="O94" s="448"/>
      <c r="P94" s="448"/>
      <c r="Q94" s="448"/>
      <c r="R94" s="448"/>
      <c r="S94" s="448"/>
      <c r="T94" s="448"/>
      <c r="U94" s="448"/>
      <c r="V94" s="448"/>
      <c r="W94" s="448"/>
      <c r="X94" s="448"/>
      <c r="Y94" s="448"/>
      <c r="Z94" s="448"/>
      <c r="AA94" s="448"/>
      <c r="AB94" s="448"/>
      <c r="AC94" s="448"/>
      <c r="AD94" s="448"/>
      <c r="AE94" s="448"/>
      <c r="AF94" s="448"/>
      <c r="AG94" s="448"/>
      <c r="AH94" s="448"/>
      <c r="AI94" s="448"/>
      <c r="AJ94" s="448"/>
      <c r="AK94" s="448"/>
      <c r="AL94" s="448"/>
      <c r="AM94" s="448"/>
      <c r="AN94" s="448"/>
      <c r="AO94" s="448"/>
      <c r="AP94" s="448"/>
      <c r="AQ94" s="448"/>
      <c r="AR94" s="448"/>
      <c r="AS94" s="448"/>
      <c r="AT94" s="448"/>
      <c r="AU94" s="448"/>
      <c r="AV94" s="448"/>
    </row>
    <row r="95" spans="1:48" ht="15">
      <c r="A95" s="448"/>
      <c r="B95" s="448"/>
      <c r="C95" s="448"/>
      <c r="D95" s="448"/>
      <c r="E95" s="448"/>
      <c r="F95" s="448"/>
      <c r="G95" s="448"/>
      <c r="H95" s="448"/>
      <c r="I95" s="448"/>
      <c r="J95" s="448"/>
      <c r="K95" s="448"/>
      <c r="L95" s="448"/>
      <c r="M95" s="448"/>
      <c r="N95" s="448"/>
      <c r="O95" s="448"/>
      <c r="P95" s="448"/>
      <c r="Q95" s="448"/>
      <c r="R95" s="448"/>
      <c r="S95" s="448"/>
      <c r="T95" s="448"/>
      <c r="U95" s="448"/>
      <c r="V95" s="448"/>
      <c r="W95" s="448"/>
      <c r="X95" s="448"/>
      <c r="Y95" s="448"/>
      <c r="Z95" s="448"/>
      <c r="AA95" s="448"/>
      <c r="AB95" s="448"/>
      <c r="AC95" s="448"/>
      <c r="AD95" s="448"/>
      <c r="AE95" s="448"/>
      <c r="AF95" s="448"/>
      <c r="AG95" s="448"/>
      <c r="AH95" s="448"/>
      <c r="AI95" s="448"/>
      <c r="AJ95" s="448"/>
      <c r="AK95" s="448"/>
      <c r="AL95" s="448"/>
      <c r="AM95" s="448"/>
      <c r="AN95" s="448"/>
      <c r="AO95" s="448"/>
      <c r="AP95" s="448"/>
      <c r="AQ95" s="448"/>
      <c r="AR95" s="448"/>
      <c r="AS95" s="448"/>
      <c r="AT95" s="448"/>
      <c r="AU95" s="448"/>
      <c r="AV95" s="448"/>
    </row>
    <row r="96" spans="1:48" ht="15">
      <c r="A96" s="448"/>
      <c r="B96" s="448"/>
      <c r="C96" s="448"/>
      <c r="D96" s="448"/>
      <c r="E96" s="448"/>
      <c r="F96" s="448"/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8"/>
      <c r="V96" s="448"/>
      <c r="W96" s="448"/>
      <c r="X96" s="448"/>
      <c r="Y96" s="448"/>
      <c r="Z96" s="448"/>
      <c r="AA96" s="448"/>
      <c r="AB96" s="448"/>
      <c r="AC96" s="448"/>
      <c r="AD96" s="448"/>
      <c r="AE96" s="448"/>
      <c r="AF96" s="448"/>
      <c r="AG96" s="448"/>
      <c r="AH96" s="448"/>
      <c r="AI96" s="448"/>
      <c r="AJ96" s="448"/>
      <c r="AK96" s="448"/>
      <c r="AL96" s="448"/>
      <c r="AM96" s="448"/>
      <c r="AN96" s="448"/>
      <c r="AO96" s="448"/>
      <c r="AP96" s="448"/>
      <c r="AQ96" s="448"/>
      <c r="AR96" s="448"/>
      <c r="AS96" s="448"/>
      <c r="AT96" s="448"/>
      <c r="AU96" s="448"/>
      <c r="AV96" s="448"/>
    </row>
    <row r="97" spans="1:48" ht="15">
      <c r="A97" s="448"/>
      <c r="B97" s="448"/>
      <c r="C97" s="448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  <c r="Z97" s="448"/>
      <c r="AA97" s="448"/>
      <c r="AB97" s="448"/>
      <c r="AC97" s="448"/>
      <c r="AD97" s="448"/>
      <c r="AE97" s="448"/>
      <c r="AF97" s="448"/>
      <c r="AG97" s="448"/>
      <c r="AH97" s="448"/>
      <c r="AI97" s="448"/>
      <c r="AJ97" s="448"/>
      <c r="AK97" s="448"/>
      <c r="AL97" s="448"/>
      <c r="AM97" s="448"/>
      <c r="AN97" s="448"/>
      <c r="AO97" s="448"/>
      <c r="AP97" s="448"/>
      <c r="AQ97" s="448"/>
      <c r="AR97" s="448"/>
      <c r="AS97" s="448"/>
      <c r="AT97" s="448"/>
      <c r="AU97" s="448"/>
      <c r="AV97" s="448"/>
    </row>
    <row r="98" spans="1:48" ht="15">
      <c r="A98" s="448"/>
      <c r="B98" s="448"/>
      <c r="C98" s="448"/>
      <c r="D98" s="448"/>
      <c r="E98" s="448"/>
      <c r="F98" s="448"/>
      <c r="G98" s="448"/>
      <c r="H98" s="448"/>
      <c r="I98" s="448"/>
      <c r="J98" s="448"/>
      <c r="K98" s="448"/>
      <c r="L98" s="448"/>
      <c r="M98" s="448"/>
      <c r="N98" s="448"/>
      <c r="O98" s="448"/>
      <c r="P98" s="448"/>
      <c r="Q98" s="448"/>
      <c r="R98" s="448"/>
      <c r="S98" s="448"/>
      <c r="T98" s="448"/>
      <c r="U98" s="448"/>
      <c r="V98" s="448"/>
      <c r="W98" s="448"/>
      <c r="X98" s="448"/>
      <c r="Y98" s="448"/>
      <c r="Z98" s="448"/>
      <c r="AA98" s="448"/>
      <c r="AB98" s="448"/>
      <c r="AC98" s="448"/>
      <c r="AD98" s="448"/>
      <c r="AE98" s="448"/>
      <c r="AF98" s="448"/>
      <c r="AG98" s="448"/>
      <c r="AH98" s="448"/>
      <c r="AI98" s="448"/>
      <c r="AJ98" s="448"/>
      <c r="AK98" s="448"/>
      <c r="AL98" s="448"/>
      <c r="AM98" s="448"/>
      <c r="AN98" s="448"/>
      <c r="AO98" s="448"/>
      <c r="AP98" s="448"/>
      <c r="AQ98" s="448"/>
      <c r="AR98" s="448"/>
      <c r="AS98" s="448"/>
      <c r="AT98" s="448"/>
      <c r="AU98" s="448"/>
      <c r="AV98" s="448"/>
    </row>
    <row r="99" spans="1:48" ht="15">
      <c r="A99" s="448"/>
      <c r="B99" s="448"/>
      <c r="C99" s="448"/>
      <c r="D99" s="448"/>
      <c r="E99" s="448"/>
      <c r="F99" s="448"/>
      <c r="G99" s="448"/>
      <c r="H99" s="448"/>
      <c r="I99" s="448"/>
      <c r="J99" s="448"/>
      <c r="K99" s="448"/>
      <c r="L99" s="448"/>
      <c r="M99" s="448"/>
      <c r="N99" s="448"/>
      <c r="O99" s="448"/>
      <c r="P99" s="448"/>
      <c r="Q99" s="448"/>
      <c r="R99" s="448"/>
      <c r="S99" s="448"/>
      <c r="T99" s="448"/>
      <c r="U99" s="448"/>
      <c r="V99" s="448"/>
      <c r="W99" s="448"/>
      <c r="X99" s="448"/>
      <c r="Y99" s="448"/>
      <c r="Z99" s="448"/>
      <c r="AA99" s="448"/>
      <c r="AB99" s="448"/>
      <c r="AC99" s="448"/>
      <c r="AD99" s="448"/>
      <c r="AE99" s="448"/>
      <c r="AF99" s="448"/>
      <c r="AG99" s="448"/>
      <c r="AH99" s="448"/>
      <c r="AI99" s="448"/>
      <c r="AJ99" s="448"/>
      <c r="AK99" s="448"/>
      <c r="AL99" s="448"/>
      <c r="AM99" s="448"/>
      <c r="AN99" s="448"/>
      <c r="AO99" s="448"/>
      <c r="AP99" s="448"/>
      <c r="AQ99" s="448"/>
      <c r="AR99" s="448"/>
      <c r="AS99" s="448"/>
      <c r="AT99" s="448"/>
      <c r="AU99" s="448"/>
      <c r="AV99" s="448"/>
    </row>
    <row r="100" spans="1:48" ht="15">
      <c r="A100" s="448"/>
      <c r="B100" s="448"/>
      <c r="C100" s="448"/>
      <c r="D100" s="448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8"/>
      <c r="Z100" s="448"/>
      <c r="AA100" s="448"/>
      <c r="AB100" s="448"/>
      <c r="AC100" s="448"/>
      <c r="AD100" s="448"/>
      <c r="AE100" s="448"/>
      <c r="AF100" s="448"/>
      <c r="AG100" s="448"/>
      <c r="AH100" s="448"/>
      <c r="AI100" s="448"/>
      <c r="AJ100" s="448"/>
      <c r="AK100" s="448"/>
      <c r="AL100" s="448"/>
      <c r="AM100" s="448"/>
      <c r="AN100" s="448"/>
      <c r="AO100" s="448"/>
      <c r="AP100" s="448"/>
      <c r="AQ100" s="448"/>
      <c r="AR100" s="448"/>
      <c r="AS100" s="448"/>
      <c r="AT100" s="448"/>
      <c r="AU100" s="448"/>
      <c r="AV100" s="448"/>
    </row>
    <row r="101" spans="1:48" ht="15">
      <c r="A101" s="448"/>
      <c r="B101" s="448"/>
      <c r="C101" s="448"/>
      <c r="D101" s="448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  <c r="U101" s="448"/>
      <c r="V101" s="448"/>
      <c r="W101" s="448"/>
      <c r="X101" s="448"/>
      <c r="Y101" s="448"/>
      <c r="Z101" s="448"/>
      <c r="AA101" s="448"/>
      <c r="AB101" s="448"/>
      <c r="AC101" s="448"/>
      <c r="AD101" s="448"/>
      <c r="AE101" s="448"/>
      <c r="AF101" s="448"/>
      <c r="AG101" s="448"/>
      <c r="AH101" s="448"/>
      <c r="AI101" s="448"/>
      <c r="AJ101" s="448"/>
      <c r="AK101" s="448"/>
      <c r="AL101" s="448"/>
      <c r="AM101" s="448"/>
      <c r="AN101" s="448"/>
      <c r="AO101" s="448"/>
      <c r="AP101" s="448"/>
      <c r="AQ101" s="448"/>
      <c r="AR101" s="448"/>
      <c r="AS101" s="448"/>
      <c r="AT101" s="448"/>
      <c r="AU101" s="448"/>
      <c r="AV101" s="448"/>
    </row>
    <row r="102" spans="1:48" ht="15">
      <c r="A102" s="448"/>
      <c r="B102" s="448"/>
      <c r="C102" s="448"/>
      <c r="D102" s="448"/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8"/>
      <c r="Z102" s="448"/>
      <c r="AA102" s="448"/>
      <c r="AB102" s="448"/>
      <c r="AC102" s="448"/>
      <c r="AD102" s="448"/>
      <c r="AE102" s="448"/>
      <c r="AF102" s="448"/>
      <c r="AG102" s="448"/>
      <c r="AH102" s="448"/>
      <c r="AI102" s="448"/>
      <c r="AJ102" s="448"/>
      <c r="AK102" s="448"/>
      <c r="AL102" s="448"/>
      <c r="AM102" s="448"/>
      <c r="AN102" s="448"/>
      <c r="AO102" s="448"/>
      <c r="AP102" s="448"/>
      <c r="AQ102" s="448"/>
      <c r="AR102" s="448"/>
      <c r="AS102" s="448"/>
      <c r="AT102" s="448"/>
      <c r="AU102" s="448"/>
      <c r="AV102" s="448"/>
    </row>
    <row r="103" spans="1:48" ht="15">
      <c r="A103" s="448"/>
      <c r="B103" s="448"/>
      <c r="C103" s="448"/>
      <c r="D103" s="448"/>
      <c r="E103" s="448"/>
      <c r="F103" s="448"/>
      <c r="G103" s="448"/>
      <c r="H103" s="448"/>
      <c r="I103" s="448"/>
      <c r="J103" s="448"/>
      <c r="K103" s="448"/>
      <c r="L103" s="448"/>
      <c r="M103" s="448"/>
      <c r="N103" s="448"/>
      <c r="O103" s="448"/>
      <c r="P103" s="448"/>
      <c r="Q103" s="448"/>
      <c r="R103" s="448"/>
      <c r="S103" s="448"/>
      <c r="T103" s="448"/>
      <c r="U103" s="448"/>
      <c r="V103" s="448"/>
      <c r="W103" s="448"/>
      <c r="X103" s="448"/>
      <c r="Y103" s="448"/>
      <c r="Z103" s="448"/>
      <c r="AA103" s="448"/>
      <c r="AB103" s="448"/>
      <c r="AC103" s="448"/>
      <c r="AD103" s="448"/>
      <c r="AE103" s="448"/>
      <c r="AF103" s="448"/>
      <c r="AG103" s="448"/>
      <c r="AH103" s="448"/>
      <c r="AI103" s="448"/>
      <c r="AJ103" s="448"/>
      <c r="AK103" s="448"/>
      <c r="AL103" s="448"/>
      <c r="AM103" s="448"/>
      <c r="AN103" s="448"/>
      <c r="AO103" s="448"/>
      <c r="AP103" s="448"/>
      <c r="AQ103" s="448"/>
      <c r="AR103" s="448"/>
      <c r="AS103" s="448"/>
      <c r="AT103" s="448"/>
      <c r="AU103" s="448"/>
      <c r="AV103" s="448"/>
    </row>
    <row r="104" spans="1:48" ht="15">
      <c r="A104" s="448"/>
      <c r="B104" s="448"/>
      <c r="C104" s="448"/>
      <c r="D104" s="448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  <c r="O104" s="448"/>
      <c r="P104" s="448"/>
      <c r="Q104" s="448"/>
      <c r="R104" s="448"/>
      <c r="S104" s="448"/>
      <c r="T104" s="448"/>
      <c r="U104" s="448"/>
      <c r="V104" s="448"/>
      <c r="W104" s="448"/>
      <c r="X104" s="448"/>
      <c r="Y104" s="448"/>
      <c r="Z104" s="448"/>
      <c r="AA104" s="448"/>
      <c r="AB104" s="448"/>
      <c r="AC104" s="448"/>
      <c r="AD104" s="448"/>
      <c r="AE104" s="448"/>
      <c r="AF104" s="448"/>
      <c r="AG104" s="448"/>
      <c r="AH104" s="448"/>
      <c r="AI104" s="448"/>
      <c r="AJ104" s="448"/>
      <c r="AK104" s="448"/>
      <c r="AL104" s="448"/>
      <c r="AM104" s="448"/>
      <c r="AN104" s="448"/>
      <c r="AO104" s="448"/>
      <c r="AP104" s="448"/>
      <c r="AQ104" s="448"/>
      <c r="AR104" s="448"/>
      <c r="AS104" s="448"/>
      <c r="AT104" s="448"/>
      <c r="AU104" s="448"/>
      <c r="AV104" s="448"/>
    </row>
  </sheetData>
  <sheetProtection/>
  <mergeCells count="726">
    <mergeCell ref="AL89:AM89"/>
    <mergeCell ref="AN89:AO89"/>
    <mergeCell ref="A2:AO2"/>
    <mergeCell ref="A3:AO3"/>
    <mergeCell ref="A4:AO4"/>
    <mergeCell ref="Z89:AA89"/>
    <mergeCell ref="AB89:AC89"/>
    <mergeCell ref="AD89:AE89"/>
    <mergeCell ref="AF89:AG89"/>
    <mergeCell ref="AH89:AI89"/>
    <mergeCell ref="AJ89:AK89"/>
    <mergeCell ref="A89:K89"/>
    <mergeCell ref="L89:M89"/>
    <mergeCell ref="N89:O89"/>
    <mergeCell ref="P89:R89"/>
    <mergeCell ref="S89:T89"/>
    <mergeCell ref="U89:Y89"/>
    <mergeCell ref="AD88:AE88"/>
    <mergeCell ref="AF88:AG88"/>
    <mergeCell ref="AH88:AI88"/>
    <mergeCell ref="AJ88:AK88"/>
    <mergeCell ref="AL88:AM88"/>
    <mergeCell ref="AN88:AO88"/>
    <mergeCell ref="AO85:AP85"/>
    <mergeCell ref="AN87:AO87"/>
    <mergeCell ref="A88:K88"/>
    <mergeCell ref="L88:M88"/>
    <mergeCell ref="N88:O88"/>
    <mergeCell ref="P88:R88"/>
    <mergeCell ref="S88:T88"/>
    <mergeCell ref="U88:Y88"/>
    <mergeCell ref="Z88:AA88"/>
    <mergeCell ref="AB88:AC88"/>
    <mergeCell ref="M85:N85"/>
    <mergeCell ref="Q85:R85"/>
    <mergeCell ref="V85:Y85"/>
    <mergeCell ref="AA85:AB85"/>
    <mergeCell ref="AC85:AD85"/>
    <mergeCell ref="AM85:AN85"/>
    <mergeCell ref="A83:A85"/>
    <mergeCell ref="B83:B84"/>
    <mergeCell ref="D83:E83"/>
    <mergeCell ref="G83:L83"/>
    <mergeCell ref="C84:L84"/>
    <mergeCell ref="B85:L85"/>
    <mergeCell ref="D76:E76"/>
    <mergeCell ref="G76:L76"/>
    <mergeCell ref="C77:L77"/>
    <mergeCell ref="B78:L78"/>
    <mergeCell ref="A79:A82"/>
    <mergeCell ref="B79:B81"/>
    <mergeCell ref="D80:E80"/>
    <mergeCell ref="G80:L80"/>
    <mergeCell ref="C81:L81"/>
    <mergeCell ref="B82:L82"/>
    <mergeCell ref="A67:A71"/>
    <mergeCell ref="B67:B70"/>
    <mergeCell ref="D69:E69"/>
    <mergeCell ref="G69:L69"/>
    <mergeCell ref="C70:L70"/>
    <mergeCell ref="B71:L71"/>
    <mergeCell ref="A54:A66"/>
    <mergeCell ref="B54:B65"/>
    <mergeCell ref="D64:E64"/>
    <mergeCell ref="G64:L64"/>
    <mergeCell ref="C65:L65"/>
    <mergeCell ref="B66:L66"/>
    <mergeCell ref="A48:A53"/>
    <mergeCell ref="B48:B52"/>
    <mergeCell ref="D51:E51"/>
    <mergeCell ref="G51:L51"/>
    <mergeCell ref="C52:L52"/>
    <mergeCell ref="B53:L53"/>
    <mergeCell ref="G40:L40"/>
    <mergeCell ref="C41:L41"/>
    <mergeCell ref="B42:L42"/>
    <mergeCell ref="A43:A47"/>
    <mergeCell ref="B43:B46"/>
    <mergeCell ref="D45:E45"/>
    <mergeCell ref="G45:L45"/>
    <mergeCell ref="C46:L46"/>
    <mergeCell ref="B47:L47"/>
    <mergeCell ref="A31:A42"/>
    <mergeCell ref="B31:B41"/>
    <mergeCell ref="C31:C32"/>
    <mergeCell ref="C37:C38"/>
    <mergeCell ref="C39:C40"/>
    <mergeCell ref="D40:E40"/>
    <mergeCell ref="C22:L22"/>
    <mergeCell ref="B23:L23"/>
    <mergeCell ref="A24:A30"/>
    <mergeCell ref="B24:B29"/>
    <mergeCell ref="D28:E28"/>
    <mergeCell ref="G28:L28"/>
    <mergeCell ref="C29:L29"/>
    <mergeCell ref="B30:L30"/>
    <mergeCell ref="AE12:AE13"/>
    <mergeCell ref="AG12:AG13"/>
    <mergeCell ref="AI12:AI13"/>
    <mergeCell ref="AK12:AK13"/>
    <mergeCell ref="AM12:AN13"/>
    <mergeCell ref="A14:A23"/>
    <mergeCell ref="B14:B22"/>
    <mergeCell ref="C14:C15"/>
    <mergeCell ref="D21:E21"/>
    <mergeCell ref="G21:L21"/>
    <mergeCell ref="A11:D12"/>
    <mergeCell ref="M12:N13"/>
    <mergeCell ref="O12:O13"/>
    <mergeCell ref="Q12:R13"/>
    <mergeCell ref="T12:T13"/>
    <mergeCell ref="V12:Y13"/>
    <mergeCell ref="T9:T11"/>
    <mergeCell ref="V9:Y11"/>
    <mergeCell ref="AA9:AB11"/>
    <mergeCell ref="AC9:AD11"/>
    <mergeCell ref="AE9:AE11"/>
    <mergeCell ref="AG9:AG11"/>
    <mergeCell ref="AM6:AN6"/>
    <mergeCell ref="AO6:AP13"/>
    <mergeCell ref="M7:O8"/>
    <mergeCell ref="Q7:T8"/>
    <mergeCell ref="V7:AB8"/>
    <mergeCell ref="AC7:AD8"/>
    <mergeCell ref="AE7:AE8"/>
    <mergeCell ref="AG7:AG8"/>
    <mergeCell ref="AI7:AI8"/>
    <mergeCell ref="AK7:AK8"/>
    <mergeCell ref="M6:O6"/>
    <mergeCell ref="Q6:T6"/>
    <mergeCell ref="V6:AB6"/>
    <mergeCell ref="M84:N84"/>
    <mergeCell ref="Q84:R84"/>
    <mergeCell ref="V84:Y84"/>
    <mergeCell ref="AM84:AN84"/>
    <mergeCell ref="AO84:AP84"/>
    <mergeCell ref="AA84:AB84"/>
    <mergeCell ref="AC84:AD84"/>
    <mergeCell ref="AO82:AP82"/>
    <mergeCell ref="M83:N83"/>
    <mergeCell ref="Q83:R83"/>
    <mergeCell ref="V83:Y83"/>
    <mergeCell ref="AA83:AB83"/>
    <mergeCell ref="AC83:AD83"/>
    <mergeCell ref="AM83:AN83"/>
    <mergeCell ref="AO80:AP80"/>
    <mergeCell ref="AM81:AN81"/>
    <mergeCell ref="AO81:AP81"/>
    <mergeCell ref="AO83:AP83"/>
    <mergeCell ref="M82:N82"/>
    <mergeCell ref="Q82:R82"/>
    <mergeCell ref="V81:Y81"/>
    <mergeCell ref="AA81:AB81"/>
    <mergeCell ref="AC81:AD81"/>
    <mergeCell ref="AM80:AN80"/>
    <mergeCell ref="V82:Y82"/>
    <mergeCell ref="AA82:AB82"/>
    <mergeCell ref="AC82:AD82"/>
    <mergeCell ref="AM82:AN82"/>
    <mergeCell ref="AA79:AB79"/>
    <mergeCell ref="AC79:AD79"/>
    <mergeCell ref="AM79:AN79"/>
    <mergeCell ref="AO79:AP79"/>
    <mergeCell ref="M80:N80"/>
    <mergeCell ref="Q80:R80"/>
    <mergeCell ref="V80:Y80"/>
    <mergeCell ref="AA80:AB80"/>
    <mergeCell ref="AC80:AD80"/>
    <mergeCell ref="V78:Y78"/>
    <mergeCell ref="AA78:AB78"/>
    <mergeCell ref="AC78:AD78"/>
    <mergeCell ref="AM78:AN78"/>
    <mergeCell ref="AO78:AP78"/>
    <mergeCell ref="D79:E79"/>
    <mergeCell ref="G79:L79"/>
    <mergeCell ref="M79:N79"/>
    <mergeCell ref="Q79:R79"/>
    <mergeCell ref="V79:Y79"/>
    <mergeCell ref="M78:N78"/>
    <mergeCell ref="Q78:R78"/>
    <mergeCell ref="M81:N81"/>
    <mergeCell ref="Q81:R81"/>
    <mergeCell ref="A72:A78"/>
    <mergeCell ref="AO76:AP76"/>
    <mergeCell ref="M77:N77"/>
    <mergeCell ref="Q77:R77"/>
    <mergeCell ref="V77:Y77"/>
    <mergeCell ref="AA77:AB77"/>
    <mergeCell ref="AC77:AD77"/>
    <mergeCell ref="AM77:AN77"/>
    <mergeCell ref="AO77:AP77"/>
    <mergeCell ref="B72:B77"/>
    <mergeCell ref="AC75:AD75"/>
    <mergeCell ref="AM75:AN75"/>
    <mergeCell ref="AO75:AP75"/>
    <mergeCell ref="M76:N76"/>
    <mergeCell ref="Q76:R76"/>
    <mergeCell ref="V76:Y76"/>
    <mergeCell ref="AA76:AB76"/>
    <mergeCell ref="AC76:AD76"/>
    <mergeCell ref="AM76:AN76"/>
    <mergeCell ref="D75:E75"/>
    <mergeCell ref="G75:L75"/>
    <mergeCell ref="M75:N75"/>
    <mergeCell ref="Q75:R75"/>
    <mergeCell ref="V75:Y75"/>
    <mergeCell ref="AA75:AB75"/>
    <mergeCell ref="AO73:AP73"/>
    <mergeCell ref="D74:E74"/>
    <mergeCell ref="G74:L74"/>
    <mergeCell ref="M74:N74"/>
    <mergeCell ref="Q74:R74"/>
    <mergeCell ref="V74:Y74"/>
    <mergeCell ref="AA74:AB74"/>
    <mergeCell ref="AC74:AD74"/>
    <mergeCell ref="AM74:AN74"/>
    <mergeCell ref="AO74:AP74"/>
    <mergeCell ref="AM72:AN72"/>
    <mergeCell ref="AO72:AP72"/>
    <mergeCell ref="D73:E73"/>
    <mergeCell ref="G73:L73"/>
    <mergeCell ref="M73:N73"/>
    <mergeCell ref="Q73:R73"/>
    <mergeCell ref="V73:Y73"/>
    <mergeCell ref="AA73:AB73"/>
    <mergeCell ref="AC73:AD73"/>
    <mergeCell ref="AM73:AN73"/>
    <mergeCell ref="AC71:AD71"/>
    <mergeCell ref="AM71:AN71"/>
    <mergeCell ref="AO71:AP71"/>
    <mergeCell ref="D72:E72"/>
    <mergeCell ref="G72:L72"/>
    <mergeCell ref="M72:N72"/>
    <mergeCell ref="Q72:R72"/>
    <mergeCell ref="V72:Y72"/>
    <mergeCell ref="AA72:AB72"/>
    <mergeCell ref="AC72:AD72"/>
    <mergeCell ref="AM70:AN70"/>
    <mergeCell ref="AO70:AP70"/>
    <mergeCell ref="M71:N71"/>
    <mergeCell ref="Q71:R71"/>
    <mergeCell ref="V71:Y71"/>
    <mergeCell ref="AA71:AB71"/>
    <mergeCell ref="M70:N70"/>
    <mergeCell ref="Q70:R70"/>
    <mergeCell ref="V70:Y70"/>
    <mergeCell ref="AA70:AB70"/>
    <mergeCell ref="AC70:AD70"/>
    <mergeCell ref="AO68:AP68"/>
    <mergeCell ref="M69:N69"/>
    <mergeCell ref="Q69:R69"/>
    <mergeCell ref="V69:Y69"/>
    <mergeCell ref="AA69:AB69"/>
    <mergeCell ref="AC69:AD69"/>
    <mergeCell ref="AM69:AN69"/>
    <mergeCell ref="AO69:AP69"/>
    <mergeCell ref="AM67:AN67"/>
    <mergeCell ref="AO67:AP67"/>
    <mergeCell ref="D68:E68"/>
    <mergeCell ref="G68:L68"/>
    <mergeCell ref="M68:N68"/>
    <mergeCell ref="Q68:R68"/>
    <mergeCell ref="V68:Y68"/>
    <mergeCell ref="AA68:AB68"/>
    <mergeCell ref="AC68:AD68"/>
    <mergeCell ref="AM68:AN68"/>
    <mergeCell ref="AC66:AD66"/>
    <mergeCell ref="AM66:AN66"/>
    <mergeCell ref="AO66:AP66"/>
    <mergeCell ref="D67:E67"/>
    <mergeCell ref="G67:L67"/>
    <mergeCell ref="M67:N67"/>
    <mergeCell ref="Q67:R67"/>
    <mergeCell ref="V67:Y67"/>
    <mergeCell ref="AA67:AB67"/>
    <mergeCell ref="AC67:AD67"/>
    <mergeCell ref="AM65:AN65"/>
    <mergeCell ref="AO65:AP65"/>
    <mergeCell ref="M66:N66"/>
    <mergeCell ref="Q66:R66"/>
    <mergeCell ref="V66:Y66"/>
    <mergeCell ref="AA66:AB66"/>
    <mergeCell ref="M65:N65"/>
    <mergeCell ref="Q65:R65"/>
    <mergeCell ref="V65:Y65"/>
    <mergeCell ref="AA65:AB65"/>
    <mergeCell ref="AC65:AD65"/>
    <mergeCell ref="AO63:AP63"/>
    <mergeCell ref="M64:N64"/>
    <mergeCell ref="Q64:R64"/>
    <mergeCell ref="V64:Y64"/>
    <mergeCell ref="AA64:AB64"/>
    <mergeCell ref="AC64:AD64"/>
    <mergeCell ref="AM64:AN64"/>
    <mergeCell ref="AO64:AP64"/>
    <mergeCell ref="AM62:AN62"/>
    <mergeCell ref="AO62:AP62"/>
    <mergeCell ref="D63:E63"/>
    <mergeCell ref="G63:L63"/>
    <mergeCell ref="M63:N63"/>
    <mergeCell ref="Q63:R63"/>
    <mergeCell ref="V63:Y63"/>
    <mergeCell ref="AA63:AB63"/>
    <mergeCell ref="AC63:AD63"/>
    <mergeCell ref="AM63:AN63"/>
    <mergeCell ref="AC61:AD61"/>
    <mergeCell ref="AM61:AN61"/>
    <mergeCell ref="AO61:AP61"/>
    <mergeCell ref="D62:E62"/>
    <mergeCell ref="G62:L62"/>
    <mergeCell ref="M62:N62"/>
    <mergeCell ref="Q62:R62"/>
    <mergeCell ref="V62:Y62"/>
    <mergeCell ref="AA62:AB62"/>
    <mergeCell ref="AC62:AD62"/>
    <mergeCell ref="AA60:AB60"/>
    <mergeCell ref="AC60:AD60"/>
    <mergeCell ref="AM60:AN60"/>
    <mergeCell ref="AO60:AP60"/>
    <mergeCell ref="D61:E61"/>
    <mergeCell ref="G61:L61"/>
    <mergeCell ref="M61:N61"/>
    <mergeCell ref="Q61:R61"/>
    <mergeCell ref="V61:Y61"/>
    <mergeCell ref="AA61:AB61"/>
    <mergeCell ref="V59:Y59"/>
    <mergeCell ref="AA59:AB59"/>
    <mergeCell ref="AC59:AD59"/>
    <mergeCell ref="AM59:AN59"/>
    <mergeCell ref="AO59:AP59"/>
    <mergeCell ref="D60:E60"/>
    <mergeCell ref="G60:L60"/>
    <mergeCell ref="M60:N60"/>
    <mergeCell ref="Q60:R60"/>
    <mergeCell ref="V60:Y60"/>
    <mergeCell ref="AO57:AP57"/>
    <mergeCell ref="D58:E58"/>
    <mergeCell ref="G58:L58"/>
    <mergeCell ref="M58:N58"/>
    <mergeCell ref="Q58:R58"/>
    <mergeCell ref="V58:Y58"/>
    <mergeCell ref="AA58:AB58"/>
    <mergeCell ref="AC58:AD58"/>
    <mergeCell ref="AM58:AN58"/>
    <mergeCell ref="AO58:AP58"/>
    <mergeCell ref="AM56:AN56"/>
    <mergeCell ref="AO56:AP56"/>
    <mergeCell ref="D57:E57"/>
    <mergeCell ref="G57:L57"/>
    <mergeCell ref="M57:N57"/>
    <mergeCell ref="Q57:R57"/>
    <mergeCell ref="V57:Y57"/>
    <mergeCell ref="AA57:AB57"/>
    <mergeCell ref="AC57:AD57"/>
    <mergeCell ref="AM57:AN57"/>
    <mergeCell ref="AC55:AD55"/>
    <mergeCell ref="AM55:AN55"/>
    <mergeCell ref="AO55:AP55"/>
    <mergeCell ref="D56:E56"/>
    <mergeCell ref="G56:L56"/>
    <mergeCell ref="M56:N56"/>
    <mergeCell ref="Q56:R56"/>
    <mergeCell ref="V56:Y56"/>
    <mergeCell ref="AA56:AB56"/>
    <mergeCell ref="AC56:AD56"/>
    <mergeCell ref="AA54:AB54"/>
    <mergeCell ref="AC54:AD54"/>
    <mergeCell ref="AM54:AN54"/>
    <mergeCell ref="AO54:AP54"/>
    <mergeCell ref="D55:E55"/>
    <mergeCell ref="G55:L55"/>
    <mergeCell ref="M55:N55"/>
    <mergeCell ref="Q55:R55"/>
    <mergeCell ref="V55:Y55"/>
    <mergeCell ref="AA55:AB55"/>
    <mergeCell ref="V53:Y53"/>
    <mergeCell ref="AA53:AB53"/>
    <mergeCell ref="AC53:AD53"/>
    <mergeCell ref="AM53:AN53"/>
    <mergeCell ref="AO53:AP53"/>
    <mergeCell ref="D54:E54"/>
    <mergeCell ref="G54:L54"/>
    <mergeCell ref="M54:N54"/>
    <mergeCell ref="Q54:R54"/>
    <mergeCell ref="V54:Y54"/>
    <mergeCell ref="M53:N53"/>
    <mergeCell ref="Q53:R53"/>
    <mergeCell ref="D59:E59"/>
    <mergeCell ref="G59:L59"/>
    <mergeCell ref="M59:N59"/>
    <mergeCell ref="Q59:R59"/>
    <mergeCell ref="AM51:AN51"/>
    <mergeCell ref="AO51:AP51"/>
    <mergeCell ref="M52:N52"/>
    <mergeCell ref="Q52:R52"/>
    <mergeCell ref="V52:Y52"/>
    <mergeCell ref="AA52:AB52"/>
    <mergeCell ref="AC52:AD52"/>
    <mergeCell ref="AM52:AN52"/>
    <mergeCell ref="AO52:AP52"/>
    <mergeCell ref="M51:N51"/>
    <mergeCell ref="Q51:R51"/>
    <mergeCell ref="V51:Y51"/>
    <mergeCell ref="AA51:AB51"/>
    <mergeCell ref="AC51:AD51"/>
    <mergeCell ref="AO49:AP49"/>
    <mergeCell ref="D50:E50"/>
    <mergeCell ref="G50:L50"/>
    <mergeCell ref="M50:N50"/>
    <mergeCell ref="Q50:R50"/>
    <mergeCell ref="V50:Y50"/>
    <mergeCell ref="AA50:AB50"/>
    <mergeCell ref="AC50:AD50"/>
    <mergeCell ref="AM50:AN50"/>
    <mergeCell ref="AO50:AP50"/>
    <mergeCell ref="AM48:AN48"/>
    <mergeCell ref="AO48:AP48"/>
    <mergeCell ref="D49:E49"/>
    <mergeCell ref="G49:L49"/>
    <mergeCell ref="M49:N49"/>
    <mergeCell ref="Q49:R49"/>
    <mergeCell ref="V49:Y49"/>
    <mergeCell ref="AA49:AB49"/>
    <mergeCell ref="AC49:AD49"/>
    <mergeCell ref="AM49:AN49"/>
    <mergeCell ref="AC47:AD47"/>
    <mergeCell ref="AM47:AN47"/>
    <mergeCell ref="AO47:AP47"/>
    <mergeCell ref="D48:E48"/>
    <mergeCell ref="G48:L48"/>
    <mergeCell ref="M48:N48"/>
    <mergeCell ref="Q48:R48"/>
    <mergeCell ref="V48:Y48"/>
    <mergeCell ref="AA48:AB48"/>
    <mergeCell ref="AC48:AD48"/>
    <mergeCell ref="AM46:AN46"/>
    <mergeCell ref="AO46:AP46"/>
    <mergeCell ref="M47:N47"/>
    <mergeCell ref="Q47:R47"/>
    <mergeCell ref="V47:Y47"/>
    <mergeCell ref="AA47:AB47"/>
    <mergeCell ref="M46:N46"/>
    <mergeCell ref="Q46:R46"/>
    <mergeCell ref="V46:Y46"/>
    <mergeCell ref="AA46:AB46"/>
    <mergeCell ref="AC46:AD46"/>
    <mergeCell ref="AO44:AP44"/>
    <mergeCell ref="M45:N45"/>
    <mergeCell ref="Q45:R45"/>
    <mergeCell ref="V45:Y45"/>
    <mergeCell ref="AA45:AB45"/>
    <mergeCell ref="AC45:AD45"/>
    <mergeCell ref="AM45:AN45"/>
    <mergeCell ref="AO45:AP45"/>
    <mergeCell ref="AM43:AN43"/>
    <mergeCell ref="AO43:AP43"/>
    <mergeCell ref="D44:E44"/>
    <mergeCell ref="G44:L44"/>
    <mergeCell ref="M44:N44"/>
    <mergeCell ref="Q44:R44"/>
    <mergeCell ref="V44:Y44"/>
    <mergeCell ref="AA44:AB44"/>
    <mergeCell ref="AC44:AD44"/>
    <mergeCell ref="AM44:AN44"/>
    <mergeCell ref="AC42:AD42"/>
    <mergeCell ref="AM42:AN42"/>
    <mergeCell ref="AO42:AP42"/>
    <mergeCell ref="D43:E43"/>
    <mergeCell ref="G43:L43"/>
    <mergeCell ref="M43:N43"/>
    <mergeCell ref="Q43:R43"/>
    <mergeCell ref="V43:Y43"/>
    <mergeCell ref="AA43:AB43"/>
    <mergeCell ref="AC43:AD43"/>
    <mergeCell ref="AM41:AN41"/>
    <mergeCell ref="AO41:AP41"/>
    <mergeCell ref="M42:N42"/>
    <mergeCell ref="Q42:R42"/>
    <mergeCell ref="V42:Y42"/>
    <mergeCell ref="AA42:AB42"/>
    <mergeCell ref="M41:N41"/>
    <mergeCell ref="Q41:R41"/>
    <mergeCell ref="V41:Y41"/>
    <mergeCell ref="AA41:AB41"/>
    <mergeCell ref="AC41:AD41"/>
    <mergeCell ref="AM39:AN39"/>
    <mergeCell ref="AO39:AP39"/>
    <mergeCell ref="M40:N40"/>
    <mergeCell ref="Q40:R40"/>
    <mergeCell ref="V40:Y40"/>
    <mergeCell ref="AA40:AB40"/>
    <mergeCell ref="AC40:AD40"/>
    <mergeCell ref="AM40:AN40"/>
    <mergeCell ref="AO40:AP40"/>
    <mergeCell ref="AC38:AD38"/>
    <mergeCell ref="AM38:AN38"/>
    <mergeCell ref="AO38:AP38"/>
    <mergeCell ref="D39:E39"/>
    <mergeCell ref="G39:L39"/>
    <mergeCell ref="M39:N39"/>
    <mergeCell ref="Q39:R39"/>
    <mergeCell ref="V39:Y39"/>
    <mergeCell ref="AA39:AB39"/>
    <mergeCell ref="AC39:AD39"/>
    <mergeCell ref="AC37:AD37"/>
    <mergeCell ref="AM37:AN37"/>
    <mergeCell ref="AO37:AP37"/>
    <mergeCell ref="D38:E38"/>
    <mergeCell ref="G38:L38"/>
    <mergeCell ref="M38:N38"/>
    <mergeCell ref="Q38:R38"/>
    <mergeCell ref="V38:Y38"/>
    <mergeCell ref="AA38:AB38"/>
    <mergeCell ref="AA36:AB36"/>
    <mergeCell ref="AC36:AD36"/>
    <mergeCell ref="AM36:AN36"/>
    <mergeCell ref="AO36:AP36"/>
    <mergeCell ref="D37:E37"/>
    <mergeCell ref="G37:L37"/>
    <mergeCell ref="M37:N37"/>
    <mergeCell ref="Q37:R37"/>
    <mergeCell ref="V37:Y37"/>
    <mergeCell ref="AA37:AB37"/>
    <mergeCell ref="D36:E36"/>
    <mergeCell ref="G36:L36"/>
    <mergeCell ref="M36:N36"/>
    <mergeCell ref="Q36:R36"/>
    <mergeCell ref="V36:Y36"/>
    <mergeCell ref="AO34:AP34"/>
    <mergeCell ref="D35:E35"/>
    <mergeCell ref="G35:L35"/>
    <mergeCell ref="M35:N35"/>
    <mergeCell ref="Q35:R35"/>
    <mergeCell ref="V35:Y35"/>
    <mergeCell ref="AA35:AB35"/>
    <mergeCell ref="AC35:AD35"/>
    <mergeCell ref="AM35:AN35"/>
    <mergeCell ref="AO35:AP35"/>
    <mergeCell ref="AM33:AN33"/>
    <mergeCell ref="AO33:AP33"/>
    <mergeCell ref="D34:E34"/>
    <mergeCell ref="G34:L34"/>
    <mergeCell ref="M34:N34"/>
    <mergeCell ref="Q34:R34"/>
    <mergeCell ref="V34:Y34"/>
    <mergeCell ref="AA34:AB34"/>
    <mergeCell ref="AC34:AD34"/>
    <mergeCell ref="AM34:AN34"/>
    <mergeCell ref="AC32:AD32"/>
    <mergeCell ref="AM32:AN32"/>
    <mergeCell ref="AO32:AP32"/>
    <mergeCell ref="D33:E33"/>
    <mergeCell ref="G33:L33"/>
    <mergeCell ref="M33:N33"/>
    <mergeCell ref="Q33:R33"/>
    <mergeCell ref="V33:Y33"/>
    <mergeCell ref="AA33:AB33"/>
    <mergeCell ref="AC33:AD33"/>
    <mergeCell ref="D32:E32"/>
    <mergeCell ref="G32:L32"/>
    <mergeCell ref="M32:N32"/>
    <mergeCell ref="Q32:R32"/>
    <mergeCell ref="V32:Y32"/>
    <mergeCell ref="AA32:AB32"/>
    <mergeCell ref="AO30:AP30"/>
    <mergeCell ref="D31:E31"/>
    <mergeCell ref="G31:L31"/>
    <mergeCell ref="M31:N31"/>
    <mergeCell ref="Q31:R31"/>
    <mergeCell ref="V31:Y31"/>
    <mergeCell ref="AA31:AB31"/>
    <mergeCell ref="AC31:AD31"/>
    <mergeCell ref="AM31:AN31"/>
    <mergeCell ref="AO31:AP31"/>
    <mergeCell ref="M30:N30"/>
    <mergeCell ref="Q30:R30"/>
    <mergeCell ref="V30:Y30"/>
    <mergeCell ref="AA30:AB30"/>
    <mergeCell ref="AC30:AD30"/>
    <mergeCell ref="AM30:AN30"/>
    <mergeCell ref="V29:Y29"/>
    <mergeCell ref="AA29:AB29"/>
    <mergeCell ref="AC29:AD29"/>
    <mergeCell ref="AM29:AN29"/>
    <mergeCell ref="AO29:AP29"/>
    <mergeCell ref="AO27:AP27"/>
    <mergeCell ref="M28:N28"/>
    <mergeCell ref="Q28:R28"/>
    <mergeCell ref="V28:Y28"/>
    <mergeCell ref="AA28:AB28"/>
    <mergeCell ref="AC28:AD28"/>
    <mergeCell ref="AM28:AN28"/>
    <mergeCell ref="AO28:AP28"/>
    <mergeCell ref="AM26:AN26"/>
    <mergeCell ref="AO26:AP26"/>
    <mergeCell ref="D27:E27"/>
    <mergeCell ref="G27:L27"/>
    <mergeCell ref="M27:N27"/>
    <mergeCell ref="Q27:R27"/>
    <mergeCell ref="V27:Y27"/>
    <mergeCell ref="AA27:AB27"/>
    <mergeCell ref="AC27:AD27"/>
    <mergeCell ref="AM27:AN27"/>
    <mergeCell ref="AC25:AD25"/>
    <mergeCell ref="AM25:AN25"/>
    <mergeCell ref="AO25:AP25"/>
    <mergeCell ref="D26:E26"/>
    <mergeCell ref="G26:L26"/>
    <mergeCell ref="M26:N26"/>
    <mergeCell ref="Q26:R26"/>
    <mergeCell ref="V26:Y26"/>
    <mergeCell ref="AA26:AB26"/>
    <mergeCell ref="AC26:AD26"/>
    <mergeCell ref="AA24:AB24"/>
    <mergeCell ref="AC24:AD24"/>
    <mergeCell ref="AM24:AN24"/>
    <mergeCell ref="AO24:AP24"/>
    <mergeCell ref="D25:E25"/>
    <mergeCell ref="G25:L25"/>
    <mergeCell ref="M25:N25"/>
    <mergeCell ref="Q25:R25"/>
    <mergeCell ref="V25:Y25"/>
    <mergeCell ref="AA25:AB25"/>
    <mergeCell ref="V23:Y23"/>
    <mergeCell ref="AA23:AB23"/>
    <mergeCell ref="AC23:AD23"/>
    <mergeCell ref="AM23:AN23"/>
    <mergeCell ref="AO23:AP23"/>
    <mergeCell ref="D24:E24"/>
    <mergeCell ref="G24:L24"/>
    <mergeCell ref="M24:N24"/>
    <mergeCell ref="Q24:R24"/>
    <mergeCell ref="V24:Y24"/>
    <mergeCell ref="M23:N23"/>
    <mergeCell ref="Q23:R23"/>
    <mergeCell ref="M29:N29"/>
    <mergeCell ref="Q29:R29"/>
    <mergeCell ref="AM21:AN21"/>
    <mergeCell ref="AO21:AP21"/>
    <mergeCell ref="M22:N22"/>
    <mergeCell ref="Q22:R22"/>
    <mergeCell ref="V22:Y22"/>
    <mergeCell ref="AA22:AB22"/>
    <mergeCell ref="AC22:AD22"/>
    <mergeCell ref="AM22:AN22"/>
    <mergeCell ref="AO22:AP22"/>
    <mergeCell ref="M21:N21"/>
    <mergeCell ref="Q21:R21"/>
    <mergeCell ref="V21:Y21"/>
    <mergeCell ref="AA21:AB21"/>
    <mergeCell ref="AC21:AD21"/>
    <mergeCell ref="AO19:AP19"/>
    <mergeCell ref="D20:E20"/>
    <mergeCell ref="G20:L20"/>
    <mergeCell ref="M20:N20"/>
    <mergeCell ref="Q20:R20"/>
    <mergeCell ref="V20:Y20"/>
    <mergeCell ref="AA20:AB20"/>
    <mergeCell ref="AC20:AD20"/>
    <mergeCell ref="AM20:AN20"/>
    <mergeCell ref="AO20:AP20"/>
    <mergeCell ref="AM18:AN18"/>
    <mergeCell ref="AO18:AP18"/>
    <mergeCell ref="D19:E19"/>
    <mergeCell ref="G19:L19"/>
    <mergeCell ref="M19:N19"/>
    <mergeCell ref="Q19:R19"/>
    <mergeCell ref="V19:Y19"/>
    <mergeCell ref="AA19:AB19"/>
    <mergeCell ref="AC19:AD19"/>
    <mergeCell ref="AM19:AN19"/>
    <mergeCell ref="AC17:AD17"/>
    <mergeCell ref="AM17:AN17"/>
    <mergeCell ref="AO17:AP17"/>
    <mergeCell ref="D18:E18"/>
    <mergeCell ref="G18:L18"/>
    <mergeCell ref="M18:N18"/>
    <mergeCell ref="Q18:R18"/>
    <mergeCell ref="V18:Y18"/>
    <mergeCell ref="AA18:AB18"/>
    <mergeCell ref="AC18:AD18"/>
    <mergeCell ref="D17:E17"/>
    <mergeCell ref="G17:L17"/>
    <mergeCell ref="M17:N17"/>
    <mergeCell ref="Q17:R17"/>
    <mergeCell ref="V17:Y17"/>
    <mergeCell ref="AA17:AB17"/>
    <mergeCell ref="AO15:AP15"/>
    <mergeCell ref="D16:E16"/>
    <mergeCell ref="G16:L16"/>
    <mergeCell ref="M16:N16"/>
    <mergeCell ref="Q16:R16"/>
    <mergeCell ref="V16:Y16"/>
    <mergeCell ref="AA16:AB16"/>
    <mergeCell ref="AC16:AD16"/>
    <mergeCell ref="AM16:AN16"/>
    <mergeCell ref="AO16:AP16"/>
    <mergeCell ref="AM14:AN14"/>
    <mergeCell ref="AO14:AP14"/>
    <mergeCell ref="D15:E15"/>
    <mergeCell ref="G15:L15"/>
    <mergeCell ref="M15:N15"/>
    <mergeCell ref="Q15:R15"/>
    <mergeCell ref="V15:Y15"/>
    <mergeCell ref="AA15:AB15"/>
    <mergeCell ref="AC15:AD15"/>
    <mergeCell ref="AM15:AN15"/>
    <mergeCell ref="D14:E14"/>
    <mergeCell ref="G14:L14"/>
    <mergeCell ref="M14:N14"/>
    <mergeCell ref="Q14:R14"/>
    <mergeCell ref="V14:Y14"/>
    <mergeCell ref="AA14:AB14"/>
    <mergeCell ref="AC14:AD14"/>
    <mergeCell ref="AI9:AI11"/>
    <mergeCell ref="AK9:AK11"/>
    <mergeCell ref="AA12:AB13"/>
    <mergeCell ref="AC12:AD13"/>
    <mergeCell ref="H8:J9"/>
    <mergeCell ref="M9:N11"/>
    <mergeCell ref="O9:O11"/>
    <mergeCell ref="Q9:R11"/>
    <mergeCell ref="AM7:AN8"/>
    <mergeCell ref="AM9:AN11"/>
    <mergeCell ref="AC6:AD6"/>
    <mergeCell ref="A1:H1"/>
  </mergeCells>
  <printOptions/>
  <pageMargins left="0.07874015748031496" right="0.07874015748031496" top="0.15748031496062992" bottom="0.15748031496062992" header="0.31496062992125984" footer="0.31496062992125984"/>
  <pageSetup horizontalDpi="600" verticalDpi="600" orientation="landscape" paperSize="9" scale="85" r:id="rId1"/>
  <headerFooter>
    <oddHeader>&amp;Rหน้าที่&amp;P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tub2521</dc:creator>
  <cp:keywords/>
  <dc:description/>
  <cp:lastModifiedBy>User</cp:lastModifiedBy>
  <cp:lastPrinted>2016-08-10T13:27:08Z</cp:lastPrinted>
  <dcterms:created xsi:type="dcterms:W3CDTF">2007-11-14T05:41:58Z</dcterms:created>
  <dcterms:modified xsi:type="dcterms:W3CDTF">2016-08-10T13:28:27Z</dcterms:modified>
  <cp:category/>
  <cp:version/>
  <cp:contentType/>
  <cp:contentStatus/>
</cp:coreProperties>
</file>