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300" windowWidth="12060" windowHeight="8190" activeTab="4"/>
  </bookViews>
  <sheets>
    <sheet name="รายงานรับ-จ่ายเงินสด" sheetId="1" r:id="rId1"/>
    <sheet name="รายงานกระแสเงินสด" sheetId="2" r:id="rId2"/>
    <sheet name="รายรับจริงประกอบงบทดลอง" sheetId="4" r:id="rId3"/>
    <sheet name="รายละเอียดประกอบงบทดลอง" sheetId="5" r:id="rId4"/>
    <sheet name="งบทดลอง" sheetId="6" r:id="rId5"/>
  </sheets>
  <externalReferences>
    <externalReference r:id="rId6"/>
  </externalReferences>
  <definedNames>
    <definedName name="_xlnm.Print_Titles" localSheetId="0">'รายงานรับ-จ่ายเงินสด'!$4:$6</definedName>
    <definedName name="_xlnm.Print_Titles" localSheetId="2">รายรับจริงประกอบงบทดลอง!$5:$5</definedName>
  </definedNames>
  <calcPr calcId="124519"/>
</workbook>
</file>

<file path=xl/calcChain.xml><?xml version="1.0" encoding="utf-8"?>
<calcChain xmlns="http://schemas.openxmlformats.org/spreadsheetml/2006/main">
  <c r="H7" i="2"/>
  <c r="H8"/>
  <c r="D58" i="1"/>
  <c r="D24"/>
  <c r="F70" i="4"/>
  <c r="D70"/>
  <c r="F69"/>
  <c r="E69"/>
  <c r="G69" s="1"/>
  <c r="H69" s="1"/>
  <c r="F68"/>
  <c r="E68"/>
  <c r="G68" s="1"/>
  <c r="H68" s="1"/>
  <c r="F67"/>
  <c r="E67"/>
  <c r="G67" s="1"/>
  <c r="H67" s="1"/>
  <c r="F66"/>
  <c r="E66"/>
  <c r="G66" s="1"/>
  <c r="H66" s="1"/>
  <c r="F65"/>
  <c r="E65"/>
  <c r="G65" s="1"/>
  <c r="H65" s="1"/>
  <c r="F64"/>
  <c r="E64"/>
  <c r="E70" s="1"/>
  <c r="G70" s="1"/>
  <c r="H70" s="1"/>
  <c r="H63"/>
  <c r="G63"/>
  <c r="F63"/>
  <c r="H62"/>
  <c r="G62"/>
  <c r="F62"/>
  <c r="D61"/>
  <c r="H60"/>
  <c r="G60"/>
  <c r="F60"/>
  <c r="G59"/>
  <c r="H59" s="1"/>
  <c r="F59"/>
  <c r="E59"/>
  <c r="G58"/>
  <c r="H58" s="1"/>
  <c r="F58"/>
  <c r="E58"/>
  <c r="G57"/>
  <c r="H57" s="1"/>
  <c r="F57"/>
  <c r="E57"/>
  <c r="G56"/>
  <c r="H56" s="1"/>
  <c r="F56"/>
  <c r="E56"/>
  <c r="G55"/>
  <c r="G61" s="1"/>
  <c r="F55"/>
  <c r="F61" s="1"/>
  <c r="E55"/>
  <c r="E61" s="1"/>
  <c r="F53"/>
  <c r="F52"/>
  <c r="D52"/>
  <c r="F51"/>
  <c r="E51"/>
  <c r="G51" s="1"/>
  <c r="H51" s="1"/>
  <c r="F50"/>
  <c r="E50"/>
  <c r="G50" s="1"/>
  <c r="H50" s="1"/>
  <c r="F49"/>
  <c r="E49"/>
  <c r="G49" s="1"/>
  <c r="H49" s="1"/>
  <c r="F48"/>
  <c r="E48"/>
  <c r="G48" s="1"/>
  <c r="H48" s="1"/>
  <c r="F47"/>
  <c r="E47"/>
  <c r="G47" s="1"/>
  <c r="H47" s="1"/>
  <c r="F46"/>
  <c r="E46"/>
  <c r="G46" s="1"/>
  <c r="H46" s="1"/>
  <c r="F45"/>
  <c r="E45"/>
  <c r="G45" s="1"/>
  <c r="H45" s="1"/>
  <c r="F44"/>
  <c r="E44"/>
  <c r="G44" s="1"/>
  <c r="H44" s="1"/>
  <c r="F43"/>
  <c r="E43"/>
  <c r="E52" s="1"/>
  <c r="H42"/>
  <c r="F42"/>
  <c r="F41"/>
  <c r="F39"/>
  <c r="E39"/>
  <c r="D39"/>
  <c r="F38"/>
  <c r="E38"/>
  <c r="G38" s="1"/>
  <c r="H38" s="1"/>
  <c r="F37"/>
  <c r="E37"/>
  <c r="G37" s="1"/>
  <c r="H36"/>
  <c r="F36"/>
  <c r="F35"/>
  <c r="D35"/>
  <c r="D40" s="1"/>
  <c r="D71" s="1"/>
  <c r="F34"/>
  <c r="E34"/>
  <c r="G34" s="1"/>
  <c r="H34" s="1"/>
  <c r="F33"/>
  <c r="E33"/>
  <c r="E35" s="1"/>
  <c r="H32"/>
  <c r="F32"/>
  <c r="G31"/>
  <c r="F31"/>
  <c r="E31"/>
  <c r="D31"/>
  <c r="H30"/>
  <c r="G30"/>
  <c r="F30"/>
  <c r="E30"/>
  <c r="H29"/>
  <c r="G29"/>
  <c r="F29"/>
  <c r="E29"/>
  <c r="H28"/>
  <c r="H31" s="1"/>
  <c r="G28"/>
  <c r="F28"/>
  <c r="E28"/>
  <c r="F27"/>
  <c r="E26"/>
  <c r="D26"/>
  <c r="F25"/>
  <c r="E25"/>
  <c r="G25" s="1"/>
  <c r="H25" s="1"/>
  <c r="F24"/>
  <c r="E24"/>
  <c r="G24" s="1"/>
  <c r="H24" s="1"/>
  <c r="F23"/>
  <c r="E23"/>
  <c r="G23" s="1"/>
  <c r="H23" s="1"/>
  <c r="F22"/>
  <c r="E22"/>
  <c r="G22" s="1"/>
  <c r="H22" s="1"/>
  <c r="F21"/>
  <c r="E21"/>
  <c r="G21" s="1"/>
  <c r="H21" s="1"/>
  <c r="F20"/>
  <c r="E20"/>
  <c r="G20" s="1"/>
  <c r="H20" s="1"/>
  <c r="F19"/>
  <c r="E19"/>
  <c r="G19" s="1"/>
  <c r="H19" s="1"/>
  <c r="F18"/>
  <c r="E18"/>
  <c r="G18" s="1"/>
  <c r="H18" s="1"/>
  <c r="F17"/>
  <c r="E17"/>
  <c r="G17" s="1"/>
  <c r="H17" s="1"/>
  <c r="F16"/>
  <c r="E16"/>
  <c r="G16" s="1"/>
  <c r="H16" s="1"/>
  <c r="F15"/>
  <c r="E15"/>
  <c r="G15" s="1"/>
  <c r="H15" s="1"/>
  <c r="F14"/>
  <c r="F26" s="1"/>
  <c r="E14"/>
  <c r="G14" s="1"/>
  <c r="F13"/>
  <c r="G13" s="1"/>
  <c r="H13" s="1"/>
  <c r="F11"/>
  <c r="E11"/>
  <c r="G11" s="1"/>
  <c r="H11" s="1"/>
  <c r="F10"/>
  <c r="E10"/>
  <c r="G10" s="1"/>
  <c r="H10" s="1"/>
  <c r="F9"/>
  <c r="E9"/>
  <c r="G9" s="1"/>
  <c r="H9" s="1"/>
  <c r="F8"/>
  <c r="F12" s="1"/>
  <c r="E8"/>
  <c r="G8" s="1"/>
  <c r="G39" l="1"/>
  <c r="H37"/>
  <c r="H39" s="1"/>
  <c r="F71"/>
  <c r="F40"/>
  <c r="G26"/>
  <c r="H14"/>
  <c r="H26" s="1"/>
  <c r="G12"/>
  <c r="H8"/>
  <c r="H12" s="1"/>
  <c r="E12"/>
  <c r="G33"/>
  <c r="G43"/>
  <c r="G64"/>
  <c r="H64" s="1"/>
  <c r="H55"/>
  <c r="H61" s="1"/>
  <c r="G35" l="1"/>
  <c r="H33"/>
  <c r="H35" s="1"/>
  <c r="H40" s="1"/>
  <c r="G52"/>
  <c r="H52" s="1"/>
  <c r="H43"/>
  <c r="G40"/>
  <c r="E40"/>
  <c r="E71"/>
  <c r="H71" l="1"/>
  <c r="G71"/>
  <c r="H38" i="2" l="1"/>
  <c r="F38"/>
  <c r="H11" l="1"/>
  <c r="A48" i="1"/>
  <c r="A38"/>
  <c r="A46"/>
  <c r="A45"/>
  <c r="A42"/>
  <c r="A43"/>
  <c r="H31" i="2"/>
  <c r="F31"/>
  <c r="H6"/>
  <c r="H36"/>
  <c r="H33"/>
  <c r="H32"/>
  <c r="H29"/>
  <c r="H28"/>
  <c r="H27"/>
  <c r="H30" l="1"/>
  <c r="F30"/>
  <c r="F29"/>
  <c r="F36"/>
  <c r="F33"/>
  <c r="F28"/>
  <c r="F27"/>
  <c r="F11"/>
  <c r="F9"/>
  <c r="F8"/>
  <c r="F7"/>
  <c r="F6"/>
  <c r="A41" i="1"/>
  <c r="A40"/>
  <c r="C51" l="1"/>
  <c r="C52"/>
  <c r="G41" i="6" l="1"/>
  <c r="F41"/>
  <c r="I9"/>
  <c r="I11" s="1"/>
  <c r="G23" i="5"/>
  <c r="G13"/>
  <c r="D52" i="1"/>
  <c r="H34" i="2" s="1"/>
  <c r="D53" i="1"/>
  <c r="H37" i="2" s="1"/>
  <c r="H48" i="1"/>
  <c r="F26" i="2" s="1"/>
  <c r="F48" s="1"/>
  <c r="C16" i="1"/>
  <c r="G24" i="5"/>
  <c r="G22"/>
  <c r="B64" i="1"/>
  <c r="C39"/>
  <c r="C40"/>
  <c r="C41"/>
  <c r="C42"/>
  <c r="C43"/>
  <c r="C44"/>
  <c r="C48"/>
  <c r="C45"/>
  <c r="C46"/>
  <c r="C47"/>
  <c r="C58"/>
  <c r="C54"/>
  <c r="C55"/>
  <c r="C56"/>
  <c r="C50"/>
  <c r="C57"/>
  <c r="C61"/>
  <c r="C53"/>
  <c r="C62"/>
  <c r="C63"/>
  <c r="C59"/>
  <c r="C38"/>
  <c r="C10"/>
  <c r="C11"/>
  <c r="C12"/>
  <c r="C13"/>
  <c r="C14"/>
  <c r="C15"/>
  <c r="C9"/>
  <c r="A64"/>
  <c r="A36"/>
  <c r="E26" i="5"/>
  <c r="F26"/>
  <c r="D26"/>
  <c r="G25"/>
  <c r="G9"/>
  <c r="G10"/>
  <c r="G11"/>
  <c r="G12"/>
  <c r="G14"/>
  <c r="G15"/>
  <c r="G16"/>
  <c r="G17"/>
  <c r="G18"/>
  <c r="G19"/>
  <c r="G20"/>
  <c r="G21"/>
  <c r="G8"/>
  <c r="H16" i="1"/>
  <c r="F5" i="2" s="1"/>
  <c r="F24" s="1"/>
  <c r="G36" i="1"/>
  <c r="G64"/>
  <c r="B36"/>
  <c r="F49" i="2" l="1"/>
  <c r="G42" i="6"/>
  <c r="G26" i="5"/>
  <c r="D36" i="1"/>
  <c r="H24"/>
  <c r="H5" i="2" s="1"/>
  <c r="H24" s="1"/>
  <c r="D64" i="1"/>
  <c r="C36"/>
  <c r="C64"/>
  <c r="H49"/>
  <c r="H26" i="2" s="1"/>
  <c r="H48" s="1"/>
  <c r="G65" i="1"/>
  <c r="G68" s="1"/>
  <c r="H49" i="2" l="1"/>
  <c r="D65" i="1"/>
  <c r="D68" s="1"/>
  <c r="H68" s="1"/>
</calcChain>
</file>

<file path=xl/sharedStrings.xml><?xml version="1.0" encoding="utf-8"?>
<sst xmlns="http://schemas.openxmlformats.org/spreadsheetml/2006/main" count="330" uniqueCount="264">
  <si>
    <t>เทศบาลตำบลแหลมสัก</t>
  </si>
  <si>
    <t>รายงาน รับ - จ่ายเงินสด</t>
  </si>
  <si>
    <t>จนถึงปัจจุบัน</t>
  </si>
  <si>
    <t>รายการ</t>
  </si>
  <si>
    <t>รหัสบัญชี</t>
  </si>
  <si>
    <t>จำนวนเงินเดือนนี้ที่เกิดขึ้นจริง</t>
  </si>
  <si>
    <t>ประมาณการ</t>
  </si>
  <si>
    <t>เงินอุดหนุนระบุวัตถุประสงค์/เฉพาะกิจ</t>
  </si>
  <si>
    <t>รวม</t>
  </si>
  <si>
    <t>เกิดขึ้นจริง</t>
  </si>
  <si>
    <t>(บาท)</t>
  </si>
  <si>
    <t>ยอดยกมา</t>
  </si>
  <si>
    <r>
      <t>รายรับ</t>
    </r>
    <r>
      <rPr>
        <b/>
        <sz val="14"/>
        <rFont val="TH SarabunPSK"/>
        <family val="2"/>
      </rPr>
      <t xml:space="preserve"> (หมายเหตุ 1)</t>
    </r>
  </si>
  <si>
    <t>400000</t>
  </si>
  <si>
    <t xml:space="preserve">  ภาษีอากร</t>
  </si>
  <si>
    <t>410000</t>
  </si>
  <si>
    <t xml:space="preserve">  ค่าธรรมเนียม ค่าปรับและใบอนุญาต</t>
  </si>
  <si>
    <t>412000</t>
  </si>
  <si>
    <t xml:space="preserve">  รายได้จากทรัพย์สิน</t>
  </si>
  <si>
    <t>413000</t>
  </si>
  <si>
    <t xml:space="preserve">  รายได้จากสาธารณูปโภคและการพาณิชย์</t>
  </si>
  <si>
    <t>414000</t>
  </si>
  <si>
    <t xml:space="preserve">  รายได้เบ็ดเตล็ด</t>
  </si>
  <si>
    <t>415000</t>
  </si>
  <si>
    <t xml:space="preserve">  ภาษีจัดสรร</t>
  </si>
  <si>
    <t>421000</t>
  </si>
  <si>
    <t xml:space="preserve">  เงินอุดหนุนทั่วไป</t>
  </si>
  <si>
    <t>431000</t>
  </si>
  <si>
    <t xml:space="preserve">  เงินอุดหนุนเฉพาะกิจ</t>
  </si>
  <si>
    <t>441000</t>
  </si>
  <si>
    <t xml:space="preserve">  เงินสด</t>
  </si>
  <si>
    <t>110100</t>
  </si>
  <si>
    <t xml:space="preserve">  ลูกหนี้-เงินยืมเงินงบประมาณ</t>
  </si>
  <si>
    <t>110605</t>
  </si>
  <si>
    <t xml:space="preserve">  รายได้จากรัฐบาลค้างรับ</t>
  </si>
  <si>
    <t>110611</t>
  </si>
  <si>
    <t xml:space="preserve">  ลูกหนี้-ภาษีโรงเรือนและที่ดิน</t>
  </si>
  <si>
    <t>113301</t>
  </si>
  <si>
    <t xml:space="preserve">  ลูกหนี้-ภาษีบำรุงท้องที่</t>
  </si>
  <si>
    <t>113302</t>
  </si>
  <si>
    <t xml:space="preserve">  เงินฝาก กสท.</t>
  </si>
  <si>
    <t>120200</t>
  </si>
  <si>
    <t xml:space="preserve">  เงินรับฝาก (หมายเหตุ 2)</t>
  </si>
  <si>
    <t>215000</t>
  </si>
  <si>
    <t xml:space="preserve">  รายจ่ายค้างจ่าย</t>
  </si>
  <si>
    <t>211000</t>
  </si>
  <si>
    <t xml:space="preserve">  เงินสะสม</t>
  </si>
  <si>
    <t>310000</t>
  </si>
  <si>
    <t xml:space="preserve">  เงินอุดหนุนระบุวัตถุประสงค์ค้างจ่าย</t>
  </si>
  <si>
    <t xml:space="preserve">  รายจ่ายรอจ่าย</t>
  </si>
  <si>
    <t xml:space="preserve">  งบกลาง</t>
  </si>
  <si>
    <t>511000</t>
  </si>
  <si>
    <t xml:space="preserve">  ค่าใช้สอย</t>
  </si>
  <si>
    <t>532000</t>
  </si>
  <si>
    <t>รวมรายรับ</t>
  </si>
  <si>
    <r>
      <t xml:space="preserve"> </t>
    </r>
    <r>
      <rPr>
        <b/>
        <u/>
        <sz val="14"/>
        <rFont val="TH SarabunPSK"/>
        <family val="2"/>
      </rPr>
      <t>รายจ่าย</t>
    </r>
  </si>
  <si>
    <t xml:space="preserve">  เงินเดือน (ฝ่ายการเมือง)</t>
  </si>
  <si>
    <t>521000</t>
  </si>
  <si>
    <t xml:space="preserve">  เงินเดือน (ฝ่ายประจำ)</t>
  </si>
  <si>
    <t>522000</t>
  </si>
  <si>
    <t xml:space="preserve">  ค่าตอบแทน</t>
  </si>
  <si>
    <t>531000</t>
  </si>
  <si>
    <t xml:space="preserve">  ค่าวัสดุ</t>
  </si>
  <si>
    <t>533000</t>
  </si>
  <si>
    <t xml:space="preserve">  ค่าสาธารณูปโภค</t>
  </si>
  <si>
    <t>534000</t>
  </si>
  <si>
    <t xml:space="preserve">  ค่าครุภัณฑ์</t>
  </si>
  <si>
    <t>541000</t>
  </si>
  <si>
    <t xml:space="preserve">  ค่าที่ดินและสิ่งก่อสร้าง</t>
  </si>
  <si>
    <t>542000</t>
  </si>
  <si>
    <t xml:space="preserve"> รายจ่ายอื่น</t>
  </si>
  <si>
    <t>551000</t>
  </si>
  <si>
    <t xml:space="preserve">  เงินอุดหนุน</t>
  </si>
  <si>
    <t>561000</t>
  </si>
  <si>
    <t xml:space="preserve">  เงินฝาก  ก.ส.ท.</t>
  </si>
  <si>
    <t>112002</t>
  </si>
  <si>
    <t xml:space="preserve">  ลูกหนี้-ภาษีป้าย</t>
  </si>
  <si>
    <t>113303</t>
  </si>
  <si>
    <t xml:space="preserve"> เจ้าหนี้เงินกู้ กสท.</t>
  </si>
  <si>
    <t xml:space="preserve"> เงินอุดหนุนเฉพาะกิจฝากจังหวัด</t>
  </si>
  <si>
    <t xml:space="preserve"> รายจ่ายรอจ่าย</t>
  </si>
  <si>
    <t>รวมรายจ่าย</t>
  </si>
  <si>
    <t>สูงกว่า</t>
  </si>
  <si>
    <t>รายรับ                รายจ่าย</t>
  </si>
  <si>
    <t>(ต่ำกว่า)</t>
  </si>
  <si>
    <t>ยอดยกไป</t>
  </si>
  <si>
    <t>รายงานกระแสเงินสด</t>
  </si>
  <si>
    <t xml:space="preserve"> </t>
  </si>
  <si>
    <t>รายรับ</t>
  </si>
  <si>
    <t>เดือนนี้</t>
  </si>
  <si>
    <t>ตั้งแต่ต้นปีถึงปัจจุบัน</t>
  </si>
  <si>
    <t>เงินรายรับ</t>
  </si>
  <si>
    <t>เงินรับฝาก</t>
  </si>
  <si>
    <t>เงินสด</t>
  </si>
  <si>
    <t>ลูกหนี้-เงินยืมเงินงบประมาณ</t>
  </si>
  <si>
    <t>เงินสะสม</t>
  </si>
  <si>
    <t>เงินอุดหนุนระบุวัตถุประสงค์ค้างจ่าย</t>
  </si>
  <si>
    <t>รายจ่ายรอจ่าย</t>
  </si>
  <si>
    <t>รายได้จากรัฐบาลค้างรับ</t>
  </si>
  <si>
    <t>เงินฝาก กสท.</t>
  </si>
  <si>
    <t>รายจ่ายค้างจ่าย</t>
  </si>
  <si>
    <t>ลูกหนี้-ภาษีโรงเรือนและที่ดิน</t>
  </si>
  <si>
    <t>ลูกหนี้-ภาษีบำรุงท้องที่</t>
  </si>
  <si>
    <t>ลูกหนี้-ภาษีป้าย</t>
  </si>
  <si>
    <t>เงินอุดหนุน</t>
  </si>
  <si>
    <t>ลูกหนี้เงินยืมเงินสะสม</t>
  </si>
  <si>
    <t>งบกลาง</t>
  </si>
  <si>
    <t>ค่าใช้สอย</t>
  </si>
  <si>
    <t>รายจ่าย</t>
  </si>
  <si>
    <t>จ่ายเงินตามงบประมาณ</t>
  </si>
  <si>
    <t>จ่ายเงินรับฝาก</t>
  </si>
  <si>
    <t>เงินอุดหนุนเฉพาะกิจฝากจังหวัด</t>
  </si>
  <si>
    <t>เงินฝาก ก.ส.ท.</t>
  </si>
  <si>
    <t>เงินอุดหนุนเฉพาะกิจ-สำหรับสนับสนุน ศดว.</t>
  </si>
  <si>
    <t>ค่าวัสดุ (จ่ายจากเงินอุดหนุนเฉพาะกิจสนับสนุนศดว.)</t>
  </si>
  <si>
    <t>ค่าที่ดินและสิ่งก่อสร้าง (จ่ายจากเงินอุดหนุนเฉพาะกิจ-ไทยเข้มแข็ง)</t>
  </si>
  <si>
    <t>ค่าที่ดินและสิ่งก่อสร้าง (จ่ายจากเงินกู้ กสท.)</t>
  </si>
  <si>
    <t>เงินอุดหนุนเฉพาะกิจค้างจ่าย</t>
  </si>
  <si>
    <t>เงินอุดหนุนเฉพาะกิจ-เบี้ยยังชีพคนพิการ</t>
  </si>
  <si>
    <t>เงินอุดหนุนเฉพาะกิจ-เบี้ยยังชีพผู้สูงอายุ</t>
  </si>
  <si>
    <t>เจ้าหนี้เงินกู้ กสท.</t>
  </si>
  <si>
    <t>รับสูง หรือ (ต่ำกว่า) จ่าย</t>
  </si>
  <si>
    <t>รายงานรายรับจริงตามงบประมาณ</t>
  </si>
  <si>
    <t>ปีงบประมาณ พ.ศ. 2559</t>
  </si>
  <si>
    <t>(หมายเหตุ 1)</t>
  </si>
  <si>
    <t>ประเภท</t>
  </si>
  <si>
    <t>รายรับเดือนนี้</t>
  </si>
  <si>
    <t>ยอดยกมาตั้งแต่ต้นปี</t>
  </si>
  <si>
    <t>รวมรับตั้งแต่ต้นปี</t>
  </si>
  <si>
    <t>รับจริงเกินประมาณการ</t>
  </si>
  <si>
    <t>รายได้จัดเก็บเอง</t>
  </si>
  <si>
    <t>1.  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</si>
  <si>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</si>
  <si>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</si>
  <si>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</si>
  <si>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อากรรังนกอีแอ่น</t>
  </si>
  <si>
    <t>รวมหมวดภาษีอากร</t>
  </si>
  <si>
    <t>2.  หมวดค่าธรรมเนียม ค่าปรับ และใบอนุญาต</t>
  </si>
  <si>
    <t>ค่าธรรมเนียมเกี่ยวกับการควบคุมอาคาร</t>
  </si>
  <si>
    <t>ค่าธรรมเนียมเก็บขนขยะมูลฝอย</t>
  </si>
  <si>
    <t>ค่าธรรมเนียมเกี่ยวกับทะเบียนราษฎร</t>
  </si>
  <si>
    <t>ค่าธรรมเนียมจดทะเบียนพาณิชย์</t>
  </si>
  <si>
    <t>ค่าปรับผู้กระทำผิดกฎหมายจราจรทางบก</t>
  </si>
  <si>
    <t>ค่าปรับการผิดสัญญา</t>
  </si>
  <si>
    <t>ค่าใบอนุญาตประกอบการค้าสำหรับกิจการที่เป็นอันตรายต่อสุขภาพ</t>
  </si>
  <si>
    <t>ค่าใบอนุญาตจัดตั้งสถานที่จำหน่ายอาหารหรือสถานที่สะสมอาหารฯ</t>
  </si>
  <si>
    <t>ค่าใบอนุญาตให้ตั้งตลาดเอกชน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</si>
  <si>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</si>
  <si>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</si>
  <si>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ค่าใบอนุญาตอื่นๆ</t>
  </si>
  <si>
    <t>รวมหมวดค่าธรรมเนียม ค่าปรับ และใบอนุญาต</t>
  </si>
  <si>
    <t>3.  หมวดรายได้จากทรัพย์สิน</t>
  </si>
  <si>
    <t>ค่าเช่าที่ดิน</t>
  </si>
  <si>
    <t>ค่าเช่าหรือบริการสถานที่</t>
  </si>
  <si>
    <t>ดอกเบี้ย</t>
  </si>
  <si>
    <t>รวมหมวดรายได้จากทรัพย์สิน</t>
  </si>
  <si>
    <t>4.  หมวดรายได้จากสาธารณูปโภคและการพาณิชย์</t>
  </si>
  <si>
    <t>รายได้หรือเงินสะสมจากการโอนกิจการสาธารณูปโภคหรือการพาณิชย์</t>
  </si>
  <si>
    <t>รายได้จากสาธารณูปโภคและการพาณิชย์</t>
  </si>
  <si>
    <t>รวมหมวดรายได้จากสาธารณูปโภคและการพาณิชย์</t>
  </si>
  <si>
    <t>5.  หมวดรายได้เบ็ดเตล็ด</t>
  </si>
  <si>
    <t>ค่าขายแบบแปลน</t>
  </si>
  <si>
    <t>รายได้เบ็ดเตล็ดอื่นๆ</t>
  </si>
  <si>
    <t>รวมหมวดรายได้เบ็ดเตล็ด</t>
  </si>
  <si>
    <t>รวมหมวดรายได้จัดเก็บเอง 1+2+3+4+5</t>
  </si>
  <si>
    <t>รายได้ที่รัฐบาลเก็บแล้วจัดสรรให้ อปท.</t>
  </si>
  <si>
    <t>6.  หมวดภาษีจัดสรร</t>
  </si>
  <si>
    <t>ภาษีและค่าธรรมเนียมรถยนต์และล้อเลื่อน</t>
  </si>
  <si>
    <t>ภาษีมูลค่าเพิ่มตาม พ.ร.บ. กำหนดแผนฯ</t>
  </si>
  <si>
    <t>ภาษีมูลค่าเพิ่มตาม พ.ร.บ.จัดสรรรายได้ฯ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</si>
  <si>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</si>
  <si>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</si>
  <si>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</si>
  <si>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</si>
  <si>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</si>
  <si>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</si>
  <si>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รวมหมวดภาษีจัดสรร</t>
  </si>
  <si>
    <t>รายได้ที่รัฐบาลอุดหนุนให้องค์กรปกครองส่วนท้องถิ่น</t>
  </si>
  <si>
    <t>7.  หมวดเงินอุดหนุนทั่วไป</t>
  </si>
  <si>
    <t>เงินอุดหนุนทั่วไป สำหรับดำเนินการตามอำนาจหน้าที่และภารกิจถ่ายโอนเลือกทำ</t>
  </si>
  <si>
    <t>เงินอุดหนุนทั่วไป-สนับสนุนอาหารเสริม(นม)</t>
  </si>
  <si>
    <t>เงินอุดหนุนทั่วไป-สนับสนุนอาหารกลางวัน</t>
  </si>
  <si>
    <t>เงินอุดหนุนทั่วไป-ส่งเสริมศักยภาพการจัดการศึกษา</t>
  </si>
  <si>
    <t>เงินอุดหนุนทั่วไป-สนับสนุนการบริการสาธารณสุข</t>
  </si>
  <si>
    <t>เงินอุดหนุนทั่วไป</t>
  </si>
  <si>
    <t>รวมหมวดเงินอุดหนุนทั่วไป</t>
  </si>
  <si>
    <t>รายได้ที่รัฐบาลอุดหนุนโดยระบุวัตถุประสงค์</t>
  </si>
  <si>
    <t>8.  เงินอุดหนุนทั่วไป ระบุวัตถุประสงค์</t>
  </si>
  <si>
    <t>เงินอุดหนุนทั่วไป-เงินเดือนพนักงาน</t>
  </si>
  <si>
    <t xml:space="preserve">เงินอุดหนุนทั่วไป-เงินเดือนพนักงานจ้าง </t>
  </si>
  <si>
    <t xml:space="preserve">เงินอุดหนุนทั่วไป-ประกันสังคม </t>
  </si>
  <si>
    <t>เงินอุดหนุนทั่วไป-ค่าจัดการเรียนการสอน</t>
  </si>
  <si>
    <t>เงินอุดหนุนทั่วไป-เบี้ยยังชีพผู้สูงอายุ</t>
  </si>
  <si>
    <t xml:space="preserve">เงินอุดหนุนทั่วไป-เบี้ยยังชีพความพิการ </t>
  </si>
  <si>
    <t>รวมเงินอุดหนุนทั่วไป ระบุวัตถุประสงค์</t>
  </si>
  <si>
    <t>รวมทั้งสิ้น</t>
  </si>
  <si>
    <t>รายละเอียดประกอบงบทดลองและรายงานรับ-จ่ายเงินสด</t>
  </si>
  <si>
    <t xml:space="preserve"> (หมายเหตุ 2)</t>
  </si>
  <si>
    <t>รับ</t>
  </si>
  <si>
    <t>จ่าย</t>
  </si>
  <si>
    <t>คงเหลือ</t>
  </si>
  <si>
    <t xml:space="preserve">เงินรับฝาก </t>
  </si>
  <si>
    <t>เงินฝากค่าใช้จ่ายในการจัดเก็บภาษีบำรุงท้องที่ 5%</t>
  </si>
  <si>
    <t>เงินมัดจำประกันสัญญา</t>
  </si>
  <si>
    <t>ค่าภาษีหัก  ณ  ที่จ่าย</t>
  </si>
  <si>
    <t>เงินปันผลและเฉลี่ยคืนสหกรณ์ออมทรัพย์ฯ</t>
  </si>
  <si>
    <t>ค่าตอบแทนตัวแทน จนท.สหกรณ์ออมทรัพย์ฯ</t>
  </si>
  <si>
    <t>เงินรับฝากอื่น-โครงการคัดแยกขยะต้นทางฯ</t>
  </si>
  <si>
    <t>เงินรับฝากอื่น-ส่งเสริมและสนับสนุนการปรับสภาพแวดล้อมที่อยู่อาศัยผู้พิการ</t>
  </si>
  <si>
    <t>เงินรับฝากอื่น-สนับสนุนการดำเนินงาน ศพค.ชุมชนตำบลแหลมสัก</t>
  </si>
  <si>
    <t>เงินรับฝาก-รับคืนเงินอุดหนุนเฉพาะกิจเบี้ยยังชีพผู้สูงอายุ ปี2555</t>
  </si>
  <si>
    <t>เงินรับฝาก-โครงการรณรงค์ควบคุมป้องกันโรคไข้เลือดออก (สปสช.)</t>
  </si>
  <si>
    <t>เงินรับฝาก-ค่าประกันสังคม (ผดด.2 ราย)</t>
  </si>
  <si>
    <t>เงินรับฝากอื่น -เงินกองทุนค่ารักษาพยาบาลสิทธิ์อปท.(สปสช-จ่ายตรง)</t>
  </si>
  <si>
    <t>เงินประกันซอง</t>
  </si>
  <si>
    <t>เงินรับฝากอื่น -ดอกเบี้ยเงินฝากโครงการปรับปรุงขยายเขตถนนสายอ่าวน้ำฯ (ทท.)</t>
  </si>
  <si>
    <t>เงินรับฝาก - รอคืนจังหวัด (ค่าปรับผิดสัญญา)</t>
  </si>
  <si>
    <t>เงินรับฝาก - รอคืนกระทรวงการท่องเที่ยวและกีฬา</t>
  </si>
  <si>
    <t>เงินรับฝาก - ค่าใช้จ่ายอื่น</t>
  </si>
  <si>
    <t>ภาษีหน้าฎีกา</t>
  </si>
  <si>
    <t>งบทดลอง</t>
  </si>
  <si>
    <t>เดบิท</t>
  </si>
  <si>
    <t>เครดิต</t>
  </si>
  <si>
    <t>111100</t>
  </si>
  <si>
    <t xml:space="preserve">เงินฝากธ.กรุงไทย </t>
  </si>
  <si>
    <t>สาขาอ่าวลึก  ออมทรัพย์</t>
  </si>
  <si>
    <t>02421-4</t>
  </si>
  <si>
    <t>33732-4</t>
  </si>
  <si>
    <t xml:space="preserve">สาขาอ่าวลึก  ประจำ  </t>
  </si>
  <si>
    <t>00544-2</t>
  </si>
  <si>
    <t xml:space="preserve">สาขาอ่าวลึก  กระแสรายวัน  </t>
  </si>
  <si>
    <t>01073-4</t>
  </si>
  <si>
    <t>เงินฝาก ธ.ก.ส. 22533-8</t>
  </si>
  <si>
    <t>ลูกหนี้เงินยืมเงินงบประมาณ</t>
  </si>
  <si>
    <t>113100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</si>
  <si>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</si>
  <si>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</si>
  <si>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</si>
  <si>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ทรัพย์สินเกิดจากเงินกู้</t>
  </si>
  <si>
    <t>เงินเดือน (ฝ่ายการเมือง)</t>
  </si>
  <si>
    <t>เงินเดือน (ฝ่ายประจำ)</t>
  </si>
  <si>
    <t>ค่าตอบแทน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</si>
  <si>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</si>
  <si>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</si>
  <si>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</si>
  <si>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</si>
  <si>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</si>
  <si>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ค่าปรับหน้าฎีกา</t>
  </si>
  <si>
    <t>เงินรับฝาก (หมายเหตุ 2)</t>
  </si>
  <si>
    <t>เงินทุนสำรองเงินสะสม</t>
  </si>
  <si>
    <t>เงินรายรับ (หมายเหตุ 1)</t>
  </si>
  <si>
    <t>110606</t>
  </si>
  <si>
    <t xml:space="preserve">  ลูกหนี้-เงินสะสม</t>
  </si>
  <si>
    <t xml:space="preserve">  เจ้าหนี้เงินสะสม</t>
  </si>
  <si>
    <t>240100</t>
  </si>
  <si>
    <t>เจ้าหนี้เงินสะสม</t>
  </si>
  <si>
    <t>ลูกหนี้-เงินสะสม</t>
  </si>
  <si>
    <t xml:space="preserve">  ลูกหนี้เงินสะสม</t>
  </si>
  <si>
    <t>140300</t>
  </si>
  <si>
    <t>ลูกหนี้เงินสะสม</t>
  </si>
  <si>
    <t>ปีงบประมาณ  2559   ประจำเดือน มิถุนายน  2559</t>
  </si>
  <si>
    <t>ณ  วันที่  30  มิถุนายน  2559</t>
  </si>
  <si>
    <t xml:space="preserve">  ประจำเดือน มิถุนายน </t>
  </si>
  <si>
    <t>ณ   วันที่  30  มิถุนายน  2559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</si>
</sst>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#,##0;[Red]#,##0"/>
    <numFmt numFmtId="190" formatCode="#,##0.00_ ;\-#,##0.00\ "/>
  </numFmts>
  <fonts count="35">
    <font>
      <sz val="10"/>
      <name val="Arial"/>
    </font>
    <font>
      <sz val="10"/>
      <name val="Arial"/>
      <family val="2"/>
    </font>
    <font>
      <b/>
      <sz val="14"/>
      <name val="AngsanaUPC"/>
      <family val="1"/>
      <charset val="222"/>
    </font>
    <font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2"/>
      <name val="Arial"/>
      <family val="2"/>
    </font>
    <font>
      <b/>
      <sz val="12"/>
      <name val="AngsanaUPC"/>
      <family val="1"/>
      <charset val="222"/>
    </font>
    <font>
      <sz val="12"/>
      <name val="AngsanaUPC"/>
      <family val="1"/>
      <charset val="22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u/>
      <sz val="12"/>
      <name val="TH SarabunPSK"/>
      <family val="2"/>
    </font>
    <font>
      <b/>
      <u/>
      <sz val="14"/>
      <name val="TH SarabunPSK"/>
      <family val="2"/>
    </font>
    <font>
      <sz val="14"/>
      <color indexed="8"/>
      <name val="TH SarabunPSK"/>
      <family val="2"/>
    </font>
    <font>
      <sz val="14"/>
      <name val="AngsanaUPC"/>
      <family val="1"/>
      <charset val="222"/>
    </font>
    <font>
      <sz val="14"/>
      <name val="Cordia New"/>
      <family val="2"/>
      <charset val="222"/>
    </font>
    <font>
      <sz val="12"/>
      <color indexed="8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rgb="FF000000"/>
      <name val="TH SarabunPSK"/>
      <family val="2"/>
    </font>
    <font>
      <b/>
      <sz val="13"/>
      <color rgb="FF000000"/>
      <name val="TH SarabunPSK"/>
      <family val="2"/>
    </font>
    <font>
      <b/>
      <sz val="14"/>
      <color theme="1"/>
      <name val="TH SarabunPSK"/>
      <family val="2"/>
    </font>
    <font>
      <sz val="13"/>
      <color rgb="FF000000"/>
      <name val="TH SarabunPSK"/>
      <family val="2"/>
    </font>
    <font>
      <sz val="16"/>
      <color theme="1"/>
      <name val="TH SarabunPSK"/>
      <family val="2"/>
    </font>
    <font>
      <sz val="13.5"/>
      <color rgb="FF000000"/>
      <name val="TH SarabunPSK"/>
      <family val="2"/>
    </font>
    <font>
      <sz val="12"/>
      <color rgb="FF000000"/>
      <name val="TH SarabunPSK"/>
      <family val="2"/>
    </font>
    <font>
      <sz val="13"/>
      <color theme="1"/>
      <name val="TH SarabunPSK"/>
      <family val="2"/>
    </font>
    <font>
      <b/>
      <sz val="12.5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0">
    <xf numFmtId="0" fontId="0" fillId="0" borderId="0" xfId="0"/>
    <xf numFmtId="0" fontId="3" fillId="0" borderId="0" xfId="0" applyFont="1"/>
    <xf numFmtId="0" fontId="5" fillId="0" borderId="0" xfId="0" applyFont="1"/>
    <xf numFmtId="188" fontId="7" fillId="0" borderId="0" xfId="1" applyNumberFormat="1" applyFont="1" applyBorder="1"/>
    <xf numFmtId="49" fontId="2" fillId="0" borderId="0" xfId="1" applyNumberFormat="1" applyFont="1" applyBorder="1" applyAlignment="1">
      <alignment horizontal="center"/>
    </xf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/>
    <xf numFmtId="0" fontId="10" fillId="0" borderId="0" xfId="0" applyFont="1"/>
    <xf numFmtId="49" fontId="11" fillId="0" borderId="0" xfId="1" applyNumberFormat="1" applyFont="1" applyBorder="1" applyAlignment="1">
      <alignment horizontal="center"/>
    </xf>
    <xf numFmtId="187" fontId="8" fillId="0" borderId="0" xfId="1" applyFont="1" applyAlignment="1">
      <alignment horizontal="center"/>
    </xf>
    <xf numFmtId="4" fontId="8" fillId="0" borderId="0" xfId="0" applyNumberFormat="1" applyFont="1" applyAlignment="1"/>
    <xf numFmtId="187" fontId="8" fillId="0" borderId="0" xfId="1" applyFont="1" applyBorder="1" applyAlignment="1">
      <alignment horizontal="center"/>
    </xf>
    <xf numFmtId="4" fontId="9" fillId="0" borderId="0" xfId="0" applyNumberFormat="1" applyFont="1" applyBorder="1" applyAlignment="1"/>
    <xf numFmtId="187" fontId="8" fillId="0" borderId="0" xfId="1" applyFont="1"/>
    <xf numFmtId="187" fontId="8" fillId="0" borderId="0" xfId="1" applyFont="1" applyAlignment="1"/>
    <xf numFmtId="187" fontId="8" fillId="0" borderId="0" xfId="1" applyNumberFormat="1" applyFont="1" applyAlignment="1">
      <alignment horizontal="center"/>
    </xf>
    <xf numFmtId="187" fontId="8" fillId="0" borderId="0" xfId="1" applyFont="1" applyAlignment="1">
      <alignment horizontal="right"/>
    </xf>
    <xf numFmtId="49" fontId="12" fillId="0" borderId="0" xfId="1" applyNumberFormat="1" applyFont="1" applyBorder="1" applyAlignment="1">
      <alignment horizontal="center"/>
    </xf>
    <xf numFmtId="187" fontId="8" fillId="0" borderId="0" xfId="1" applyFont="1" applyBorder="1"/>
    <xf numFmtId="4" fontId="8" fillId="0" borderId="0" xfId="0" applyNumberFormat="1" applyFont="1" applyBorder="1" applyAlignment="1">
      <alignment horizontal="right"/>
    </xf>
    <xf numFmtId="187" fontId="9" fillId="0" borderId="0" xfId="1" applyFont="1" applyBorder="1" applyAlignment="1">
      <alignment horizontal="center"/>
    </xf>
    <xf numFmtId="187" fontId="9" fillId="0" borderId="0" xfId="1" applyNumberFormat="1" applyFont="1" applyBorder="1" applyAlignment="1">
      <alignment shrinkToFit="1"/>
    </xf>
    <xf numFmtId="0" fontId="14" fillId="0" borderId="0" xfId="0" applyFont="1"/>
    <xf numFmtId="0" fontId="14" fillId="0" borderId="0" xfId="0" applyFont="1" applyBorder="1"/>
    <xf numFmtId="187" fontId="15" fillId="0" borderId="1" xfId="0" applyNumberFormat="1" applyFont="1" applyBorder="1"/>
    <xf numFmtId="188" fontId="14" fillId="0" borderId="2" xfId="1" applyNumberFormat="1" applyFont="1" applyBorder="1"/>
    <xf numFmtId="43" fontId="15" fillId="0" borderId="2" xfId="0" applyNumberFormat="1" applyFont="1" applyBorder="1"/>
    <xf numFmtId="43" fontId="15" fillId="0" borderId="3" xfId="0" applyNumberFormat="1" applyFont="1" applyBorder="1" applyAlignment="1">
      <alignment horizontal="center"/>
    </xf>
    <xf numFmtId="0" fontId="17" fillId="0" borderId="0" xfId="0" applyFont="1" applyBorder="1"/>
    <xf numFmtId="0" fontId="17" fillId="0" borderId="0" xfId="0" applyFont="1"/>
    <xf numFmtId="0" fontId="16" fillId="0" borderId="0" xfId="0" applyFont="1" applyAlignment="1"/>
    <xf numFmtId="187" fontId="16" fillId="0" borderId="4" xfId="1" applyFont="1" applyBorder="1"/>
    <xf numFmtId="187" fontId="17" fillId="0" borderId="0" xfId="1" applyFont="1" applyBorder="1" applyAlignment="1"/>
    <xf numFmtId="187" fontId="17" fillId="0" borderId="0" xfId="1" applyFont="1"/>
    <xf numFmtId="187" fontId="16" fillId="0" borderId="5" xfId="1" applyFont="1" applyBorder="1" applyAlignment="1">
      <alignment horizontal="center" shrinkToFit="1"/>
    </xf>
    <xf numFmtId="187" fontId="16" fillId="0" borderId="4" xfId="1" applyNumberFormat="1" applyFont="1" applyBorder="1" applyAlignment="1">
      <alignment shrinkToFit="1"/>
    </xf>
    <xf numFmtId="0" fontId="15" fillId="0" borderId="6" xfId="0" applyFont="1" applyBorder="1" applyAlignment="1">
      <alignment horizontal="center"/>
    </xf>
    <xf numFmtId="190" fontId="15" fillId="0" borderId="0" xfId="0" applyNumberFormat="1" applyFont="1" applyBorder="1" applyAlignment="1">
      <alignment horizontal="center"/>
    </xf>
    <xf numFmtId="187" fontId="14" fillId="0" borderId="0" xfId="0" applyNumberFormat="1" applyFont="1"/>
    <xf numFmtId="188" fontId="14" fillId="0" borderId="1" xfId="1" applyNumberFormat="1" applyFont="1" applyBorder="1"/>
    <xf numFmtId="43" fontId="14" fillId="0" borderId="0" xfId="0" applyNumberFormat="1" applyFont="1"/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14" fillId="0" borderId="8" xfId="0" applyFont="1" applyBorder="1"/>
    <xf numFmtId="4" fontId="14" fillId="0" borderId="0" xfId="0" applyNumberFormat="1" applyFont="1"/>
    <xf numFmtId="187" fontId="15" fillId="0" borderId="1" xfId="1" applyFont="1" applyBorder="1"/>
    <xf numFmtId="0" fontId="15" fillId="0" borderId="1" xfId="0" applyFont="1" applyBorder="1"/>
    <xf numFmtId="0" fontId="14" fillId="0" borderId="10" xfId="0" applyFont="1" applyBorder="1"/>
    <xf numFmtId="3" fontId="14" fillId="0" borderId="11" xfId="0" applyNumberFormat="1" applyFont="1" applyBorder="1"/>
    <xf numFmtId="3" fontId="15" fillId="0" borderId="10" xfId="0" applyNumberFormat="1" applyFont="1" applyBorder="1"/>
    <xf numFmtId="0" fontId="14" fillId="0" borderId="12" xfId="0" applyFont="1" applyBorder="1"/>
    <xf numFmtId="187" fontId="15" fillId="0" borderId="12" xfId="1" applyFont="1" applyBorder="1"/>
    <xf numFmtId="0" fontId="15" fillId="0" borderId="12" xfId="0" applyFont="1" applyBorder="1"/>
    <xf numFmtId="0" fontId="14" fillId="0" borderId="13" xfId="0" applyFont="1" applyBorder="1"/>
    <xf numFmtId="0" fontId="19" fillId="0" borderId="13" xfId="0" applyFont="1" applyBorder="1"/>
    <xf numFmtId="187" fontId="20" fillId="0" borderId="13" xfId="1" applyFont="1" applyBorder="1" applyAlignment="1">
      <alignment horizontal="right"/>
    </xf>
    <xf numFmtId="0" fontId="14" fillId="0" borderId="13" xfId="0" applyFont="1" applyBorder="1" applyAlignment="1">
      <alignment horizontal="left" vertical="justify" shrinkToFit="1"/>
    </xf>
    <xf numFmtId="0" fontId="14" fillId="0" borderId="13" xfId="0" applyFont="1" applyBorder="1" applyAlignment="1"/>
    <xf numFmtId="49" fontId="14" fillId="0" borderId="13" xfId="0" applyNumberFormat="1" applyFont="1" applyBorder="1" applyAlignment="1">
      <alignment horizontal="center"/>
    </xf>
    <xf numFmtId="187" fontId="20" fillId="0" borderId="13" xfId="1" applyFont="1" applyBorder="1" applyAlignment="1">
      <alignment horizontal="center"/>
    </xf>
    <xf numFmtId="187" fontId="20" fillId="0" borderId="13" xfId="1" applyFont="1" applyBorder="1"/>
    <xf numFmtId="187" fontId="14" fillId="0" borderId="13" xfId="1" applyFont="1" applyBorder="1"/>
    <xf numFmtId="187" fontId="14" fillId="0" borderId="13" xfId="1" applyFont="1" applyBorder="1" applyAlignment="1">
      <alignment horizontal="center"/>
    </xf>
    <xf numFmtId="3" fontId="14" fillId="0" borderId="13" xfId="0" applyNumberFormat="1" applyFont="1" applyBorder="1" applyAlignment="1">
      <alignment horizontal="left"/>
    </xf>
    <xf numFmtId="189" fontId="14" fillId="0" borderId="13" xfId="0" applyNumberFormat="1" applyFont="1" applyBorder="1" applyAlignment="1">
      <alignment horizontal="left"/>
    </xf>
    <xf numFmtId="189" fontId="14" fillId="0" borderId="13" xfId="0" applyNumberFormat="1" applyFont="1" applyBorder="1" applyAlignment="1"/>
    <xf numFmtId="188" fontId="15" fillId="0" borderId="14" xfId="0" applyNumberFormat="1" applyFont="1" applyBorder="1" applyAlignment="1">
      <alignment horizontal="center"/>
    </xf>
    <xf numFmtId="188" fontId="15" fillId="0" borderId="5" xfId="1" applyNumberFormat="1" applyFont="1" applyBorder="1" applyAlignment="1">
      <alignment horizontal="center"/>
    </xf>
    <xf numFmtId="188" fontId="15" fillId="0" borderId="0" xfId="1" applyNumberFormat="1" applyFont="1" applyAlignment="1">
      <alignment horizontal="center"/>
    </xf>
    <xf numFmtId="188" fontId="15" fillId="0" borderId="0" xfId="1" applyNumberFormat="1" applyFont="1" applyBorder="1" applyAlignment="1">
      <alignment horizontal="center"/>
    </xf>
    <xf numFmtId="3" fontId="14" fillId="0" borderId="12" xfId="0" applyNumberFormat="1" applyFont="1" applyBorder="1"/>
    <xf numFmtId="0" fontId="15" fillId="0" borderId="12" xfId="0" applyFont="1" applyBorder="1" applyAlignment="1">
      <alignment horizontal="left"/>
    </xf>
    <xf numFmtId="4" fontId="14" fillId="0" borderId="13" xfId="0" applyNumberFormat="1" applyFont="1" applyBorder="1"/>
    <xf numFmtId="0" fontId="14" fillId="0" borderId="13" xfId="0" applyFont="1" applyBorder="1" applyAlignment="1">
      <alignment horizontal="justify"/>
    </xf>
    <xf numFmtId="0" fontId="14" fillId="0" borderId="13" xfId="0" applyFont="1" applyBorder="1" applyAlignment="1">
      <alignment horizontal="left"/>
    </xf>
    <xf numFmtId="187" fontId="14" fillId="0" borderId="13" xfId="1" applyFont="1" applyBorder="1" applyAlignment="1">
      <alignment horizontal="right"/>
    </xf>
    <xf numFmtId="188" fontId="14" fillId="0" borderId="13" xfId="1" applyNumberFormat="1" applyFont="1" applyBorder="1" applyAlignment="1">
      <alignment horizontal="left"/>
    </xf>
    <xf numFmtId="0" fontId="17" fillId="0" borderId="15" xfId="0" applyFont="1" applyBorder="1"/>
    <xf numFmtId="187" fontId="17" fillId="0" borderId="15" xfId="1" applyFont="1" applyBorder="1" applyAlignment="1">
      <alignment horizontal="center"/>
    </xf>
    <xf numFmtId="0" fontId="16" fillId="0" borderId="15" xfId="0" applyFont="1" applyBorder="1" applyAlignment="1"/>
    <xf numFmtId="0" fontId="17" fillId="0" borderId="16" xfId="0" applyFont="1" applyBorder="1"/>
    <xf numFmtId="187" fontId="17" fillId="0" borderId="16" xfId="1" applyFont="1" applyBorder="1" applyAlignment="1">
      <alignment horizontal="center"/>
    </xf>
    <xf numFmtId="0" fontId="16" fillId="0" borderId="16" xfId="0" applyFont="1" applyBorder="1" applyAlignment="1"/>
    <xf numFmtId="0" fontId="17" fillId="0" borderId="17" xfId="0" applyFont="1" applyBorder="1"/>
    <xf numFmtId="187" fontId="17" fillId="0" borderId="15" xfId="1" applyFont="1" applyBorder="1"/>
    <xf numFmtId="187" fontId="17" fillId="0" borderId="16" xfId="1" applyFont="1" applyBorder="1"/>
    <xf numFmtId="187" fontId="17" fillId="0" borderId="16" xfId="1" applyFont="1" applyBorder="1" applyAlignment="1">
      <alignment horizontal="right"/>
    </xf>
    <xf numFmtId="0" fontId="17" fillId="0" borderId="16" xfId="0" applyFont="1" applyBorder="1" applyAlignment="1"/>
    <xf numFmtId="0" fontId="17" fillId="0" borderId="16" xfId="0" applyFont="1" applyBorder="1" applyAlignment="1">
      <alignment horizontal="left"/>
    </xf>
    <xf numFmtId="0" fontId="16" fillId="0" borderId="16" xfId="0" applyFont="1" applyBorder="1"/>
    <xf numFmtId="0" fontId="16" fillId="0" borderId="17" xfId="0" applyFont="1" applyBorder="1"/>
    <xf numFmtId="187" fontId="17" fillId="0" borderId="17" xfId="1" applyFont="1" applyBorder="1"/>
    <xf numFmtId="187" fontId="15" fillId="0" borderId="7" xfId="1" applyFont="1" applyBorder="1"/>
    <xf numFmtId="0" fontId="15" fillId="0" borderId="1" xfId="0" applyFont="1" applyBorder="1" applyAlignment="1">
      <alignment horizontal="center" vertical="center"/>
    </xf>
    <xf numFmtId="187" fontId="14" fillId="0" borderId="12" xfId="1" applyFont="1" applyBorder="1"/>
    <xf numFmtId="0" fontId="14" fillId="0" borderId="18" xfId="0" applyFont="1" applyBorder="1"/>
    <xf numFmtId="187" fontId="14" fillId="0" borderId="18" xfId="1" applyFont="1" applyBorder="1" applyAlignment="1">
      <alignment horizontal="center"/>
    </xf>
    <xf numFmtId="3" fontId="14" fillId="0" borderId="18" xfId="0" applyNumberFormat="1" applyFont="1" applyBorder="1" applyAlignment="1">
      <alignment horizontal="left"/>
    </xf>
    <xf numFmtId="49" fontId="14" fillId="0" borderId="18" xfId="0" applyNumberFormat="1" applyFont="1" applyBorder="1" applyAlignment="1">
      <alignment horizontal="center"/>
    </xf>
    <xf numFmtId="4" fontId="15" fillId="0" borderId="12" xfId="1" applyNumberFormat="1" applyFont="1" applyBorder="1"/>
    <xf numFmtId="0" fontId="15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21" fillId="0" borderId="0" xfId="0" applyFont="1" applyAlignment="1"/>
    <xf numFmtId="0" fontId="21" fillId="0" borderId="0" xfId="0" applyFont="1" applyBorder="1" applyAlignment="1">
      <alignment horizontal="left"/>
    </xf>
    <xf numFmtId="0" fontId="14" fillId="0" borderId="19" xfId="0" applyFont="1" applyBorder="1"/>
    <xf numFmtId="0" fontId="14" fillId="0" borderId="16" xfId="0" applyFont="1" applyBorder="1"/>
    <xf numFmtId="0" fontId="15" fillId="0" borderId="13" xfId="0" applyFont="1" applyBorder="1" applyAlignment="1">
      <alignment horizontal="center"/>
    </xf>
    <xf numFmtId="0" fontId="21" fillId="0" borderId="0" xfId="0" applyFont="1" applyBorder="1"/>
    <xf numFmtId="187" fontId="14" fillId="0" borderId="19" xfId="1" applyFont="1" applyBorder="1" applyAlignment="1">
      <alignment horizontal="right"/>
    </xf>
    <xf numFmtId="0" fontId="14" fillId="0" borderId="13" xfId="0" quotePrefix="1" applyFont="1" applyBorder="1" applyAlignment="1">
      <alignment horizontal="center"/>
    </xf>
    <xf numFmtId="187" fontId="14" fillId="0" borderId="19" xfId="1" applyFont="1" applyBorder="1"/>
    <xf numFmtId="187" fontId="21" fillId="0" borderId="0" xfId="1" applyFont="1" applyBorder="1"/>
    <xf numFmtId="0" fontId="14" fillId="0" borderId="19" xfId="0" applyFont="1" applyBorder="1" applyAlignment="1">
      <alignment horizontal="right"/>
    </xf>
    <xf numFmtId="0" fontId="15" fillId="0" borderId="16" xfId="0" applyFont="1" applyBorder="1" applyAlignment="1">
      <alignment horizontal="center"/>
    </xf>
    <xf numFmtId="187" fontId="14" fillId="0" borderId="19" xfId="1" quotePrefix="1" applyFont="1" applyBorder="1" applyAlignment="1">
      <alignment horizontal="right"/>
    </xf>
    <xf numFmtId="9" fontId="21" fillId="0" borderId="0" xfId="2" applyFont="1" applyBorder="1"/>
    <xf numFmtId="187" fontId="2" fillId="0" borderId="0" xfId="1" applyFont="1" applyBorder="1"/>
    <xf numFmtId="188" fontId="21" fillId="0" borderId="0" xfId="1" applyNumberFormat="1" applyFont="1" applyBorder="1"/>
    <xf numFmtId="0" fontId="21" fillId="0" borderId="0" xfId="0" quotePrefix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3" fontId="21" fillId="0" borderId="0" xfId="0" applyNumberFormat="1" applyFont="1" applyBorder="1"/>
    <xf numFmtId="0" fontId="15" fillId="0" borderId="19" xfId="0" applyFont="1" applyBorder="1" applyAlignment="1">
      <alignment horizontal="center"/>
    </xf>
    <xf numFmtId="188" fontId="15" fillId="0" borderId="19" xfId="1" applyNumberFormat="1" applyFont="1" applyBorder="1"/>
    <xf numFmtId="188" fontId="14" fillId="0" borderId="19" xfId="1" applyNumberFormat="1" applyFont="1" applyBorder="1"/>
    <xf numFmtId="188" fontId="21" fillId="0" borderId="0" xfId="1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14" fillId="0" borderId="19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20" xfId="0" applyFont="1" applyBorder="1"/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87" fontId="15" fillId="0" borderId="3" xfId="1" applyFont="1" applyBorder="1"/>
    <xf numFmtId="43" fontId="5" fillId="0" borderId="0" xfId="0" applyNumberFormat="1" applyFont="1"/>
    <xf numFmtId="0" fontId="14" fillId="0" borderId="0" xfId="0" applyFont="1" applyAlignment="1"/>
    <xf numFmtId="43" fontId="14" fillId="0" borderId="0" xfId="0" applyNumberFormat="1" applyFont="1" applyAlignment="1"/>
    <xf numFmtId="0" fontId="14" fillId="0" borderId="0" xfId="0" quotePrefix="1" applyFont="1" applyBorder="1" applyAlignment="1">
      <alignment horizontal="center"/>
    </xf>
    <xf numFmtId="187" fontId="14" fillId="0" borderId="0" xfId="1" applyFont="1" applyBorder="1" applyAlignment="1">
      <alignment horizontal="right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187" fontId="14" fillId="0" borderId="0" xfId="1" applyFont="1" applyBorder="1"/>
    <xf numFmtId="187" fontId="14" fillId="0" borderId="0" xfId="1" quotePrefix="1" applyFont="1" applyBorder="1" applyAlignment="1">
      <alignment horizontal="right"/>
    </xf>
    <xf numFmtId="188" fontId="14" fillId="0" borderId="0" xfId="1" applyNumberFormat="1" applyFont="1" applyBorder="1"/>
    <xf numFmtId="187" fontId="14" fillId="0" borderId="0" xfId="1" applyFont="1" applyBorder="1" applyAlignment="1">
      <alignment horizontal="center"/>
    </xf>
    <xf numFmtId="188" fontId="15" fillId="0" borderId="0" xfId="1" applyNumberFormat="1" applyFont="1" applyBorder="1"/>
    <xf numFmtId="0" fontId="14" fillId="0" borderId="0" xfId="0" applyFont="1" applyBorder="1" applyAlignment="1">
      <alignment horizontal="left"/>
    </xf>
    <xf numFmtId="187" fontId="15" fillId="0" borderId="0" xfId="1" applyFont="1" applyBorder="1"/>
    <xf numFmtId="0" fontId="5" fillId="0" borderId="0" xfId="0" applyFont="1" applyBorder="1"/>
    <xf numFmtId="0" fontId="24" fillId="0" borderId="0" xfId="0" applyFont="1" applyAlignment="1">
      <alignment wrapText="1" readingOrder="1"/>
    </xf>
    <xf numFmtId="0" fontId="25" fillId="0" borderId="0" xfId="0" applyFont="1" applyAlignment="1"/>
    <xf numFmtId="0" fontId="26" fillId="0" borderId="0" xfId="0" applyFont="1" applyAlignment="1">
      <alignment wrapText="1" readingOrder="1"/>
    </xf>
    <xf numFmtId="0" fontId="26" fillId="0" borderId="6" xfId="0" applyFont="1" applyBorder="1" applyAlignment="1">
      <alignment wrapText="1" readingOrder="1"/>
    </xf>
    <xf numFmtId="0" fontId="26" fillId="0" borderId="1" xfId="0" applyFont="1" applyBorder="1" applyAlignment="1">
      <alignment horizontal="center" vertical="center" wrapText="1" readingOrder="1"/>
    </xf>
    <xf numFmtId="0" fontId="27" fillId="0" borderId="1" xfId="0" applyFont="1" applyBorder="1" applyAlignment="1">
      <alignment horizontal="center" vertical="center" wrapText="1" readingOrder="1"/>
    </xf>
    <xf numFmtId="43" fontId="27" fillId="0" borderId="1" xfId="1" applyNumberFormat="1" applyFont="1" applyBorder="1" applyAlignment="1">
      <alignment horizontal="center" vertical="center" wrapText="1" readingOrder="1"/>
    </xf>
    <xf numFmtId="0" fontId="28" fillId="0" borderId="21" xfId="0" applyFont="1" applyBorder="1"/>
    <xf numFmtId="0" fontId="26" fillId="0" borderId="22" xfId="0" applyFont="1" applyBorder="1" applyAlignment="1">
      <alignment horizontal="center" vertical="center" wrapText="1" readingOrder="1"/>
    </xf>
    <xf numFmtId="0" fontId="26" fillId="0" borderId="12" xfId="0" applyFont="1" applyBorder="1" applyAlignment="1">
      <alignment horizontal="center" wrapText="1" readingOrder="1"/>
    </xf>
    <xf numFmtId="0" fontId="27" fillId="0" borderId="12" xfId="0" applyFont="1" applyBorder="1" applyAlignment="1">
      <alignment horizontal="center" wrapText="1" readingOrder="1"/>
    </xf>
    <xf numFmtId="43" fontId="27" fillId="0" borderId="12" xfId="1" applyNumberFormat="1" applyFont="1" applyBorder="1" applyAlignment="1">
      <alignment horizontal="center" wrapText="1" readingOrder="1"/>
    </xf>
    <xf numFmtId="0" fontId="25" fillId="0" borderId="0" xfId="0" applyFont="1"/>
    <xf numFmtId="0" fontId="26" fillId="0" borderId="23" xfId="0" applyFont="1" applyBorder="1" applyAlignment="1">
      <alignment horizontal="center" wrapText="1" readingOrder="1"/>
    </xf>
    <xf numFmtId="0" fontId="27" fillId="0" borderId="23" xfId="0" applyFont="1" applyBorder="1" applyAlignment="1">
      <alignment horizontal="center" wrapText="1" readingOrder="1"/>
    </xf>
    <xf numFmtId="43" fontId="27" fillId="0" borderId="23" xfId="1" applyNumberFormat="1" applyFont="1" applyBorder="1" applyAlignment="1">
      <alignment horizontal="center" wrapText="1" readingOrder="1"/>
    </xf>
    <xf numFmtId="0" fontId="25" fillId="0" borderId="19" xfId="0" applyFont="1" applyBorder="1"/>
    <xf numFmtId="0" fontId="24" fillId="0" borderId="24" xfId="0" applyFont="1" applyBorder="1" applyAlignment="1">
      <alignment horizontal="left" vertical="top" wrapText="1" readingOrder="1"/>
    </xf>
    <xf numFmtId="0" fontId="29" fillId="0" borderId="13" xfId="0" applyFont="1" applyBorder="1" applyAlignment="1">
      <alignment horizontal="center" wrapText="1" readingOrder="1"/>
    </xf>
    <xf numFmtId="4" fontId="29" fillId="0" borderId="13" xfId="0" applyNumberFormat="1" applyFont="1" applyBorder="1" applyAlignment="1">
      <alignment horizontal="right" wrapText="1" readingOrder="1"/>
    </xf>
    <xf numFmtId="43" fontId="29" fillId="0" borderId="13" xfId="1" applyNumberFormat="1" applyFont="1" applyBorder="1" applyAlignment="1">
      <alignment horizontal="right" wrapText="1" readingOrder="1"/>
    </xf>
    <xf numFmtId="0" fontId="25" fillId="0" borderId="25" xfId="0" applyFont="1" applyBorder="1"/>
    <xf numFmtId="0" fontId="24" fillId="0" borderId="10" xfId="0" applyFont="1" applyBorder="1" applyAlignment="1">
      <alignment horizontal="left" vertical="top" wrapText="1" readingOrder="1"/>
    </xf>
    <xf numFmtId="0" fontId="29" fillId="0" borderId="2" xfId="0" applyFont="1" applyBorder="1" applyAlignment="1">
      <alignment horizontal="center" wrapText="1" readingOrder="1"/>
    </xf>
    <xf numFmtId="4" fontId="29" fillId="0" borderId="2" xfId="0" applyNumberFormat="1" applyFont="1" applyBorder="1" applyAlignment="1">
      <alignment horizontal="right" wrapText="1" readingOrder="1"/>
    </xf>
    <xf numFmtId="43" fontId="29" fillId="0" borderId="2" xfId="1" applyNumberFormat="1" applyFont="1" applyBorder="1" applyAlignment="1">
      <alignment horizontal="right" wrapText="1" readingOrder="1"/>
    </xf>
    <xf numFmtId="0" fontId="25" fillId="0" borderId="26" xfId="0" applyFont="1" applyBorder="1"/>
    <xf numFmtId="0" fontId="26" fillId="0" borderId="27" xfId="0" applyFont="1" applyBorder="1" applyAlignment="1">
      <alignment horizontal="right" vertical="center" wrapText="1" readingOrder="1"/>
    </xf>
    <xf numFmtId="0" fontId="27" fillId="0" borderId="28" xfId="0" applyFont="1" applyBorder="1" applyAlignment="1">
      <alignment horizontal="center" wrapText="1" readingOrder="1"/>
    </xf>
    <xf numFmtId="4" fontId="27" fillId="0" borderId="28" xfId="0" applyNumberFormat="1" applyFont="1" applyBorder="1" applyAlignment="1">
      <alignment horizontal="right" wrapText="1" readingOrder="1"/>
    </xf>
    <xf numFmtId="43" fontId="27" fillId="0" borderId="28" xfId="1" applyNumberFormat="1" applyFont="1" applyBorder="1" applyAlignment="1">
      <alignment horizontal="right" wrapText="1" readingOrder="1"/>
    </xf>
    <xf numFmtId="0" fontId="27" fillId="0" borderId="29" xfId="0" applyFont="1" applyBorder="1" applyAlignment="1">
      <alignment horizontal="center" wrapText="1" readingOrder="1"/>
    </xf>
    <xf numFmtId="4" fontId="27" fillId="0" borderId="29" xfId="0" applyNumberFormat="1" applyFont="1" applyBorder="1" applyAlignment="1">
      <alignment horizontal="right" wrapText="1" readingOrder="1"/>
    </xf>
    <xf numFmtId="43" fontId="27" fillId="0" borderId="29" xfId="1" applyNumberFormat="1" applyFont="1" applyBorder="1" applyAlignment="1">
      <alignment horizontal="right" wrapText="1" readingOrder="1"/>
    </xf>
    <xf numFmtId="43" fontId="29" fillId="0" borderId="29" xfId="1" applyNumberFormat="1" applyFont="1" applyBorder="1" applyAlignment="1">
      <alignment horizontal="right" wrapText="1" readingOrder="1"/>
    </xf>
    <xf numFmtId="4" fontId="29" fillId="0" borderId="29" xfId="0" applyNumberFormat="1" applyFont="1" applyBorder="1" applyAlignment="1">
      <alignment horizontal="right" wrapText="1" readingOrder="1"/>
    </xf>
    <xf numFmtId="0" fontId="29" fillId="0" borderId="2" xfId="0" applyFont="1" applyBorder="1" applyAlignment="1">
      <alignment horizontal="right" wrapText="1" readingOrder="1"/>
    </xf>
    <xf numFmtId="0" fontId="29" fillId="0" borderId="13" xfId="0" applyFont="1" applyBorder="1" applyAlignment="1">
      <alignment horizontal="right" wrapText="1" readingOrder="1"/>
    </xf>
    <xf numFmtId="0" fontId="25" fillId="0" borderId="30" xfId="0" applyFont="1" applyBorder="1"/>
    <xf numFmtId="0" fontId="24" fillId="0" borderId="31" xfId="0" applyFont="1" applyBorder="1" applyAlignment="1">
      <alignment horizontal="left" vertical="top" wrapText="1" readingOrder="1"/>
    </xf>
    <xf numFmtId="0" fontId="29" fillId="0" borderId="23" xfId="0" applyFont="1" applyBorder="1" applyAlignment="1">
      <alignment horizontal="center" wrapText="1" readingOrder="1"/>
    </xf>
    <xf numFmtId="4" fontId="29" fillId="0" borderId="23" xfId="0" applyNumberFormat="1" applyFont="1" applyBorder="1" applyAlignment="1">
      <alignment horizontal="right" wrapText="1" readingOrder="1"/>
    </xf>
    <xf numFmtId="43" fontId="29" fillId="0" borderId="23" xfId="1" applyNumberFormat="1" applyFont="1" applyBorder="1" applyAlignment="1">
      <alignment horizontal="right" wrapText="1" readingOrder="1"/>
    </xf>
    <xf numFmtId="0" fontId="27" fillId="0" borderId="29" xfId="0" applyFont="1" applyBorder="1" applyAlignment="1">
      <alignment horizontal="right" wrapText="1" readingOrder="1"/>
    </xf>
    <xf numFmtId="4" fontId="29" fillId="0" borderId="32" xfId="0" applyNumberFormat="1" applyFont="1" applyBorder="1" applyAlignment="1">
      <alignment horizontal="right" wrapText="1" readingOrder="1"/>
    </xf>
    <xf numFmtId="0" fontId="25" fillId="0" borderId="33" xfId="0" applyFont="1" applyBorder="1"/>
    <xf numFmtId="4" fontId="29" fillId="0" borderId="34" xfId="0" applyNumberFormat="1" applyFont="1" applyBorder="1" applyAlignment="1">
      <alignment horizontal="right" wrapText="1" readingOrder="1"/>
    </xf>
    <xf numFmtId="0" fontId="25" fillId="0" borderId="35" xfId="0" applyFont="1" applyBorder="1"/>
    <xf numFmtId="43" fontId="29" fillId="0" borderId="18" xfId="1" applyNumberFormat="1" applyFont="1" applyBorder="1" applyAlignment="1">
      <alignment horizontal="right" wrapText="1" readingOrder="1"/>
    </xf>
    <xf numFmtId="4" fontId="29" fillId="0" borderId="36" xfId="0" applyNumberFormat="1" applyFont="1" applyBorder="1" applyAlignment="1">
      <alignment horizontal="right" wrapText="1" readingOrder="1"/>
    </xf>
    <xf numFmtId="0" fontId="25" fillId="0" borderId="37" xfId="0" applyFont="1" applyBorder="1"/>
    <xf numFmtId="43" fontId="29" fillId="0" borderId="28" xfId="1" applyNumberFormat="1" applyFont="1" applyBorder="1" applyAlignment="1">
      <alignment horizontal="right" wrapText="1" readingOrder="1"/>
    </xf>
    <xf numFmtId="43" fontId="27" fillId="0" borderId="38" xfId="1" applyNumberFormat="1" applyFont="1" applyBorder="1" applyAlignment="1">
      <alignment horizontal="right" wrapText="1" readingOrder="1"/>
    </xf>
    <xf numFmtId="0" fontId="27" fillId="0" borderId="13" xfId="0" applyFont="1" applyBorder="1" applyAlignment="1">
      <alignment horizontal="center" wrapText="1" readingOrder="1"/>
    </xf>
    <xf numFmtId="4" fontId="27" fillId="0" borderId="13" xfId="0" applyNumberFormat="1" applyFont="1" applyBorder="1" applyAlignment="1">
      <alignment horizontal="right" wrapText="1" readingOrder="1"/>
    </xf>
    <xf numFmtId="43" fontId="27" fillId="0" borderId="13" xfId="1" applyNumberFormat="1" applyFont="1" applyBorder="1" applyAlignment="1">
      <alignment horizontal="right" wrapText="1" readingOrder="1"/>
    </xf>
    <xf numFmtId="4" fontId="29" fillId="0" borderId="28" xfId="0" applyNumberFormat="1" applyFont="1" applyBorder="1" applyAlignment="1">
      <alignment horizontal="right" wrapText="1" readingOrder="1"/>
    </xf>
    <xf numFmtId="0" fontId="25" fillId="0" borderId="0" xfId="0" applyFont="1" applyBorder="1"/>
    <xf numFmtId="0" fontId="30" fillId="0" borderId="0" xfId="0" applyFont="1" applyBorder="1"/>
    <xf numFmtId="0" fontId="31" fillId="0" borderId="24" xfId="0" applyFont="1" applyBorder="1" applyAlignment="1">
      <alignment horizontal="left" vertical="top" wrapText="1" readingOrder="1"/>
    </xf>
    <xf numFmtId="0" fontId="29" fillId="0" borderId="24" xfId="0" applyFont="1" applyBorder="1" applyAlignment="1">
      <alignment horizontal="left" vertical="top" wrapText="1" readingOrder="1"/>
    </xf>
    <xf numFmtId="0" fontId="32" fillId="0" borderId="24" xfId="0" applyFont="1" applyBorder="1" applyAlignment="1">
      <alignment horizontal="left" vertical="top" wrapText="1" readingOrder="1"/>
    </xf>
    <xf numFmtId="0" fontId="32" fillId="0" borderId="24" xfId="0" applyFont="1" applyBorder="1" applyAlignment="1">
      <alignment horizontal="left" vertical="top" readingOrder="1"/>
    </xf>
    <xf numFmtId="49" fontId="29" fillId="0" borderId="31" xfId="0" applyNumberFormat="1" applyFont="1" applyBorder="1" applyAlignment="1">
      <alignment horizontal="center" wrapText="1" readingOrder="1"/>
    </xf>
    <xf numFmtId="4" fontId="27" fillId="0" borderId="23" xfId="0" applyNumberFormat="1" applyFont="1" applyBorder="1" applyAlignment="1">
      <alignment horizontal="right" wrapText="1" readingOrder="1"/>
    </xf>
    <xf numFmtId="43" fontId="27" fillId="0" borderId="23" xfId="1" applyNumberFormat="1" applyFont="1" applyBorder="1" applyAlignment="1">
      <alignment horizontal="right" wrapText="1" readingOrder="1"/>
    </xf>
    <xf numFmtId="0" fontId="28" fillId="0" borderId="25" xfId="0" applyFont="1" applyBorder="1" applyAlignment="1">
      <alignment horizontal="left"/>
    </xf>
    <xf numFmtId="0" fontId="24" fillId="0" borderId="39" xfId="0" applyFont="1" applyBorder="1" applyAlignment="1">
      <alignment horizontal="left" vertical="top" wrapText="1" readingOrder="1"/>
    </xf>
    <xf numFmtId="0" fontId="29" fillId="0" borderId="18" xfId="0" applyFont="1" applyBorder="1" applyAlignment="1">
      <alignment horizontal="center" wrapText="1" readingOrder="1"/>
    </xf>
    <xf numFmtId="43" fontId="27" fillId="0" borderId="2" xfId="1" applyNumberFormat="1" applyFont="1" applyBorder="1" applyAlignment="1">
      <alignment horizontal="right" wrapText="1" readingOrder="1"/>
    </xf>
    <xf numFmtId="43" fontId="29" fillId="0" borderId="38" xfId="1" applyNumberFormat="1" applyFont="1" applyBorder="1" applyAlignment="1">
      <alignment horizontal="right" wrapText="1" readingOrder="1"/>
    </xf>
    <xf numFmtId="0" fontId="25" fillId="0" borderId="0" xfId="0" applyFont="1" applyAlignment="1">
      <alignment horizontal="center" wrapText="1"/>
    </xf>
    <xf numFmtId="0" fontId="33" fillId="0" borderId="0" xfId="0" applyFont="1" applyAlignment="1"/>
    <xf numFmtId="43" fontId="33" fillId="0" borderId="0" xfId="1" applyNumberFormat="1" applyFont="1" applyAlignment="1"/>
    <xf numFmtId="0" fontId="14" fillId="0" borderId="19" xfId="0" applyFont="1" applyFill="1" applyBorder="1"/>
    <xf numFmtId="0" fontId="14" fillId="0" borderId="16" xfId="0" applyFont="1" applyFill="1" applyBorder="1"/>
    <xf numFmtId="49" fontId="14" fillId="0" borderId="13" xfId="0" applyNumberFormat="1" applyFont="1" applyFill="1" applyBorder="1" applyAlignment="1">
      <alignment horizontal="center"/>
    </xf>
    <xf numFmtId="187" fontId="14" fillId="0" borderId="19" xfId="1" applyFont="1" applyFill="1" applyBorder="1"/>
    <xf numFmtId="0" fontId="14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/>
    </xf>
    <xf numFmtId="187" fontId="14" fillId="0" borderId="40" xfId="1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7" xfId="0" applyFont="1" applyBorder="1"/>
    <xf numFmtId="187" fontId="14" fillId="0" borderId="25" xfId="1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187" fontId="14" fillId="0" borderId="25" xfId="1" applyFont="1" applyBorder="1" applyAlignment="1">
      <alignment horizontal="center" vertical="center"/>
    </xf>
    <xf numFmtId="0" fontId="14" fillId="0" borderId="2" xfId="0" applyFont="1" applyBorder="1"/>
    <xf numFmtId="0" fontId="14" fillId="0" borderId="15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187" fontId="14" fillId="0" borderId="30" xfId="1" applyFont="1" applyBorder="1" applyAlignment="1">
      <alignment vertical="center" shrinkToFit="1"/>
    </xf>
    <xf numFmtId="187" fontId="14" fillId="0" borderId="23" xfId="1" applyFont="1" applyBorder="1" applyAlignment="1">
      <alignment vertical="center" shrinkToFit="1"/>
    </xf>
    <xf numFmtId="0" fontId="14" fillId="0" borderId="16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187" fontId="14" fillId="0" borderId="19" xfId="1" applyFont="1" applyBorder="1" applyAlignment="1">
      <alignment vertical="center" shrinkToFit="1"/>
    </xf>
    <xf numFmtId="187" fontId="14" fillId="0" borderId="19" xfId="1" applyFont="1" applyBorder="1" applyAlignment="1">
      <alignment horizontal="right" vertical="center" shrinkToFit="1"/>
    </xf>
    <xf numFmtId="187" fontId="14" fillId="0" borderId="13" xfId="1" applyFont="1" applyBorder="1" applyAlignment="1">
      <alignment vertical="center" shrinkToFit="1"/>
    </xf>
    <xf numFmtId="187" fontId="14" fillId="0" borderId="19" xfId="1" applyFont="1" applyBorder="1" applyAlignment="1">
      <alignment horizontal="center" vertical="center" shrinkToFit="1"/>
    </xf>
    <xf numFmtId="43" fontId="14" fillId="0" borderId="13" xfId="0" applyNumberFormat="1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43" fontId="14" fillId="0" borderId="13" xfId="0" applyNumberFormat="1" applyFont="1" applyBorder="1"/>
    <xf numFmtId="0" fontId="5" fillId="0" borderId="0" xfId="0" applyFont="1" applyAlignment="1">
      <alignment horizontal="center"/>
    </xf>
    <xf numFmtId="187" fontId="15" fillId="0" borderId="3" xfId="1" applyFont="1" applyBorder="1" applyAlignment="1">
      <alignment vertical="center" shrinkToFit="1"/>
    </xf>
    <xf numFmtId="187" fontId="15" fillId="0" borderId="41" xfId="1" applyFont="1" applyBorder="1" applyAlignment="1">
      <alignment vertical="center" shrinkToFit="1"/>
    </xf>
    <xf numFmtId="187" fontId="15" fillId="0" borderId="3" xfId="0" applyNumberFormat="1" applyFont="1" applyBorder="1"/>
    <xf numFmtId="187" fontId="5" fillId="0" borderId="0" xfId="0" applyNumberFormat="1" applyFont="1"/>
    <xf numFmtId="188" fontId="14" fillId="0" borderId="0" xfId="1" applyNumberFormat="1" applyFont="1" applyBorder="1" applyAlignment="1">
      <alignment horizontal="right"/>
    </xf>
    <xf numFmtId="187" fontId="23" fillId="0" borderId="16" xfId="1" applyFont="1" applyBorder="1"/>
    <xf numFmtId="43" fontId="25" fillId="0" borderId="0" xfId="0" applyNumberFormat="1" applyFont="1"/>
    <xf numFmtId="0" fontId="14" fillId="0" borderId="25" xfId="0" applyFont="1" applyBorder="1"/>
    <xf numFmtId="0" fontId="14" fillId="0" borderId="2" xfId="0" quotePrefix="1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187" fontId="14" fillId="0" borderId="2" xfId="1" applyFont="1" applyBorder="1" applyAlignment="1">
      <alignment horizontal="right"/>
    </xf>
    <xf numFmtId="0" fontId="15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189" fontId="14" fillId="0" borderId="19" xfId="0" applyNumberFormat="1" applyFont="1" applyBorder="1" applyAlignment="1">
      <alignment horizontal="left"/>
    </xf>
    <xf numFmtId="0" fontId="25" fillId="0" borderId="0" xfId="0" applyFont="1" applyAlignment="1">
      <alignment wrapText="1"/>
    </xf>
    <xf numFmtId="0" fontId="26" fillId="0" borderId="27" xfId="0" applyFont="1" applyBorder="1" applyAlignment="1">
      <alignment horizontal="right" vertical="top" wrapText="1" readingOrder="1"/>
    </xf>
    <xf numFmtId="0" fontId="28" fillId="0" borderId="30" xfId="0" applyFont="1" applyBorder="1" applyAlignment="1">
      <alignment horizontal="left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88" fontId="16" fillId="0" borderId="0" xfId="1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6" fillId="0" borderId="0" xfId="0" applyFont="1" applyAlignment="1">
      <alignment horizontal="center" wrapText="1" readingOrder="1"/>
    </xf>
    <xf numFmtId="0" fontId="25" fillId="0" borderId="0" xfId="0" applyFont="1" applyAlignment="1">
      <alignment wrapText="1"/>
    </xf>
    <xf numFmtId="0" fontId="26" fillId="0" borderId="6" xfId="0" applyFont="1" applyBorder="1" applyAlignment="1">
      <alignment horizontal="center" wrapText="1" readingOrder="1"/>
    </xf>
    <xf numFmtId="0" fontId="28" fillId="0" borderId="43" xfId="0" applyFont="1" applyBorder="1" applyAlignment="1">
      <alignment horizontal="left" wrapText="1"/>
    </xf>
    <xf numFmtId="0" fontId="28" fillId="0" borderId="44" xfId="0" applyFont="1" applyBorder="1" applyAlignment="1">
      <alignment horizontal="left" wrapText="1"/>
    </xf>
    <xf numFmtId="0" fontId="26" fillId="0" borderId="14" xfId="0" applyFont="1" applyBorder="1" applyAlignment="1">
      <alignment horizontal="center" vertical="center" wrapText="1" readingOrder="1"/>
    </xf>
    <xf numFmtId="0" fontId="26" fillId="0" borderId="42" xfId="0" applyFont="1" applyBorder="1" applyAlignment="1">
      <alignment horizontal="center" vertical="center" wrapText="1" readingOrder="1"/>
    </xf>
    <xf numFmtId="0" fontId="26" fillId="0" borderId="30" xfId="0" applyFont="1" applyBorder="1" applyAlignment="1">
      <alignment horizontal="left" vertical="top" wrapText="1" readingOrder="1"/>
    </xf>
    <xf numFmtId="0" fontId="26" fillId="0" borderId="31" xfId="0" applyFont="1" applyBorder="1" applyAlignment="1">
      <alignment horizontal="left" vertical="top" wrapText="1" readingOrder="1"/>
    </xf>
    <xf numFmtId="0" fontId="26" fillId="0" borderId="43" xfId="0" applyFont="1" applyBorder="1" applyAlignment="1">
      <alignment horizontal="left" vertical="top" wrapText="1" readingOrder="1"/>
    </xf>
    <xf numFmtId="0" fontId="26" fillId="0" borderId="44" xfId="0" applyFont="1" applyBorder="1" applyAlignment="1">
      <alignment horizontal="left" vertical="top" wrapText="1" readingOrder="1"/>
    </xf>
    <xf numFmtId="0" fontId="26" fillId="0" borderId="26" xfId="0" applyFont="1" applyBorder="1" applyAlignment="1">
      <alignment horizontal="right" vertical="top" wrapText="1" readingOrder="1"/>
    </xf>
    <xf numFmtId="0" fontId="26" fillId="0" borderId="27" xfId="0" applyFont="1" applyBorder="1" applyAlignment="1">
      <alignment horizontal="right" vertical="top" wrapText="1" readingOrder="1"/>
    </xf>
    <xf numFmtId="0" fontId="28" fillId="0" borderId="43" xfId="0" applyFont="1" applyBorder="1" applyAlignment="1">
      <alignment horizontal="left"/>
    </xf>
    <xf numFmtId="0" fontId="28" fillId="0" borderId="44" xfId="0" applyFont="1" applyBorder="1" applyAlignment="1">
      <alignment horizontal="left"/>
    </xf>
    <xf numFmtId="0" fontId="27" fillId="0" borderId="43" xfId="0" applyFont="1" applyBorder="1" applyAlignment="1">
      <alignment horizontal="left" vertical="top" wrapText="1" readingOrder="1"/>
    </xf>
    <xf numFmtId="0" fontId="27" fillId="0" borderId="44" xfId="0" applyFont="1" applyBorder="1" applyAlignment="1">
      <alignment horizontal="left" vertical="top" wrapText="1" readingOrder="1"/>
    </xf>
    <xf numFmtId="0" fontId="34" fillId="0" borderId="26" xfId="0" applyFont="1" applyBorder="1" applyAlignment="1">
      <alignment horizontal="right" vertical="top" wrapText="1" readingOrder="1"/>
    </xf>
    <xf numFmtId="0" fontId="34" fillId="0" borderId="27" xfId="0" applyFont="1" applyBorder="1" applyAlignment="1">
      <alignment horizontal="right" vertical="top" wrapText="1" readingOrder="1"/>
    </xf>
    <xf numFmtId="0" fontId="26" fillId="0" borderId="48" xfId="0" applyFont="1" applyBorder="1" applyAlignment="1">
      <alignment horizontal="left" vertical="top" wrapText="1" readingOrder="1"/>
    </xf>
    <xf numFmtId="0" fontId="28" fillId="0" borderId="26" xfId="0" applyFont="1" applyBorder="1" applyAlignment="1">
      <alignment horizontal="right"/>
    </xf>
    <xf numFmtId="0" fontId="28" fillId="0" borderId="27" xfId="0" applyFont="1" applyBorder="1" applyAlignment="1">
      <alignment horizontal="right"/>
    </xf>
    <xf numFmtId="0" fontId="28" fillId="0" borderId="4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left" vertical="top" wrapText="1" readingOrder="1"/>
    </xf>
    <xf numFmtId="0" fontId="26" fillId="0" borderId="24" xfId="0" applyFont="1" applyBorder="1" applyAlignment="1">
      <alignment horizontal="left" vertical="top" wrapText="1" readingOrder="1"/>
    </xf>
    <xf numFmtId="0" fontId="28" fillId="0" borderId="30" xfId="0" applyFont="1" applyBorder="1" applyAlignment="1">
      <alignment horizontal="left"/>
    </xf>
    <xf numFmtId="0" fontId="28" fillId="0" borderId="31" xfId="0" applyFont="1" applyBorder="1" applyAlignment="1">
      <alignment horizontal="left"/>
    </xf>
    <xf numFmtId="0" fontId="26" fillId="0" borderId="37" xfId="0" applyFont="1" applyBorder="1" applyAlignment="1">
      <alignment horizontal="right" vertical="top" wrapText="1" readingOrder="1"/>
    </xf>
    <xf numFmtId="0" fontId="27" fillId="0" borderId="45" xfId="0" applyFont="1" applyBorder="1" applyAlignment="1">
      <alignment horizontal="center" vertical="top" wrapText="1" readingOrder="1"/>
    </xf>
    <xf numFmtId="0" fontId="27" fillId="0" borderId="46" xfId="0" applyFont="1" applyBorder="1" applyAlignment="1">
      <alignment horizontal="center" vertical="top" wrapText="1" readingOrder="1"/>
    </xf>
    <xf numFmtId="0" fontId="27" fillId="0" borderId="47" xfId="0" applyFont="1" applyBorder="1" applyAlignment="1">
      <alignment horizontal="center" vertical="top" wrapText="1" readingOrder="1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 shrinkToFit="1"/>
    </xf>
    <xf numFmtId="0" fontId="14" fillId="0" borderId="24" xfId="0" applyFont="1" applyBorder="1" applyAlignment="1">
      <alignment horizontal="left" vertical="center" shrinkToFit="1"/>
    </xf>
    <xf numFmtId="0" fontId="14" fillId="0" borderId="16" xfId="0" applyFont="1" applyBorder="1" applyAlignment="1">
      <alignment horizontal="left" vertical="center" wrapText="1" shrinkToFit="1"/>
    </xf>
    <xf numFmtId="0" fontId="14" fillId="0" borderId="24" xfId="0" applyFont="1" applyBorder="1" applyAlignment="1">
      <alignment horizontal="left" vertical="center" wrapText="1" shrinkToFit="1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center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2;&#3633;&#3604;&#3648;&#3585;&#3655;&#3610;&#3619;&#3634;&#3618;&#3652;&#3604;&#3657;%202559\&#3607;&#3632;&#3648;&#3610;&#3637;&#3618;&#3609;&#3619;&#3634;&#3618;&#3619;&#3633;&#3610;%20-&#3617;&#3636;.&#3618;.255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ทะเบียนรายรับรวม"/>
      <sheetName val="ทะเบียน ต.ค."/>
      <sheetName val="ทะเบียน มิ.ย.59"/>
      <sheetName val="ใบผ่าน3"/>
      <sheetName val="รวมรายรับ"/>
      <sheetName val="Sheet2"/>
      <sheetName val="Sheet1"/>
    </sheetNames>
    <sheetDataSet>
      <sheetData sheetId="0">
        <row r="8">
          <cell r="Q8">
            <v>123723</v>
          </cell>
        </row>
        <row r="9">
          <cell r="Q9">
            <v>8955.65</v>
          </cell>
        </row>
        <row r="10">
          <cell r="Q10">
            <v>12010</v>
          </cell>
        </row>
        <row r="11">
          <cell r="Q11">
            <v>39478.379999999997</v>
          </cell>
        </row>
        <row r="13">
          <cell r="Q13">
            <v>0</v>
          </cell>
        </row>
        <row r="14">
          <cell r="Q14">
            <v>1070</v>
          </cell>
        </row>
        <row r="15">
          <cell r="Q15">
            <v>87120</v>
          </cell>
        </row>
        <row r="16">
          <cell r="Q16">
            <v>3620</v>
          </cell>
        </row>
        <row r="17">
          <cell r="Q17">
            <v>50</v>
          </cell>
        </row>
        <row r="18">
          <cell r="Q18">
            <v>0</v>
          </cell>
        </row>
        <row r="19">
          <cell r="Q19">
            <v>124142.5</v>
          </cell>
        </row>
        <row r="20">
          <cell r="Q20">
            <v>13325</v>
          </cell>
        </row>
        <row r="21">
          <cell r="Q21">
            <v>7700</v>
          </cell>
        </row>
        <row r="22">
          <cell r="Q22">
            <v>0</v>
          </cell>
        </row>
        <row r="23">
          <cell r="Q23">
            <v>100</v>
          </cell>
        </row>
        <row r="24">
          <cell r="Q24">
            <v>330</v>
          </cell>
        </row>
        <row r="25">
          <cell r="Q25">
            <v>400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104800</v>
          </cell>
        </row>
        <row r="30">
          <cell r="Q30">
            <v>254557.78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987793</v>
          </cell>
        </row>
        <row r="36">
          <cell r="Q36">
            <v>0</v>
          </cell>
        </row>
        <row r="37">
          <cell r="Q37">
            <v>11000</v>
          </cell>
        </row>
        <row r="38">
          <cell r="Q38">
            <v>31812</v>
          </cell>
        </row>
        <row r="39">
          <cell r="Q39">
            <v>42812</v>
          </cell>
        </row>
        <row r="41">
          <cell r="Q41">
            <v>0</v>
          </cell>
        </row>
        <row r="42">
          <cell r="Q42">
            <v>0</v>
          </cell>
        </row>
        <row r="43">
          <cell r="Q43">
            <v>359738.22</v>
          </cell>
        </row>
        <row r="44">
          <cell r="Q44">
            <v>9218981.5099999998</v>
          </cell>
        </row>
        <row r="45">
          <cell r="Q45">
            <v>1211866.0700000003</v>
          </cell>
        </row>
        <row r="46">
          <cell r="Q46">
            <v>289335.13</v>
          </cell>
        </row>
        <row r="47">
          <cell r="Q47">
            <v>588879.27</v>
          </cell>
        </row>
        <row r="48">
          <cell r="Q48">
            <v>1159414.1400000001</v>
          </cell>
        </row>
        <row r="49">
          <cell r="Q49">
            <v>7637.42</v>
          </cell>
        </row>
        <row r="50">
          <cell r="Q50">
            <v>22688.84</v>
          </cell>
        </row>
        <row r="51">
          <cell r="Q51">
            <v>107193</v>
          </cell>
        </row>
        <row r="53">
          <cell r="Q53">
            <v>0</v>
          </cell>
        </row>
        <row r="55">
          <cell r="Q55">
            <v>6588214</v>
          </cell>
        </row>
        <row r="56">
          <cell r="Q56">
            <v>551459</v>
          </cell>
        </row>
        <row r="57">
          <cell r="Q57">
            <v>1217000</v>
          </cell>
        </row>
        <row r="58">
          <cell r="Q58">
            <v>10000</v>
          </cell>
        </row>
        <row r="59">
          <cell r="Q59">
            <v>30000</v>
          </cell>
        </row>
        <row r="60">
          <cell r="Q60">
            <v>0</v>
          </cell>
        </row>
        <row r="62">
          <cell r="Q62">
            <v>0</v>
          </cell>
        </row>
        <row r="63">
          <cell r="Q63">
            <v>0</v>
          </cell>
        </row>
        <row r="64">
          <cell r="Q64">
            <v>552510</v>
          </cell>
        </row>
        <row r="65">
          <cell r="Q65">
            <v>217170</v>
          </cell>
        </row>
        <row r="66">
          <cell r="Q66">
            <v>10260</v>
          </cell>
        </row>
        <row r="67">
          <cell r="Q67">
            <v>74900</v>
          </cell>
        </row>
        <row r="68">
          <cell r="Q68">
            <v>2439100</v>
          </cell>
        </row>
        <row r="69">
          <cell r="Q69">
            <v>499200</v>
          </cell>
        </row>
      </sheetData>
      <sheetData sheetId="1"/>
      <sheetData sheetId="2"/>
      <sheetData sheetId="3">
        <row r="7">
          <cell r="Y7">
            <v>6362</v>
          </cell>
        </row>
        <row r="8">
          <cell r="Y8">
            <v>418.95</v>
          </cell>
        </row>
        <row r="9">
          <cell r="Y9">
            <v>200</v>
          </cell>
        </row>
        <row r="10">
          <cell r="Y10">
            <v>0</v>
          </cell>
        </row>
        <row r="11">
          <cell r="Y11">
            <v>448</v>
          </cell>
        </row>
        <row r="12">
          <cell r="Y12">
            <v>10980</v>
          </cell>
        </row>
        <row r="13">
          <cell r="Y13">
            <v>150</v>
          </cell>
        </row>
        <row r="14">
          <cell r="Y14">
            <v>50</v>
          </cell>
        </row>
        <row r="15">
          <cell r="Y15">
            <v>0</v>
          </cell>
        </row>
        <row r="16">
          <cell r="Y16">
            <v>0</v>
          </cell>
        </row>
        <row r="17">
          <cell r="Y17">
            <v>1600</v>
          </cell>
        </row>
        <row r="18">
          <cell r="Y18">
            <v>400</v>
          </cell>
        </row>
        <row r="19">
          <cell r="Y19">
            <v>0</v>
          </cell>
        </row>
        <row r="20">
          <cell r="Y20">
            <v>40</v>
          </cell>
        </row>
        <row r="21">
          <cell r="Y21">
            <v>0</v>
          </cell>
        </row>
        <row r="22">
          <cell r="Y22">
            <v>0</v>
          </cell>
        </row>
        <row r="23">
          <cell r="Y23">
            <v>0</v>
          </cell>
        </row>
        <row r="24">
          <cell r="Y24">
            <v>13530</v>
          </cell>
        </row>
        <row r="25">
          <cell r="Y25">
            <v>667.37</v>
          </cell>
        </row>
        <row r="26">
          <cell r="Y26">
            <v>0</v>
          </cell>
        </row>
        <row r="27">
          <cell r="Y27">
            <v>122250</v>
          </cell>
        </row>
        <row r="28">
          <cell r="Y28">
            <v>82500</v>
          </cell>
        </row>
        <row r="29">
          <cell r="Y29">
            <v>380</v>
          </cell>
        </row>
        <row r="30">
          <cell r="Y30">
            <v>41782.75</v>
          </cell>
        </row>
        <row r="31">
          <cell r="Y31">
            <v>1135976.8799999999</v>
          </cell>
        </row>
        <row r="32">
          <cell r="Y32">
            <v>172062.11</v>
          </cell>
        </row>
        <row r="33">
          <cell r="Y33">
            <v>17875.59</v>
          </cell>
        </row>
        <row r="34">
          <cell r="Y34">
            <v>74844.070000000007</v>
          </cell>
        </row>
        <row r="35">
          <cell r="Y35">
            <v>172757.7</v>
          </cell>
        </row>
        <row r="36">
          <cell r="Y36">
            <v>8386.4699999999993</v>
          </cell>
        </row>
        <row r="37">
          <cell r="Y37">
            <v>0</v>
          </cell>
        </row>
        <row r="38">
          <cell r="Y38">
            <v>25806</v>
          </cell>
        </row>
        <row r="39">
          <cell r="Y39">
            <v>0</v>
          </cell>
        </row>
        <row r="40">
          <cell r="Y40">
            <v>0</v>
          </cell>
        </row>
        <row r="41">
          <cell r="Y41">
            <v>0</v>
          </cell>
        </row>
        <row r="42">
          <cell r="Y42">
            <v>0</v>
          </cell>
        </row>
        <row r="43">
          <cell r="Y43">
            <v>0</v>
          </cell>
        </row>
        <row r="45">
          <cell r="Y45">
            <v>0</v>
          </cell>
        </row>
        <row r="46">
          <cell r="Y46">
            <v>0</v>
          </cell>
        </row>
        <row r="47">
          <cell r="Y47">
            <v>0</v>
          </cell>
        </row>
        <row r="48">
          <cell r="Y48">
            <v>0</v>
          </cell>
        </row>
        <row r="49">
          <cell r="Y49">
            <v>1099600</v>
          </cell>
        </row>
        <row r="50">
          <cell r="Y50">
            <v>214400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topLeftCell="A49" workbookViewId="0">
      <selection activeCell="B41" sqref="B41"/>
    </sheetView>
  </sheetViews>
  <sheetFormatPr defaultRowHeight="18.75"/>
  <cols>
    <col min="1" max="1" width="13.5703125" style="23" bestFit="1" customWidth="1"/>
    <col min="2" max="2" width="13.140625" style="23" customWidth="1"/>
    <col min="3" max="3" width="13.5703125" style="23" bestFit="1" customWidth="1"/>
    <col min="4" max="4" width="14.28515625" style="23" customWidth="1"/>
    <col min="5" max="5" width="30.140625" style="23" customWidth="1"/>
    <col min="6" max="6" width="8.28515625" style="23" customWidth="1"/>
    <col min="7" max="7" width="14.140625" style="23" customWidth="1"/>
    <col min="8" max="8" width="23.42578125" style="23" bestFit="1" customWidth="1"/>
    <col min="9" max="16384" width="9.140625" style="23"/>
  </cols>
  <sheetData>
    <row r="1" spans="1:8" ht="21">
      <c r="A1" s="281" t="s">
        <v>0</v>
      </c>
      <c r="B1" s="281"/>
      <c r="C1" s="281"/>
      <c r="D1" s="281"/>
      <c r="E1" s="281"/>
      <c r="F1" s="281"/>
      <c r="G1" s="281"/>
    </row>
    <row r="2" spans="1:8" ht="21">
      <c r="A2" s="282" t="s">
        <v>1</v>
      </c>
      <c r="B2" s="282"/>
      <c r="C2" s="282"/>
      <c r="D2" s="282"/>
      <c r="E2" s="282"/>
      <c r="F2" s="282"/>
      <c r="G2" s="282"/>
    </row>
    <row r="3" spans="1:8" ht="21">
      <c r="A3" s="283" t="s">
        <v>260</v>
      </c>
      <c r="B3" s="283"/>
      <c r="C3" s="283"/>
      <c r="D3" s="283"/>
      <c r="E3" s="283"/>
      <c r="F3" s="283"/>
      <c r="G3" s="283"/>
    </row>
    <row r="4" spans="1:8" ht="23.25" customHeight="1">
      <c r="A4" s="278" t="s">
        <v>2</v>
      </c>
      <c r="B4" s="279"/>
      <c r="C4" s="279"/>
      <c r="D4" s="280"/>
      <c r="E4" s="284" t="s">
        <v>3</v>
      </c>
      <c r="F4" s="287" t="s">
        <v>4</v>
      </c>
      <c r="G4" s="276" t="s">
        <v>5</v>
      </c>
    </row>
    <row r="5" spans="1:8" ht="56.25">
      <c r="A5" s="266" t="s">
        <v>6</v>
      </c>
      <c r="B5" s="42" t="s">
        <v>7</v>
      </c>
      <c r="C5" s="266" t="s">
        <v>8</v>
      </c>
      <c r="D5" s="266" t="s">
        <v>9</v>
      </c>
      <c r="E5" s="285"/>
      <c r="F5" s="288"/>
      <c r="G5" s="277"/>
    </row>
    <row r="6" spans="1:8" ht="23.25" customHeight="1">
      <c r="A6" s="43" t="s">
        <v>10</v>
      </c>
      <c r="B6" s="37" t="s">
        <v>10</v>
      </c>
      <c r="C6" s="43" t="s">
        <v>10</v>
      </c>
      <c r="D6" s="43" t="s">
        <v>10</v>
      </c>
      <c r="E6" s="286"/>
      <c r="F6" s="289"/>
      <c r="G6" s="43" t="s">
        <v>10</v>
      </c>
    </row>
    <row r="7" spans="1:8">
      <c r="A7" s="51"/>
      <c r="B7" s="51"/>
      <c r="C7" s="51"/>
      <c r="D7" s="52">
        <v>58910655.399999999</v>
      </c>
      <c r="E7" s="53" t="s">
        <v>11</v>
      </c>
      <c r="F7" s="51"/>
      <c r="G7" s="100">
        <v>48045160.340000004</v>
      </c>
      <c r="H7" s="38"/>
    </row>
    <row r="8" spans="1:8">
      <c r="A8" s="54"/>
      <c r="B8" s="54"/>
      <c r="C8" s="54"/>
      <c r="D8" s="54"/>
      <c r="E8" s="55" t="s">
        <v>12</v>
      </c>
      <c r="F8" s="59" t="s">
        <v>13</v>
      </c>
      <c r="G8" s="54"/>
    </row>
    <row r="9" spans="1:8">
      <c r="A9" s="62">
        <v>335000</v>
      </c>
      <c r="B9" s="62">
        <v>0</v>
      </c>
      <c r="C9" s="76">
        <f>A9+B9</f>
        <v>335000</v>
      </c>
      <c r="D9" s="56">
        <v>191147.98</v>
      </c>
      <c r="E9" s="57" t="s">
        <v>14</v>
      </c>
      <c r="F9" s="59" t="s">
        <v>15</v>
      </c>
      <c r="G9" s="56">
        <v>6980.95</v>
      </c>
    </row>
    <row r="10" spans="1:8">
      <c r="A10" s="62">
        <v>342000</v>
      </c>
      <c r="B10" s="62">
        <v>0</v>
      </c>
      <c r="C10" s="76">
        <f t="shared" ref="C10:C16" si="0">A10+B10</f>
        <v>342000</v>
      </c>
      <c r="D10" s="60">
        <v>251525.5</v>
      </c>
      <c r="E10" s="58" t="s">
        <v>16</v>
      </c>
      <c r="F10" s="59" t="s">
        <v>17</v>
      </c>
      <c r="G10" s="60">
        <v>13668</v>
      </c>
    </row>
    <row r="11" spans="1:8">
      <c r="A11" s="62">
        <v>661000</v>
      </c>
      <c r="B11" s="62">
        <v>0</v>
      </c>
      <c r="C11" s="76">
        <f t="shared" si="0"/>
        <v>661000</v>
      </c>
      <c r="D11" s="60">
        <v>373555.15</v>
      </c>
      <c r="E11" s="58" t="s">
        <v>18</v>
      </c>
      <c r="F11" s="59" t="s">
        <v>19</v>
      </c>
      <c r="G11" s="60">
        <v>14197.37</v>
      </c>
    </row>
    <row r="12" spans="1:8">
      <c r="A12" s="62">
        <v>0</v>
      </c>
      <c r="B12" s="62">
        <v>0</v>
      </c>
      <c r="C12" s="76">
        <f t="shared" si="0"/>
        <v>0</v>
      </c>
      <c r="D12" s="60">
        <v>1110043</v>
      </c>
      <c r="E12" s="58" t="s">
        <v>20</v>
      </c>
      <c r="F12" s="59" t="s">
        <v>21</v>
      </c>
      <c r="G12" s="60">
        <v>122250</v>
      </c>
    </row>
    <row r="13" spans="1:8">
      <c r="A13" s="62">
        <v>147000</v>
      </c>
      <c r="B13" s="62">
        <v>0</v>
      </c>
      <c r="C13" s="76">
        <f t="shared" si="0"/>
        <v>147000</v>
      </c>
      <c r="D13" s="56">
        <v>125692</v>
      </c>
      <c r="E13" s="58" t="s">
        <v>22</v>
      </c>
      <c r="F13" s="59" t="s">
        <v>23</v>
      </c>
      <c r="G13" s="56">
        <v>82880</v>
      </c>
      <c r="H13" s="39"/>
    </row>
    <row r="14" spans="1:8">
      <c r="A14" s="62">
        <v>17965000</v>
      </c>
      <c r="B14" s="62">
        <v>0</v>
      </c>
      <c r="C14" s="76">
        <f t="shared" si="0"/>
        <v>17965000</v>
      </c>
      <c r="D14" s="56">
        <v>14615225.17</v>
      </c>
      <c r="E14" s="58" t="s">
        <v>24</v>
      </c>
      <c r="F14" s="59" t="s">
        <v>25</v>
      </c>
      <c r="G14" s="56">
        <v>1649491.57</v>
      </c>
      <c r="H14" s="45"/>
    </row>
    <row r="15" spans="1:8">
      <c r="A15" s="62">
        <v>15000000</v>
      </c>
      <c r="B15" s="62">
        <v>0</v>
      </c>
      <c r="C15" s="76">
        <f t="shared" si="0"/>
        <v>15000000</v>
      </c>
      <c r="D15" s="60">
        <v>8396673</v>
      </c>
      <c r="E15" s="58" t="s">
        <v>26</v>
      </c>
      <c r="F15" s="59" t="s">
        <v>27</v>
      </c>
      <c r="G15" s="60">
        <v>0</v>
      </c>
      <c r="H15" s="41"/>
    </row>
    <row r="16" spans="1:8">
      <c r="A16" s="62">
        <v>0</v>
      </c>
      <c r="B16" s="62">
        <v>5107140</v>
      </c>
      <c r="C16" s="76">
        <f t="shared" si="0"/>
        <v>5107140</v>
      </c>
      <c r="D16" s="61">
        <v>5107140</v>
      </c>
      <c r="E16" s="58" t="s">
        <v>28</v>
      </c>
      <c r="F16" s="59" t="s">
        <v>29</v>
      </c>
      <c r="G16" s="61">
        <v>1314000</v>
      </c>
      <c r="H16" s="39">
        <f>SUM(G9:G16)</f>
        <v>3203467.89</v>
      </c>
    </row>
    <row r="17" spans="1:8">
      <c r="A17" s="62"/>
      <c r="B17" s="62"/>
      <c r="C17" s="76"/>
      <c r="D17" s="61">
        <v>643908.5</v>
      </c>
      <c r="E17" s="58" t="s">
        <v>30</v>
      </c>
      <c r="F17" s="59" t="s">
        <v>31</v>
      </c>
      <c r="G17" s="61">
        <v>203415</v>
      </c>
      <c r="H17" s="39"/>
    </row>
    <row r="18" spans="1:8">
      <c r="A18" s="54"/>
      <c r="B18" s="54"/>
      <c r="C18" s="54"/>
      <c r="D18" s="63">
        <v>339028</v>
      </c>
      <c r="E18" s="58" t="s">
        <v>32</v>
      </c>
      <c r="F18" s="59" t="s">
        <v>33</v>
      </c>
      <c r="G18" s="63">
        <v>8160</v>
      </c>
    </row>
    <row r="19" spans="1:8">
      <c r="A19" s="54"/>
      <c r="B19" s="54"/>
      <c r="C19" s="54"/>
      <c r="D19" s="63">
        <v>0</v>
      </c>
      <c r="E19" s="64" t="s">
        <v>34</v>
      </c>
      <c r="F19" s="59" t="s">
        <v>35</v>
      </c>
      <c r="G19" s="63">
        <v>0</v>
      </c>
    </row>
    <row r="20" spans="1:8">
      <c r="A20" s="54"/>
      <c r="B20" s="54"/>
      <c r="C20" s="54"/>
      <c r="D20" s="63">
        <v>0</v>
      </c>
      <c r="E20" s="66" t="s">
        <v>36</v>
      </c>
      <c r="F20" s="59" t="s">
        <v>37</v>
      </c>
      <c r="G20" s="63">
        <v>0</v>
      </c>
    </row>
    <row r="21" spans="1:8">
      <c r="A21" s="54"/>
      <c r="B21" s="54"/>
      <c r="C21" s="54"/>
      <c r="D21" s="63">
        <v>0</v>
      </c>
      <c r="E21" s="66" t="s">
        <v>38</v>
      </c>
      <c r="F21" s="59" t="s">
        <v>39</v>
      </c>
      <c r="G21" s="63">
        <v>0</v>
      </c>
    </row>
    <row r="22" spans="1:8">
      <c r="A22" s="96"/>
      <c r="B22" s="96"/>
      <c r="C22" s="96"/>
      <c r="D22" s="97">
        <v>0</v>
      </c>
      <c r="E22" s="98" t="s">
        <v>40</v>
      </c>
      <c r="F22" s="99" t="s">
        <v>41</v>
      </c>
      <c r="G22" s="97">
        <v>0</v>
      </c>
    </row>
    <row r="23" spans="1:8">
      <c r="A23" s="96"/>
      <c r="B23" s="96"/>
      <c r="C23" s="96"/>
      <c r="D23" s="97">
        <v>701740</v>
      </c>
      <c r="E23" s="65" t="s">
        <v>257</v>
      </c>
      <c r="F23" s="99" t="s">
        <v>258</v>
      </c>
      <c r="G23" s="97">
        <v>345300</v>
      </c>
    </row>
    <row r="24" spans="1:8">
      <c r="A24" s="54"/>
      <c r="B24" s="54"/>
      <c r="C24" s="54"/>
      <c r="D24" s="60">
        <f>1984921.59+G24</f>
        <v>2495550.0100000002</v>
      </c>
      <c r="E24" s="54" t="s">
        <v>42</v>
      </c>
      <c r="F24" s="59" t="s">
        <v>43</v>
      </c>
      <c r="G24" s="63">
        <v>510628.42</v>
      </c>
      <c r="H24" s="41">
        <f>SUM(D9:D16)</f>
        <v>30171001.800000001</v>
      </c>
    </row>
    <row r="25" spans="1:8">
      <c r="A25" s="54"/>
      <c r="B25" s="54"/>
      <c r="C25" s="54"/>
      <c r="D25" s="63">
        <v>0</v>
      </c>
      <c r="E25" s="65" t="s">
        <v>44</v>
      </c>
      <c r="F25" s="59" t="s">
        <v>45</v>
      </c>
      <c r="G25" s="63">
        <v>0</v>
      </c>
    </row>
    <row r="26" spans="1:8">
      <c r="A26" s="54"/>
      <c r="B26" s="54"/>
      <c r="C26" s="54"/>
      <c r="D26" s="63">
        <v>22890</v>
      </c>
      <c r="E26" s="65" t="s">
        <v>253</v>
      </c>
      <c r="F26" s="59" t="s">
        <v>254</v>
      </c>
      <c r="G26" s="63">
        <v>0</v>
      </c>
    </row>
    <row r="27" spans="1:8">
      <c r="A27" s="54"/>
      <c r="B27" s="54"/>
      <c r="C27" s="54"/>
      <c r="D27" s="62">
        <v>1557111.14</v>
      </c>
      <c r="E27" s="58" t="s">
        <v>46</v>
      </c>
      <c r="F27" s="59" t="s">
        <v>47</v>
      </c>
      <c r="G27" s="62">
        <v>0</v>
      </c>
      <c r="H27" s="41"/>
    </row>
    <row r="28" spans="1:8">
      <c r="A28" s="54"/>
      <c r="B28" s="54"/>
      <c r="C28" s="54"/>
      <c r="D28" s="63">
        <v>0</v>
      </c>
      <c r="E28" s="64" t="s">
        <v>48</v>
      </c>
      <c r="F28" s="59"/>
      <c r="G28" s="63">
        <v>0</v>
      </c>
    </row>
    <row r="29" spans="1:8">
      <c r="A29" s="54"/>
      <c r="B29" s="54"/>
      <c r="C29" s="54"/>
      <c r="D29" s="63">
        <v>0</v>
      </c>
      <c r="E29" s="64" t="s">
        <v>49</v>
      </c>
      <c r="F29" s="59"/>
      <c r="G29" s="63">
        <v>0</v>
      </c>
    </row>
    <row r="30" spans="1:8">
      <c r="A30" s="54"/>
      <c r="B30" s="54"/>
      <c r="C30" s="54"/>
      <c r="D30" s="63">
        <v>0</v>
      </c>
      <c r="E30" s="64" t="s">
        <v>50</v>
      </c>
      <c r="F30" s="59" t="s">
        <v>51</v>
      </c>
      <c r="G30" s="63">
        <v>0</v>
      </c>
    </row>
    <row r="31" spans="1:8">
      <c r="A31" s="96"/>
      <c r="B31" s="96"/>
      <c r="C31" s="96"/>
      <c r="D31" s="97">
        <v>74900</v>
      </c>
      <c r="E31" s="98" t="s">
        <v>52</v>
      </c>
      <c r="F31" s="99" t="s">
        <v>53</v>
      </c>
      <c r="G31" s="97">
        <v>0</v>
      </c>
    </row>
    <row r="32" spans="1:8">
      <c r="A32" s="96"/>
      <c r="B32" s="96"/>
      <c r="C32" s="96"/>
      <c r="D32" s="97"/>
      <c r="E32" s="98"/>
      <c r="F32" s="99"/>
      <c r="G32" s="97"/>
    </row>
    <row r="33" spans="1:8">
      <c r="A33" s="96"/>
      <c r="B33" s="96"/>
      <c r="C33" s="96"/>
      <c r="D33" s="97"/>
      <c r="E33" s="98"/>
      <c r="F33" s="99"/>
      <c r="G33" s="97"/>
    </row>
    <row r="34" spans="1:8">
      <c r="A34" s="96"/>
      <c r="B34" s="96"/>
      <c r="C34" s="96"/>
      <c r="D34" s="97"/>
      <c r="E34" s="98"/>
      <c r="F34" s="99"/>
      <c r="G34" s="97"/>
    </row>
    <row r="35" spans="1:8">
      <c r="A35" s="96"/>
      <c r="B35" s="96"/>
      <c r="C35" s="96"/>
      <c r="D35" s="97"/>
      <c r="E35" s="98"/>
      <c r="F35" s="99"/>
      <c r="G35" s="97"/>
    </row>
    <row r="36" spans="1:8">
      <c r="A36" s="25">
        <f>SUM(A9:A35)</f>
        <v>34450000</v>
      </c>
      <c r="B36" s="25">
        <f>SUM(B9:B35)</f>
        <v>5107140</v>
      </c>
      <c r="C36" s="25">
        <f>SUM(C9:C35)</f>
        <v>39557140</v>
      </c>
      <c r="D36" s="46">
        <f>SUM(D9:D35)</f>
        <v>36006129.450000003</v>
      </c>
      <c r="E36" s="67" t="s">
        <v>54</v>
      </c>
      <c r="F36" s="47"/>
      <c r="G36" s="46">
        <f>SUM(G9:G35)</f>
        <v>4270971.3100000005</v>
      </c>
    </row>
    <row r="37" spans="1:8" ht="25.5" customHeight="1">
      <c r="A37" s="95"/>
      <c r="B37" s="51"/>
      <c r="C37" s="71"/>
      <c r="D37" s="51"/>
      <c r="E37" s="72" t="s">
        <v>55</v>
      </c>
      <c r="F37" s="102">
        <v>500000</v>
      </c>
      <c r="G37" s="51"/>
    </row>
    <row r="38" spans="1:8" ht="19.5" customHeight="1">
      <c r="A38" s="62">
        <f>3302500-170000</f>
        <v>3132500</v>
      </c>
      <c r="B38" s="62">
        <v>4262560</v>
      </c>
      <c r="C38" s="73">
        <f>A38+B38</f>
        <v>7395060</v>
      </c>
      <c r="D38" s="63">
        <v>3932391.46</v>
      </c>
      <c r="E38" s="74" t="s">
        <v>50</v>
      </c>
      <c r="F38" s="59" t="s">
        <v>51</v>
      </c>
      <c r="G38" s="63">
        <v>406369.46</v>
      </c>
    </row>
    <row r="39" spans="1:8" ht="19.5" customHeight="1">
      <c r="A39" s="62">
        <v>2624400</v>
      </c>
      <c r="B39" s="62">
        <v>0</v>
      </c>
      <c r="C39" s="73">
        <f t="shared" ref="C39:C63" si="1">A39+B39</f>
        <v>2624400</v>
      </c>
      <c r="D39" s="63">
        <v>1968480</v>
      </c>
      <c r="E39" s="75" t="s">
        <v>56</v>
      </c>
      <c r="F39" s="59" t="s">
        <v>57</v>
      </c>
      <c r="G39" s="63">
        <v>218720</v>
      </c>
    </row>
    <row r="40" spans="1:8" ht="19.5" customHeight="1">
      <c r="A40" s="62">
        <f>9687400-25000</f>
        <v>9662400</v>
      </c>
      <c r="B40" s="62">
        <v>769680</v>
      </c>
      <c r="C40" s="73">
        <f t="shared" si="1"/>
        <v>10432080</v>
      </c>
      <c r="D40" s="63">
        <v>6811315.4199999999</v>
      </c>
      <c r="E40" s="75" t="s">
        <v>58</v>
      </c>
      <c r="F40" s="59" t="s">
        <v>59</v>
      </c>
      <c r="G40" s="63">
        <v>768630</v>
      </c>
    </row>
    <row r="41" spans="1:8" ht="19.5" customHeight="1">
      <c r="A41" s="62">
        <f>870000+25000</f>
        <v>895000</v>
      </c>
      <c r="B41" s="62">
        <v>0</v>
      </c>
      <c r="C41" s="73">
        <f t="shared" si="1"/>
        <v>895000</v>
      </c>
      <c r="D41" s="63">
        <v>239625.67</v>
      </c>
      <c r="E41" s="74" t="s">
        <v>60</v>
      </c>
      <c r="F41" s="59" t="s">
        <v>61</v>
      </c>
      <c r="G41" s="63">
        <v>39850</v>
      </c>
    </row>
    <row r="42" spans="1:8" ht="19.5" customHeight="1">
      <c r="A42" s="62">
        <f>4809000-110000</f>
        <v>4699000</v>
      </c>
      <c r="B42" s="62">
        <v>0</v>
      </c>
      <c r="C42" s="73">
        <f t="shared" si="1"/>
        <v>4699000</v>
      </c>
      <c r="D42" s="76">
        <v>1574488.5</v>
      </c>
      <c r="E42" s="74" t="s">
        <v>52</v>
      </c>
      <c r="F42" s="59" t="s">
        <v>53</v>
      </c>
      <c r="G42" s="76">
        <v>47454</v>
      </c>
    </row>
    <row r="43" spans="1:8" ht="19.5" customHeight="1">
      <c r="A43" s="62">
        <f>3115000-25000</f>
        <v>3090000</v>
      </c>
      <c r="B43" s="62">
        <v>74900</v>
      </c>
      <c r="C43" s="73">
        <f t="shared" si="1"/>
        <v>3164900</v>
      </c>
      <c r="D43" s="76">
        <v>1024782.37</v>
      </c>
      <c r="E43" s="74" t="s">
        <v>62</v>
      </c>
      <c r="F43" s="59" t="s">
        <v>63</v>
      </c>
      <c r="G43" s="76">
        <v>101381.8</v>
      </c>
    </row>
    <row r="44" spans="1:8" ht="19.5" customHeight="1">
      <c r="A44" s="62">
        <v>1267000</v>
      </c>
      <c r="B44" s="62">
        <v>0</v>
      </c>
      <c r="C44" s="73">
        <f t="shared" si="1"/>
        <v>1267000</v>
      </c>
      <c r="D44" s="76">
        <v>720676.6</v>
      </c>
      <c r="E44" s="75" t="s">
        <v>64</v>
      </c>
      <c r="F44" s="59" t="s">
        <v>65</v>
      </c>
      <c r="G44" s="76">
        <v>84908.25</v>
      </c>
    </row>
    <row r="45" spans="1:8" ht="19.5" customHeight="1">
      <c r="A45" s="62">
        <f>4172700+101000</f>
        <v>4273700</v>
      </c>
      <c r="B45" s="62">
        <v>0</v>
      </c>
      <c r="C45" s="73">
        <f>A45+B45</f>
        <v>4273700</v>
      </c>
      <c r="D45" s="76">
        <v>455960</v>
      </c>
      <c r="E45" s="74" t="s">
        <v>66</v>
      </c>
      <c r="F45" s="59" t="s">
        <v>67</v>
      </c>
      <c r="G45" s="76">
        <v>390200</v>
      </c>
    </row>
    <row r="46" spans="1:8" ht="19.5" customHeight="1">
      <c r="A46" s="62">
        <f>3095000+174000</f>
        <v>3269000</v>
      </c>
      <c r="B46" s="62">
        <v>0</v>
      </c>
      <c r="C46" s="73">
        <f>A46+B46</f>
        <v>3269000</v>
      </c>
      <c r="D46" s="76">
        <v>1174000</v>
      </c>
      <c r="E46" s="75" t="s">
        <v>68</v>
      </c>
      <c r="F46" s="59" t="s">
        <v>69</v>
      </c>
      <c r="G46" s="76">
        <v>200000</v>
      </c>
    </row>
    <row r="47" spans="1:8" ht="19.5" customHeight="1">
      <c r="A47" s="62">
        <v>25000</v>
      </c>
      <c r="B47" s="62">
        <v>0</v>
      </c>
      <c r="C47" s="73">
        <f>A47+B47</f>
        <v>25000</v>
      </c>
      <c r="D47" s="76">
        <v>0</v>
      </c>
      <c r="E47" s="77" t="s">
        <v>70</v>
      </c>
      <c r="F47" s="59" t="s">
        <v>71</v>
      </c>
      <c r="G47" s="76">
        <v>0</v>
      </c>
    </row>
    <row r="48" spans="1:8" ht="19.5" customHeight="1">
      <c r="A48" s="62">
        <f>1470000+30000</f>
        <v>1500000</v>
      </c>
      <c r="B48" s="62">
        <v>0</v>
      </c>
      <c r="C48" s="73">
        <f t="shared" si="1"/>
        <v>1500000</v>
      </c>
      <c r="D48" s="76">
        <v>1049000</v>
      </c>
      <c r="E48" s="74" t="s">
        <v>72</v>
      </c>
      <c r="F48" s="59" t="s">
        <v>73</v>
      </c>
      <c r="G48" s="76">
        <v>453000</v>
      </c>
      <c r="H48" s="39">
        <f>SUM(G38:G48)</f>
        <v>2710513.51</v>
      </c>
    </row>
    <row r="49" spans="1:8" ht="19.5" customHeight="1">
      <c r="A49" s="62"/>
      <c r="B49" s="62"/>
      <c r="C49" s="73"/>
      <c r="D49" s="76">
        <v>701529.5</v>
      </c>
      <c r="E49" s="74" t="s">
        <v>30</v>
      </c>
      <c r="F49" s="59" t="s">
        <v>31</v>
      </c>
      <c r="G49" s="61">
        <v>260940</v>
      </c>
      <c r="H49" s="39">
        <f>SUM(D38:D48)</f>
        <v>18950720.019999996</v>
      </c>
    </row>
    <row r="50" spans="1:8" ht="19.5" customHeight="1">
      <c r="A50" s="62">
        <v>0</v>
      </c>
      <c r="B50" s="62">
        <v>0</v>
      </c>
      <c r="C50" s="62">
        <f>A50+B50</f>
        <v>0</v>
      </c>
      <c r="D50" s="62">
        <v>330868</v>
      </c>
      <c r="E50" s="58" t="s">
        <v>32</v>
      </c>
      <c r="F50" s="59" t="s">
        <v>33</v>
      </c>
      <c r="G50" s="62">
        <v>3380</v>
      </c>
    </row>
    <row r="51" spans="1:8" ht="19.5" customHeight="1">
      <c r="A51" s="62">
        <v>0</v>
      </c>
      <c r="B51" s="62">
        <v>0</v>
      </c>
      <c r="C51" s="62">
        <f t="shared" ref="C51:C52" si="2">A51+B51</f>
        <v>0</v>
      </c>
      <c r="D51" s="62">
        <v>22890</v>
      </c>
      <c r="E51" s="58" t="s">
        <v>252</v>
      </c>
      <c r="F51" s="59" t="s">
        <v>251</v>
      </c>
      <c r="G51" s="62">
        <v>0</v>
      </c>
    </row>
    <row r="52" spans="1:8">
      <c r="A52" s="62">
        <v>0</v>
      </c>
      <c r="B52" s="62">
        <v>0</v>
      </c>
      <c r="C52" s="62">
        <f t="shared" si="2"/>
        <v>0</v>
      </c>
      <c r="D52" s="63">
        <f>876890+G52</f>
        <v>876890</v>
      </c>
      <c r="E52" s="64" t="s">
        <v>34</v>
      </c>
      <c r="F52" s="59" t="s">
        <v>35</v>
      </c>
      <c r="G52" s="63">
        <v>0</v>
      </c>
    </row>
    <row r="53" spans="1:8" ht="19.5" customHeight="1">
      <c r="A53" s="62">
        <v>0</v>
      </c>
      <c r="B53" s="62">
        <v>0</v>
      </c>
      <c r="C53" s="62">
        <f>A53+B53</f>
        <v>0</v>
      </c>
      <c r="D53" s="97">
        <f>201287.71+G53</f>
        <v>201287.71</v>
      </c>
      <c r="E53" s="74" t="s">
        <v>74</v>
      </c>
      <c r="F53" s="59" t="s">
        <v>75</v>
      </c>
      <c r="G53" s="97">
        <v>0</v>
      </c>
    </row>
    <row r="54" spans="1:8" ht="19.5" customHeight="1">
      <c r="A54" s="62">
        <v>0</v>
      </c>
      <c r="B54" s="62">
        <v>0</v>
      </c>
      <c r="C54" s="62">
        <f>A54+B54</f>
        <v>0</v>
      </c>
      <c r="D54" s="63">
        <v>9000</v>
      </c>
      <c r="E54" s="66" t="s">
        <v>36</v>
      </c>
      <c r="F54" s="59" t="s">
        <v>37</v>
      </c>
      <c r="G54" s="63">
        <v>6750</v>
      </c>
    </row>
    <row r="55" spans="1:8" ht="19.5" customHeight="1">
      <c r="A55" s="62">
        <v>0</v>
      </c>
      <c r="B55" s="62">
        <v>0</v>
      </c>
      <c r="C55" s="62">
        <f>A55+B55</f>
        <v>0</v>
      </c>
      <c r="D55" s="63">
        <v>253.65</v>
      </c>
      <c r="E55" s="66" t="s">
        <v>38</v>
      </c>
      <c r="F55" s="59" t="s">
        <v>39</v>
      </c>
      <c r="G55" s="63">
        <v>0</v>
      </c>
    </row>
    <row r="56" spans="1:8" ht="19.5" customHeight="1">
      <c r="A56" s="62">
        <v>0</v>
      </c>
      <c r="B56" s="62">
        <v>0</v>
      </c>
      <c r="C56" s="62">
        <f>A56+B56</f>
        <v>0</v>
      </c>
      <c r="D56" s="62">
        <v>0</v>
      </c>
      <c r="E56" s="58" t="s">
        <v>76</v>
      </c>
      <c r="F56" s="59" t="s">
        <v>77</v>
      </c>
      <c r="G56" s="62">
        <v>0</v>
      </c>
    </row>
    <row r="57" spans="1:8" ht="19.5" customHeight="1">
      <c r="A57" s="62">
        <v>0</v>
      </c>
      <c r="B57" s="62">
        <v>0</v>
      </c>
      <c r="C57" s="62">
        <f>A57+B57</f>
        <v>0</v>
      </c>
      <c r="D57" s="76">
        <v>18657304.100000001</v>
      </c>
      <c r="E57" s="74" t="s">
        <v>44</v>
      </c>
      <c r="F57" s="59" t="s">
        <v>45</v>
      </c>
      <c r="G57" s="76">
        <v>0</v>
      </c>
    </row>
    <row r="58" spans="1:8" ht="19.5" customHeight="1">
      <c r="A58" s="62">
        <v>0</v>
      </c>
      <c r="B58" s="62">
        <v>0</v>
      </c>
      <c r="C58" s="62">
        <f t="shared" si="1"/>
        <v>0</v>
      </c>
      <c r="D58" s="76">
        <f>G58+2975310.73</f>
        <v>3174474.23</v>
      </c>
      <c r="E58" s="58" t="s">
        <v>42</v>
      </c>
      <c r="F58" s="59" t="s">
        <v>43</v>
      </c>
      <c r="G58" s="76">
        <v>199163.5</v>
      </c>
    </row>
    <row r="59" spans="1:8" ht="19.5" customHeight="1">
      <c r="A59" s="62">
        <v>0</v>
      </c>
      <c r="B59" s="62">
        <v>0</v>
      </c>
      <c r="C59" s="62">
        <f>A59+B59</f>
        <v>0</v>
      </c>
      <c r="D59" s="63">
        <v>0</v>
      </c>
      <c r="E59" s="77" t="s">
        <v>78</v>
      </c>
      <c r="F59" s="103">
        <v>221202</v>
      </c>
      <c r="G59" s="63">
        <v>0</v>
      </c>
    </row>
    <row r="60" spans="1:8" ht="19.5" customHeight="1">
      <c r="A60" s="62"/>
      <c r="B60" s="62"/>
      <c r="C60" s="62"/>
      <c r="D60" s="63">
        <v>701740</v>
      </c>
      <c r="E60" s="65" t="s">
        <v>253</v>
      </c>
      <c r="F60" s="59" t="s">
        <v>254</v>
      </c>
      <c r="G60" s="63">
        <v>345300</v>
      </c>
    </row>
    <row r="61" spans="1:8" ht="19.5" customHeight="1">
      <c r="A61" s="62">
        <v>0</v>
      </c>
      <c r="B61" s="62">
        <v>0</v>
      </c>
      <c r="C61" s="62">
        <f t="shared" si="1"/>
        <v>0</v>
      </c>
      <c r="D61" s="76">
        <v>2499743</v>
      </c>
      <c r="E61" s="74" t="s">
        <v>46</v>
      </c>
      <c r="F61" s="59" t="s">
        <v>47</v>
      </c>
      <c r="G61" s="76">
        <v>0</v>
      </c>
    </row>
    <row r="62" spans="1:8" ht="19.5" customHeight="1">
      <c r="A62" s="62">
        <v>0</v>
      </c>
      <c r="B62" s="62">
        <v>0</v>
      </c>
      <c r="C62" s="62">
        <f t="shared" si="1"/>
        <v>0</v>
      </c>
      <c r="D62" s="76">
        <v>0</v>
      </c>
      <c r="E62" s="77" t="s">
        <v>79</v>
      </c>
      <c r="F62" s="59"/>
      <c r="G62" s="76">
        <v>0</v>
      </c>
    </row>
    <row r="63" spans="1:8" ht="19.5" customHeight="1">
      <c r="A63" s="62">
        <v>0</v>
      </c>
      <c r="B63" s="62">
        <v>0</v>
      </c>
      <c r="C63" s="62">
        <f t="shared" si="1"/>
        <v>0</v>
      </c>
      <c r="D63" s="62">
        <v>0</v>
      </c>
      <c r="E63" s="77" t="s">
        <v>80</v>
      </c>
      <c r="F63" s="54"/>
      <c r="G63" s="62">
        <v>0</v>
      </c>
    </row>
    <row r="64" spans="1:8" ht="19.5" customHeight="1">
      <c r="A64" s="93">
        <f>SUM(A38:A63)</f>
        <v>34438000</v>
      </c>
      <c r="B64" s="93">
        <f>SUM(B38:B63)</f>
        <v>5107140</v>
      </c>
      <c r="C64" s="93">
        <f>SUM(C38:C63)</f>
        <v>39545140</v>
      </c>
      <c r="D64" s="25">
        <f>SUM(D38:D63)</f>
        <v>46126700.209999993</v>
      </c>
      <c r="E64" s="68" t="s">
        <v>81</v>
      </c>
      <c r="F64" s="40"/>
      <c r="G64" s="25">
        <f>SUM(G38:G63)</f>
        <v>3526047.01</v>
      </c>
    </row>
    <row r="65" spans="1:8" ht="19.5" customHeight="1">
      <c r="A65" s="44"/>
      <c r="B65" s="44"/>
      <c r="C65" s="49"/>
      <c r="D65" s="27">
        <f>SUM(D36-D64)</f>
        <v>-10120570.75999999</v>
      </c>
      <c r="E65" s="69" t="s">
        <v>82</v>
      </c>
      <c r="F65" s="26"/>
      <c r="G65" s="27">
        <f>SUM(G36-G64)</f>
        <v>744924.30000000075</v>
      </c>
    </row>
    <row r="66" spans="1:8" ht="19.5" customHeight="1">
      <c r="A66" s="24"/>
      <c r="B66" s="24"/>
      <c r="C66" s="48"/>
      <c r="D66" s="27"/>
      <c r="E66" s="70" t="s">
        <v>83</v>
      </c>
      <c r="F66" s="26"/>
      <c r="G66" s="27"/>
    </row>
    <row r="67" spans="1:8" ht="19.5" customHeight="1">
      <c r="A67" s="24"/>
      <c r="B67" s="24"/>
      <c r="C67" s="48"/>
      <c r="D67" s="27"/>
      <c r="E67" s="70" t="s">
        <v>84</v>
      </c>
      <c r="F67" s="26"/>
      <c r="G67" s="27"/>
    </row>
    <row r="68" spans="1:8" ht="19.5" customHeight="1" thickBot="1">
      <c r="A68" s="24"/>
      <c r="B68" s="24"/>
      <c r="C68" s="50"/>
      <c r="D68" s="28">
        <f>SUM(D7+D65)</f>
        <v>48790084.640000008</v>
      </c>
      <c r="E68" s="69" t="s">
        <v>85</v>
      </c>
      <c r="F68" s="26"/>
      <c r="G68" s="28">
        <f>SUM(G7+G65)</f>
        <v>48790084.640000001</v>
      </c>
      <c r="H68" s="41">
        <f>SUM(D68-G68)</f>
        <v>7.4505805969238281E-9</v>
      </c>
    </row>
    <row r="69" spans="1:8" ht="19.5" thickTop="1"/>
  </sheetData>
  <mergeCells count="7">
    <mergeCell ref="G4:G5"/>
    <mergeCell ref="A4:D4"/>
    <mergeCell ref="A1:G1"/>
    <mergeCell ref="A2:G2"/>
    <mergeCell ref="A3:G3"/>
    <mergeCell ref="E4:E6"/>
    <mergeCell ref="F4:F6"/>
  </mergeCells>
  <phoneticPr fontId="4" type="noConversion"/>
  <pageMargins left="0.35433070866141736" right="0.11811023622047245" top="0.78740157480314965" bottom="0.59055118110236227" header="1.4173228346456694" footer="0.51181102362204722"/>
  <pageSetup scale="97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topLeftCell="A52" zoomScale="125" zoomScaleNormal="125" workbookViewId="0">
      <selection activeCell="H10" sqref="H10"/>
    </sheetView>
  </sheetViews>
  <sheetFormatPr defaultRowHeight="18" customHeight="1"/>
  <cols>
    <col min="1" max="5" width="9.140625" style="1"/>
    <col min="6" max="6" width="15" style="1" customWidth="1"/>
    <col min="7" max="7" width="9.140625" style="1"/>
    <col min="8" max="8" width="17.85546875" style="1" customWidth="1"/>
    <col min="9" max="16384" width="9.140625" style="1"/>
  </cols>
  <sheetData>
    <row r="1" spans="1:10" s="2" customFormat="1" ht="16.5" customHeight="1">
      <c r="A1" s="291" t="s">
        <v>0</v>
      </c>
      <c r="B1" s="291"/>
      <c r="C1" s="291"/>
      <c r="D1" s="291"/>
      <c r="E1" s="291"/>
      <c r="F1" s="291"/>
      <c r="G1" s="291"/>
      <c r="H1" s="291"/>
      <c r="I1" s="3"/>
      <c r="J1" s="4"/>
    </row>
    <row r="2" spans="1:10" s="2" customFormat="1" ht="16.5" customHeight="1">
      <c r="A2" s="291" t="s">
        <v>86</v>
      </c>
      <c r="B2" s="291"/>
      <c r="C2" s="291"/>
      <c r="D2" s="291"/>
      <c r="E2" s="291"/>
      <c r="F2" s="291"/>
      <c r="G2" s="291"/>
      <c r="H2" s="291"/>
      <c r="I2" s="3" t="s">
        <v>87</v>
      </c>
      <c r="J2" s="4"/>
    </row>
    <row r="3" spans="1:10" s="2" customFormat="1" ht="16.5" customHeight="1">
      <c r="A3" s="290" t="s">
        <v>263</v>
      </c>
      <c r="B3" s="290"/>
      <c r="C3" s="290"/>
      <c r="D3" s="290"/>
      <c r="E3" s="290"/>
      <c r="F3" s="290"/>
      <c r="G3" s="290"/>
      <c r="H3" s="290"/>
      <c r="I3" s="5"/>
      <c r="J3" s="5"/>
    </row>
    <row r="4" spans="1:10" s="8" customFormat="1" ht="17.100000000000001" customHeight="1">
      <c r="A4" s="292" t="s">
        <v>88</v>
      </c>
      <c r="B4" s="292"/>
      <c r="C4" s="30"/>
      <c r="D4" s="267"/>
      <c r="E4" s="267"/>
      <c r="F4" s="267" t="s">
        <v>89</v>
      </c>
      <c r="G4" s="31"/>
      <c r="H4" s="267" t="s">
        <v>90</v>
      </c>
      <c r="I4" s="7"/>
      <c r="J4" s="7"/>
    </row>
    <row r="5" spans="1:10" s="8" customFormat="1" ht="17.100000000000001" customHeight="1">
      <c r="A5" s="78" t="s">
        <v>91</v>
      </c>
      <c r="B5" s="78"/>
      <c r="C5" s="78"/>
      <c r="D5" s="78"/>
      <c r="E5" s="78"/>
      <c r="F5" s="79">
        <f>'รายงานรับ-จ่ายเงินสด'!H16</f>
        <v>3203467.89</v>
      </c>
      <c r="G5" s="80"/>
      <c r="H5" s="79">
        <f>'รายงานรับ-จ่ายเงินสด'!H24</f>
        <v>30171001.800000001</v>
      </c>
      <c r="I5" s="6"/>
      <c r="J5" s="9"/>
    </row>
    <row r="6" spans="1:10" s="8" customFormat="1" ht="17.100000000000001" customHeight="1">
      <c r="A6" s="81" t="s">
        <v>92</v>
      </c>
      <c r="B6" s="81"/>
      <c r="C6" s="81"/>
      <c r="D6" s="81"/>
      <c r="E6" s="81"/>
      <c r="F6" s="82">
        <f>'รายงานรับ-จ่ายเงินสด'!G24</f>
        <v>510628.42</v>
      </c>
      <c r="G6" s="83"/>
      <c r="H6" s="82">
        <f>'รายงานรับ-จ่ายเงินสด'!D24</f>
        <v>2495550.0100000002</v>
      </c>
      <c r="I6" s="11"/>
      <c r="J6" s="9"/>
    </row>
    <row r="7" spans="1:10" s="8" customFormat="1" ht="17.100000000000001" customHeight="1">
      <c r="A7" s="81" t="s">
        <v>93</v>
      </c>
      <c r="B7" s="81"/>
      <c r="C7" s="81"/>
      <c r="D7" s="81"/>
      <c r="E7" s="81"/>
      <c r="F7" s="260">
        <f>'รายงานรับ-จ่ายเงินสด'!G17</f>
        <v>203415</v>
      </c>
      <c r="G7" s="83"/>
      <c r="H7" s="82">
        <f>'รายงานรับ-จ่ายเงินสด'!D17</f>
        <v>643908.5</v>
      </c>
      <c r="I7" s="11"/>
    </row>
    <row r="8" spans="1:10" s="8" customFormat="1" ht="17.100000000000001" customHeight="1">
      <c r="A8" s="81" t="s">
        <v>94</v>
      </c>
      <c r="B8" s="81"/>
      <c r="C8" s="81"/>
      <c r="D8" s="81"/>
      <c r="E8" s="81"/>
      <c r="F8" s="82">
        <f>'รายงานรับ-จ่ายเงินสด'!G18</f>
        <v>8160</v>
      </c>
      <c r="G8" s="83"/>
      <c r="H8" s="82">
        <f>'รายงานรับ-จ่ายเงินสด'!D18</f>
        <v>339028</v>
      </c>
      <c r="I8" s="11"/>
      <c r="J8" s="9"/>
    </row>
    <row r="9" spans="1:10" s="8" customFormat="1" ht="17.100000000000001" customHeight="1">
      <c r="A9" s="81" t="s">
        <v>95</v>
      </c>
      <c r="B9" s="81"/>
      <c r="C9" s="81"/>
      <c r="D9" s="81"/>
      <c r="E9" s="81"/>
      <c r="F9" s="82">
        <f>'รายงานรับ-จ่ายเงินสด'!G27</f>
        <v>0</v>
      </c>
      <c r="G9" s="83"/>
      <c r="H9" s="82">
        <v>1557111.14</v>
      </c>
      <c r="I9" s="11"/>
      <c r="J9" s="9"/>
    </row>
    <row r="10" spans="1:10" s="8" customFormat="1" ht="17.100000000000001" customHeight="1">
      <c r="A10" s="81" t="s">
        <v>259</v>
      </c>
      <c r="B10" s="81"/>
      <c r="C10" s="81"/>
      <c r="D10" s="81"/>
      <c r="E10" s="81"/>
      <c r="F10" s="82">
        <v>345300</v>
      </c>
      <c r="G10" s="83"/>
      <c r="H10" s="82">
        <v>701740</v>
      </c>
      <c r="I10" s="11"/>
      <c r="J10" s="9"/>
    </row>
    <row r="11" spans="1:10" s="8" customFormat="1" ht="17.100000000000001" customHeight="1">
      <c r="A11" s="81" t="s">
        <v>255</v>
      </c>
      <c r="B11" s="81"/>
      <c r="C11" s="81"/>
      <c r="D11" s="81"/>
      <c r="E11" s="81"/>
      <c r="F11" s="82">
        <f>'รายงานรับ-จ่ายเงินสด'!G26</f>
        <v>0</v>
      </c>
      <c r="G11" s="83"/>
      <c r="H11" s="82">
        <f>'รายงานรับ-จ่ายเงินสด'!D26</f>
        <v>22890</v>
      </c>
      <c r="I11" s="11"/>
      <c r="J11" s="9"/>
    </row>
    <row r="12" spans="1:10" s="8" customFormat="1" ht="17.100000000000001" customHeight="1">
      <c r="A12" s="81" t="s">
        <v>96</v>
      </c>
      <c r="B12" s="81"/>
      <c r="C12" s="81"/>
      <c r="D12" s="81"/>
      <c r="E12" s="81"/>
      <c r="F12" s="82">
        <v>0</v>
      </c>
      <c r="G12" s="83"/>
      <c r="H12" s="82">
        <v>0</v>
      </c>
      <c r="I12" s="11"/>
      <c r="J12" s="9"/>
    </row>
    <row r="13" spans="1:10" s="8" customFormat="1" ht="17.100000000000001" customHeight="1">
      <c r="A13" s="81" t="s">
        <v>97</v>
      </c>
      <c r="B13" s="81"/>
      <c r="C13" s="81"/>
      <c r="D13" s="81"/>
      <c r="E13" s="81"/>
      <c r="F13" s="82">
        <v>0</v>
      </c>
      <c r="G13" s="83"/>
      <c r="H13" s="82">
        <v>0</v>
      </c>
      <c r="I13" s="11"/>
      <c r="J13" s="9"/>
    </row>
    <row r="14" spans="1:10" s="8" customFormat="1" ht="17.100000000000001" customHeight="1">
      <c r="A14" s="81" t="s">
        <v>98</v>
      </c>
      <c r="B14" s="81"/>
      <c r="C14" s="81"/>
      <c r="D14" s="81"/>
      <c r="E14" s="81"/>
      <c r="F14" s="82">
        <v>0</v>
      </c>
      <c r="G14" s="83"/>
      <c r="H14" s="82">
        <v>0</v>
      </c>
      <c r="I14" s="12"/>
      <c r="J14" s="9"/>
    </row>
    <row r="15" spans="1:10" s="8" customFormat="1" ht="17.100000000000001" customHeight="1">
      <c r="A15" s="81" t="s">
        <v>99</v>
      </c>
      <c r="B15" s="81"/>
      <c r="C15" s="81"/>
      <c r="D15" s="81"/>
      <c r="E15" s="81"/>
      <c r="F15" s="82">
        <v>0</v>
      </c>
      <c r="G15" s="83"/>
      <c r="H15" s="82">
        <v>0</v>
      </c>
      <c r="I15" s="12"/>
      <c r="J15" s="9"/>
    </row>
    <row r="16" spans="1:10" s="8" customFormat="1" ht="17.100000000000001" customHeight="1">
      <c r="A16" s="81" t="s">
        <v>100</v>
      </c>
      <c r="B16" s="81"/>
      <c r="C16" s="81"/>
      <c r="D16" s="81"/>
      <c r="E16" s="81"/>
      <c r="F16" s="82">
        <v>0</v>
      </c>
      <c r="G16" s="83"/>
      <c r="H16" s="82">
        <v>0</v>
      </c>
      <c r="I16" s="12"/>
      <c r="J16" s="9"/>
    </row>
    <row r="17" spans="1:10" s="8" customFormat="1" ht="17.100000000000001" customHeight="1">
      <c r="A17" s="81" t="s">
        <v>101</v>
      </c>
      <c r="B17" s="81"/>
      <c r="C17" s="81"/>
      <c r="D17" s="81"/>
      <c r="E17" s="81"/>
      <c r="F17" s="82">
        <v>0</v>
      </c>
      <c r="G17" s="83"/>
      <c r="H17" s="82">
        <v>0</v>
      </c>
      <c r="I17" s="12"/>
      <c r="J17" s="9"/>
    </row>
    <row r="18" spans="1:10" s="8" customFormat="1" ht="17.100000000000001" customHeight="1">
      <c r="A18" s="81" t="s">
        <v>102</v>
      </c>
      <c r="B18" s="81"/>
      <c r="C18" s="81"/>
      <c r="D18" s="81"/>
      <c r="E18" s="81"/>
      <c r="F18" s="82">
        <v>0</v>
      </c>
      <c r="G18" s="83"/>
      <c r="H18" s="82">
        <v>0</v>
      </c>
      <c r="I18" s="12"/>
      <c r="J18" s="9"/>
    </row>
    <row r="19" spans="1:10" s="8" customFormat="1" ht="17.100000000000001" customHeight="1">
      <c r="A19" s="81" t="s">
        <v>103</v>
      </c>
      <c r="B19" s="81"/>
      <c r="C19" s="81"/>
      <c r="D19" s="81"/>
      <c r="E19" s="81"/>
      <c r="F19" s="82">
        <v>0</v>
      </c>
      <c r="G19" s="83"/>
      <c r="H19" s="82">
        <v>0</v>
      </c>
      <c r="I19" s="12"/>
      <c r="J19" s="9"/>
    </row>
    <row r="20" spans="1:10" s="8" customFormat="1" ht="17.100000000000001" customHeight="1">
      <c r="A20" s="81" t="s">
        <v>104</v>
      </c>
      <c r="B20" s="81"/>
      <c r="C20" s="81"/>
      <c r="D20" s="81"/>
      <c r="E20" s="81"/>
      <c r="F20" s="82">
        <v>0</v>
      </c>
      <c r="G20" s="83"/>
      <c r="H20" s="82">
        <v>0</v>
      </c>
      <c r="I20" s="12"/>
      <c r="J20" s="9"/>
    </row>
    <row r="21" spans="1:10" s="8" customFormat="1" ht="17.100000000000001" customHeight="1">
      <c r="A21" s="81" t="s">
        <v>105</v>
      </c>
      <c r="B21" s="81"/>
      <c r="C21" s="81"/>
      <c r="D21" s="81"/>
      <c r="E21" s="81"/>
      <c r="F21" s="82">
        <v>0</v>
      </c>
      <c r="G21" s="83"/>
      <c r="H21" s="82">
        <v>0</v>
      </c>
      <c r="I21" s="12"/>
      <c r="J21" s="9"/>
    </row>
    <row r="22" spans="1:10" s="8" customFormat="1" ht="17.100000000000001" customHeight="1">
      <c r="A22" s="81" t="s">
        <v>106</v>
      </c>
      <c r="B22" s="81"/>
      <c r="C22" s="81"/>
      <c r="D22" s="81"/>
      <c r="E22" s="81"/>
      <c r="F22" s="82">
        <v>0</v>
      </c>
      <c r="G22" s="83"/>
      <c r="H22" s="82">
        <v>0</v>
      </c>
      <c r="I22" s="12"/>
      <c r="J22" s="9"/>
    </row>
    <row r="23" spans="1:10" s="8" customFormat="1" ht="17.100000000000001" customHeight="1">
      <c r="A23" s="81" t="s">
        <v>107</v>
      </c>
      <c r="B23" s="81"/>
      <c r="C23" s="81"/>
      <c r="D23" s="81"/>
      <c r="E23" s="81"/>
      <c r="F23" s="82">
        <v>0</v>
      </c>
      <c r="G23" s="83"/>
      <c r="H23" s="82">
        <v>74900</v>
      </c>
      <c r="I23" s="12"/>
      <c r="J23" s="9"/>
    </row>
    <row r="24" spans="1:10" s="8" customFormat="1" ht="17.100000000000001" customHeight="1" thickBot="1">
      <c r="A24" s="290" t="s">
        <v>8</v>
      </c>
      <c r="B24" s="290"/>
      <c r="C24" s="290"/>
      <c r="D24" s="290"/>
      <c r="E24" s="290"/>
      <c r="F24" s="32">
        <f>SUM(F5:F23)</f>
        <v>4270971.3100000005</v>
      </c>
      <c r="G24" s="33"/>
      <c r="H24" s="32">
        <f>SUM(H5:H23)</f>
        <v>36006129.450000003</v>
      </c>
      <c r="I24" s="13"/>
      <c r="J24" s="9"/>
    </row>
    <row r="25" spans="1:10" s="8" customFormat="1" ht="17.100000000000001" customHeight="1" thickTop="1">
      <c r="A25" s="268" t="s">
        <v>108</v>
      </c>
      <c r="B25" s="268"/>
      <c r="C25" s="30"/>
      <c r="D25" s="30"/>
      <c r="E25" s="30"/>
      <c r="F25" s="34"/>
      <c r="G25" s="34"/>
      <c r="H25" s="33"/>
      <c r="I25" s="10"/>
      <c r="J25" s="9"/>
    </row>
    <row r="26" spans="1:10" s="8" customFormat="1" ht="17.100000000000001" customHeight="1">
      <c r="A26" s="78" t="s">
        <v>109</v>
      </c>
      <c r="B26" s="78"/>
      <c r="C26" s="78"/>
      <c r="D26" s="78"/>
      <c r="E26" s="78"/>
      <c r="F26" s="85">
        <f>'รายงานรับ-จ่ายเงินสด'!H48</f>
        <v>2710513.51</v>
      </c>
      <c r="G26" s="85"/>
      <c r="H26" s="85">
        <f>'รายงานรับ-จ่ายเงินสด'!H49</f>
        <v>18950720.019999996</v>
      </c>
      <c r="I26" s="15"/>
      <c r="J26" s="9"/>
    </row>
    <row r="27" spans="1:10" s="8" customFormat="1" ht="17.100000000000001" customHeight="1">
      <c r="A27" s="81" t="s">
        <v>110</v>
      </c>
      <c r="B27" s="81"/>
      <c r="C27" s="81"/>
      <c r="D27" s="81"/>
      <c r="E27" s="81"/>
      <c r="F27" s="86">
        <f>'รายงานรับ-จ่ายเงินสด'!G58</f>
        <v>199163.5</v>
      </c>
      <c r="G27" s="86"/>
      <c r="H27" s="86">
        <f>'รายงานรับ-จ่ายเงินสด'!D58</f>
        <v>3174474.23</v>
      </c>
      <c r="I27" s="16"/>
      <c r="J27" s="9"/>
    </row>
    <row r="28" spans="1:10" s="8" customFormat="1" ht="17.100000000000001" customHeight="1">
      <c r="A28" s="81" t="s">
        <v>93</v>
      </c>
      <c r="B28" s="81"/>
      <c r="C28" s="81"/>
      <c r="D28" s="81"/>
      <c r="E28" s="81"/>
      <c r="F28" s="260">
        <f>'รายงานรับ-จ่ายเงินสด'!G49</f>
        <v>260940</v>
      </c>
      <c r="G28" s="86"/>
      <c r="H28" s="82">
        <f>'รายงานรับ-จ่ายเงินสด'!D49</f>
        <v>701529.5</v>
      </c>
      <c r="I28" s="14"/>
      <c r="J28" s="9"/>
    </row>
    <row r="29" spans="1:10" s="8" customFormat="1" ht="17.100000000000001" customHeight="1">
      <c r="A29" s="81" t="s">
        <v>100</v>
      </c>
      <c r="B29" s="81"/>
      <c r="C29" s="81"/>
      <c r="D29" s="81"/>
      <c r="E29" s="81"/>
      <c r="F29" s="82">
        <f>'รายงานรับ-จ่ายเงินสด'!G57</f>
        <v>0</v>
      </c>
      <c r="G29" s="86"/>
      <c r="H29" s="82">
        <f>'รายงานรับ-จ่ายเงินสด'!D57</f>
        <v>18657304.100000001</v>
      </c>
      <c r="I29" s="10"/>
      <c r="J29" s="9"/>
    </row>
    <row r="30" spans="1:10" s="8" customFormat="1" ht="17.100000000000001" customHeight="1">
      <c r="A30" s="81" t="s">
        <v>94</v>
      </c>
      <c r="B30" s="81"/>
      <c r="C30" s="81"/>
      <c r="D30" s="81"/>
      <c r="E30" s="81"/>
      <c r="F30" s="87">
        <f>'รายงานรับ-จ่ายเงินสด'!G50</f>
        <v>3380</v>
      </c>
      <c r="G30" s="86"/>
      <c r="H30" s="87">
        <f>'รายงานรับ-จ่ายเงินสด'!D50</f>
        <v>330868</v>
      </c>
      <c r="I30" s="12"/>
      <c r="J30" s="18"/>
    </row>
    <row r="31" spans="1:10" s="8" customFormat="1" ht="17.100000000000001" customHeight="1">
      <c r="A31" s="81" t="s">
        <v>256</v>
      </c>
      <c r="B31" s="81"/>
      <c r="C31" s="81"/>
      <c r="D31" s="81"/>
      <c r="E31" s="81"/>
      <c r="F31" s="87">
        <f>'รายงานรับ-จ่ายเงินสด'!G51</f>
        <v>0</v>
      </c>
      <c r="G31" s="86"/>
      <c r="H31" s="87">
        <f>'รายงานรับ-จ่ายเงินสด'!D51</f>
        <v>22890</v>
      </c>
      <c r="I31" s="12"/>
      <c r="J31" s="18"/>
    </row>
    <row r="32" spans="1:10" s="8" customFormat="1" ht="17.100000000000001" customHeight="1">
      <c r="A32" s="81" t="s">
        <v>101</v>
      </c>
      <c r="B32" s="81"/>
      <c r="C32" s="81"/>
      <c r="D32" s="81"/>
      <c r="E32" s="81"/>
      <c r="F32" s="87">
        <v>6750</v>
      </c>
      <c r="G32" s="86"/>
      <c r="H32" s="87">
        <f>'รายงานรับ-จ่ายเงินสด'!D54</f>
        <v>9000</v>
      </c>
      <c r="I32" s="17"/>
      <c r="J32" s="18"/>
    </row>
    <row r="33" spans="1:10" s="8" customFormat="1" ht="17.100000000000001" customHeight="1">
      <c r="A33" s="81" t="s">
        <v>102</v>
      </c>
      <c r="B33" s="81"/>
      <c r="C33" s="81"/>
      <c r="D33" s="81"/>
      <c r="E33" s="81"/>
      <c r="F33" s="87">
        <f>'รายงานรับ-จ่ายเงินสด'!G55</f>
        <v>0</v>
      </c>
      <c r="G33" s="86"/>
      <c r="H33" s="87">
        <f>'รายงานรับ-จ่ายเงินสด'!D55</f>
        <v>253.65</v>
      </c>
      <c r="I33" s="17"/>
      <c r="J33" s="18"/>
    </row>
    <row r="34" spans="1:10" s="8" customFormat="1" ht="17.100000000000001" customHeight="1">
      <c r="A34" s="81" t="s">
        <v>98</v>
      </c>
      <c r="B34" s="81"/>
      <c r="C34" s="81"/>
      <c r="D34" s="81"/>
      <c r="E34" s="81"/>
      <c r="F34" s="87">
        <v>0</v>
      </c>
      <c r="G34" s="86"/>
      <c r="H34" s="87">
        <f>'รายงานรับ-จ่ายเงินสด'!D52</f>
        <v>876890</v>
      </c>
      <c r="I34" s="17"/>
      <c r="J34" s="18"/>
    </row>
    <row r="35" spans="1:10" s="8" customFormat="1" ht="17.100000000000001" customHeight="1">
      <c r="A35" s="81" t="s">
        <v>111</v>
      </c>
      <c r="B35" s="88"/>
      <c r="C35" s="81"/>
      <c r="D35" s="81"/>
      <c r="E35" s="81"/>
      <c r="F35" s="86">
        <v>0</v>
      </c>
      <c r="G35" s="86"/>
      <c r="H35" s="86">
        <v>0</v>
      </c>
      <c r="I35" s="17"/>
      <c r="J35" s="18"/>
    </row>
    <row r="36" spans="1:10" s="8" customFormat="1" ht="17.100000000000001" customHeight="1">
      <c r="A36" s="89" t="s">
        <v>95</v>
      </c>
      <c r="B36" s="88"/>
      <c r="C36" s="81"/>
      <c r="D36" s="81"/>
      <c r="E36" s="81"/>
      <c r="F36" s="82">
        <f>'รายงานรับ-จ่ายเงินสด'!G61</f>
        <v>0</v>
      </c>
      <c r="G36" s="86"/>
      <c r="H36" s="82">
        <f>'รายงานรับ-จ่ายเงินสด'!D61</f>
        <v>2499743</v>
      </c>
      <c r="I36" s="14"/>
      <c r="J36" s="18"/>
    </row>
    <row r="37" spans="1:10" s="8" customFormat="1" ht="17.100000000000001" customHeight="1">
      <c r="A37" s="81" t="s">
        <v>112</v>
      </c>
      <c r="B37" s="81"/>
      <c r="C37" s="81"/>
      <c r="D37" s="81"/>
      <c r="E37" s="81"/>
      <c r="F37" s="82">
        <v>0</v>
      </c>
      <c r="G37" s="86"/>
      <c r="H37" s="82">
        <f>'รายงานรับ-จ่ายเงินสด'!D53</f>
        <v>201287.71</v>
      </c>
      <c r="I37" s="10"/>
      <c r="J37" s="18"/>
    </row>
    <row r="38" spans="1:10" s="8" customFormat="1" ht="17.100000000000001" customHeight="1">
      <c r="A38" s="81" t="s">
        <v>255</v>
      </c>
      <c r="B38" s="81"/>
      <c r="C38" s="81"/>
      <c r="D38" s="81"/>
      <c r="E38" s="81"/>
      <c r="F38" s="82">
        <f>'รายงานรับ-จ่ายเงินสด'!G60</f>
        <v>345300</v>
      </c>
      <c r="G38" s="86"/>
      <c r="H38" s="82">
        <f>'รายงานรับ-จ่ายเงินสด'!D60</f>
        <v>701740</v>
      </c>
      <c r="I38" s="10"/>
      <c r="J38" s="18"/>
    </row>
    <row r="39" spans="1:10" s="8" customFormat="1" ht="17.100000000000001" customHeight="1">
      <c r="A39" s="81" t="s">
        <v>113</v>
      </c>
      <c r="B39" s="81"/>
      <c r="C39" s="81"/>
      <c r="D39" s="81"/>
      <c r="E39" s="81"/>
      <c r="F39" s="86"/>
      <c r="G39" s="86"/>
      <c r="H39" s="86"/>
      <c r="I39" s="19"/>
      <c r="J39" s="18"/>
    </row>
    <row r="40" spans="1:10" s="8" customFormat="1" ht="17.100000000000001" customHeight="1">
      <c r="A40" s="89" t="s">
        <v>114</v>
      </c>
      <c r="B40" s="81"/>
      <c r="C40" s="90"/>
      <c r="D40" s="90"/>
      <c r="E40" s="90"/>
      <c r="F40" s="86"/>
      <c r="G40" s="81"/>
      <c r="H40" s="86"/>
      <c r="I40" s="19"/>
      <c r="J40" s="18"/>
    </row>
    <row r="41" spans="1:10" s="8" customFormat="1" ht="17.100000000000001" customHeight="1">
      <c r="A41" s="81" t="s">
        <v>115</v>
      </c>
      <c r="B41" s="81"/>
      <c r="C41" s="90"/>
      <c r="D41" s="90"/>
      <c r="E41" s="90"/>
      <c r="F41" s="86"/>
      <c r="G41" s="81"/>
      <c r="H41" s="86"/>
      <c r="I41" s="20"/>
      <c r="J41" s="18"/>
    </row>
    <row r="42" spans="1:10" s="8" customFormat="1" ht="17.100000000000001" customHeight="1">
      <c r="A42" s="81" t="s">
        <v>116</v>
      </c>
      <c r="B42" s="81"/>
      <c r="C42" s="90"/>
      <c r="D42" s="90"/>
      <c r="E42" s="90"/>
      <c r="F42" s="86"/>
      <c r="G42" s="81"/>
      <c r="H42" s="86"/>
      <c r="I42" s="20"/>
      <c r="J42" s="18"/>
    </row>
    <row r="43" spans="1:10" s="8" customFormat="1" ht="17.100000000000001" customHeight="1">
      <c r="A43" s="81" t="s">
        <v>117</v>
      </c>
      <c r="B43" s="81"/>
      <c r="C43" s="90"/>
      <c r="D43" s="90"/>
      <c r="E43" s="90"/>
      <c r="F43" s="86">
        <v>0</v>
      </c>
      <c r="G43" s="81"/>
      <c r="H43" s="86"/>
      <c r="I43" s="20"/>
      <c r="J43" s="18"/>
    </row>
    <row r="44" spans="1:10" s="8" customFormat="1" ht="17.100000000000001" customHeight="1">
      <c r="A44" s="81" t="s">
        <v>97</v>
      </c>
      <c r="B44" s="81"/>
      <c r="C44" s="90"/>
      <c r="D44" s="90"/>
      <c r="E44" s="90"/>
      <c r="F44" s="86"/>
      <c r="G44" s="81"/>
      <c r="H44" s="86"/>
      <c r="I44" s="20"/>
      <c r="J44" s="18"/>
    </row>
    <row r="45" spans="1:10" s="8" customFormat="1" ht="17.100000000000001" customHeight="1">
      <c r="A45" s="81" t="s">
        <v>118</v>
      </c>
      <c r="B45" s="81"/>
      <c r="C45" s="90"/>
      <c r="D45" s="90"/>
      <c r="E45" s="90"/>
      <c r="F45" s="86"/>
      <c r="G45" s="81"/>
      <c r="H45" s="86"/>
      <c r="I45" s="20"/>
      <c r="J45" s="18"/>
    </row>
    <row r="46" spans="1:10" s="8" customFormat="1" ht="17.100000000000001" customHeight="1">
      <c r="A46" s="81" t="s">
        <v>119</v>
      </c>
      <c r="B46" s="81"/>
      <c r="C46" s="90"/>
      <c r="D46" s="90"/>
      <c r="E46" s="90"/>
      <c r="F46" s="86"/>
      <c r="G46" s="81"/>
      <c r="H46" s="86"/>
      <c r="I46" s="20"/>
      <c r="J46" s="18"/>
    </row>
    <row r="47" spans="1:10" s="8" customFormat="1" ht="17.100000000000001" customHeight="1">
      <c r="A47" s="84" t="s">
        <v>120</v>
      </c>
      <c r="B47" s="84"/>
      <c r="C47" s="91"/>
      <c r="D47" s="91"/>
      <c r="E47" s="91"/>
      <c r="F47" s="92"/>
      <c r="G47" s="84"/>
      <c r="H47" s="92"/>
      <c r="I47" s="20"/>
      <c r="J47" s="18"/>
    </row>
    <row r="48" spans="1:10" s="8" customFormat="1" ht="17.100000000000001" customHeight="1">
      <c r="A48" s="290" t="s">
        <v>8</v>
      </c>
      <c r="B48" s="290"/>
      <c r="C48" s="290"/>
      <c r="D48" s="290"/>
      <c r="E48" s="290"/>
      <c r="F48" s="35">
        <f>SUM(F26:F47)</f>
        <v>3526047.01</v>
      </c>
      <c r="G48" s="34"/>
      <c r="H48" s="35">
        <f>SUM(H26:H47)</f>
        <v>46126700.209999993</v>
      </c>
      <c r="I48" s="21"/>
      <c r="J48" s="18"/>
    </row>
    <row r="49" spans="1:10" s="8" customFormat="1" ht="17.100000000000001" customHeight="1" thickBot="1">
      <c r="A49" s="290" t="s">
        <v>121</v>
      </c>
      <c r="B49" s="290"/>
      <c r="C49" s="290"/>
      <c r="D49" s="290"/>
      <c r="E49" s="290"/>
      <c r="F49" s="36">
        <f>SUM(F24-F48)</f>
        <v>744924.30000000075</v>
      </c>
      <c r="G49" s="30"/>
      <c r="H49" s="36">
        <f>SUM(H24-H48)</f>
        <v>-10120570.75999999</v>
      </c>
      <c r="I49" s="22"/>
      <c r="J49" s="18"/>
    </row>
    <row r="50" spans="1:10" s="8" customFormat="1" ht="18" customHeight="1" thickTop="1">
      <c r="A50" s="30"/>
      <c r="B50" s="30"/>
      <c r="C50" s="30"/>
      <c r="D50" s="30"/>
      <c r="E50" s="30"/>
      <c r="F50" s="30"/>
      <c r="G50" s="30"/>
      <c r="H50" s="29"/>
      <c r="I50" s="6"/>
      <c r="J50" s="18"/>
    </row>
    <row r="51" spans="1:10" s="8" customFormat="1" ht="18" customHeight="1">
      <c r="A51" s="30"/>
      <c r="B51" s="30"/>
      <c r="C51" s="30"/>
      <c r="D51" s="30"/>
      <c r="E51" s="30"/>
      <c r="F51" s="30"/>
      <c r="G51" s="30"/>
      <c r="H51" s="30"/>
    </row>
    <row r="52" spans="1:10" s="8" customFormat="1" ht="18" customHeight="1"/>
    <row r="53" spans="1:10" s="8" customFormat="1" ht="18" customHeight="1"/>
    <row r="54" spans="1:10" s="8" customFormat="1" ht="18" customHeight="1"/>
    <row r="55" spans="1:10" s="8" customFormat="1" ht="18" customHeight="1"/>
    <row r="56" spans="1:10" s="8" customFormat="1" ht="18" customHeight="1"/>
  </sheetData>
  <mergeCells count="7">
    <mergeCell ref="A48:E48"/>
    <mergeCell ref="A49:E49"/>
    <mergeCell ref="A1:H1"/>
    <mergeCell ref="A2:H2"/>
    <mergeCell ref="A3:H3"/>
    <mergeCell ref="A24:E24"/>
    <mergeCell ref="A4:B4"/>
  </mergeCells>
  <phoneticPr fontId="4" type="noConversion"/>
  <pageMargins left="0.94488188976377963" right="0.74803149606299213" top="0.15748031496062992" bottom="0" header="0.15748031496062992" footer="0.15748031496062992"/>
  <pageSetup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view="pageBreakPreview" topLeftCell="A64" zoomScaleSheetLayoutView="100" workbookViewId="0">
      <selection activeCell="G9" sqref="G9"/>
    </sheetView>
  </sheetViews>
  <sheetFormatPr defaultRowHeight="18.75"/>
  <cols>
    <col min="1" max="1" width="4.28515625" style="161" customWidth="1"/>
    <col min="2" max="2" width="33" style="273" customWidth="1"/>
    <col min="3" max="3" width="6.28515625" style="220" customWidth="1"/>
    <col min="4" max="4" width="12.7109375" style="221" customWidth="1"/>
    <col min="5" max="5" width="12.7109375" style="222" customWidth="1"/>
    <col min="6" max="6" width="13" style="222" customWidth="1"/>
    <col min="7" max="7" width="13.7109375" style="222" customWidth="1"/>
    <col min="8" max="8" width="13.42578125" style="221" customWidth="1"/>
    <col min="9" max="9" width="10.140625" style="161" hidden="1" customWidth="1"/>
    <col min="10" max="13" width="10.28515625" style="161" hidden="1" customWidth="1"/>
    <col min="14" max="16" width="9.140625" style="161"/>
    <col min="17" max="17" width="12.42578125" style="161" bestFit="1" customWidth="1"/>
    <col min="18" max="16384" width="9.140625" style="161"/>
  </cols>
  <sheetData>
    <row r="1" spans="1:13" s="150" customFormat="1" ht="18.75" customHeight="1">
      <c r="A1" s="293" t="s">
        <v>0</v>
      </c>
      <c r="B1" s="293"/>
      <c r="C1" s="293"/>
      <c r="D1" s="293"/>
      <c r="E1" s="293"/>
      <c r="F1" s="293"/>
      <c r="G1" s="293"/>
      <c r="H1" s="293"/>
      <c r="I1" s="149"/>
      <c r="J1" s="149"/>
      <c r="K1" s="149"/>
      <c r="L1" s="149"/>
      <c r="M1" s="294"/>
    </row>
    <row r="2" spans="1:13" s="150" customFormat="1" ht="18.75" customHeight="1">
      <c r="A2" s="293" t="s">
        <v>122</v>
      </c>
      <c r="B2" s="293"/>
      <c r="C2" s="293"/>
      <c r="D2" s="293"/>
      <c r="E2" s="293"/>
      <c r="F2" s="293"/>
      <c r="G2" s="293"/>
      <c r="H2" s="293"/>
      <c r="I2" s="151"/>
      <c r="J2" s="151"/>
      <c r="K2" s="151"/>
      <c r="L2" s="151"/>
      <c r="M2" s="294"/>
    </row>
    <row r="3" spans="1:13" s="150" customFormat="1" ht="18.75" customHeight="1">
      <c r="A3" s="293" t="s">
        <v>123</v>
      </c>
      <c r="B3" s="293"/>
      <c r="C3" s="293"/>
      <c r="D3" s="293"/>
      <c r="E3" s="293"/>
      <c r="F3" s="293"/>
      <c r="G3" s="293"/>
      <c r="H3" s="293"/>
      <c r="I3" s="149"/>
      <c r="J3" s="149"/>
      <c r="K3" s="149"/>
      <c r="L3" s="149"/>
      <c r="M3" s="294"/>
    </row>
    <row r="4" spans="1:13" s="150" customFormat="1" ht="18.75" customHeight="1">
      <c r="A4" s="152"/>
      <c r="B4" s="152"/>
      <c r="C4" s="295" t="s">
        <v>262</v>
      </c>
      <c r="D4" s="295"/>
      <c r="E4" s="295"/>
      <c r="F4" s="152"/>
      <c r="G4" s="152"/>
      <c r="H4" s="152" t="s">
        <v>124</v>
      </c>
      <c r="I4" s="149"/>
      <c r="J4" s="149"/>
      <c r="K4" s="149"/>
      <c r="L4" s="149"/>
      <c r="M4" s="294"/>
    </row>
    <row r="5" spans="1:13" s="150" customFormat="1" ht="34.5" customHeight="1">
      <c r="A5" s="298" t="s">
        <v>125</v>
      </c>
      <c r="B5" s="299"/>
      <c r="C5" s="153" t="s">
        <v>4</v>
      </c>
      <c r="D5" s="154" t="s">
        <v>6</v>
      </c>
      <c r="E5" s="155" t="s">
        <v>126</v>
      </c>
      <c r="F5" s="155" t="s">
        <v>127</v>
      </c>
      <c r="G5" s="155" t="s">
        <v>128</v>
      </c>
      <c r="H5" s="154" t="s">
        <v>129</v>
      </c>
    </row>
    <row r="6" spans="1:13">
      <c r="A6" s="156" t="s">
        <v>130</v>
      </c>
      <c r="B6" s="157"/>
      <c r="C6" s="158"/>
      <c r="D6" s="159"/>
      <c r="E6" s="160"/>
      <c r="F6" s="160"/>
      <c r="G6" s="160"/>
      <c r="H6" s="159"/>
    </row>
    <row r="7" spans="1:13" ht="18.75" customHeight="1">
      <c r="A7" s="300" t="s">
        <v>131</v>
      </c>
      <c r="B7" s="301"/>
      <c r="C7" s="162"/>
      <c r="D7" s="163"/>
      <c r="E7" s="164"/>
      <c r="F7" s="164"/>
      <c r="G7" s="164"/>
      <c r="H7" s="163"/>
    </row>
    <row r="8" spans="1:13">
      <c r="A8" s="165"/>
      <c r="B8" s="166" t="s">
        <v>132</v>
      </c>
      <c r="C8" s="167">
        <v>411001</v>
      </c>
      <c r="D8" s="168">
        <v>185000</v>
      </c>
      <c r="E8" s="169">
        <f>[1]ใบผ่าน3!Y7</f>
        <v>6362</v>
      </c>
      <c r="F8" s="169">
        <f>[1]ทะเบียนรายรับรวม!Q8</f>
        <v>123723</v>
      </c>
      <c r="G8" s="169">
        <f>E8+F8</f>
        <v>130085</v>
      </c>
      <c r="H8" s="168">
        <f t="shared" ref="H8:H70" si="0">G8-D8</f>
        <v>-54915</v>
      </c>
    </row>
    <row r="9" spans="1:13">
      <c r="A9" s="165"/>
      <c r="B9" s="166" t="s">
        <v>133</v>
      </c>
      <c r="C9" s="167">
        <v>411002</v>
      </c>
      <c r="D9" s="168">
        <v>16000</v>
      </c>
      <c r="E9" s="169">
        <f>[1]ใบผ่าน3!Y8</f>
        <v>418.95</v>
      </c>
      <c r="F9" s="169">
        <f>[1]ทะเบียนรายรับรวม!Q9</f>
        <v>8955.65</v>
      </c>
      <c r="G9" s="169">
        <f>E9+F9</f>
        <v>9374.6</v>
      </c>
      <c r="H9" s="168">
        <f t="shared" si="0"/>
        <v>-6625.4</v>
      </c>
    </row>
    <row r="10" spans="1:13">
      <c r="A10" s="165"/>
      <c r="B10" s="166" t="s">
        <v>134</v>
      </c>
      <c r="C10" s="167">
        <v>411003</v>
      </c>
      <c r="D10" s="168">
        <v>12000</v>
      </c>
      <c r="E10" s="169">
        <f>[1]ใบผ่าน3!Y9</f>
        <v>200</v>
      </c>
      <c r="F10" s="169">
        <f>[1]ทะเบียนรายรับรวม!Q10</f>
        <v>12010</v>
      </c>
      <c r="G10" s="169">
        <f>E10+F10</f>
        <v>12210</v>
      </c>
      <c r="H10" s="168">
        <f t="shared" si="0"/>
        <v>210</v>
      </c>
    </row>
    <row r="11" spans="1:13" ht="19.5" thickBot="1">
      <c r="A11" s="170"/>
      <c r="B11" s="171" t="s">
        <v>135</v>
      </c>
      <c r="C11" s="172">
        <v>411005</v>
      </c>
      <c r="D11" s="173">
        <v>122000</v>
      </c>
      <c r="E11" s="169">
        <f>[1]ใบผ่าน3!Y10</f>
        <v>0</v>
      </c>
      <c r="F11" s="169">
        <f>[1]ทะเบียนรายรับรวม!Q11</f>
        <v>39478.379999999997</v>
      </c>
      <c r="G11" s="174">
        <f>E11+F11</f>
        <v>39478.379999999997</v>
      </c>
      <c r="H11" s="173">
        <f t="shared" si="0"/>
        <v>-82521.62</v>
      </c>
    </row>
    <row r="12" spans="1:13" ht="19.5" thickBot="1">
      <c r="A12" s="175"/>
      <c r="B12" s="176" t="s">
        <v>136</v>
      </c>
      <c r="C12" s="177"/>
      <c r="D12" s="178">
        <v>335000</v>
      </c>
      <c r="E12" s="179">
        <f>SUM(E8:E11)</f>
        <v>6980.95</v>
      </c>
      <c r="F12" s="179">
        <f>SUM(F8:F11)</f>
        <v>184167.03</v>
      </c>
      <c r="G12" s="179">
        <f t="shared" ref="G12:H12" si="1">SUM(G8:G11)</f>
        <v>191147.98</v>
      </c>
      <c r="H12" s="179">
        <f t="shared" si="1"/>
        <v>-143852.01999999999</v>
      </c>
    </row>
    <row r="13" spans="1:13" ht="18.75" customHeight="1">
      <c r="A13" s="302" t="s">
        <v>137</v>
      </c>
      <c r="B13" s="303"/>
      <c r="C13" s="180"/>
      <c r="D13" s="181"/>
      <c r="E13" s="182"/>
      <c r="F13" s="169">
        <f>[1]ทะเบียนรายรับรวม!Q13</f>
        <v>0</v>
      </c>
      <c r="G13" s="183">
        <f t="shared" ref="G13:G25" si="2">E13+F13</f>
        <v>0</v>
      </c>
      <c r="H13" s="184">
        <f t="shared" si="0"/>
        <v>0</v>
      </c>
    </row>
    <row r="14" spans="1:13">
      <c r="A14" s="165"/>
      <c r="B14" s="166" t="s">
        <v>138</v>
      </c>
      <c r="C14" s="167">
        <v>412106</v>
      </c>
      <c r="D14" s="168">
        <v>3000</v>
      </c>
      <c r="E14" s="169">
        <f>[1]ใบผ่าน3!Y11</f>
        <v>448</v>
      </c>
      <c r="F14" s="169">
        <f>[1]ทะเบียนรายรับรวม!Q14</f>
        <v>1070</v>
      </c>
      <c r="G14" s="169">
        <f t="shared" si="2"/>
        <v>1518</v>
      </c>
      <c r="H14" s="168">
        <f t="shared" si="0"/>
        <v>-1482</v>
      </c>
    </row>
    <row r="15" spans="1:13">
      <c r="A15" s="170"/>
      <c r="B15" s="171" t="s">
        <v>139</v>
      </c>
      <c r="C15" s="172">
        <v>412107</v>
      </c>
      <c r="D15" s="173">
        <v>120000</v>
      </c>
      <c r="E15" s="169">
        <f>[1]ใบผ่าน3!Y12</f>
        <v>10980</v>
      </c>
      <c r="F15" s="169">
        <f>[1]ทะเบียนรายรับรวม!Q15</f>
        <v>87120</v>
      </c>
      <c r="G15" s="174">
        <f t="shared" si="2"/>
        <v>98100</v>
      </c>
      <c r="H15" s="173">
        <f t="shared" si="0"/>
        <v>-21900</v>
      </c>
    </row>
    <row r="16" spans="1:13">
      <c r="A16" s="165"/>
      <c r="B16" s="166" t="s">
        <v>140</v>
      </c>
      <c r="C16" s="167">
        <v>412112</v>
      </c>
      <c r="D16" s="168">
        <v>5000</v>
      </c>
      <c r="E16" s="169">
        <f>[1]ใบผ่าน3!Y13</f>
        <v>150</v>
      </c>
      <c r="F16" s="169">
        <f>[1]ทะเบียนรายรับรวม!Q16</f>
        <v>3620</v>
      </c>
      <c r="G16" s="169">
        <f t="shared" si="2"/>
        <v>3770</v>
      </c>
      <c r="H16" s="168">
        <f t="shared" si="0"/>
        <v>-1230</v>
      </c>
    </row>
    <row r="17" spans="1:8">
      <c r="A17" s="170"/>
      <c r="B17" s="171" t="s">
        <v>141</v>
      </c>
      <c r="C17" s="172">
        <v>412128</v>
      </c>
      <c r="D17" s="185">
        <v>200</v>
      </c>
      <c r="E17" s="169">
        <f>[1]ใบผ่าน3!Y14</f>
        <v>50</v>
      </c>
      <c r="F17" s="169">
        <f>[1]ทะเบียนรายรับรวม!Q17</f>
        <v>50</v>
      </c>
      <c r="G17" s="174">
        <f t="shared" si="2"/>
        <v>100</v>
      </c>
      <c r="H17" s="173">
        <f t="shared" si="0"/>
        <v>-100</v>
      </c>
    </row>
    <row r="18" spans="1:8">
      <c r="A18" s="165"/>
      <c r="B18" s="166" t="s">
        <v>142</v>
      </c>
      <c r="C18" s="167">
        <v>412202</v>
      </c>
      <c r="D18" s="186">
        <v>400</v>
      </c>
      <c r="E18" s="169">
        <f>[1]ใบผ่าน3!Y15</f>
        <v>0</v>
      </c>
      <c r="F18" s="169">
        <f>[1]ทะเบียนรายรับรวม!Q18</f>
        <v>0</v>
      </c>
      <c r="G18" s="169">
        <f t="shared" si="2"/>
        <v>0</v>
      </c>
      <c r="H18" s="168">
        <f t="shared" si="0"/>
        <v>-400</v>
      </c>
    </row>
    <row r="19" spans="1:8">
      <c r="A19" s="187"/>
      <c r="B19" s="188" t="s">
        <v>143</v>
      </c>
      <c r="C19" s="189">
        <v>412210</v>
      </c>
      <c r="D19" s="190">
        <v>190000</v>
      </c>
      <c r="E19" s="169">
        <f>[1]ใบผ่าน3!Y16</f>
        <v>0</v>
      </c>
      <c r="F19" s="169">
        <f>[1]ทะเบียนรายรับรวม!Q19</f>
        <v>124142.5</v>
      </c>
      <c r="G19" s="191">
        <f t="shared" si="2"/>
        <v>124142.5</v>
      </c>
      <c r="H19" s="190">
        <f t="shared" si="0"/>
        <v>-65857.5</v>
      </c>
    </row>
    <row r="20" spans="1:8" ht="37.5">
      <c r="A20" s="165"/>
      <c r="B20" s="166" t="s">
        <v>144</v>
      </c>
      <c r="C20" s="186">
        <v>412303</v>
      </c>
      <c r="D20" s="168">
        <v>12000</v>
      </c>
      <c r="E20" s="169">
        <f>[1]ใบผ่าน3!Y17</f>
        <v>1600</v>
      </c>
      <c r="F20" s="169">
        <f>[1]ทะเบียนรายรับรวม!Q20</f>
        <v>13325</v>
      </c>
      <c r="G20" s="169">
        <f t="shared" si="2"/>
        <v>14925</v>
      </c>
      <c r="H20" s="168">
        <f t="shared" si="0"/>
        <v>2925</v>
      </c>
    </row>
    <row r="21" spans="1:8" ht="37.5">
      <c r="A21" s="165"/>
      <c r="B21" s="166" t="s">
        <v>145</v>
      </c>
      <c r="C21" s="186">
        <v>412304</v>
      </c>
      <c r="D21" s="168">
        <v>9000</v>
      </c>
      <c r="E21" s="169">
        <f>[1]ใบผ่าน3!Y18</f>
        <v>400</v>
      </c>
      <c r="F21" s="169">
        <f>[1]ทะเบียนรายรับรวม!Q21</f>
        <v>7700</v>
      </c>
      <c r="G21" s="169">
        <f t="shared" si="2"/>
        <v>8100</v>
      </c>
      <c r="H21" s="168">
        <f t="shared" si="0"/>
        <v>-900</v>
      </c>
    </row>
    <row r="22" spans="1:8">
      <c r="A22" s="165"/>
      <c r="B22" s="166" t="s">
        <v>146</v>
      </c>
      <c r="C22" s="167">
        <v>412306</v>
      </c>
      <c r="D22" s="186">
        <v>500</v>
      </c>
      <c r="E22" s="169">
        <f>[1]ใบผ่าน3!Y19</f>
        <v>0</v>
      </c>
      <c r="F22" s="169">
        <f>[1]ทะเบียนรายรับรวม!Q22</f>
        <v>0</v>
      </c>
      <c r="G22" s="169">
        <f t="shared" si="2"/>
        <v>0</v>
      </c>
      <c r="H22" s="168">
        <f t="shared" si="0"/>
        <v>-500</v>
      </c>
    </row>
    <row r="23" spans="1:8">
      <c r="A23" s="165"/>
      <c r="B23" s="166" t="s">
        <v>147</v>
      </c>
      <c r="C23" s="167">
        <v>412307</v>
      </c>
      <c r="D23" s="186">
        <v>200</v>
      </c>
      <c r="E23" s="169">
        <f>[1]ใบผ่าน3!Y20</f>
        <v>40</v>
      </c>
      <c r="F23" s="169">
        <f>[1]ทะเบียนรายรับรวม!Q23</f>
        <v>100</v>
      </c>
      <c r="G23" s="169">
        <f t="shared" si="2"/>
        <v>140</v>
      </c>
      <c r="H23" s="168">
        <f t="shared" si="0"/>
        <v>-60</v>
      </c>
    </row>
    <row r="24" spans="1:8" ht="37.5">
      <c r="A24" s="165"/>
      <c r="B24" s="166" t="s">
        <v>148</v>
      </c>
      <c r="C24" s="167">
        <v>412308</v>
      </c>
      <c r="D24" s="186">
        <v>200</v>
      </c>
      <c r="E24" s="169">
        <f>[1]ใบผ่าน3!Y21</f>
        <v>0</v>
      </c>
      <c r="F24" s="169">
        <f>[1]ทะเบียนรายรับรวม!Q24</f>
        <v>330</v>
      </c>
      <c r="G24" s="169">
        <f t="shared" si="2"/>
        <v>330</v>
      </c>
      <c r="H24" s="168">
        <f t="shared" si="0"/>
        <v>130</v>
      </c>
    </row>
    <row r="25" spans="1:8" ht="19.5" thickBot="1">
      <c r="A25" s="170"/>
      <c r="B25" s="171" t="s">
        <v>149</v>
      </c>
      <c r="C25" s="172">
        <v>412399</v>
      </c>
      <c r="D25" s="173">
        <v>1500</v>
      </c>
      <c r="E25" s="169">
        <f>[1]ใบผ่าน3!Y22</f>
        <v>0</v>
      </c>
      <c r="F25" s="169">
        <f>[1]ทะเบียนรายรับรวม!Q25</f>
        <v>400</v>
      </c>
      <c r="G25" s="174">
        <f t="shared" si="2"/>
        <v>400</v>
      </c>
      <c r="H25" s="173">
        <f t="shared" si="0"/>
        <v>-1100</v>
      </c>
    </row>
    <row r="26" spans="1:8" ht="19.5" customHeight="1" thickBot="1">
      <c r="A26" s="304" t="s">
        <v>150</v>
      </c>
      <c r="B26" s="305"/>
      <c r="C26" s="177"/>
      <c r="D26" s="178">
        <f>SUM(D14:D25)</f>
        <v>342000</v>
      </c>
      <c r="E26" s="178">
        <f t="shared" ref="E26:H26" si="3">SUM(E14:E25)</f>
        <v>13668</v>
      </c>
      <c r="F26" s="178">
        <f t="shared" si="3"/>
        <v>237857.5</v>
      </c>
      <c r="G26" s="178">
        <f t="shared" si="3"/>
        <v>251525.5</v>
      </c>
      <c r="H26" s="178">
        <f t="shared" si="3"/>
        <v>-90474.5</v>
      </c>
    </row>
    <row r="27" spans="1:8">
      <c r="A27" s="306" t="s">
        <v>151</v>
      </c>
      <c r="B27" s="307"/>
      <c r="C27" s="180"/>
      <c r="D27" s="181"/>
      <c r="E27" s="182"/>
      <c r="F27" s="169">
        <f>[1]ทะเบียนรายรับรวม!Q27</f>
        <v>0</v>
      </c>
      <c r="G27" s="182"/>
      <c r="H27" s="184"/>
    </row>
    <row r="28" spans="1:8">
      <c r="A28" s="165"/>
      <c r="B28" s="166" t="s">
        <v>152</v>
      </c>
      <c r="C28" s="167">
        <v>413001</v>
      </c>
      <c r="D28" s="169">
        <v>0</v>
      </c>
      <c r="E28" s="169">
        <f>[1]ใบผ่าน3!Y23</f>
        <v>0</v>
      </c>
      <c r="F28" s="169">
        <f>[1]ทะเบียนรายรับรวม!Q28</f>
        <v>0</v>
      </c>
      <c r="G28" s="169">
        <f>E28+F28</f>
        <v>0</v>
      </c>
      <c r="H28" s="168">
        <f t="shared" si="0"/>
        <v>0</v>
      </c>
    </row>
    <row r="29" spans="1:8">
      <c r="A29" s="165"/>
      <c r="B29" s="166" t="s">
        <v>153</v>
      </c>
      <c r="C29" s="167">
        <v>413002</v>
      </c>
      <c r="D29" s="168">
        <v>85000</v>
      </c>
      <c r="E29" s="169">
        <f>[1]ใบผ่าน3!Y24</f>
        <v>13530</v>
      </c>
      <c r="F29" s="169">
        <f>[1]ทะเบียนรายรับรวม!Q29</f>
        <v>104800</v>
      </c>
      <c r="G29" s="169">
        <f>E29+F29</f>
        <v>118330</v>
      </c>
      <c r="H29" s="168">
        <f t="shared" si="0"/>
        <v>33330</v>
      </c>
    </row>
    <row r="30" spans="1:8" ht="19.5" thickBot="1">
      <c r="A30" s="170"/>
      <c r="B30" s="171" t="s">
        <v>154</v>
      </c>
      <c r="C30" s="172">
        <v>413003</v>
      </c>
      <c r="D30" s="173">
        <v>576000</v>
      </c>
      <c r="E30" s="169">
        <f>[1]ใบผ่าน3!Y25</f>
        <v>667.37</v>
      </c>
      <c r="F30" s="169">
        <f>[1]ทะเบียนรายรับรวม!Q30</f>
        <v>254557.78</v>
      </c>
      <c r="G30" s="174">
        <f>E30+F30</f>
        <v>255225.15</v>
      </c>
      <c r="H30" s="173">
        <f t="shared" si="0"/>
        <v>-320774.84999999998</v>
      </c>
    </row>
    <row r="31" spans="1:8" ht="19.5" thickBot="1">
      <c r="A31" s="175"/>
      <c r="B31" s="274" t="s">
        <v>155</v>
      </c>
      <c r="C31" s="177"/>
      <c r="D31" s="179">
        <f>SUM(D28:D30)</f>
        <v>661000</v>
      </c>
      <c r="E31" s="179">
        <f t="shared" ref="E31:H31" si="4">SUM(E28:E30)</f>
        <v>14197.37</v>
      </c>
      <c r="F31" s="179">
        <f t="shared" si="4"/>
        <v>359357.78</v>
      </c>
      <c r="G31" s="179">
        <f t="shared" si="4"/>
        <v>373555.15</v>
      </c>
      <c r="H31" s="179">
        <f t="shared" si="4"/>
        <v>-287444.84999999998</v>
      </c>
    </row>
    <row r="32" spans="1:8" ht="18.75" customHeight="1">
      <c r="A32" s="308" t="s">
        <v>156</v>
      </c>
      <c r="B32" s="309"/>
      <c r="C32" s="180"/>
      <c r="D32" s="181"/>
      <c r="E32" s="182"/>
      <c r="F32" s="169">
        <f>[1]ทะเบียนรายรับรวม!Q32</f>
        <v>0</v>
      </c>
      <c r="G32" s="183"/>
      <c r="H32" s="184">
        <f t="shared" si="0"/>
        <v>0</v>
      </c>
    </row>
    <row r="33" spans="1:8" ht="37.5">
      <c r="A33" s="165"/>
      <c r="B33" s="166" t="s">
        <v>157</v>
      </c>
      <c r="C33" s="167">
        <v>414004</v>
      </c>
      <c r="D33" s="169">
        <v>0</v>
      </c>
      <c r="E33" s="169">
        <f>[1]ใบผ่าน3!Y26</f>
        <v>0</v>
      </c>
      <c r="F33" s="169">
        <f>[1]ทะเบียนรายรับรวม!Q33</f>
        <v>0</v>
      </c>
      <c r="G33" s="169">
        <f>E33+F33</f>
        <v>0</v>
      </c>
      <c r="H33" s="168">
        <f t="shared" si="0"/>
        <v>0</v>
      </c>
    </row>
    <row r="34" spans="1:8" ht="19.5" thickBot="1">
      <c r="A34" s="170"/>
      <c r="B34" s="171" t="s">
        <v>158</v>
      </c>
      <c r="C34" s="172">
        <v>414006</v>
      </c>
      <c r="D34" s="174">
        <v>0</v>
      </c>
      <c r="E34" s="169">
        <f>[1]ใบผ่าน3!Y27</f>
        <v>122250</v>
      </c>
      <c r="F34" s="169">
        <f>[1]ทะเบียนรายรับรวม!Q34</f>
        <v>987793</v>
      </c>
      <c r="G34" s="174">
        <f>E34+F34</f>
        <v>1110043</v>
      </c>
      <c r="H34" s="173">
        <f t="shared" si="0"/>
        <v>1110043</v>
      </c>
    </row>
    <row r="35" spans="1:8" ht="19.5" customHeight="1" thickBot="1">
      <c r="A35" s="310" t="s">
        <v>159</v>
      </c>
      <c r="B35" s="311"/>
      <c r="C35" s="177"/>
      <c r="D35" s="179">
        <f>SUM(D33:D34)</f>
        <v>0</v>
      </c>
      <c r="E35" s="179">
        <f t="shared" ref="E35:H35" si="5">SUM(E33:E34)</f>
        <v>122250</v>
      </c>
      <c r="F35" s="179">
        <f t="shared" si="5"/>
        <v>987793</v>
      </c>
      <c r="G35" s="179">
        <f t="shared" si="5"/>
        <v>1110043</v>
      </c>
      <c r="H35" s="179">
        <f t="shared" si="5"/>
        <v>1110043</v>
      </c>
    </row>
    <row r="36" spans="1:8" ht="18.75" customHeight="1">
      <c r="A36" s="312" t="s">
        <v>160</v>
      </c>
      <c r="B36" s="303"/>
      <c r="C36" s="180"/>
      <c r="D36" s="192"/>
      <c r="E36" s="182"/>
      <c r="F36" s="169">
        <f>[1]ทะเบียนรายรับรวม!Q36</f>
        <v>0</v>
      </c>
      <c r="G36" s="183"/>
      <c r="H36" s="193">
        <f t="shared" si="0"/>
        <v>0</v>
      </c>
    </row>
    <row r="37" spans="1:8">
      <c r="A37" s="194"/>
      <c r="B37" s="166" t="s">
        <v>161</v>
      </c>
      <c r="C37" s="167">
        <v>415004</v>
      </c>
      <c r="D37" s="168">
        <v>137000</v>
      </c>
      <c r="E37" s="169">
        <f>[1]ใบผ่าน3!Y28</f>
        <v>82500</v>
      </c>
      <c r="F37" s="169">
        <f>[1]ทะเบียนรายรับรวม!Q37</f>
        <v>11000</v>
      </c>
      <c r="G37" s="169">
        <f>E37+F37</f>
        <v>93500</v>
      </c>
      <c r="H37" s="195">
        <f t="shared" si="0"/>
        <v>-43500</v>
      </c>
    </row>
    <row r="38" spans="1:8" ht="19.5" thickBot="1">
      <c r="A38" s="196"/>
      <c r="B38" s="171" t="s">
        <v>162</v>
      </c>
      <c r="C38" s="172">
        <v>415999</v>
      </c>
      <c r="D38" s="173">
        <v>10000</v>
      </c>
      <c r="E38" s="197">
        <f>[1]ใบผ่าน3!Y29</f>
        <v>380</v>
      </c>
      <c r="F38" s="197">
        <f>[1]ทะเบียนรายรับรวม!Q38</f>
        <v>31812</v>
      </c>
      <c r="G38" s="174">
        <f>E38+F38</f>
        <v>32192</v>
      </c>
      <c r="H38" s="198">
        <f t="shared" si="0"/>
        <v>22192</v>
      </c>
    </row>
    <row r="39" spans="1:8" ht="19.5" thickBot="1">
      <c r="A39" s="199"/>
      <c r="B39" s="274" t="s">
        <v>163</v>
      </c>
      <c r="C39" s="177"/>
      <c r="D39" s="178">
        <f>SUM(D37:D38)</f>
        <v>147000</v>
      </c>
      <c r="E39" s="179">
        <f t="shared" ref="E39:H39" si="6">SUM(E37:E38)</f>
        <v>82880</v>
      </c>
      <c r="F39" s="200">
        <f>[1]ทะเบียนรายรับรวม!Q39</f>
        <v>42812</v>
      </c>
      <c r="G39" s="179">
        <f t="shared" si="6"/>
        <v>125692</v>
      </c>
      <c r="H39" s="201">
        <f t="shared" si="6"/>
        <v>-21308</v>
      </c>
    </row>
    <row r="40" spans="1:8" ht="19.5" thickBot="1">
      <c r="A40" s="313" t="s">
        <v>164</v>
      </c>
      <c r="B40" s="314"/>
      <c r="C40" s="177"/>
      <c r="D40" s="178">
        <f>D12+D26+D31+D35+D39</f>
        <v>1485000</v>
      </c>
      <c r="E40" s="178">
        <f t="shared" ref="E40:H40" si="7">E12+E26+E31+E35+E39</f>
        <v>239976.32000000001</v>
      </c>
      <c r="F40" s="178">
        <f t="shared" si="7"/>
        <v>1811987.31</v>
      </c>
      <c r="G40" s="178">
        <f t="shared" si="7"/>
        <v>2051963.63</v>
      </c>
      <c r="H40" s="178">
        <f t="shared" si="7"/>
        <v>566963.63</v>
      </c>
    </row>
    <row r="41" spans="1:8" ht="18.75" customHeight="1">
      <c r="A41" s="315" t="s">
        <v>165</v>
      </c>
      <c r="B41" s="316"/>
      <c r="C41" s="180"/>
      <c r="D41" s="181"/>
      <c r="E41" s="181"/>
      <c r="F41" s="169">
        <f>[1]ทะเบียนรายรับรวม!Q41</f>
        <v>0</v>
      </c>
      <c r="G41" s="181"/>
      <c r="H41" s="181"/>
    </row>
    <row r="42" spans="1:8" ht="18.75" customHeight="1">
      <c r="A42" s="317" t="s">
        <v>166</v>
      </c>
      <c r="B42" s="318"/>
      <c r="C42" s="202"/>
      <c r="D42" s="203"/>
      <c r="E42" s="204"/>
      <c r="F42" s="169">
        <f>[1]ทะเบียนรายรับรวม!Q42</f>
        <v>0</v>
      </c>
      <c r="G42" s="169"/>
      <c r="H42" s="168">
        <f t="shared" si="0"/>
        <v>0</v>
      </c>
    </row>
    <row r="43" spans="1:8" ht="18.75" customHeight="1">
      <c r="A43" s="165"/>
      <c r="B43" s="166" t="s">
        <v>167</v>
      </c>
      <c r="C43" s="167">
        <v>421001</v>
      </c>
      <c r="D43" s="168">
        <v>350000</v>
      </c>
      <c r="E43" s="169">
        <f>[1]ใบผ่าน3!Y30</f>
        <v>41782.75</v>
      </c>
      <c r="F43" s="169">
        <f>[1]ทะเบียนรายรับรวม!Q43</f>
        <v>359738.22</v>
      </c>
      <c r="G43" s="169">
        <f t="shared" ref="G43:G70" si="8">E43+F43</f>
        <v>401520.97</v>
      </c>
      <c r="H43" s="168">
        <f t="shared" si="0"/>
        <v>51520.969999999972</v>
      </c>
    </row>
    <row r="44" spans="1:8" ht="18.75" customHeight="1">
      <c r="A44" s="165"/>
      <c r="B44" s="166" t="s">
        <v>168</v>
      </c>
      <c r="C44" s="167">
        <v>421002</v>
      </c>
      <c r="D44" s="168">
        <v>13260000</v>
      </c>
      <c r="E44" s="169">
        <f>[1]ใบผ่าน3!Y31</f>
        <v>1135976.8799999999</v>
      </c>
      <c r="F44" s="169">
        <f>[1]ทะเบียนรายรับรวม!Q44</f>
        <v>9218981.5099999998</v>
      </c>
      <c r="G44" s="169">
        <f t="shared" si="8"/>
        <v>10354958.390000001</v>
      </c>
      <c r="H44" s="168">
        <f t="shared" si="0"/>
        <v>-2905041.6099999994</v>
      </c>
    </row>
    <row r="45" spans="1:8" ht="18.75" customHeight="1">
      <c r="A45" s="165"/>
      <c r="B45" s="166" t="s">
        <v>169</v>
      </c>
      <c r="C45" s="167">
        <v>421004</v>
      </c>
      <c r="D45" s="168">
        <v>1775000</v>
      </c>
      <c r="E45" s="169">
        <f>[1]ใบผ่าน3!Y32</f>
        <v>172062.11</v>
      </c>
      <c r="F45" s="169">
        <f>[1]ทะเบียนรายรับรวม!Q45</f>
        <v>1211866.0700000003</v>
      </c>
      <c r="G45" s="169">
        <f t="shared" si="8"/>
        <v>1383928.1800000002</v>
      </c>
      <c r="H45" s="168">
        <f t="shared" si="0"/>
        <v>-391071.81999999983</v>
      </c>
    </row>
    <row r="46" spans="1:8" ht="18.75" customHeight="1">
      <c r="A46" s="165"/>
      <c r="B46" s="166" t="s">
        <v>170</v>
      </c>
      <c r="C46" s="167">
        <v>421005</v>
      </c>
      <c r="D46" s="168">
        <v>20000</v>
      </c>
      <c r="E46" s="169">
        <f>[1]ใบผ่าน3!Y33</f>
        <v>17875.59</v>
      </c>
      <c r="F46" s="169">
        <f>[1]ทะเบียนรายรับรวม!Q46</f>
        <v>289335.13</v>
      </c>
      <c r="G46" s="169">
        <f t="shared" si="8"/>
        <v>307210.72000000003</v>
      </c>
      <c r="H46" s="168">
        <f t="shared" si="0"/>
        <v>287210.72000000003</v>
      </c>
    </row>
    <row r="47" spans="1:8" ht="18.75" customHeight="1">
      <c r="A47" s="165"/>
      <c r="B47" s="166" t="s">
        <v>171</v>
      </c>
      <c r="C47" s="167">
        <v>421006</v>
      </c>
      <c r="D47" s="168">
        <v>740000</v>
      </c>
      <c r="E47" s="169">
        <f>[1]ใบผ่าน3!Y34</f>
        <v>74844.070000000007</v>
      </c>
      <c r="F47" s="169">
        <f>[1]ทะเบียนรายรับรวม!Q47</f>
        <v>588879.27</v>
      </c>
      <c r="G47" s="169">
        <f t="shared" si="8"/>
        <v>663723.34000000008</v>
      </c>
      <c r="H47" s="168">
        <f t="shared" si="0"/>
        <v>-76276.659999999916</v>
      </c>
    </row>
    <row r="48" spans="1:8" ht="18.75" customHeight="1">
      <c r="A48" s="165"/>
      <c r="B48" s="166" t="s">
        <v>172</v>
      </c>
      <c r="C48" s="167">
        <v>421007</v>
      </c>
      <c r="D48" s="168">
        <v>1400000</v>
      </c>
      <c r="E48" s="169">
        <f>[1]ใบผ่าน3!Y35</f>
        <v>172757.7</v>
      </c>
      <c r="F48" s="169">
        <f>[1]ทะเบียนรายรับรวม!Q48</f>
        <v>1159414.1400000001</v>
      </c>
      <c r="G48" s="169">
        <f t="shared" si="8"/>
        <v>1332171.8400000001</v>
      </c>
      <c r="H48" s="168">
        <f t="shared" si="0"/>
        <v>-67828.159999999916</v>
      </c>
    </row>
    <row r="49" spans="1:17" ht="18" customHeight="1">
      <c r="A49" s="165"/>
      <c r="B49" s="166" t="s">
        <v>173</v>
      </c>
      <c r="C49" s="167">
        <v>421012</v>
      </c>
      <c r="D49" s="168">
        <v>35000</v>
      </c>
      <c r="E49" s="169">
        <f>[1]ใบผ่าน3!Y36</f>
        <v>8386.4699999999993</v>
      </c>
      <c r="F49" s="169">
        <f>[1]ทะเบียนรายรับรวม!Q49</f>
        <v>7637.42</v>
      </c>
      <c r="G49" s="169">
        <f t="shared" si="8"/>
        <v>16023.89</v>
      </c>
      <c r="H49" s="168">
        <f t="shared" si="0"/>
        <v>-18976.11</v>
      </c>
    </row>
    <row r="50" spans="1:17" ht="18" customHeight="1">
      <c r="A50" s="165"/>
      <c r="B50" s="166" t="s">
        <v>174</v>
      </c>
      <c r="C50" s="167">
        <v>421013</v>
      </c>
      <c r="D50" s="168">
        <v>60000</v>
      </c>
      <c r="E50" s="169">
        <f>[1]ใบผ่าน3!Y37</f>
        <v>0</v>
      </c>
      <c r="F50" s="169">
        <f>[1]ทะเบียนรายรับรวม!Q50</f>
        <v>22688.84</v>
      </c>
      <c r="G50" s="169">
        <f t="shared" si="8"/>
        <v>22688.84</v>
      </c>
      <c r="H50" s="168">
        <f t="shared" si="0"/>
        <v>-37311.160000000003</v>
      </c>
    </row>
    <row r="51" spans="1:17" ht="38.25" thickBot="1">
      <c r="A51" s="170"/>
      <c r="B51" s="171" t="s">
        <v>175</v>
      </c>
      <c r="C51" s="172">
        <v>421015</v>
      </c>
      <c r="D51" s="173">
        <v>325000</v>
      </c>
      <c r="E51" s="169">
        <f>[1]ใบผ่าน3!Y38</f>
        <v>25806</v>
      </c>
      <c r="F51" s="169">
        <f>[1]ทะเบียนรายรับรวม!Q51</f>
        <v>107193</v>
      </c>
      <c r="G51" s="174">
        <f t="shared" si="8"/>
        <v>132999</v>
      </c>
      <c r="H51" s="173">
        <f t="shared" si="0"/>
        <v>-192001</v>
      </c>
    </row>
    <row r="52" spans="1:17" ht="19.5" thickBot="1">
      <c r="A52" s="175"/>
      <c r="B52" s="274" t="s">
        <v>176</v>
      </c>
      <c r="C52" s="177"/>
      <c r="D52" s="178">
        <f>SUM(D43:D51)</f>
        <v>17965000</v>
      </c>
      <c r="E52" s="179">
        <f>SUM(E43:E51)</f>
        <v>1649491.5699999998</v>
      </c>
      <c r="F52" s="179">
        <f>SUM(F43:F51)</f>
        <v>12965733.600000001</v>
      </c>
      <c r="G52" s="179">
        <f t="shared" ref="G52" si="9">SUM(G43:G51)</f>
        <v>14615225.170000002</v>
      </c>
      <c r="H52" s="205">
        <f t="shared" si="0"/>
        <v>-3349774.8299999982</v>
      </c>
      <c r="Q52" s="206"/>
    </row>
    <row r="53" spans="1:17" ht="41.25" customHeight="1">
      <c r="A53" s="296" t="s">
        <v>177</v>
      </c>
      <c r="B53" s="297"/>
      <c r="C53" s="180"/>
      <c r="D53" s="181"/>
      <c r="E53" s="182"/>
      <c r="F53" s="169">
        <f>[1]ทะเบียนรายรับรวม!Q53</f>
        <v>0</v>
      </c>
      <c r="G53" s="183"/>
      <c r="H53" s="184"/>
      <c r="Q53" s="207"/>
    </row>
    <row r="54" spans="1:17" ht="21">
      <c r="A54" s="317" t="s">
        <v>178</v>
      </c>
      <c r="B54" s="318"/>
      <c r="C54" s="202"/>
      <c r="D54" s="203"/>
      <c r="E54" s="204"/>
      <c r="F54" s="169"/>
      <c r="G54" s="169"/>
      <c r="H54" s="168"/>
      <c r="Q54" s="207"/>
    </row>
    <row r="55" spans="1:17" ht="36">
      <c r="A55" s="165"/>
      <c r="B55" s="208" t="s">
        <v>179</v>
      </c>
      <c r="C55" s="167">
        <v>431002</v>
      </c>
      <c r="D55" s="168">
        <v>15000000</v>
      </c>
      <c r="E55" s="169">
        <f>[1]ใบผ่าน3!Y39</f>
        <v>0</v>
      </c>
      <c r="F55" s="169">
        <f>[1]ทะเบียนรายรับรวม!Q55</f>
        <v>6588214</v>
      </c>
      <c r="G55" s="169">
        <f t="shared" si="8"/>
        <v>6588214</v>
      </c>
      <c r="H55" s="169">
        <f t="shared" si="0"/>
        <v>-8411786</v>
      </c>
      <c r="Q55" s="207"/>
    </row>
    <row r="56" spans="1:17" ht="21">
      <c r="A56" s="165"/>
      <c r="B56" s="209" t="s">
        <v>180</v>
      </c>
      <c r="C56" s="167"/>
      <c r="D56" s="168"/>
      <c r="E56" s="169">
        <f>[1]ใบผ่าน3!Y40</f>
        <v>0</v>
      </c>
      <c r="F56" s="169">
        <f>[1]ทะเบียนรายรับรวม!Q56</f>
        <v>551459</v>
      </c>
      <c r="G56" s="169">
        <f t="shared" si="8"/>
        <v>551459</v>
      </c>
      <c r="H56" s="169">
        <f t="shared" si="0"/>
        <v>551459</v>
      </c>
      <c r="Q56" s="207"/>
    </row>
    <row r="57" spans="1:17">
      <c r="A57" s="165"/>
      <c r="B57" s="209" t="s">
        <v>181</v>
      </c>
      <c r="C57" s="167"/>
      <c r="D57" s="168"/>
      <c r="E57" s="169">
        <f>[1]ใบผ่าน3!Y41</f>
        <v>0</v>
      </c>
      <c r="F57" s="169">
        <f>[1]ทะเบียนรายรับรวม!Q57</f>
        <v>1217000</v>
      </c>
      <c r="G57" s="169">
        <f t="shared" si="8"/>
        <v>1217000</v>
      </c>
      <c r="H57" s="169">
        <f t="shared" si="0"/>
        <v>1217000</v>
      </c>
      <c r="Q57" s="206"/>
    </row>
    <row r="58" spans="1:17" ht="18" customHeight="1">
      <c r="A58" s="165"/>
      <c r="B58" s="210" t="s">
        <v>182</v>
      </c>
      <c r="C58" s="167"/>
      <c r="D58" s="168"/>
      <c r="E58" s="169">
        <f>[1]ใบผ่าน3!Y42</f>
        <v>0</v>
      </c>
      <c r="F58" s="169">
        <f>[1]ทะเบียนรายรับรวม!Q58</f>
        <v>10000</v>
      </c>
      <c r="G58" s="169">
        <f t="shared" si="8"/>
        <v>10000</v>
      </c>
      <c r="H58" s="169">
        <f t="shared" si="0"/>
        <v>10000</v>
      </c>
      <c r="Q58" s="206"/>
    </row>
    <row r="59" spans="1:17" ht="18" customHeight="1">
      <c r="A59" s="165"/>
      <c r="B59" s="211" t="s">
        <v>183</v>
      </c>
      <c r="C59" s="167"/>
      <c r="D59" s="168"/>
      <c r="E59" s="169">
        <f>[1]ใบผ่าน3!Y43</f>
        <v>0</v>
      </c>
      <c r="F59" s="169">
        <f>[1]ทะเบียนรายรับรวม!Q59</f>
        <v>30000</v>
      </c>
      <c r="G59" s="169">
        <f t="shared" si="8"/>
        <v>30000</v>
      </c>
      <c r="H59" s="169">
        <f t="shared" si="0"/>
        <v>30000</v>
      </c>
      <c r="Q59" s="261"/>
    </row>
    <row r="60" spans="1:17" ht="19.5" thickBot="1">
      <c r="A60" s="165"/>
      <c r="B60" s="209" t="s">
        <v>184</v>
      </c>
      <c r="C60" s="167"/>
      <c r="D60" s="168"/>
      <c r="E60" s="169">
        <v>0</v>
      </c>
      <c r="F60" s="169">
        <f>[1]ทะเบียนรายรับรวม!Q60</f>
        <v>0</v>
      </c>
      <c r="G60" s="169">
        <f t="shared" si="8"/>
        <v>0</v>
      </c>
      <c r="H60" s="169">
        <f t="shared" si="0"/>
        <v>0</v>
      </c>
    </row>
    <row r="61" spans="1:17" ht="19.5" thickBot="1">
      <c r="A61" s="199"/>
      <c r="B61" s="274" t="s">
        <v>185</v>
      </c>
      <c r="C61" s="177"/>
      <c r="D61" s="179">
        <f>SUM(D55:D60)</f>
        <v>15000000</v>
      </c>
      <c r="E61" s="179">
        <f t="shared" ref="E61:H61" si="10">SUM(E55:E60)</f>
        <v>0</v>
      </c>
      <c r="F61" s="179">
        <f t="shared" si="10"/>
        <v>8396673</v>
      </c>
      <c r="G61" s="179">
        <f t="shared" si="10"/>
        <v>8396673</v>
      </c>
      <c r="H61" s="201">
        <f t="shared" si="10"/>
        <v>-6603327</v>
      </c>
    </row>
    <row r="62" spans="1:17">
      <c r="A62" s="319" t="s">
        <v>186</v>
      </c>
      <c r="B62" s="320"/>
      <c r="C62" s="212"/>
      <c r="D62" s="213"/>
      <c r="E62" s="214"/>
      <c r="F62" s="191">
        <f>[1]ทะเบียนรายรับรวม!Q62</f>
        <v>0</v>
      </c>
      <c r="G62" s="191">
        <f t="shared" si="8"/>
        <v>0</v>
      </c>
      <c r="H62" s="191">
        <f t="shared" si="0"/>
        <v>0</v>
      </c>
    </row>
    <row r="63" spans="1:17" ht="18" customHeight="1">
      <c r="A63" s="319" t="s">
        <v>187</v>
      </c>
      <c r="B63" s="320"/>
      <c r="C63" s="167">
        <v>441000</v>
      </c>
      <c r="D63" s="214">
        <v>0</v>
      </c>
      <c r="E63" s="214"/>
      <c r="F63" s="169">
        <f>[1]ทะเบียนรายรับรวม!Q63</f>
        <v>0</v>
      </c>
      <c r="G63" s="169">
        <f t="shared" si="8"/>
        <v>0</v>
      </c>
      <c r="H63" s="169">
        <f t="shared" si="0"/>
        <v>0</v>
      </c>
    </row>
    <row r="64" spans="1:17">
      <c r="A64" s="275"/>
      <c r="B64" s="166" t="s">
        <v>188</v>
      </c>
      <c r="C64" s="167"/>
      <c r="D64" s="214">
        <v>0</v>
      </c>
      <c r="E64" s="214">
        <f>[1]ใบผ่าน3!Y45</f>
        <v>0</v>
      </c>
      <c r="F64" s="169">
        <f>[1]ทะเบียนรายรับรวม!Q64</f>
        <v>552510</v>
      </c>
      <c r="G64" s="169">
        <f t="shared" si="8"/>
        <v>552510</v>
      </c>
      <c r="H64" s="169">
        <f t="shared" si="0"/>
        <v>552510</v>
      </c>
    </row>
    <row r="65" spans="1:8" ht="18.75" customHeight="1">
      <c r="A65" s="275"/>
      <c r="B65" s="166" t="s">
        <v>189</v>
      </c>
      <c r="C65" s="167"/>
      <c r="D65" s="214">
        <v>0</v>
      </c>
      <c r="E65" s="214">
        <f>[1]ใบผ่าน3!Y46</f>
        <v>0</v>
      </c>
      <c r="F65" s="169">
        <f>[1]ทะเบียนรายรับรวม!Q65</f>
        <v>217170</v>
      </c>
      <c r="G65" s="169">
        <f t="shared" si="8"/>
        <v>217170</v>
      </c>
      <c r="H65" s="169">
        <f t="shared" si="0"/>
        <v>217170</v>
      </c>
    </row>
    <row r="66" spans="1:8" ht="18.75" customHeight="1">
      <c r="A66" s="275"/>
      <c r="B66" s="166" t="s">
        <v>190</v>
      </c>
      <c r="C66" s="167"/>
      <c r="D66" s="214"/>
      <c r="E66" s="214">
        <f>[1]ใบผ่าน3!Y47</f>
        <v>0</v>
      </c>
      <c r="F66" s="169">
        <f>[1]ทะเบียนรายรับรวม!Q66</f>
        <v>10260</v>
      </c>
      <c r="G66" s="169">
        <f t="shared" si="8"/>
        <v>10260</v>
      </c>
      <c r="H66" s="169">
        <f t="shared" si="0"/>
        <v>10260</v>
      </c>
    </row>
    <row r="67" spans="1:8" ht="18.75" customHeight="1">
      <c r="A67" s="275"/>
      <c r="B67" s="166" t="s">
        <v>191</v>
      </c>
      <c r="C67" s="167"/>
      <c r="D67" s="214"/>
      <c r="E67" s="214">
        <f>[1]ใบผ่าน3!Y48</f>
        <v>0</v>
      </c>
      <c r="F67" s="169">
        <f>[1]ทะเบียนรายรับรวม!Q67</f>
        <v>74900</v>
      </c>
      <c r="G67" s="169">
        <f t="shared" si="8"/>
        <v>74900</v>
      </c>
      <c r="H67" s="169">
        <f t="shared" si="0"/>
        <v>74900</v>
      </c>
    </row>
    <row r="68" spans="1:8" ht="18.75" customHeight="1">
      <c r="A68" s="275"/>
      <c r="B68" s="166" t="s">
        <v>192</v>
      </c>
      <c r="C68" s="167"/>
      <c r="D68" s="214">
        <v>0</v>
      </c>
      <c r="E68" s="214">
        <f>[1]ใบผ่าน3!Y49</f>
        <v>1099600</v>
      </c>
      <c r="F68" s="169">
        <f>[1]ทะเบียนรายรับรวม!Q68</f>
        <v>2439100</v>
      </c>
      <c r="G68" s="169">
        <f t="shared" si="8"/>
        <v>3538700</v>
      </c>
      <c r="H68" s="169">
        <f t="shared" si="0"/>
        <v>3538700</v>
      </c>
    </row>
    <row r="69" spans="1:8" ht="18.75" customHeight="1" thickBot="1">
      <c r="A69" s="215"/>
      <c r="B69" s="216" t="s">
        <v>193</v>
      </c>
      <c r="C69" s="217"/>
      <c r="D69" s="218">
        <v>0</v>
      </c>
      <c r="E69" s="218">
        <f>[1]ใบผ่าน3!Y50</f>
        <v>214400</v>
      </c>
      <c r="F69" s="169">
        <f>[1]ทะเบียนรายรับรวม!Q69</f>
        <v>499200</v>
      </c>
      <c r="G69" s="197">
        <f t="shared" si="8"/>
        <v>713600</v>
      </c>
      <c r="H69" s="197">
        <f t="shared" si="0"/>
        <v>713600</v>
      </c>
    </row>
    <row r="70" spans="1:8" ht="18.75" customHeight="1" thickBot="1">
      <c r="A70" s="321" t="s">
        <v>194</v>
      </c>
      <c r="B70" s="305"/>
      <c r="C70" s="177"/>
      <c r="D70" s="179">
        <f>SUM(D63:D69)</f>
        <v>0</v>
      </c>
      <c r="E70" s="179">
        <f t="shared" ref="E70:F70" si="11">SUM(E63:E69)</f>
        <v>1314000</v>
      </c>
      <c r="F70" s="179">
        <f t="shared" si="11"/>
        <v>3793140</v>
      </c>
      <c r="G70" s="200">
        <f t="shared" si="8"/>
        <v>5107140</v>
      </c>
      <c r="H70" s="219">
        <f t="shared" si="0"/>
        <v>5107140</v>
      </c>
    </row>
    <row r="71" spans="1:8" ht="18.75" customHeight="1" thickBot="1">
      <c r="A71" s="322" t="s">
        <v>195</v>
      </c>
      <c r="B71" s="323"/>
      <c r="C71" s="324"/>
      <c r="D71" s="178">
        <f>D40+D52+D61+D70</f>
        <v>34450000</v>
      </c>
      <c r="E71" s="179">
        <f>E12+E26+E31+E35+E39+E52+E61+E70</f>
        <v>3203467.8899999997</v>
      </c>
      <c r="F71" s="179">
        <f>F12+F26+F31+F35+F39+F52+F61+F70</f>
        <v>26967533.910000004</v>
      </c>
      <c r="G71" s="179">
        <f t="shared" ref="G71:H71" si="12">G12+G26+G31+G35+G39+G52+G61+G70</f>
        <v>30171001.800000001</v>
      </c>
      <c r="H71" s="179">
        <f t="shared" si="12"/>
        <v>-4278998.1999999993</v>
      </c>
    </row>
  </sheetData>
  <mergeCells count="22">
    <mergeCell ref="A54:B54"/>
    <mergeCell ref="A62:B62"/>
    <mergeCell ref="A63:B63"/>
    <mergeCell ref="A70:B70"/>
    <mergeCell ref="A71:C71"/>
    <mergeCell ref="A53:B53"/>
    <mergeCell ref="A5:B5"/>
    <mergeCell ref="A7:B7"/>
    <mergeCell ref="A13:B13"/>
    <mergeCell ref="A26:B26"/>
    <mergeCell ref="A27:B27"/>
    <mergeCell ref="A32:B32"/>
    <mergeCell ref="A35:B35"/>
    <mergeCell ref="A36:B36"/>
    <mergeCell ref="A40:B40"/>
    <mergeCell ref="A41:B41"/>
    <mergeCell ref="A42:B42"/>
    <mergeCell ref="A1:H1"/>
    <mergeCell ref="M1:M4"/>
    <mergeCell ref="A2:H2"/>
    <mergeCell ref="A3:H3"/>
    <mergeCell ref="C4:E4"/>
  </mergeCells>
  <phoneticPr fontId="4" type="noConversion"/>
  <pageMargins left="0.11811023622047245" right="7.874015748031496E-2" top="0.39370078740157483" bottom="0.31496062992125984" header="1.1023622047244095" footer="0.43307086614173229"/>
  <pageSetup scale="95" orientation="portrait" r:id="rId1"/>
  <headerFooter differentOddEven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topLeftCell="A7" workbookViewId="0">
      <selection activeCell="A3" sqref="A3:G3"/>
    </sheetView>
  </sheetViews>
  <sheetFormatPr defaultRowHeight="18"/>
  <cols>
    <col min="1" max="1" width="5" style="2" customWidth="1"/>
    <col min="2" max="2" width="5.28515625" style="2" customWidth="1"/>
    <col min="3" max="3" width="30.140625" style="2" customWidth="1"/>
    <col min="4" max="5" width="13.28515625" style="2" customWidth="1"/>
    <col min="6" max="6" width="12.28515625" style="2" customWidth="1"/>
    <col min="7" max="7" width="16.7109375" style="2" customWidth="1"/>
    <col min="8" max="8" width="9.140625" style="2"/>
    <col min="9" max="9" width="19" style="2" bestFit="1" customWidth="1"/>
    <col min="10" max="16384" width="9.140625" style="2"/>
  </cols>
  <sheetData>
    <row r="1" spans="1:7" ht="22.5" customHeight="1">
      <c r="A1" s="331" t="s">
        <v>0</v>
      </c>
      <c r="B1" s="331"/>
      <c r="C1" s="331"/>
      <c r="D1" s="331"/>
      <c r="E1" s="331"/>
      <c r="F1" s="331"/>
      <c r="G1" s="331"/>
    </row>
    <row r="2" spans="1:7" ht="22.5" customHeight="1">
      <c r="A2" s="331" t="s">
        <v>196</v>
      </c>
      <c r="B2" s="331"/>
      <c r="C2" s="331"/>
      <c r="D2" s="331"/>
      <c r="E2" s="331"/>
      <c r="F2" s="331"/>
      <c r="G2" s="331"/>
    </row>
    <row r="3" spans="1:7" ht="22.5" customHeight="1">
      <c r="A3" s="332" t="s">
        <v>261</v>
      </c>
      <c r="B3" s="332"/>
      <c r="C3" s="332"/>
      <c r="D3" s="332"/>
      <c r="E3" s="332"/>
      <c r="F3" s="332"/>
      <c r="G3" s="332"/>
    </row>
    <row r="4" spans="1:7" ht="18.75">
      <c r="A4" s="228"/>
      <c r="B4" s="228"/>
      <c r="C4" s="228"/>
      <c r="D4" s="228"/>
      <c r="E4" s="229"/>
      <c r="F4" s="230"/>
      <c r="G4" s="230" t="s">
        <v>197</v>
      </c>
    </row>
    <row r="5" spans="1:7" ht="18.75">
      <c r="A5" s="228"/>
      <c r="B5" s="228"/>
      <c r="C5" s="228"/>
      <c r="D5" s="231" t="s">
        <v>11</v>
      </c>
      <c r="E5" s="231" t="s">
        <v>198</v>
      </c>
      <c r="F5" s="231" t="s">
        <v>199</v>
      </c>
      <c r="G5" s="232" t="s">
        <v>200</v>
      </c>
    </row>
    <row r="6" spans="1:7" ht="19.5" thickBot="1">
      <c r="A6" s="333" t="s">
        <v>201</v>
      </c>
      <c r="B6" s="333"/>
      <c r="C6" s="135"/>
      <c r="D6" s="233"/>
      <c r="E6" s="234"/>
      <c r="F6" s="233"/>
      <c r="G6" s="235"/>
    </row>
    <row r="7" spans="1:7" ht="9.75" customHeight="1" thickTop="1">
      <c r="A7" s="269"/>
      <c r="B7" s="269"/>
      <c r="C7" s="269"/>
      <c r="D7" s="236"/>
      <c r="E7" s="237"/>
      <c r="F7" s="238"/>
      <c r="G7" s="239"/>
    </row>
    <row r="8" spans="1:7" ht="18.75">
      <c r="A8" s="240" t="s">
        <v>202</v>
      </c>
      <c r="B8" s="240"/>
      <c r="C8" s="241"/>
      <c r="D8" s="242">
        <v>9219.73</v>
      </c>
      <c r="E8" s="242">
        <v>22.05</v>
      </c>
      <c r="F8" s="242">
        <v>0</v>
      </c>
      <c r="G8" s="243">
        <f>D8+E8-F8</f>
        <v>9241.7799999999988</v>
      </c>
    </row>
    <row r="9" spans="1:7" ht="18.75">
      <c r="A9" s="244" t="s">
        <v>203</v>
      </c>
      <c r="B9" s="244"/>
      <c r="C9" s="245"/>
      <c r="D9" s="246">
        <v>301430</v>
      </c>
      <c r="E9" s="247">
        <v>0</v>
      </c>
      <c r="F9" s="247">
        <v>0</v>
      </c>
      <c r="G9" s="243">
        <f t="shared" ref="G9:G24" si="0">D9+E9-F9</f>
        <v>301430</v>
      </c>
    </row>
    <row r="10" spans="1:7" ht="18.75">
      <c r="A10" s="244" t="s">
        <v>204</v>
      </c>
      <c r="B10" s="244"/>
      <c r="C10" s="245"/>
      <c r="D10" s="248">
        <v>7678.25</v>
      </c>
      <c r="E10" s="246">
        <v>6621.12</v>
      </c>
      <c r="F10" s="246">
        <v>7678.25</v>
      </c>
      <c r="G10" s="243">
        <f t="shared" si="0"/>
        <v>6621.119999999999</v>
      </c>
    </row>
    <row r="11" spans="1:7" ht="18.75">
      <c r="A11" s="327" t="s">
        <v>205</v>
      </c>
      <c r="B11" s="327"/>
      <c r="C11" s="328"/>
      <c r="D11" s="247">
        <v>0</v>
      </c>
      <c r="E11" s="247">
        <v>0</v>
      </c>
      <c r="F11" s="246">
        <v>0</v>
      </c>
      <c r="G11" s="243">
        <f t="shared" si="0"/>
        <v>0</v>
      </c>
    </row>
    <row r="12" spans="1:7" ht="18.75">
      <c r="A12" s="327" t="s">
        <v>206</v>
      </c>
      <c r="B12" s="327"/>
      <c r="C12" s="328"/>
      <c r="D12" s="247">
        <v>0</v>
      </c>
      <c r="E12" s="246">
        <v>0</v>
      </c>
      <c r="F12" s="246">
        <v>0</v>
      </c>
      <c r="G12" s="243">
        <f t="shared" si="0"/>
        <v>0</v>
      </c>
    </row>
    <row r="13" spans="1:7" ht="18.75">
      <c r="A13" s="329" t="s">
        <v>207</v>
      </c>
      <c r="B13" s="329"/>
      <c r="C13" s="330"/>
      <c r="D13" s="247">
        <v>208942</v>
      </c>
      <c r="E13" s="246">
        <v>0</v>
      </c>
      <c r="F13" s="246">
        <v>12600</v>
      </c>
      <c r="G13" s="243">
        <f t="shared" si="0"/>
        <v>196342</v>
      </c>
    </row>
    <row r="14" spans="1:7" ht="38.25" customHeight="1">
      <c r="A14" s="329" t="s">
        <v>208</v>
      </c>
      <c r="B14" s="329"/>
      <c r="C14" s="330"/>
      <c r="D14" s="247">
        <v>0</v>
      </c>
      <c r="E14" s="246">
        <v>0</v>
      </c>
      <c r="F14" s="246">
        <v>0</v>
      </c>
      <c r="G14" s="243">
        <f t="shared" si="0"/>
        <v>0</v>
      </c>
    </row>
    <row r="15" spans="1:7" ht="36.75" customHeight="1">
      <c r="A15" s="329" t="s">
        <v>209</v>
      </c>
      <c r="B15" s="329"/>
      <c r="C15" s="330"/>
      <c r="D15" s="247">
        <v>0</v>
      </c>
      <c r="E15" s="249">
        <v>0</v>
      </c>
      <c r="F15" s="249">
        <v>0</v>
      </c>
      <c r="G15" s="243">
        <f t="shared" si="0"/>
        <v>0</v>
      </c>
    </row>
    <row r="16" spans="1:7" ht="37.5" customHeight="1">
      <c r="A16" s="329" t="s">
        <v>210</v>
      </c>
      <c r="B16" s="329"/>
      <c r="C16" s="330"/>
      <c r="D16" s="247">
        <v>0</v>
      </c>
      <c r="E16" s="249">
        <v>0</v>
      </c>
      <c r="F16" s="249">
        <v>0</v>
      </c>
      <c r="G16" s="243">
        <f t="shared" si="0"/>
        <v>0</v>
      </c>
    </row>
    <row r="17" spans="1:9" ht="39.75" customHeight="1">
      <c r="A17" s="329" t="s">
        <v>211</v>
      </c>
      <c r="B17" s="329"/>
      <c r="C17" s="330"/>
      <c r="D17" s="247">
        <v>0</v>
      </c>
      <c r="E17" s="249">
        <v>0</v>
      </c>
      <c r="F17" s="249">
        <v>0</v>
      </c>
      <c r="G17" s="243">
        <f t="shared" si="0"/>
        <v>0</v>
      </c>
    </row>
    <row r="18" spans="1:9" ht="18.75">
      <c r="A18" s="327" t="s">
        <v>212</v>
      </c>
      <c r="B18" s="327"/>
      <c r="C18" s="328"/>
      <c r="D18" s="249">
        <v>1140</v>
      </c>
      <c r="E18" s="249">
        <v>1140</v>
      </c>
      <c r="F18" s="249">
        <v>1140</v>
      </c>
      <c r="G18" s="243">
        <f t="shared" si="0"/>
        <v>1140</v>
      </c>
    </row>
    <row r="19" spans="1:9" ht="36" customHeight="1">
      <c r="A19" s="329" t="s">
        <v>213</v>
      </c>
      <c r="B19" s="329"/>
      <c r="C19" s="330"/>
      <c r="D19" s="249">
        <v>0</v>
      </c>
      <c r="E19" s="249">
        <v>4415</v>
      </c>
      <c r="F19" s="249">
        <v>4415</v>
      </c>
      <c r="G19" s="243">
        <f t="shared" si="0"/>
        <v>0</v>
      </c>
    </row>
    <row r="20" spans="1:9" ht="18.75">
      <c r="A20" s="327" t="s">
        <v>214</v>
      </c>
      <c r="B20" s="327"/>
      <c r="C20" s="328"/>
      <c r="D20" s="247">
        <v>126821</v>
      </c>
      <c r="E20" s="249">
        <v>325100</v>
      </c>
      <c r="F20" s="249">
        <v>0</v>
      </c>
      <c r="G20" s="243">
        <f t="shared" si="0"/>
        <v>451921</v>
      </c>
    </row>
    <row r="21" spans="1:9" ht="37.5" customHeight="1">
      <c r="A21" s="329" t="s">
        <v>215</v>
      </c>
      <c r="B21" s="329"/>
      <c r="C21" s="330"/>
      <c r="D21" s="250">
        <v>0</v>
      </c>
      <c r="E21" s="249">
        <v>0</v>
      </c>
      <c r="F21" s="249">
        <v>0</v>
      </c>
      <c r="G21" s="243">
        <f t="shared" si="0"/>
        <v>0</v>
      </c>
    </row>
    <row r="22" spans="1:9" ht="21.75" customHeight="1">
      <c r="A22" s="329" t="s">
        <v>216</v>
      </c>
      <c r="B22" s="329"/>
      <c r="C22" s="330"/>
      <c r="D22" s="250">
        <v>0</v>
      </c>
      <c r="E22" s="249">
        <v>0</v>
      </c>
      <c r="F22" s="249">
        <v>0</v>
      </c>
      <c r="G22" s="243">
        <f>D22+E22-F22</f>
        <v>0</v>
      </c>
    </row>
    <row r="23" spans="1:9" ht="21.75" customHeight="1">
      <c r="A23" s="329" t="s">
        <v>217</v>
      </c>
      <c r="B23" s="329"/>
      <c r="C23" s="330"/>
      <c r="D23" s="250">
        <v>0</v>
      </c>
      <c r="E23" s="249">
        <v>0</v>
      </c>
      <c r="F23" s="249">
        <v>0</v>
      </c>
      <c r="G23" s="243">
        <f>D23+E23-F23</f>
        <v>0</v>
      </c>
    </row>
    <row r="24" spans="1:9" ht="18.75">
      <c r="A24" s="329" t="s">
        <v>218</v>
      </c>
      <c r="B24" s="329"/>
      <c r="C24" s="330"/>
      <c r="D24" s="250">
        <v>0</v>
      </c>
      <c r="E24" s="249">
        <v>173330.25</v>
      </c>
      <c r="F24" s="249">
        <v>173330.25</v>
      </c>
      <c r="G24" s="243">
        <f t="shared" si="0"/>
        <v>0</v>
      </c>
    </row>
    <row r="25" spans="1:9" ht="18.75">
      <c r="A25" s="251" t="s">
        <v>219</v>
      </c>
      <c r="B25" s="251"/>
      <c r="C25" s="252"/>
      <c r="D25" s="253">
        <v>0</v>
      </c>
      <c r="E25" s="249">
        <v>0</v>
      </c>
      <c r="F25" s="249">
        <v>0</v>
      </c>
      <c r="G25" s="243">
        <f>D25+E25-F25</f>
        <v>0</v>
      </c>
      <c r="I25" s="254"/>
    </row>
    <row r="26" spans="1:9" ht="19.5" thickBot="1">
      <c r="A26" s="325" t="s">
        <v>8</v>
      </c>
      <c r="B26" s="325"/>
      <c r="C26" s="326"/>
      <c r="D26" s="255">
        <f>SUM(D8:D25)</f>
        <v>655230.98</v>
      </c>
      <c r="E26" s="256">
        <f>SUM(E8:E25)</f>
        <v>510628.42</v>
      </c>
      <c r="F26" s="256">
        <f>SUM(F8:F25)</f>
        <v>199163.5</v>
      </c>
      <c r="G26" s="257">
        <f>SUM(D26+E26-F26)</f>
        <v>966695.89999999991</v>
      </c>
      <c r="I26" s="258"/>
    </row>
    <row r="27" spans="1:9" ht="19.5" thickTop="1">
      <c r="A27" s="259"/>
      <c r="B27" s="259"/>
      <c r="C27" s="270"/>
      <c r="D27" s="24"/>
      <c r="E27" s="139"/>
      <c r="F27" s="270"/>
      <c r="G27" s="23"/>
    </row>
    <row r="28" spans="1:9" ht="18.75">
      <c r="A28" s="23"/>
      <c r="B28" s="23"/>
      <c r="C28" s="23"/>
      <c r="D28" s="23"/>
      <c r="E28" s="23"/>
      <c r="F28" s="23"/>
      <c r="G28" s="39"/>
    </row>
    <row r="29" spans="1:9" ht="18.75">
      <c r="A29" s="23"/>
      <c r="B29" s="23"/>
      <c r="C29" s="23"/>
      <c r="D29" s="23"/>
      <c r="E29" s="23"/>
      <c r="F29" s="23"/>
      <c r="G29" s="39"/>
    </row>
    <row r="30" spans="1:9" ht="18.75">
      <c r="A30" s="23"/>
      <c r="B30" s="23"/>
      <c r="C30" s="23"/>
      <c r="D30" s="23"/>
      <c r="E30" s="23"/>
      <c r="F30" s="23"/>
      <c r="G30" s="23"/>
    </row>
    <row r="31" spans="1:9" ht="18.75">
      <c r="A31" s="23"/>
      <c r="B31" s="23"/>
      <c r="C31" s="23"/>
      <c r="D31" s="23"/>
      <c r="E31" s="23"/>
      <c r="F31" s="23"/>
      <c r="G31" s="23"/>
    </row>
  </sheetData>
  <mergeCells count="19">
    <mergeCell ref="A1:G1"/>
    <mergeCell ref="A2:G2"/>
    <mergeCell ref="A3:G3"/>
    <mergeCell ref="A6:B6"/>
    <mergeCell ref="A17:C17"/>
    <mergeCell ref="A13:C13"/>
    <mergeCell ref="A26:C26"/>
    <mergeCell ref="A12:C12"/>
    <mergeCell ref="A14:C14"/>
    <mergeCell ref="A15:C15"/>
    <mergeCell ref="A11:C11"/>
    <mergeCell ref="A18:C18"/>
    <mergeCell ref="A16:C16"/>
    <mergeCell ref="A19:C19"/>
    <mergeCell ref="A21:C21"/>
    <mergeCell ref="A20:C20"/>
    <mergeCell ref="A24:C24"/>
    <mergeCell ref="A22:C22"/>
    <mergeCell ref="A23:C23"/>
  </mergeCells>
  <phoneticPr fontId="4" type="noConversion"/>
  <pageMargins left="0.43307086614173229" right="0.43307086614173229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7"/>
  <sheetViews>
    <sheetView tabSelected="1" topLeftCell="A25" workbookViewId="0">
      <selection activeCell="G38" sqref="G38"/>
    </sheetView>
  </sheetViews>
  <sheetFormatPr defaultRowHeight="18"/>
  <cols>
    <col min="1" max="1" width="15.42578125" style="2" customWidth="1"/>
    <col min="2" max="2" width="9.140625" style="2"/>
    <col min="3" max="3" width="11.140625" style="2" customWidth="1"/>
    <col min="4" max="4" width="8" style="2" customWidth="1"/>
    <col min="5" max="5" width="9.85546875" style="2" customWidth="1"/>
    <col min="6" max="7" width="17" style="2" customWidth="1"/>
    <col min="8" max="8" width="5.28515625" style="2" customWidth="1"/>
    <col min="9" max="9" width="16.85546875" style="2" customWidth="1"/>
    <col min="10" max="16384" width="9.140625" style="2"/>
  </cols>
  <sheetData>
    <row r="1" spans="1:10" ht="19.5" customHeight="1">
      <c r="A1" s="281" t="s">
        <v>0</v>
      </c>
      <c r="B1" s="281"/>
      <c r="C1" s="281"/>
      <c r="D1" s="281"/>
      <c r="E1" s="281"/>
      <c r="F1" s="281"/>
      <c r="G1" s="281"/>
      <c r="H1" s="104"/>
      <c r="I1" s="104"/>
      <c r="J1" s="104"/>
    </row>
    <row r="2" spans="1:10" ht="19.5" customHeight="1">
      <c r="A2" s="281" t="s">
        <v>220</v>
      </c>
      <c r="B2" s="281"/>
      <c r="C2" s="281"/>
      <c r="D2" s="281"/>
      <c r="E2" s="281"/>
      <c r="F2" s="281"/>
      <c r="G2" s="281"/>
      <c r="H2" s="104"/>
      <c r="I2" s="104"/>
      <c r="J2" s="104"/>
    </row>
    <row r="3" spans="1:10" ht="19.5" customHeight="1">
      <c r="A3" s="283" t="s">
        <v>261</v>
      </c>
      <c r="B3" s="283"/>
      <c r="C3" s="283"/>
      <c r="D3" s="283"/>
      <c r="E3" s="283"/>
      <c r="F3" s="283"/>
      <c r="G3" s="283"/>
      <c r="H3" s="105"/>
      <c r="I3" s="105"/>
      <c r="J3" s="105"/>
    </row>
    <row r="4" spans="1:10" ht="19.5" customHeight="1">
      <c r="A4" s="335" t="s">
        <v>3</v>
      </c>
      <c r="B4" s="336"/>
      <c r="C4" s="336"/>
      <c r="D4" s="337"/>
      <c r="E4" s="94" t="s">
        <v>4</v>
      </c>
      <c r="F4" s="271" t="s">
        <v>221</v>
      </c>
      <c r="G4" s="94" t="s">
        <v>222</v>
      </c>
      <c r="H4" s="338"/>
      <c r="I4" s="338"/>
      <c r="J4" s="338"/>
    </row>
    <row r="5" spans="1:10" ht="19.5" customHeight="1">
      <c r="A5" s="106" t="s">
        <v>93</v>
      </c>
      <c r="B5" s="339"/>
      <c r="C5" s="339"/>
      <c r="D5" s="107"/>
      <c r="E5" s="59" t="s">
        <v>223</v>
      </c>
      <c r="F5" s="76">
        <v>0</v>
      </c>
      <c r="G5" s="108"/>
      <c r="H5" s="109"/>
      <c r="I5" s="109"/>
      <c r="J5" s="109"/>
    </row>
    <row r="6" spans="1:10" ht="19.5" customHeight="1">
      <c r="A6" s="106" t="s">
        <v>111</v>
      </c>
      <c r="B6" s="107"/>
      <c r="C6" s="107"/>
      <c r="D6" s="107"/>
      <c r="E6" s="59"/>
      <c r="F6" s="110">
        <v>0</v>
      </c>
      <c r="G6" s="108"/>
      <c r="H6" s="109"/>
      <c r="I6" s="109"/>
      <c r="J6" s="109"/>
    </row>
    <row r="7" spans="1:10" ht="19.5" customHeight="1">
      <c r="A7" s="106" t="s">
        <v>224</v>
      </c>
      <c r="B7" s="107" t="s">
        <v>225</v>
      </c>
      <c r="C7" s="107"/>
      <c r="D7" s="107" t="s">
        <v>226</v>
      </c>
      <c r="E7" s="111">
        <v>111201</v>
      </c>
      <c r="F7" s="110">
        <v>65241446.109999999</v>
      </c>
      <c r="G7" s="108"/>
      <c r="H7" s="109"/>
      <c r="I7" s="109"/>
      <c r="J7" s="109"/>
    </row>
    <row r="8" spans="1:10" ht="19.5" customHeight="1">
      <c r="A8" s="106"/>
      <c r="B8" s="107" t="s">
        <v>225</v>
      </c>
      <c r="C8" s="107"/>
      <c r="D8" s="107" t="s">
        <v>227</v>
      </c>
      <c r="E8" s="111">
        <v>111201</v>
      </c>
      <c r="F8" s="112">
        <v>196452</v>
      </c>
      <c r="G8" s="59"/>
      <c r="H8" s="109"/>
      <c r="I8" s="113"/>
      <c r="J8" s="109"/>
    </row>
    <row r="9" spans="1:10" ht="19.5" customHeight="1">
      <c r="A9" s="114"/>
      <c r="B9" s="107" t="s">
        <v>228</v>
      </c>
      <c r="C9" s="107"/>
      <c r="D9" s="107" t="s">
        <v>229</v>
      </c>
      <c r="E9" s="111">
        <v>111202</v>
      </c>
      <c r="F9" s="112">
        <v>1675582.22</v>
      </c>
      <c r="G9" s="59"/>
      <c r="H9" s="109"/>
      <c r="I9" s="113">
        <f>SUM(F7:F11)</f>
        <v>67113939.510000005</v>
      </c>
      <c r="J9" s="109"/>
    </row>
    <row r="10" spans="1:10" ht="19.5" customHeight="1">
      <c r="A10" s="114"/>
      <c r="B10" s="107" t="s">
        <v>230</v>
      </c>
      <c r="C10" s="115"/>
      <c r="D10" s="107" t="s">
        <v>231</v>
      </c>
      <c r="E10" s="111">
        <v>111203</v>
      </c>
      <c r="F10" s="110">
        <v>0</v>
      </c>
      <c r="G10" s="59"/>
      <c r="H10" s="109"/>
      <c r="I10" s="113">
        <v>74898170.859999999</v>
      </c>
      <c r="J10" s="109"/>
    </row>
    <row r="11" spans="1:10" ht="19.5" customHeight="1">
      <c r="A11" s="106" t="s">
        <v>232</v>
      </c>
      <c r="B11" s="107"/>
      <c r="C11" s="107"/>
      <c r="D11" s="107"/>
      <c r="E11" s="111">
        <v>111201</v>
      </c>
      <c r="F11" s="116">
        <v>459.18</v>
      </c>
      <c r="G11" s="59"/>
      <c r="H11" s="117"/>
      <c r="I11" s="113">
        <f>I9-I10</f>
        <v>-7784231.349999994</v>
      </c>
      <c r="J11" s="109"/>
    </row>
    <row r="12" spans="1:10" ht="19.5" customHeight="1">
      <c r="A12" s="106" t="s">
        <v>112</v>
      </c>
      <c r="B12" s="107"/>
      <c r="C12" s="107"/>
      <c r="D12" s="107"/>
      <c r="E12" s="103">
        <v>112002</v>
      </c>
      <c r="F12" s="112">
        <v>6899572.6600000001</v>
      </c>
      <c r="G12" s="59"/>
      <c r="H12" s="109"/>
      <c r="I12" s="118"/>
      <c r="J12" s="109"/>
    </row>
    <row r="13" spans="1:10" ht="19.5" customHeight="1">
      <c r="A13" s="223" t="s">
        <v>233</v>
      </c>
      <c r="B13" s="224"/>
      <c r="C13" s="224"/>
      <c r="D13" s="224"/>
      <c r="E13" s="225" t="s">
        <v>234</v>
      </c>
      <c r="F13" s="226">
        <v>8160</v>
      </c>
      <c r="G13" s="59"/>
      <c r="H13" s="109"/>
      <c r="I13" s="109"/>
      <c r="J13" s="109"/>
    </row>
    <row r="14" spans="1:10" ht="19.5" customHeight="1">
      <c r="A14" s="106" t="s">
        <v>98</v>
      </c>
      <c r="B14" s="107"/>
      <c r="C14" s="107"/>
      <c r="D14" s="107"/>
      <c r="E14" s="103">
        <v>113200</v>
      </c>
      <c r="F14" s="112">
        <v>0</v>
      </c>
      <c r="G14" s="59"/>
      <c r="H14" s="109"/>
      <c r="I14" s="109"/>
      <c r="J14" s="109"/>
    </row>
    <row r="15" spans="1:10" ht="19.5" customHeight="1">
      <c r="A15" s="106" t="s">
        <v>235</v>
      </c>
      <c r="B15" s="107"/>
      <c r="C15" s="107"/>
      <c r="D15" s="107"/>
      <c r="E15" s="59" t="s">
        <v>37</v>
      </c>
      <c r="F15" s="110">
        <v>2423</v>
      </c>
      <c r="G15" s="59"/>
      <c r="H15" s="109"/>
      <c r="I15" s="109"/>
      <c r="J15" s="109"/>
    </row>
    <row r="16" spans="1:10" ht="19.5" customHeight="1">
      <c r="A16" s="106" t="s">
        <v>236</v>
      </c>
      <c r="B16" s="107"/>
      <c r="C16" s="107"/>
      <c r="D16" s="107"/>
      <c r="E16" s="59" t="s">
        <v>39</v>
      </c>
      <c r="F16" s="110">
        <v>41.8</v>
      </c>
      <c r="G16" s="59"/>
      <c r="H16" s="109"/>
      <c r="I16" s="109"/>
      <c r="J16" s="109"/>
    </row>
    <row r="17" spans="1:10" ht="19.5" customHeight="1">
      <c r="A17" s="106" t="s">
        <v>237</v>
      </c>
      <c r="B17" s="107"/>
      <c r="C17" s="107"/>
      <c r="D17" s="107"/>
      <c r="E17" s="59" t="s">
        <v>77</v>
      </c>
      <c r="F17" s="112">
        <v>0</v>
      </c>
      <c r="G17" s="59"/>
      <c r="H17" s="109"/>
      <c r="I17" s="109"/>
      <c r="J17" s="109"/>
    </row>
    <row r="18" spans="1:10" ht="19.5" customHeight="1">
      <c r="A18" s="106" t="s">
        <v>256</v>
      </c>
      <c r="B18" s="107"/>
      <c r="C18" s="107"/>
      <c r="D18" s="107"/>
      <c r="E18" s="59" t="s">
        <v>251</v>
      </c>
      <c r="F18" s="112">
        <v>701740</v>
      </c>
      <c r="G18" s="59"/>
      <c r="H18" s="109"/>
      <c r="I18" s="109"/>
      <c r="J18" s="109"/>
    </row>
    <row r="19" spans="1:10" ht="19.5" customHeight="1">
      <c r="A19" s="106" t="s">
        <v>238</v>
      </c>
      <c r="B19" s="107"/>
      <c r="C19" s="107"/>
      <c r="D19" s="107"/>
      <c r="E19" s="103">
        <v>121000</v>
      </c>
      <c r="F19" s="112">
        <v>18381953</v>
      </c>
      <c r="G19" s="59"/>
      <c r="H19" s="109"/>
      <c r="I19" s="109"/>
      <c r="J19" s="109"/>
    </row>
    <row r="20" spans="1:10" ht="19.5" customHeight="1">
      <c r="A20" s="106" t="s">
        <v>106</v>
      </c>
      <c r="B20" s="107"/>
      <c r="C20" s="107"/>
      <c r="D20" s="107"/>
      <c r="E20" s="103">
        <v>511000</v>
      </c>
      <c r="F20" s="112">
        <v>3932391.46</v>
      </c>
      <c r="G20" s="59"/>
      <c r="H20" s="109"/>
      <c r="I20" s="109"/>
      <c r="J20" s="109"/>
    </row>
    <row r="21" spans="1:10" ht="19.5" customHeight="1">
      <c r="A21" s="106" t="s">
        <v>239</v>
      </c>
      <c r="B21" s="107"/>
      <c r="C21" s="107"/>
      <c r="D21" s="107"/>
      <c r="E21" s="111">
        <v>521000</v>
      </c>
      <c r="F21" s="110">
        <v>1968480</v>
      </c>
      <c r="G21" s="59"/>
      <c r="H21" s="109"/>
      <c r="I21" s="109"/>
      <c r="J21" s="109"/>
    </row>
    <row r="22" spans="1:10" ht="19.5" customHeight="1">
      <c r="A22" s="106" t="s">
        <v>240</v>
      </c>
      <c r="B22" s="107"/>
      <c r="C22" s="107"/>
      <c r="D22" s="107"/>
      <c r="E22" s="111">
        <v>522000</v>
      </c>
      <c r="F22" s="110">
        <v>6811315.4199999999</v>
      </c>
      <c r="G22" s="59"/>
      <c r="H22" s="109"/>
      <c r="I22" s="109"/>
      <c r="J22" s="109"/>
    </row>
    <row r="23" spans="1:10" ht="19.5" customHeight="1">
      <c r="A23" s="106" t="s">
        <v>241</v>
      </c>
      <c r="B23" s="107"/>
      <c r="C23" s="107"/>
      <c r="D23" s="107"/>
      <c r="E23" s="111">
        <v>531000</v>
      </c>
      <c r="F23" s="110">
        <v>239625.67</v>
      </c>
      <c r="G23" s="59"/>
      <c r="H23" s="109"/>
      <c r="I23" s="109"/>
      <c r="J23" s="109"/>
    </row>
    <row r="24" spans="1:10" ht="19.5" customHeight="1">
      <c r="A24" s="223" t="s">
        <v>107</v>
      </c>
      <c r="B24" s="224"/>
      <c r="C24" s="224"/>
      <c r="D24" s="224"/>
      <c r="E24" s="227">
        <v>532000</v>
      </c>
      <c r="F24" s="226">
        <v>1499588.5</v>
      </c>
      <c r="G24" s="59"/>
      <c r="H24" s="119"/>
      <c r="I24" s="119"/>
      <c r="J24" s="120"/>
    </row>
    <row r="25" spans="1:10" ht="19.5" customHeight="1">
      <c r="A25" s="106" t="s">
        <v>242</v>
      </c>
      <c r="B25" s="107"/>
      <c r="C25" s="107"/>
      <c r="D25" s="107"/>
      <c r="E25" s="111">
        <v>533000</v>
      </c>
      <c r="F25" s="110">
        <v>1024782.37</v>
      </c>
      <c r="G25" s="59"/>
      <c r="H25" s="119"/>
      <c r="I25" s="119"/>
      <c r="J25" s="120"/>
    </row>
    <row r="26" spans="1:10" ht="19.5" customHeight="1">
      <c r="A26" s="106" t="s">
        <v>243</v>
      </c>
      <c r="B26" s="107"/>
      <c r="C26" s="107"/>
      <c r="D26" s="107"/>
      <c r="E26" s="111">
        <v>534000</v>
      </c>
      <c r="F26" s="110">
        <v>720676.6</v>
      </c>
      <c r="G26" s="59"/>
      <c r="H26" s="119"/>
      <c r="I26" s="119"/>
      <c r="J26" s="121"/>
    </row>
    <row r="27" spans="1:10" ht="19.5" customHeight="1">
      <c r="A27" s="106" t="s">
        <v>244</v>
      </c>
      <c r="B27" s="107"/>
      <c r="C27" s="107"/>
      <c r="D27" s="107"/>
      <c r="E27" s="111">
        <v>541000</v>
      </c>
      <c r="F27" s="110">
        <v>455960</v>
      </c>
      <c r="G27" s="59"/>
      <c r="H27" s="122"/>
      <c r="I27" s="109"/>
      <c r="J27" s="121"/>
    </row>
    <row r="28" spans="1:10" ht="19.5" customHeight="1">
      <c r="A28" s="106" t="s">
        <v>245</v>
      </c>
      <c r="B28" s="107"/>
      <c r="C28" s="107"/>
      <c r="D28" s="107"/>
      <c r="E28" s="103">
        <v>542000</v>
      </c>
      <c r="F28" s="110">
        <v>1174000</v>
      </c>
      <c r="G28" s="59"/>
      <c r="H28" s="119"/>
      <c r="I28" s="119"/>
      <c r="J28" s="121"/>
    </row>
    <row r="29" spans="1:10" ht="19.5" customHeight="1">
      <c r="A29" s="106" t="s">
        <v>246</v>
      </c>
      <c r="B29" s="107"/>
      <c r="C29" s="107"/>
      <c r="D29" s="107"/>
      <c r="E29" s="103">
        <v>551000</v>
      </c>
      <c r="F29" s="110">
        <v>0</v>
      </c>
      <c r="G29" s="59"/>
      <c r="H29" s="119"/>
      <c r="I29" s="119"/>
      <c r="J29" s="120"/>
    </row>
    <row r="30" spans="1:10" ht="19.5" customHeight="1">
      <c r="A30" s="106" t="s">
        <v>104</v>
      </c>
      <c r="B30" s="107"/>
      <c r="C30" s="107"/>
      <c r="D30" s="107"/>
      <c r="E30" s="103">
        <v>561000</v>
      </c>
      <c r="F30" s="110">
        <v>1049000</v>
      </c>
      <c r="G30" s="59"/>
      <c r="H30" s="119"/>
      <c r="I30" s="119"/>
      <c r="J30" s="120"/>
    </row>
    <row r="31" spans="1:10" ht="19.5" customHeight="1">
      <c r="A31" s="106" t="s">
        <v>219</v>
      </c>
      <c r="B31" s="107"/>
      <c r="C31" s="107"/>
      <c r="D31" s="107"/>
      <c r="E31" s="111">
        <v>190002</v>
      </c>
      <c r="F31" s="123"/>
      <c r="G31" s="76">
        <v>0</v>
      </c>
      <c r="H31" s="119"/>
      <c r="I31" s="119"/>
      <c r="J31" s="121"/>
    </row>
    <row r="32" spans="1:10" ht="19.5" customHeight="1">
      <c r="A32" s="106" t="s">
        <v>247</v>
      </c>
      <c r="B32" s="107"/>
      <c r="C32" s="107"/>
      <c r="D32" s="107"/>
      <c r="E32" s="111">
        <v>190003</v>
      </c>
      <c r="F32" s="124"/>
      <c r="G32" s="76">
        <v>0</v>
      </c>
      <c r="H32" s="119"/>
      <c r="I32" s="119"/>
      <c r="J32" s="121"/>
    </row>
    <row r="33" spans="1:10" ht="19.5" customHeight="1">
      <c r="A33" s="106" t="s">
        <v>100</v>
      </c>
      <c r="B33" s="107"/>
      <c r="C33" s="107"/>
      <c r="D33" s="107"/>
      <c r="E33" s="111">
        <v>211000</v>
      </c>
      <c r="F33" s="125"/>
      <c r="G33" s="63">
        <v>1187864.26</v>
      </c>
      <c r="H33" s="126"/>
      <c r="I33" s="126"/>
      <c r="J33" s="127"/>
    </row>
    <row r="34" spans="1:10" ht="19.5" customHeight="1">
      <c r="A34" s="106" t="s">
        <v>248</v>
      </c>
      <c r="B34" s="107"/>
      <c r="C34" s="107"/>
      <c r="D34" s="107"/>
      <c r="E34" s="111">
        <v>215000</v>
      </c>
      <c r="F34" s="123"/>
      <c r="G34" s="63">
        <v>966695.9</v>
      </c>
      <c r="H34" s="119"/>
      <c r="I34" s="119"/>
      <c r="J34" s="120"/>
    </row>
    <row r="35" spans="1:10" ht="19.5" customHeight="1">
      <c r="A35" s="106" t="s">
        <v>120</v>
      </c>
      <c r="B35" s="107"/>
      <c r="C35" s="107"/>
      <c r="D35" s="107"/>
      <c r="E35" s="111">
        <v>221202</v>
      </c>
      <c r="F35" s="124"/>
      <c r="G35" s="76">
        <v>9712679.6699999999</v>
      </c>
      <c r="H35" s="119"/>
      <c r="I35" s="119"/>
      <c r="J35" s="120"/>
    </row>
    <row r="36" spans="1:10" ht="19.5" customHeight="1">
      <c r="A36" s="272" t="s">
        <v>255</v>
      </c>
      <c r="B36" s="107"/>
      <c r="C36" s="107"/>
      <c r="D36" s="107"/>
      <c r="E36" s="111">
        <v>240100</v>
      </c>
      <c r="F36" s="124"/>
      <c r="G36" s="63">
        <v>701740</v>
      </c>
      <c r="H36" s="119"/>
      <c r="I36" s="119"/>
      <c r="J36" s="120"/>
    </row>
    <row r="37" spans="1:10" ht="19.5" customHeight="1">
      <c r="A37" s="128" t="s">
        <v>95</v>
      </c>
      <c r="B37" s="129"/>
      <c r="C37" s="129"/>
      <c r="D37" s="107"/>
      <c r="E37" s="103">
        <v>310000</v>
      </c>
      <c r="F37" s="125"/>
      <c r="G37" s="63">
        <v>52079165.600000001</v>
      </c>
      <c r="H37" s="119"/>
      <c r="I37" s="119"/>
      <c r="J37" s="120"/>
    </row>
    <row r="38" spans="1:10" ht="19.5" customHeight="1">
      <c r="A38" s="106" t="s">
        <v>249</v>
      </c>
      <c r="B38" s="107"/>
      <c r="C38" s="107"/>
      <c r="D38" s="107"/>
      <c r="E38" s="103">
        <v>320000</v>
      </c>
      <c r="F38" s="124"/>
      <c r="G38" s="63">
        <v>17164502.760000002</v>
      </c>
      <c r="H38" s="119"/>
      <c r="I38" s="119"/>
      <c r="J38" s="120"/>
    </row>
    <row r="39" spans="1:10" ht="19.5" customHeight="1">
      <c r="A39" s="106" t="s">
        <v>250</v>
      </c>
      <c r="B39" s="107"/>
      <c r="C39" s="107"/>
      <c r="D39" s="107"/>
      <c r="E39" s="111">
        <v>400000</v>
      </c>
      <c r="F39" s="123"/>
      <c r="G39" s="63">
        <v>30171001.800000001</v>
      </c>
      <c r="H39" s="119"/>
      <c r="I39" s="119"/>
      <c r="J39" s="120"/>
    </row>
    <row r="40" spans="1:10" ht="19.5" customHeight="1">
      <c r="A40" s="262"/>
      <c r="B40" s="24"/>
      <c r="C40" s="24"/>
      <c r="D40" s="24"/>
      <c r="E40" s="263"/>
      <c r="F40" s="264"/>
      <c r="G40" s="265"/>
      <c r="H40" s="119"/>
      <c r="I40" s="119"/>
      <c r="J40" s="121"/>
    </row>
    <row r="41" spans="1:10" ht="19.5" customHeight="1" thickBot="1">
      <c r="A41" s="130"/>
      <c r="B41" s="131"/>
      <c r="C41" s="131"/>
      <c r="D41" s="131"/>
      <c r="E41" s="132"/>
      <c r="F41" s="133">
        <f>SUM(F5:F30)</f>
        <v>111983649.98999999</v>
      </c>
      <c r="G41" s="133">
        <f>SUM(G33:G40)</f>
        <v>111983649.98999999</v>
      </c>
      <c r="I41" s="134"/>
    </row>
    <row r="42" spans="1:10" ht="18" customHeight="1" thickTop="1">
      <c r="A42" s="135"/>
      <c r="B42" s="135"/>
      <c r="C42" s="135"/>
      <c r="D42" s="135"/>
      <c r="E42" s="135"/>
      <c r="F42" s="135"/>
      <c r="G42" s="136">
        <f>G41-F41</f>
        <v>0</v>
      </c>
    </row>
    <row r="43" spans="1:10" ht="16.5" customHeight="1">
      <c r="A43" s="334"/>
      <c r="B43" s="334"/>
      <c r="C43" s="334"/>
      <c r="D43" s="334"/>
      <c r="E43" s="334"/>
      <c r="F43" s="334"/>
      <c r="G43" s="334"/>
    </row>
    <row r="44" spans="1:10" ht="18" customHeight="1">
      <c r="A44" s="334"/>
      <c r="B44" s="334"/>
      <c r="C44" s="334"/>
      <c r="D44" s="334"/>
      <c r="E44" s="334"/>
      <c r="F44" s="334"/>
      <c r="G44" s="334"/>
    </row>
    <row r="45" spans="1:10" ht="18" customHeight="1">
      <c r="A45" s="334"/>
      <c r="B45" s="334"/>
      <c r="C45" s="334"/>
      <c r="D45" s="334"/>
      <c r="E45" s="334"/>
      <c r="F45" s="334"/>
      <c r="G45" s="334"/>
    </row>
    <row r="46" spans="1:10" ht="18" customHeight="1">
      <c r="A46" s="334"/>
      <c r="B46" s="334"/>
      <c r="C46" s="334"/>
      <c r="D46" s="334"/>
      <c r="E46" s="270"/>
      <c r="F46" s="270"/>
      <c r="G46" s="270"/>
    </row>
    <row r="47" spans="1:10" ht="18" customHeight="1">
      <c r="A47" s="24"/>
      <c r="B47" s="334"/>
      <c r="C47" s="334"/>
      <c r="D47" s="24"/>
      <c r="E47" s="137"/>
      <c r="F47" s="138"/>
      <c r="G47" s="101"/>
    </row>
    <row r="48" spans="1:10" ht="18" customHeight="1">
      <c r="A48" s="24"/>
      <c r="B48" s="24"/>
      <c r="C48" s="24"/>
      <c r="D48" s="24"/>
      <c r="E48" s="139"/>
      <c r="F48" s="138"/>
      <c r="G48" s="101"/>
    </row>
    <row r="49" spans="1:7" ht="18" customHeight="1">
      <c r="A49" s="24"/>
      <c r="B49" s="24"/>
      <c r="C49" s="101"/>
      <c r="D49" s="24"/>
      <c r="E49" s="137"/>
      <c r="F49" s="138"/>
      <c r="G49" s="101"/>
    </row>
    <row r="50" spans="1:7" ht="18" customHeight="1">
      <c r="A50" s="24"/>
      <c r="B50" s="24"/>
      <c r="C50" s="24"/>
      <c r="D50" s="24"/>
      <c r="E50" s="137"/>
      <c r="F50" s="138"/>
      <c r="G50" s="139"/>
    </row>
    <row r="51" spans="1:7" ht="18" customHeight="1">
      <c r="A51" s="140"/>
      <c r="B51" s="24"/>
      <c r="C51" s="24"/>
      <c r="D51" s="24"/>
      <c r="E51" s="137"/>
      <c r="F51" s="141"/>
      <c r="G51" s="139"/>
    </row>
    <row r="52" spans="1:7" ht="18" customHeight="1">
      <c r="A52" s="24"/>
      <c r="B52" s="24"/>
      <c r="C52" s="24"/>
      <c r="D52" s="24"/>
      <c r="E52" s="137"/>
      <c r="F52" s="142"/>
      <c r="G52" s="139"/>
    </row>
    <row r="53" spans="1:7" ht="18" customHeight="1">
      <c r="A53" s="24"/>
      <c r="B53" s="24"/>
      <c r="C53" s="24"/>
      <c r="D53" s="24"/>
      <c r="E53" s="270"/>
      <c r="F53" s="141"/>
      <c r="G53" s="139"/>
    </row>
    <row r="54" spans="1:7" ht="18" customHeight="1">
      <c r="A54" s="24"/>
      <c r="B54" s="24"/>
      <c r="C54" s="24"/>
      <c r="D54" s="24"/>
      <c r="E54" s="270"/>
      <c r="F54" s="141"/>
      <c r="G54" s="139"/>
    </row>
    <row r="55" spans="1:7" ht="18" customHeight="1">
      <c r="A55" s="24"/>
      <c r="B55" s="24"/>
      <c r="C55" s="24"/>
      <c r="D55" s="24"/>
      <c r="E55" s="270"/>
      <c r="F55" s="138"/>
      <c r="G55" s="139"/>
    </row>
    <row r="56" spans="1:7" ht="18" customHeight="1">
      <c r="A56" s="24"/>
      <c r="B56" s="24"/>
      <c r="C56" s="24"/>
      <c r="D56" s="24"/>
      <c r="E56" s="270"/>
      <c r="F56" s="141"/>
      <c r="G56" s="139"/>
    </row>
    <row r="57" spans="1:7" ht="18" customHeight="1">
      <c r="A57" s="24"/>
      <c r="B57" s="24"/>
      <c r="C57" s="24"/>
      <c r="D57" s="24"/>
      <c r="E57" s="270"/>
      <c r="F57" s="138"/>
      <c r="G57" s="139"/>
    </row>
    <row r="58" spans="1:7" ht="18" customHeight="1">
      <c r="A58" s="24"/>
      <c r="B58" s="24"/>
      <c r="C58" s="24"/>
      <c r="D58" s="24"/>
      <c r="E58" s="137"/>
      <c r="F58" s="138"/>
      <c r="G58" s="139"/>
    </row>
    <row r="59" spans="1:7" ht="18" customHeight="1">
      <c r="A59" s="24"/>
      <c r="B59" s="24"/>
      <c r="C59" s="24"/>
      <c r="D59" s="24"/>
      <c r="E59" s="137"/>
      <c r="F59" s="138"/>
      <c r="G59" s="139"/>
    </row>
    <row r="60" spans="1:7" ht="18" customHeight="1">
      <c r="A60" s="24"/>
      <c r="B60" s="24"/>
      <c r="C60" s="24"/>
      <c r="D60" s="24"/>
      <c r="E60" s="137"/>
      <c r="F60" s="138"/>
      <c r="G60" s="139"/>
    </row>
    <row r="61" spans="1:7" ht="18" customHeight="1">
      <c r="A61" s="24"/>
      <c r="B61" s="24"/>
      <c r="C61" s="24"/>
      <c r="D61" s="24"/>
      <c r="E61" s="137"/>
      <c r="F61" s="138"/>
      <c r="G61" s="139"/>
    </row>
    <row r="62" spans="1:7" ht="18" customHeight="1">
      <c r="A62" s="24"/>
      <c r="B62" s="24"/>
      <c r="C62" s="24"/>
      <c r="D62" s="24"/>
      <c r="E62" s="270"/>
      <c r="F62" s="141"/>
      <c r="G62" s="139"/>
    </row>
    <row r="63" spans="1:7" ht="18" customHeight="1">
      <c r="A63" s="24"/>
      <c r="B63" s="24"/>
      <c r="C63" s="24"/>
      <c r="D63" s="24"/>
      <c r="E63" s="137"/>
      <c r="F63" s="138"/>
      <c r="G63" s="139"/>
    </row>
    <row r="64" spans="1:7" ht="18" customHeight="1">
      <c r="A64" s="24"/>
      <c r="B64" s="24"/>
      <c r="C64" s="24"/>
      <c r="D64" s="24"/>
      <c r="E64" s="137"/>
      <c r="F64" s="138"/>
      <c r="G64" s="139"/>
    </row>
    <row r="65" spans="1:7" ht="18" customHeight="1">
      <c r="A65" s="24"/>
      <c r="B65" s="24"/>
      <c r="C65" s="24"/>
      <c r="D65" s="24"/>
      <c r="E65" s="137"/>
      <c r="F65" s="138"/>
      <c r="G65" s="139"/>
    </row>
    <row r="66" spans="1:7" ht="18" customHeight="1">
      <c r="A66" s="24"/>
      <c r="B66" s="24"/>
      <c r="C66" s="24"/>
      <c r="D66" s="24"/>
      <c r="E66" s="137"/>
      <c r="F66" s="138"/>
      <c r="G66" s="139"/>
    </row>
    <row r="67" spans="1:7" ht="18" customHeight="1">
      <c r="A67" s="24"/>
      <c r="B67" s="24"/>
      <c r="C67" s="24"/>
      <c r="D67" s="24"/>
      <c r="E67" s="270"/>
      <c r="F67" s="138"/>
      <c r="G67" s="139"/>
    </row>
    <row r="68" spans="1:7" ht="18" customHeight="1">
      <c r="A68" s="24"/>
      <c r="B68" s="24"/>
      <c r="C68" s="24"/>
      <c r="D68" s="24"/>
      <c r="E68" s="270"/>
      <c r="F68" s="138"/>
      <c r="G68" s="139"/>
    </row>
    <row r="69" spans="1:7" ht="18" customHeight="1">
      <c r="A69" s="24"/>
      <c r="B69" s="24"/>
      <c r="C69" s="24"/>
      <c r="D69" s="24"/>
      <c r="E69" s="270"/>
      <c r="F69" s="138"/>
      <c r="G69" s="139"/>
    </row>
    <row r="70" spans="1:7" ht="18" customHeight="1">
      <c r="A70" s="24"/>
      <c r="B70" s="24"/>
      <c r="C70" s="24"/>
      <c r="D70" s="24"/>
      <c r="E70" s="270"/>
      <c r="F70" s="138"/>
      <c r="G70" s="139"/>
    </row>
    <row r="71" spans="1:7" ht="18" customHeight="1">
      <c r="A71" s="24"/>
      <c r="B71" s="24"/>
      <c r="C71" s="24"/>
      <c r="D71" s="24"/>
      <c r="E71" s="270"/>
      <c r="F71" s="138"/>
      <c r="G71" s="139"/>
    </row>
    <row r="72" spans="1:7" ht="18" customHeight="1">
      <c r="A72" s="24"/>
      <c r="B72" s="24"/>
      <c r="C72" s="24"/>
      <c r="D72" s="24"/>
      <c r="E72" s="270"/>
      <c r="F72" s="138"/>
      <c r="G72" s="139"/>
    </row>
    <row r="73" spans="1:7" ht="18" customHeight="1">
      <c r="A73" s="24"/>
      <c r="B73" s="24"/>
      <c r="C73" s="24"/>
      <c r="D73" s="24"/>
      <c r="E73" s="270"/>
      <c r="F73" s="138"/>
      <c r="G73" s="139"/>
    </row>
    <row r="74" spans="1:7" ht="18" customHeight="1">
      <c r="A74" s="24"/>
      <c r="B74" s="24"/>
      <c r="C74" s="24"/>
      <c r="D74" s="24"/>
      <c r="E74" s="137"/>
      <c r="F74" s="143"/>
      <c r="G74" s="144"/>
    </row>
    <row r="75" spans="1:7" ht="18" customHeight="1">
      <c r="A75" s="24"/>
      <c r="B75" s="24"/>
      <c r="C75" s="24"/>
      <c r="D75" s="24"/>
      <c r="E75" s="137"/>
      <c r="F75" s="145"/>
      <c r="G75" s="138"/>
    </row>
    <row r="76" spans="1:7" ht="18" customHeight="1">
      <c r="A76" s="24"/>
      <c r="B76" s="24"/>
      <c r="C76" s="24"/>
      <c r="D76" s="24"/>
      <c r="E76" s="137"/>
      <c r="F76" s="145"/>
      <c r="G76" s="138"/>
    </row>
    <row r="77" spans="1:7" ht="18" customHeight="1">
      <c r="A77" s="24"/>
      <c r="B77" s="146"/>
      <c r="C77" s="146"/>
      <c r="D77" s="24"/>
      <c r="E77" s="270"/>
      <c r="F77" s="143"/>
      <c r="G77" s="144"/>
    </row>
    <row r="78" spans="1:7" ht="18" customHeight="1">
      <c r="A78" s="24"/>
      <c r="B78" s="24"/>
      <c r="C78" s="24"/>
      <c r="D78" s="24"/>
      <c r="E78" s="270"/>
      <c r="F78" s="145"/>
      <c r="G78" s="144"/>
    </row>
    <row r="79" spans="1:7" ht="18" customHeight="1">
      <c r="A79" s="24"/>
      <c r="B79" s="24"/>
      <c r="C79" s="24"/>
      <c r="D79" s="24"/>
      <c r="E79" s="137"/>
      <c r="F79" s="101"/>
      <c r="G79" s="144"/>
    </row>
    <row r="80" spans="1:7" ht="18" customHeight="1">
      <c r="A80" s="24"/>
      <c r="B80" s="24"/>
      <c r="C80" s="24"/>
      <c r="D80" s="24"/>
      <c r="E80" s="137"/>
      <c r="F80" s="101"/>
      <c r="G80" s="138"/>
    </row>
    <row r="81" spans="1:7" ht="18" customHeight="1">
      <c r="A81" s="24"/>
      <c r="B81" s="24"/>
      <c r="C81" s="24"/>
      <c r="D81" s="24"/>
      <c r="E81" s="137"/>
      <c r="F81" s="101"/>
      <c r="G81" s="138"/>
    </row>
    <row r="82" spans="1:7" ht="18" customHeight="1">
      <c r="A82" s="24"/>
      <c r="B82" s="24"/>
      <c r="C82" s="24"/>
      <c r="D82" s="24"/>
      <c r="E82" s="137"/>
      <c r="F82" s="145"/>
      <c r="G82" s="138"/>
    </row>
    <row r="83" spans="1:7" ht="18" customHeight="1">
      <c r="A83" s="24"/>
      <c r="B83" s="24"/>
      <c r="C83" s="24"/>
      <c r="D83" s="24"/>
      <c r="E83" s="137"/>
      <c r="F83" s="145"/>
      <c r="G83" s="138"/>
    </row>
    <row r="84" spans="1:7" ht="18" customHeight="1">
      <c r="A84" s="24"/>
      <c r="B84" s="24"/>
      <c r="C84" s="24"/>
      <c r="D84" s="24"/>
      <c r="E84" s="137"/>
      <c r="F84" s="145"/>
      <c r="G84" s="138"/>
    </row>
    <row r="85" spans="1:7" ht="18" customHeight="1">
      <c r="A85" s="146"/>
      <c r="B85" s="24"/>
      <c r="C85" s="24"/>
      <c r="D85" s="24"/>
      <c r="E85" s="137"/>
      <c r="F85" s="145"/>
      <c r="G85" s="138"/>
    </row>
    <row r="86" spans="1:7" ht="18" customHeight="1">
      <c r="A86" s="24"/>
      <c r="B86" s="270"/>
      <c r="C86" s="270"/>
      <c r="D86" s="270"/>
      <c r="E86" s="270"/>
      <c r="F86" s="147"/>
      <c r="G86" s="147"/>
    </row>
    <row r="87" spans="1:7" ht="18" customHeight="1">
      <c r="A87" s="148"/>
      <c r="B87" s="148"/>
      <c r="C87" s="148"/>
      <c r="D87" s="148"/>
      <c r="E87" s="148"/>
      <c r="F87" s="148"/>
      <c r="G87" s="148"/>
    </row>
  </sheetData>
  <mergeCells count="11">
    <mergeCell ref="H4:J4"/>
    <mergeCell ref="B5:C5"/>
    <mergeCell ref="A43:G43"/>
    <mergeCell ref="A44:G44"/>
    <mergeCell ref="A45:G45"/>
    <mergeCell ref="B47:C47"/>
    <mergeCell ref="A1:G1"/>
    <mergeCell ref="A2:G2"/>
    <mergeCell ref="A3:G3"/>
    <mergeCell ref="A4:D4"/>
    <mergeCell ref="A46:D46"/>
  </mergeCells>
  <pageMargins left="0.70866141732283472" right="0.70866141732283472" top="0.35433070866141736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รายงานรับ-จ่ายเงินสด</vt:lpstr>
      <vt:lpstr>รายงานกระแสเงินสด</vt:lpstr>
      <vt:lpstr>รายรับจริงประกอบงบทดลอง</vt:lpstr>
      <vt:lpstr>รายละเอียดประกอบงบทดลอง</vt:lpstr>
      <vt:lpstr>งบทดลอง</vt:lpstr>
      <vt:lpstr>'รายงานรับ-จ่ายเงินสด'!Print_Titles</vt:lpstr>
      <vt:lpstr>รายรับจริงประกอบงบทดลอง!Print_Titles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ptest</cp:lastModifiedBy>
  <cp:revision/>
  <cp:lastPrinted>2016-07-14T06:40:30Z</cp:lastPrinted>
  <dcterms:created xsi:type="dcterms:W3CDTF">2008-01-31T07:19:54Z</dcterms:created>
  <dcterms:modified xsi:type="dcterms:W3CDTF">2016-07-14T06:41:13Z</dcterms:modified>
  <cp:category/>
  <cp:contentStatus/>
</cp:coreProperties>
</file>