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บการเงิน(อบรม) - งบเดือน62\งบการเงินประจำเดือน\2.รายงานรับ-จ่ายเงิน\"/>
    </mc:Choice>
  </mc:AlternateContent>
  <bookViews>
    <workbookView xWindow="240" yWindow="645" windowWidth="20115" windowHeight="7395" tabRatio="664" activeTab="3"/>
  </bookViews>
  <sheets>
    <sheet name="ต.ค." sheetId="1" r:id="rId1"/>
    <sheet name="พ.ย." sheetId="2" r:id="rId2"/>
    <sheet name="ธ.ค." sheetId="3" r:id="rId3"/>
    <sheet name="ม.ค." sheetId="4" r:id="rId4"/>
    <sheet name="ก.พ." sheetId="5" r:id="rId5"/>
    <sheet name="มี.ค." sheetId="6" r:id="rId6"/>
    <sheet name="เม.ย." sheetId="7" r:id="rId7"/>
    <sheet name="พ.ค." sheetId="8" r:id="rId8"/>
    <sheet name="มิ.ย." sheetId="9" r:id="rId9"/>
    <sheet name="ก.ค." sheetId="10" r:id="rId10"/>
    <sheet name="ส.ค." sheetId="11" r:id="rId11"/>
    <sheet name="ก.ย." sheetId="12" r:id="rId12"/>
    <sheet name="ฐานข้อมูล" sheetId="13" state="hidden" r:id="rId13"/>
    <sheet name="Sheet13" sheetId="14" r:id="rId14"/>
    <sheet name="Sheet1" sheetId="15" r:id="rId15"/>
  </sheets>
  <externalReferences>
    <externalReference r:id="rId16"/>
    <externalReference r:id="rId17"/>
  </externalReferences>
  <definedNames>
    <definedName name="_xlnm.Print_Area" localSheetId="9">ก.ค.!$A$1:$G$162</definedName>
    <definedName name="_xlnm.Print_Area" localSheetId="4">ก.พ.!$A$1:$G$164</definedName>
    <definedName name="_xlnm.Print_Area" localSheetId="11">ก.ย.!$A$1:$G$164</definedName>
    <definedName name="_xlnm.Print_Area" localSheetId="0">ต.ค.!$A$1:$G$163</definedName>
    <definedName name="_xlnm.Print_Area" localSheetId="2">ธ.ค.!$A$1:$G$163</definedName>
    <definedName name="_xlnm.Print_Area" localSheetId="7">พ.ค.!$A$1:$G$163</definedName>
    <definedName name="_xlnm.Print_Area" localSheetId="1">พ.ย.!$A$1:$G$164</definedName>
    <definedName name="_xlnm.Print_Area" localSheetId="3">ม.ค.!$A$1:$G$163</definedName>
    <definedName name="_xlnm.Print_Area" localSheetId="8">มิ.ย.!$A$1:$G$164</definedName>
    <definedName name="_xlnm.Print_Area" localSheetId="5">มี.ค.!$A$1:$G$163</definedName>
    <definedName name="_xlnm.Print_Area" localSheetId="6">เม.ย.!$A$1:$G$163</definedName>
    <definedName name="_xlnm.Print_Area" localSheetId="10">ส.ค.!$A$1:$G$162</definedName>
    <definedName name="เดือน">ฐานข้อมูล!$B$2:$B$13</definedName>
    <definedName name="ปีงบประมาณ">ฐานข้อมูล!$A$2:$A$8</definedName>
    <definedName name="พ.ศ.">ฐานข้อมูล!$C$2:$C$9</definedName>
  </definedNames>
  <calcPr calcId="152511"/>
</workbook>
</file>

<file path=xl/calcChain.xml><?xml version="1.0" encoding="utf-8"?>
<calcChain xmlns="http://schemas.openxmlformats.org/spreadsheetml/2006/main">
  <c r="I94" i="4" l="1"/>
  <c r="I93" i="4"/>
  <c r="G31" i="4"/>
  <c r="I94" i="3" l="1"/>
  <c r="G31" i="3"/>
  <c r="I94" i="2" l="1"/>
  <c r="G144" i="2"/>
  <c r="G31" i="2" l="1"/>
  <c r="A100" i="12" l="1"/>
  <c r="A99" i="12"/>
  <c r="A98" i="12"/>
  <c r="A97" i="12"/>
  <c r="A96" i="12"/>
  <c r="A95" i="12"/>
  <c r="A94" i="12"/>
  <c r="A93" i="12"/>
  <c r="A92" i="12"/>
  <c r="A91" i="12"/>
  <c r="A90" i="12"/>
  <c r="A100" i="11"/>
  <c r="A99" i="11"/>
  <c r="A98" i="11"/>
  <c r="A97" i="11"/>
  <c r="A96" i="11"/>
  <c r="A95" i="11"/>
  <c r="A94" i="11"/>
  <c r="A93" i="11"/>
  <c r="A92" i="11"/>
  <c r="A91" i="11"/>
  <c r="A90" i="11"/>
  <c r="A100" i="10"/>
  <c r="A99" i="10"/>
  <c r="A98" i="10"/>
  <c r="A97" i="10"/>
  <c r="A96" i="10"/>
  <c r="A95" i="10"/>
  <c r="A94" i="10"/>
  <c r="A93" i="10"/>
  <c r="A92" i="10"/>
  <c r="A91" i="10"/>
  <c r="A90" i="10"/>
  <c r="A100" i="9"/>
  <c r="A99" i="9"/>
  <c r="A98" i="9"/>
  <c r="A97" i="9"/>
  <c r="A96" i="9"/>
  <c r="A95" i="9"/>
  <c r="A94" i="9"/>
  <c r="A93" i="9"/>
  <c r="A92" i="9"/>
  <c r="A91" i="9"/>
  <c r="A90" i="9"/>
  <c r="A100" i="8"/>
  <c r="A99" i="8"/>
  <c r="A98" i="8"/>
  <c r="A97" i="8"/>
  <c r="A96" i="8"/>
  <c r="A95" i="8"/>
  <c r="A94" i="8"/>
  <c r="A93" i="8"/>
  <c r="A92" i="8"/>
  <c r="A91" i="8"/>
  <c r="A90" i="8"/>
  <c r="A100" i="7"/>
  <c r="A99" i="7"/>
  <c r="A98" i="7"/>
  <c r="A97" i="7"/>
  <c r="A96" i="7"/>
  <c r="A95" i="7"/>
  <c r="A94" i="7"/>
  <c r="A93" i="7"/>
  <c r="A92" i="7"/>
  <c r="A91" i="7"/>
  <c r="A90" i="7"/>
  <c r="A100" i="6"/>
  <c r="A99" i="6"/>
  <c r="A98" i="6"/>
  <c r="A97" i="6"/>
  <c r="A96" i="6"/>
  <c r="A95" i="6"/>
  <c r="A94" i="6"/>
  <c r="A93" i="6"/>
  <c r="A92" i="6"/>
  <c r="A91" i="6"/>
  <c r="A90" i="6"/>
  <c r="A100" i="5"/>
  <c r="A99" i="5"/>
  <c r="A98" i="5"/>
  <c r="A97" i="5"/>
  <c r="A96" i="5"/>
  <c r="A95" i="5"/>
  <c r="A94" i="5"/>
  <c r="A93" i="5"/>
  <c r="A92" i="5"/>
  <c r="A91" i="5"/>
  <c r="A90" i="5"/>
  <c r="A100" i="4"/>
  <c r="A99" i="4"/>
  <c r="A98" i="4"/>
  <c r="A97" i="4"/>
  <c r="A96" i="4"/>
  <c r="A95" i="4"/>
  <c r="A94" i="4"/>
  <c r="A93" i="4"/>
  <c r="A92" i="4"/>
  <c r="A91" i="4"/>
  <c r="A90" i="4"/>
  <c r="A100" i="3"/>
  <c r="A99" i="3"/>
  <c r="A98" i="3"/>
  <c r="A97" i="3"/>
  <c r="A96" i="3"/>
  <c r="A95" i="3"/>
  <c r="A94" i="3"/>
  <c r="A93" i="3"/>
  <c r="A92" i="3"/>
  <c r="A91" i="3"/>
  <c r="A90" i="3"/>
  <c r="A100" i="2"/>
  <c r="A99" i="2"/>
  <c r="A98" i="2"/>
  <c r="A97" i="2"/>
  <c r="A96" i="2"/>
  <c r="A95" i="2"/>
  <c r="A94" i="2"/>
  <c r="A93" i="2"/>
  <c r="A92" i="2"/>
  <c r="A91" i="2"/>
  <c r="A90" i="2"/>
  <c r="A100" i="1"/>
  <c r="A99" i="1"/>
  <c r="A98" i="1"/>
  <c r="A97" i="1"/>
  <c r="A96" i="1"/>
  <c r="A95" i="1"/>
  <c r="A94" i="1"/>
  <c r="A93" i="1"/>
  <c r="A92" i="1"/>
  <c r="A91" i="1"/>
  <c r="A90" i="1"/>
  <c r="G23" i="12"/>
  <c r="G19" i="12"/>
  <c r="G18" i="12"/>
  <c r="G17" i="12"/>
  <c r="G16" i="12"/>
  <c r="G15" i="12"/>
  <c r="G14" i="12"/>
  <c r="G13" i="12"/>
  <c r="G12" i="12"/>
  <c r="G23" i="11"/>
  <c r="G19" i="11"/>
  <c r="G18" i="11"/>
  <c r="G17" i="11"/>
  <c r="G16" i="11"/>
  <c r="G15" i="11"/>
  <c r="G14" i="11"/>
  <c r="G13" i="11"/>
  <c r="G12" i="11"/>
  <c r="G23" i="10"/>
  <c r="G19" i="10"/>
  <c r="G18" i="10"/>
  <c r="G17" i="10"/>
  <c r="G16" i="10"/>
  <c r="G15" i="10"/>
  <c r="G14" i="10"/>
  <c r="G13" i="10"/>
  <c r="G12" i="10"/>
  <c r="G23" i="9"/>
  <c r="G19" i="9"/>
  <c r="G18" i="9"/>
  <c r="G17" i="9"/>
  <c r="G16" i="9"/>
  <c r="G15" i="9"/>
  <c r="G14" i="9"/>
  <c r="G13" i="9"/>
  <c r="G12" i="9"/>
  <c r="G23" i="8"/>
  <c r="G19" i="8"/>
  <c r="G18" i="8"/>
  <c r="G17" i="8"/>
  <c r="G16" i="8"/>
  <c r="G15" i="8"/>
  <c r="G14" i="8"/>
  <c r="G13" i="8"/>
  <c r="G12" i="8"/>
  <c r="G23" i="7"/>
  <c r="G19" i="7"/>
  <c r="G18" i="7"/>
  <c r="G17" i="7"/>
  <c r="G16" i="7"/>
  <c r="G15" i="7"/>
  <c r="G14" i="7"/>
  <c r="G13" i="7"/>
  <c r="G12" i="7"/>
  <c r="G23" i="6"/>
  <c r="G19" i="6"/>
  <c r="G18" i="6"/>
  <c r="G17" i="6"/>
  <c r="G16" i="6"/>
  <c r="G15" i="6"/>
  <c r="G14" i="6"/>
  <c r="G13" i="6"/>
  <c r="G12" i="6"/>
  <c r="G23" i="5"/>
  <c r="G19" i="5"/>
  <c r="G18" i="5"/>
  <c r="G17" i="5"/>
  <c r="G16" i="5"/>
  <c r="G15" i="5"/>
  <c r="G14" i="5"/>
  <c r="G13" i="5"/>
  <c r="G12" i="5"/>
  <c r="G23" i="4"/>
  <c r="G19" i="4"/>
  <c r="G18" i="4"/>
  <c r="G17" i="4"/>
  <c r="G16" i="4"/>
  <c r="G15" i="4"/>
  <c r="G14" i="4"/>
  <c r="G13" i="4"/>
  <c r="G12" i="4"/>
  <c r="G23" i="3"/>
  <c r="G19" i="3"/>
  <c r="G18" i="3"/>
  <c r="G17" i="3"/>
  <c r="G16" i="3"/>
  <c r="G15" i="3"/>
  <c r="G14" i="3"/>
  <c r="G13" i="3"/>
  <c r="G12" i="3"/>
  <c r="G23" i="2"/>
  <c r="G19" i="2"/>
  <c r="G18" i="2"/>
  <c r="G17" i="2"/>
  <c r="G16" i="2"/>
  <c r="G15" i="2"/>
  <c r="G14" i="2"/>
  <c r="G13" i="2"/>
  <c r="G12" i="2"/>
  <c r="G23" i="1"/>
  <c r="G19" i="1"/>
  <c r="G18" i="1"/>
  <c r="G17" i="1"/>
  <c r="G16" i="1"/>
  <c r="G15" i="1"/>
  <c r="G14" i="1"/>
  <c r="G13" i="1"/>
  <c r="G12" i="1"/>
  <c r="A19" i="1"/>
  <c r="A18" i="1"/>
  <c r="A17" i="1"/>
  <c r="A16" i="1"/>
  <c r="A15" i="1"/>
  <c r="A14" i="1"/>
  <c r="A13" i="1"/>
  <c r="A12" i="1"/>
  <c r="I102" i="1" l="1"/>
  <c r="G101" i="1"/>
  <c r="D101" i="1" l="1"/>
  <c r="D41" i="1" l="1"/>
  <c r="D41" i="2" s="1"/>
  <c r="D41" i="3" s="1"/>
  <c r="D41" i="4" s="1"/>
  <c r="D41" i="5" s="1"/>
  <c r="D41" i="6" s="1"/>
  <c r="D41" i="7" s="1"/>
  <c r="D41" i="8" s="1"/>
  <c r="D110" i="1"/>
  <c r="D110" i="2" s="1"/>
  <c r="D110" i="3" s="1"/>
  <c r="D110" i="4" s="1"/>
  <c r="D110" i="5" s="1"/>
  <c r="D110" i="6" s="1"/>
  <c r="D110" i="7" s="1"/>
  <c r="D110" i="8" s="1"/>
  <c r="D110" i="9" s="1"/>
  <c r="D41" i="9" l="1"/>
  <c r="D41" i="10" s="1"/>
  <c r="D41" i="11" s="1"/>
  <c r="D41" i="12" s="1"/>
  <c r="D110" i="10"/>
  <c r="D63" i="1"/>
  <c r="D63" i="2" s="1"/>
  <c r="D63" i="3" s="1"/>
  <c r="D63" i="4" s="1"/>
  <c r="D63" i="5" s="1"/>
  <c r="D63" i="6" s="1"/>
  <c r="D63" i="7" s="1"/>
  <c r="D63" i="8" s="1"/>
  <c r="D64" i="1"/>
  <c r="D64" i="2" s="1"/>
  <c r="D64" i="3" s="1"/>
  <c r="D64" i="4" s="1"/>
  <c r="D64" i="5" s="1"/>
  <c r="D64" i="6" s="1"/>
  <c r="D64" i="7" s="1"/>
  <c r="D64" i="8" s="1"/>
  <c r="D65" i="1"/>
  <c r="D66" i="1"/>
  <c r="D66" i="2" s="1"/>
  <c r="D66" i="3" s="1"/>
  <c r="D66" i="4" s="1"/>
  <c r="D66" i="5" s="1"/>
  <c r="D66" i="6" s="1"/>
  <c r="D66" i="7" s="1"/>
  <c r="D66" i="8" s="1"/>
  <c r="D67" i="1"/>
  <c r="D67" i="2" s="1"/>
  <c r="D67" i="3" s="1"/>
  <c r="D67" i="4" s="1"/>
  <c r="D67" i="5" s="1"/>
  <c r="D67" i="6" s="1"/>
  <c r="D67" i="7" s="1"/>
  <c r="D67" i="8" s="1"/>
  <c r="D68" i="1"/>
  <c r="D68" i="2" s="1"/>
  <c r="D68" i="3" s="1"/>
  <c r="D68" i="4" s="1"/>
  <c r="D68" i="5" s="1"/>
  <c r="D68" i="6" s="1"/>
  <c r="D68" i="7" s="1"/>
  <c r="D68" i="8" s="1"/>
  <c r="D69" i="1"/>
  <c r="D70" i="1"/>
  <c r="D70" i="2" s="1"/>
  <c r="D70" i="3" s="1"/>
  <c r="D70" i="4" s="1"/>
  <c r="D70" i="5" s="1"/>
  <c r="D70" i="6" s="1"/>
  <c r="D70" i="7" s="1"/>
  <c r="D70" i="8" s="1"/>
  <c r="D71" i="1"/>
  <c r="D65" i="2"/>
  <c r="D65" i="3" s="1"/>
  <c r="D65" i="4" s="1"/>
  <c r="D65" i="5" s="1"/>
  <c r="D65" i="6" s="1"/>
  <c r="D65" i="7" s="1"/>
  <c r="D65" i="8" s="1"/>
  <c r="D69" i="2"/>
  <c r="D69" i="3" s="1"/>
  <c r="D69" i="4" s="1"/>
  <c r="D69" i="5" s="1"/>
  <c r="D69" i="6" s="1"/>
  <c r="D69" i="7" s="1"/>
  <c r="D69" i="8" s="1"/>
  <c r="D135" i="1"/>
  <c r="D135" i="2" s="1"/>
  <c r="D135" i="3" s="1"/>
  <c r="D135" i="4" s="1"/>
  <c r="D135" i="5" s="1"/>
  <c r="D135" i="6" s="1"/>
  <c r="D135" i="7" s="1"/>
  <c r="D135" i="8" s="1"/>
  <c r="D135" i="9" s="1"/>
  <c r="D135" i="10" s="1"/>
  <c r="D135" i="11" s="1"/>
  <c r="D135" i="12" s="1"/>
  <c r="D136" i="1"/>
  <c r="D136" i="2" s="1"/>
  <c r="D136" i="3" s="1"/>
  <c r="D136" i="4" s="1"/>
  <c r="D136" i="5" s="1"/>
  <c r="D136" i="6" s="1"/>
  <c r="D136" i="7" s="1"/>
  <c r="D136" i="8" s="1"/>
  <c r="D136" i="9" s="1"/>
  <c r="D136" i="10" s="1"/>
  <c r="D136" i="11" s="1"/>
  <c r="D136" i="12" s="1"/>
  <c r="D137" i="1"/>
  <c r="D137" i="2" s="1"/>
  <c r="D137" i="3" s="1"/>
  <c r="D137" i="4" s="1"/>
  <c r="D137" i="5" s="1"/>
  <c r="D137" i="6" s="1"/>
  <c r="D137" i="7" s="1"/>
  <c r="D137" i="8" s="1"/>
  <c r="D137" i="9" s="1"/>
  <c r="D137" i="10" s="1"/>
  <c r="D137" i="11" s="1"/>
  <c r="D137" i="12" s="1"/>
  <c r="D138" i="1"/>
  <c r="D138" i="2" s="1"/>
  <c r="D138" i="3" s="1"/>
  <c r="D138" i="4" s="1"/>
  <c r="D138" i="5" s="1"/>
  <c r="D138" i="6" s="1"/>
  <c r="D138" i="7" s="1"/>
  <c r="D138" i="8" s="1"/>
  <c r="D138" i="9" s="1"/>
  <c r="D138" i="10" s="1"/>
  <c r="D138" i="11" s="1"/>
  <c r="D138" i="12" s="1"/>
  <c r="D139" i="1"/>
  <c r="D139" i="2" s="1"/>
  <c r="D139" i="3" s="1"/>
  <c r="D139" i="4" s="1"/>
  <c r="D139" i="5" s="1"/>
  <c r="D139" i="6" s="1"/>
  <c r="D139" i="7" s="1"/>
  <c r="D139" i="8" s="1"/>
  <c r="D139" i="9" s="1"/>
  <c r="D139" i="10" s="1"/>
  <c r="D139" i="11" s="1"/>
  <c r="D139" i="12" s="1"/>
  <c r="D140" i="1"/>
  <c r="D140" i="2" s="1"/>
  <c r="D140" i="3" s="1"/>
  <c r="D140" i="4" s="1"/>
  <c r="D140" i="5" s="1"/>
  <c r="D140" i="6" s="1"/>
  <c r="D140" i="7" s="1"/>
  <c r="D140" i="8" s="1"/>
  <c r="D140" i="9" s="1"/>
  <c r="D140" i="10" s="1"/>
  <c r="D140" i="11" s="1"/>
  <c r="D140" i="12" s="1"/>
  <c r="D141" i="1"/>
  <c r="D141" i="2" s="1"/>
  <c r="D141" i="3" s="1"/>
  <c r="D141" i="4" s="1"/>
  <c r="D141" i="5" s="1"/>
  <c r="D141" i="6" s="1"/>
  <c r="D141" i="7" s="1"/>
  <c r="D141" i="8" s="1"/>
  <c r="D141" i="9" s="1"/>
  <c r="D141" i="10" s="1"/>
  <c r="D141" i="11" s="1"/>
  <c r="D141" i="12" s="1"/>
  <c r="D142" i="1"/>
  <c r="D142" i="2" s="1"/>
  <c r="D142" i="3" s="1"/>
  <c r="D142" i="4" s="1"/>
  <c r="D142" i="5" s="1"/>
  <c r="D142" i="6" s="1"/>
  <c r="D142" i="7" s="1"/>
  <c r="D142" i="8" s="1"/>
  <c r="D142" i="9" s="1"/>
  <c r="D142" i="10" s="1"/>
  <c r="D142" i="11" s="1"/>
  <c r="D142" i="12" s="1"/>
  <c r="D63" i="9" l="1"/>
  <c r="D68" i="9"/>
  <c r="D64" i="9"/>
  <c r="D67" i="9"/>
  <c r="D70" i="9"/>
  <c r="D66" i="9"/>
  <c r="D69" i="9"/>
  <c r="D65" i="9"/>
  <c r="D110" i="11"/>
  <c r="D124" i="1"/>
  <c r="D125" i="1"/>
  <c r="D126" i="1"/>
  <c r="D126" i="2" s="1"/>
  <c r="D126" i="3" s="1"/>
  <c r="D126" i="4" s="1"/>
  <c r="D126" i="5" s="1"/>
  <c r="D126" i="6" s="1"/>
  <c r="D126" i="7" s="1"/>
  <c r="D126" i="8" s="1"/>
  <c r="D126" i="9" s="1"/>
  <c r="D126" i="10" s="1"/>
  <c r="D126" i="11" s="1"/>
  <c r="D126" i="12" s="1"/>
  <c r="D127" i="1"/>
  <c r="D127" i="2" s="1"/>
  <c r="D127" i="3" s="1"/>
  <c r="D127" i="4" s="1"/>
  <c r="D127" i="5" s="1"/>
  <c r="D127" i="6" s="1"/>
  <c r="D127" i="7" s="1"/>
  <c r="D127" i="8" s="1"/>
  <c r="D127" i="9" s="1"/>
  <c r="D127" i="10" s="1"/>
  <c r="D127" i="11" s="1"/>
  <c r="D127" i="12" s="1"/>
  <c r="D128" i="1"/>
  <c r="D129" i="1"/>
  <c r="D129" i="2" s="1"/>
  <c r="D129" i="3" s="1"/>
  <c r="D129" i="4" s="1"/>
  <c r="D129" i="5" s="1"/>
  <c r="D129" i="6" s="1"/>
  <c r="D129" i="7" s="1"/>
  <c r="D129" i="8" s="1"/>
  <c r="D129" i="9" s="1"/>
  <c r="D129" i="10" s="1"/>
  <c r="D129" i="11" s="1"/>
  <c r="D129" i="12" s="1"/>
  <c r="D130" i="1"/>
  <c r="D130" i="2" s="1"/>
  <c r="D130" i="3" s="1"/>
  <c r="D130" i="4" s="1"/>
  <c r="D130" i="5" s="1"/>
  <c r="D130" i="6" s="1"/>
  <c r="D130" i="7" s="1"/>
  <c r="D130" i="8" s="1"/>
  <c r="D130" i="9" s="1"/>
  <c r="D130" i="10" s="1"/>
  <c r="D130" i="11" s="1"/>
  <c r="D130" i="12" s="1"/>
  <c r="D131" i="1"/>
  <c r="D131" i="2" s="1"/>
  <c r="D131" i="3" s="1"/>
  <c r="D131" i="4" s="1"/>
  <c r="D131" i="5" s="1"/>
  <c r="D131" i="6" s="1"/>
  <c r="D131" i="7" s="1"/>
  <c r="D131" i="8" s="1"/>
  <c r="D131" i="9" s="1"/>
  <c r="D131" i="10" s="1"/>
  <c r="D131" i="11" s="1"/>
  <c r="D131" i="12" s="1"/>
  <c r="D132" i="1"/>
  <c r="D133" i="1"/>
  <c r="D124" i="2"/>
  <c r="D124" i="3" s="1"/>
  <c r="D124" i="4" s="1"/>
  <c r="D124" i="5" s="1"/>
  <c r="D124" i="6" s="1"/>
  <c r="D125" i="2"/>
  <c r="D125" i="3" s="1"/>
  <c r="D125" i="4" s="1"/>
  <c r="D125" i="5" s="1"/>
  <c r="D125" i="6" s="1"/>
  <c r="D125" i="7" s="1"/>
  <c r="D125" i="8" s="1"/>
  <c r="D125" i="9" s="1"/>
  <c r="D125" i="10" s="1"/>
  <c r="D125" i="11" s="1"/>
  <c r="D125" i="12" s="1"/>
  <c r="D128" i="2"/>
  <c r="D128" i="3" s="1"/>
  <c r="D128" i="4" s="1"/>
  <c r="D128" i="5" s="1"/>
  <c r="D128" i="6" s="1"/>
  <c r="D128" i="7" s="1"/>
  <c r="D128" i="8" s="1"/>
  <c r="D128" i="9" s="1"/>
  <c r="D128" i="10" s="1"/>
  <c r="D128" i="11" s="1"/>
  <c r="D128" i="12" s="1"/>
  <c r="D132" i="2"/>
  <c r="D132" i="3" s="1"/>
  <c r="D132" i="4" s="1"/>
  <c r="D132" i="5" s="1"/>
  <c r="D132" i="6" s="1"/>
  <c r="D132" i="7" s="1"/>
  <c r="D132" i="8" s="1"/>
  <c r="D132" i="9" s="1"/>
  <c r="D132" i="10" s="1"/>
  <c r="D132" i="11" s="1"/>
  <c r="D132" i="12" s="1"/>
  <c r="D133" i="2"/>
  <c r="D133" i="3" s="1"/>
  <c r="D133" i="4" s="1"/>
  <c r="D133" i="5" s="1"/>
  <c r="D133" i="6" s="1"/>
  <c r="D133" i="7" s="1"/>
  <c r="D133" i="8" s="1"/>
  <c r="D133" i="9" s="1"/>
  <c r="D133" i="10" s="1"/>
  <c r="D133" i="11" s="1"/>
  <c r="D133" i="12" s="1"/>
  <c r="D65" i="10" l="1"/>
  <c r="D66" i="10"/>
  <c r="D67" i="10"/>
  <c r="D68" i="10"/>
  <c r="D110" i="12"/>
  <c r="D69" i="10"/>
  <c r="D70" i="10"/>
  <c r="D64" i="10"/>
  <c r="D63" i="10"/>
  <c r="D108" i="1"/>
  <c r="D64" i="11" l="1"/>
  <c r="D69" i="11"/>
  <c r="D68" i="11"/>
  <c r="D66" i="11"/>
  <c r="D63" i="11"/>
  <c r="D70" i="11"/>
  <c r="D67" i="11"/>
  <c r="D65" i="11"/>
  <c r="D108" i="2"/>
  <c r="D36" i="1"/>
  <c r="D36" i="2" s="1"/>
  <c r="D36" i="3" s="1"/>
  <c r="D36" i="4" s="1"/>
  <c r="D36" i="5" s="1"/>
  <c r="D36" i="6" s="1"/>
  <c r="D36" i="7" s="1"/>
  <c r="D36" i="8" s="1"/>
  <c r="D65" i="12" l="1"/>
  <c r="D70" i="12"/>
  <c r="D66" i="12"/>
  <c r="D69" i="12"/>
  <c r="D36" i="9"/>
  <c r="D67" i="12"/>
  <c r="D63" i="12"/>
  <c r="D68" i="12"/>
  <c r="D64" i="12"/>
  <c r="D108" i="3"/>
  <c r="D27" i="1"/>
  <c r="D28" i="1"/>
  <c r="D28" i="2" s="1"/>
  <c r="D28" i="3" s="1"/>
  <c r="D28" i="4" s="1"/>
  <c r="D28" i="5" s="1"/>
  <c r="D28" i="6" s="1"/>
  <c r="D28" i="7" s="1"/>
  <c r="D28" i="8" s="1"/>
  <c r="D29" i="1"/>
  <c r="D29" i="2" s="1"/>
  <c r="D29" i="3" s="1"/>
  <c r="D29" i="4" s="1"/>
  <c r="D29" i="5" s="1"/>
  <c r="D29" i="6" s="1"/>
  <c r="D29" i="7" s="1"/>
  <c r="D29" i="8" s="1"/>
  <c r="D30" i="1"/>
  <c r="D30" i="2" s="1"/>
  <c r="D30" i="3" s="1"/>
  <c r="D30" i="4" s="1"/>
  <c r="D30" i="5" s="1"/>
  <c r="D30" i="6" s="1"/>
  <c r="D30" i="7" s="1"/>
  <c r="D30" i="8" s="1"/>
  <c r="D30" i="9" l="1"/>
  <c r="D29" i="9"/>
  <c r="D28" i="9"/>
  <c r="D36" i="10"/>
  <c r="D108" i="4"/>
  <c r="D27" i="2"/>
  <c r="D27" i="3" s="1"/>
  <c r="D27" i="4" s="1"/>
  <c r="D27" i="5" s="1"/>
  <c r="D27" i="6" s="1"/>
  <c r="D27" i="7" s="1"/>
  <c r="D27" i="8" s="1"/>
  <c r="D146" i="1"/>
  <c r="D146" i="2" s="1"/>
  <c r="D146" i="3" s="1"/>
  <c r="D146" i="4" s="1"/>
  <c r="D146" i="5" s="1"/>
  <c r="D146" i="6" s="1"/>
  <c r="D146" i="7" s="1"/>
  <c r="D146" i="8" s="1"/>
  <c r="D146" i="9" s="1"/>
  <c r="D146" i="10" s="1"/>
  <c r="D146" i="11" s="1"/>
  <c r="D146" i="12" s="1"/>
  <c r="D147" i="1"/>
  <c r="D147" i="2" s="1"/>
  <c r="D147" i="3" s="1"/>
  <c r="D147" i="4" s="1"/>
  <c r="D147" i="5" s="1"/>
  <c r="D147" i="6" s="1"/>
  <c r="D147" i="7" s="1"/>
  <c r="D147" i="8" s="1"/>
  <c r="D147" i="9" s="1"/>
  <c r="D147" i="10" s="1"/>
  <c r="D147" i="11" s="1"/>
  <c r="D147" i="12" s="1"/>
  <c r="D148" i="1"/>
  <c r="D74" i="1"/>
  <c r="D74" i="2" s="1"/>
  <c r="D74" i="3" s="1"/>
  <c r="D74" i="4" s="1"/>
  <c r="D74" i="5" s="1"/>
  <c r="D74" i="6" s="1"/>
  <c r="D74" i="7" s="1"/>
  <c r="D74" i="8" s="1"/>
  <c r="D74" i="9" s="1"/>
  <c r="D74" i="10" s="1"/>
  <c r="D74" i="11" s="1"/>
  <c r="D74" i="12" s="1"/>
  <c r="D75" i="1"/>
  <c r="D75" i="2" s="1"/>
  <c r="D75" i="3" s="1"/>
  <c r="D75" i="4" s="1"/>
  <c r="D75" i="5" s="1"/>
  <c r="D75" i="6" s="1"/>
  <c r="D75" i="7" s="1"/>
  <c r="D75" i="8" s="1"/>
  <c r="D75" i="9" s="1"/>
  <c r="D75" i="10" s="1"/>
  <c r="D75" i="11" s="1"/>
  <c r="D75" i="12" s="1"/>
  <c r="D76" i="1"/>
  <c r="D76" i="2" s="1"/>
  <c r="D76" i="3" s="1"/>
  <c r="D76" i="4" s="1"/>
  <c r="D76" i="5" s="1"/>
  <c r="D76" i="6" s="1"/>
  <c r="D76" i="7" s="1"/>
  <c r="D76" i="8" s="1"/>
  <c r="D76" i="9" s="1"/>
  <c r="D76" i="10" s="1"/>
  <c r="D76" i="11" s="1"/>
  <c r="D76" i="12" s="1"/>
  <c r="D148" i="2"/>
  <c r="D148" i="3" s="1"/>
  <c r="D148" i="4" s="1"/>
  <c r="D148" i="5" s="1"/>
  <c r="D148" i="6" s="1"/>
  <c r="D148" i="7" s="1"/>
  <c r="D148" i="8" s="1"/>
  <c r="D148" i="9" s="1"/>
  <c r="D148" i="10" s="1"/>
  <c r="D148" i="11" s="1"/>
  <c r="D148" i="12" s="1"/>
  <c r="F147" i="3"/>
  <c r="F148" i="3"/>
  <c r="F147" i="4"/>
  <c r="F148" i="4"/>
  <c r="F147" i="5"/>
  <c r="F148" i="5"/>
  <c r="F147" i="6"/>
  <c r="F148" i="6"/>
  <c r="F147" i="7"/>
  <c r="F148" i="7"/>
  <c r="F147" i="8"/>
  <c r="F148" i="8"/>
  <c r="F147" i="9"/>
  <c r="F148" i="9"/>
  <c r="F147" i="10"/>
  <c r="F148" i="10"/>
  <c r="F147" i="11"/>
  <c r="F148" i="11"/>
  <c r="F147" i="12"/>
  <c r="F148" i="12"/>
  <c r="F147" i="2"/>
  <c r="F148" i="2"/>
  <c r="F146" i="3"/>
  <c r="F146" i="4"/>
  <c r="F146" i="5"/>
  <c r="F146" i="6"/>
  <c r="F146" i="7"/>
  <c r="F146" i="8"/>
  <c r="F146" i="9"/>
  <c r="F146" i="10"/>
  <c r="F146" i="11"/>
  <c r="F146" i="12"/>
  <c r="F146" i="2"/>
  <c r="E147" i="3"/>
  <c r="E148" i="3"/>
  <c r="E147" i="4"/>
  <c r="E148" i="4"/>
  <c r="E147" i="5"/>
  <c r="E148" i="5"/>
  <c r="E147" i="6"/>
  <c r="E148" i="6"/>
  <c r="E147" i="7"/>
  <c r="E148" i="7"/>
  <c r="E147" i="8"/>
  <c r="E148" i="8"/>
  <c r="E147" i="9"/>
  <c r="E148" i="9"/>
  <c r="E147" i="10"/>
  <c r="E148" i="10"/>
  <c r="E147" i="11"/>
  <c r="E148" i="11"/>
  <c r="E147" i="12"/>
  <c r="E148" i="12"/>
  <c r="E147" i="2"/>
  <c r="E148" i="2"/>
  <c r="E146" i="3"/>
  <c r="E146" i="4"/>
  <c r="E146" i="5"/>
  <c r="E146" i="6"/>
  <c r="E146" i="7"/>
  <c r="E146" i="8"/>
  <c r="E146" i="9"/>
  <c r="E146" i="10"/>
  <c r="E146" i="11"/>
  <c r="E146" i="12"/>
  <c r="E146" i="2"/>
  <c r="F75" i="3"/>
  <c r="F76" i="3"/>
  <c r="F75" i="4"/>
  <c r="F76" i="4"/>
  <c r="F75" i="5"/>
  <c r="F76" i="5"/>
  <c r="F75" i="6"/>
  <c r="F76" i="6"/>
  <c r="F75" i="7"/>
  <c r="F76" i="7"/>
  <c r="F75" i="8"/>
  <c r="F76" i="8"/>
  <c r="F75" i="9"/>
  <c r="F76" i="9"/>
  <c r="F75" i="10"/>
  <c r="F76" i="10"/>
  <c r="F75" i="11"/>
  <c r="F76" i="11"/>
  <c r="F75" i="12"/>
  <c r="F76" i="12"/>
  <c r="F75" i="2"/>
  <c r="F76" i="2"/>
  <c r="F74" i="3"/>
  <c r="F74" i="4"/>
  <c r="F74" i="5"/>
  <c r="F74" i="6"/>
  <c r="F74" i="7"/>
  <c r="F74" i="8"/>
  <c r="F74" i="9"/>
  <c r="F74" i="10"/>
  <c r="F74" i="11"/>
  <c r="F74" i="12"/>
  <c r="F74" i="2"/>
  <c r="E75" i="3"/>
  <c r="E76" i="3"/>
  <c r="E75" i="4"/>
  <c r="E76" i="4"/>
  <c r="E75" i="5"/>
  <c r="E76" i="5"/>
  <c r="E75" i="6"/>
  <c r="E76" i="6"/>
  <c r="E75" i="7"/>
  <c r="E76" i="7"/>
  <c r="E75" i="8"/>
  <c r="E76" i="8"/>
  <c r="E75" i="9"/>
  <c r="E76" i="9"/>
  <c r="E75" i="10"/>
  <c r="E76" i="10"/>
  <c r="E75" i="11"/>
  <c r="E76" i="11"/>
  <c r="E75" i="12"/>
  <c r="E76" i="12"/>
  <c r="E75" i="2"/>
  <c r="E76" i="2"/>
  <c r="E74" i="3"/>
  <c r="E74" i="4"/>
  <c r="E74" i="5"/>
  <c r="E74" i="6"/>
  <c r="E74" i="7"/>
  <c r="E74" i="8"/>
  <c r="E74" i="9"/>
  <c r="E74" i="10"/>
  <c r="E74" i="11"/>
  <c r="E74" i="12"/>
  <c r="E74" i="2"/>
  <c r="D134" i="1"/>
  <c r="D62" i="1"/>
  <c r="D62" i="2" s="1"/>
  <c r="D107" i="1"/>
  <c r="D107" i="2" s="1"/>
  <c r="D107" i="3" s="1"/>
  <c r="D107" i="4" s="1"/>
  <c r="D107" i="5" s="1"/>
  <c r="D107" i="6" s="1"/>
  <c r="D107" i="7" s="1"/>
  <c r="D107" i="8" s="1"/>
  <c r="D39" i="1"/>
  <c r="D39" i="2" s="1"/>
  <c r="D39" i="3" s="1"/>
  <c r="D39" i="4" s="1"/>
  <c r="D39" i="5" s="1"/>
  <c r="D39" i="6" s="1"/>
  <c r="D39" i="7" s="1"/>
  <c r="D39" i="8" s="1"/>
  <c r="D39" i="9" s="1"/>
  <c r="D39" i="10" s="1"/>
  <c r="D39" i="11" s="1"/>
  <c r="D39" i="12" s="1"/>
  <c r="D40" i="1"/>
  <c r="D40" i="2" s="1"/>
  <c r="D32" i="1"/>
  <c r="D32" i="2" s="1"/>
  <c r="D33" i="1"/>
  <c r="D33" i="2" s="1"/>
  <c r="D33" i="3" s="1"/>
  <c r="D33" i="4" s="1"/>
  <c r="D34" i="1"/>
  <c r="D34" i="2" s="1"/>
  <c r="D34" i="3" s="1"/>
  <c r="D34" i="4" s="1"/>
  <c r="D35" i="1"/>
  <c r="D35" i="2" s="1"/>
  <c r="D35" i="3" s="1"/>
  <c r="D35" i="4" s="1"/>
  <c r="D37" i="1"/>
  <c r="D37" i="2" s="1"/>
  <c r="D37" i="3" s="1"/>
  <c r="D37" i="4" s="1"/>
  <c r="D42" i="1"/>
  <c r="D42" i="2" s="1"/>
  <c r="D42" i="3" s="1"/>
  <c r="D42" i="4" s="1"/>
  <c r="D42" i="5" s="1"/>
  <c r="D42" i="6" s="1"/>
  <c r="D42" i="7" s="1"/>
  <c r="D42" i="8" s="1"/>
  <c r="D43" i="1"/>
  <c r="D43" i="2" s="1"/>
  <c r="D43" i="3" s="1"/>
  <c r="D43" i="4" s="1"/>
  <c r="D43" i="5" s="1"/>
  <c r="D43" i="6" s="1"/>
  <c r="D43" i="7" s="1"/>
  <c r="D43" i="8" s="1"/>
  <c r="D44" i="1"/>
  <c r="D44" i="2" s="1"/>
  <c r="D44" i="3" s="1"/>
  <c r="D44" i="4" s="1"/>
  <c r="D44" i="5" s="1"/>
  <c r="D44" i="6" s="1"/>
  <c r="D44" i="7" s="1"/>
  <c r="D44" i="8" s="1"/>
  <c r="D44" i="9" s="1"/>
  <c r="D44" i="10" s="1"/>
  <c r="D44" i="11" s="1"/>
  <c r="D45" i="1"/>
  <c r="D45" i="2" s="1"/>
  <c r="D46" i="1"/>
  <c r="D46" i="2" s="1"/>
  <c r="D47" i="1"/>
  <c r="D47" i="2" s="1"/>
  <c r="D48" i="1"/>
  <c r="D48" i="2" s="1"/>
  <c r="D49" i="1"/>
  <c r="D49" i="2" s="1"/>
  <c r="D50" i="1"/>
  <c r="D50" i="2" s="1"/>
  <c r="D51" i="1"/>
  <c r="D51" i="2" s="1"/>
  <c r="D52" i="1"/>
  <c r="D52" i="2" s="1"/>
  <c r="D53" i="1"/>
  <c r="D53" i="2" s="1"/>
  <c r="D54" i="1"/>
  <c r="D54" i="2" s="1"/>
  <c r="D55" i="1"/>
  <c r="D55" i="2" s="1"/>
  <c r="D56" i="1"/>
  <c r="D56" i="2" s="1"/>
  <c r="D57" i="1"/>
  <c r="D57" i="2" s="1"/>
  <c r="D58" i="1"/>
  <c r="D58" i="2" s="1"/>
  <c r="D59" i="1"/>
  <c r="D59" i="2" s="1"/>
  <c r="D60" i="1"/>
  <c r="D60" i="2" s="1"/>
  <c r="D61" i="1"/>
  <c r="D61" i="2" s="1"/>
  <c r="D71" i="2"/>
  <c r="D72" i="1"/>
  <c r="D72" i="2" s="1"/>
  <c r="D73" i="1"/>
  <c r="D73" i="2" s="1"/>
  <c r="D73" i="3" s="1"/>
  <c r="D73" i="4" s="1"/>
  <c r="D73" i="5" s="1"/>
  <c r="D73" i="6" s="1"/>
  <c r="D73" i="7" s="1"/>
  <c r="D73" i="8" s="1"/>
  <c r="D105" i="1"/>
  <c r="D105" i="2" s="1"/>
  <c r="D109" i="1"/>
  <c r="D109" i="2" s="1"/>
  <c r="D111" i="1"/>
  <c r="D111" i="2" s="1"/>
  <c r="D111" i="3" s="1"/>
  <c r="D111" i="4" s="1"/>
  <c r="D111" i="5" s="1"/>
  <c r="D111" i="6" s="1"/>
  <c r="D111" i="7" s="1"/>
  <c r="D111" i="8" s="1"/>
  <c r="D112" i="1"/>
  <c r="D112" i="2" s="1"/>
  <c r="D112" i="3" s="1"/>
  <c r="D112" i="4" s="1"/>
  <c r="D112" i="5" s="1"/>
  <c r="D112" i="6" s="1"/>
  <c r="D112" i="7" s="1"/>
  <c r="D112" i="8" s="1"/>
  <c r="D113" i="1"/>
  <c r="D113" i="2" s="1"/>
  <c r="D113" i="3" s="1"/>
  <c r="D113" i="4" s="1"/>
  <c r="D113" i="5" s="1"/>
  <c r="D113" i="6" s="1"/>
  <c r="D113" i="7" s="1"/>
  <c r="D113" i="8" s="1"/>
  <c r="D114" i="1"/>
  <c r="D114" i="2" s="1"/>
  <c r="D114" i="3" s="1"/>
  <c r="D114" i="4" s="1"/>
  <c r="D114" i="5" s="1"/>
  <c r="D114" i="6" s="1"/>
  <c r="D114" i="7" s="1"/>
  <c r="D114" i="8" s="1"/>
  <c r="D115" i="1"/>
  <c r="D115" i="2" s="1"/>
  <c r="D115" i="3" s="1"/>
  <c r="D115" i="4" s="1"/>
  <c r="D115" i="5" s="1"/>
  <c r="D115" i="6" s="1"/>
  <c r="D115" i="7" s="1"/>
  <c r="D115" i="8" s="1"/>
  <c r="D116" i="1"/>
  <c r="D116" i="2" s="1"/>
  <c r="D116" i="3" s="1"/>
  <c r="D116" i="4" s="1"/>
  <c r="D116" i="5" s="1"/>
  <c r="D116" i="6" s="1"/>
  <c r="D116" i="7" s="1"/>
  <c r="D116" i="8" s="1"/>
  <c r="D116" i="9" s="1"/>
  <c r="D117" i="1"/>
  <c r="D117" i="2" s="1"/>
  <c r="D117" i="3" s="1"/>
  <c r="D117" i="4" s="1"/>
  <c r="D117" i="5" s="1"/>
  <c r="D117" i="6" s="1"/>
  <c r="D117" i="7" s="1"/>
  <c r="D117" i="8" s="1"/>
  <c r="D117" i="9" s="1"/>
  <c r="D117" i="10" s="1"/>
  <c r="D117" i="11" s="1"/>
  <c r="D117" i="12" s="1"/>
  <c r="D118" i="1"/>
  <c r="D118" i="2" s="1"/>
  <c r="D118" i="3" s="1"/>
  <c r="D118" i="4" s="1"/>
  <c r="D118" i="5" s="1"/>
  <c r="D118" i="6" s="1"/>
  <c r="D118" i="7" s="1"/>
  <c r="D118" i="8" s="1"/>
  <c r="D118" i="9" s="1"/>
  <c r="D118" i="10" s="1"/>
  <c r="D118" i="11" s="1"/>
  <c r="D118" i="12" s="1"/>
  <c r="D119" i="1"/>
  <c r="D119" i="2" s="1"/>
  <c r="D119" i="3" s="1"/>
  <c r="D119" i="4" s="1"/>
  <c r="D119" i="5" s="1"/>
  <c r="D119" i="6" s="1"/>
  <c r="D119" i="7" s="1"/>
  <c r="D119" i="8" s="1"/>
  <c r="D119" i="9" s="1"/>
  <c r="D119" i="10" s="1"/>
  <c r="D119" i="11" s="1"/>
  <c r="D119" i="12" s="1"/>
  <c r="D120" i="1"/>
  <c r="D120" i="2" s="1"/>
  <c r="D120" i="3" s="1"/>
  <c r="D120" i="4" s="1"/>
  <c r="D120" i="5" s="1"/>
  <c r="D120" i="6" s="1"/>
  <c r="D120" i="7" s="1"/>
  <c r="D120" i="8" s="1"/>
  <c r="D120" i="9" s="1"/>
  <c r="D120" i="10" s="1"/>
  <c r="D120" i="11" s="1"/>
  <c r="D120" i="12" s="1"/>
  <c r="D121" i="1"/>
  <c r="D121" i="2" s="1"/>
  <c r="D121" i="3" s="1"/>
  <c r="D121" i="4" s="1"/>
  <c r="D121" i="5" s="1"/>
  <c r="D121" i="6" s="1"/>
  <c r="D121" i="7" s="1"/>
  <c r="D121" i="8" s="1"/>
  <c r="D121" i="9" s="1"/>
  <c r="D121" i="10" s="1"/>
  <c r="D121" i="11" s="1"/>
  <c r="D121" i="12" s="1"/>
  <c r="D122" i="1"/>
  <c r="D122" i="2" s="1"/>
  <c r="D122" i="3" s="1"/>
  <c r="D122" i="4" s="1"/>
  <c r="D122" i="5" s="1"/>
  <c r="D122" i="6" s="1"/>
  <c r="D122" i="7" s="1"/>
  <c r="D122" i="8" s="1"/>
  <c r="D122" i="9" s="1"/>
  <c r="D122" i="10" s="1"/>
  <c r="D122" i="11" s="1"/>
  <c r="D122" i="12" s="1"/>
  <c r="D123" i="1"/>
  <c r="D123" i="2" s="1"/>
  <c r="D123" i="3" s="1"/>
  <c r="D123" i="4" s="1"/>
  <c r="D123" i="5" s="1"/>
  <c r="D123" i="6" s="1"/>
  <c r="D123" i="7" s="1"/>
  <c r="D123" i="8" s="1"/>
  <c r="D123" i="9" s="1"/>
  <c r="D123" i="10" s="1"/>
  <c r="D123" i="11" s="1"/>
  <c r="D123" i="12" s="1"/>
  <c r="D124" i="7"/>
  <c r="D124" i="8" s="1"/>
  <c r="D124" i="9" s="1"/>
  <c r="D124" i="10" s="1"/>
  <c r="D124" i="11" s="1"/>
  <c r="D124" i="12" s="1"/>
  <c r="D143" i="1"/>
  <c r="D144" i="1"/>
  <c r="D144" i="2" s="1"/>
  <c r="D144" i="3" s="1"/>
  <c r="D144" i="4" s="1"/>
  <c r="D144" i="5" s="1"/>
  <c r="D144" i="6" s="1"/>
  <c r="D144" i="7" s="1"/>
  <c r="D144" i="8" s="1"/>
  <c r="D145" i="1"/>
  <c r="D145" i="2" s="1"/>
  <c r="D145" i="3" s="1"/>
  <c r="D145" i="4" s="1"/>
  <c r="D145" i="5" s="1"/>
  <c r="D145" i="6" s="1"/>
  <c r="D145" i="7" s="1"/>
  <c r="D145" i="8" s="1"/>
  <c r="D145" i="9" s="1"/>
  <c r="D44" i="12" l="1"/>
  <c r="D107" i="9"/>
  <c r="D113" i="9"/>
  <c r="D36" i="11"/>
  <c r="D29" i="10"/>
  <c r="D116" i="10"/>
  <c r="D112" i="9"/>
  <c r="D112" i="10" s="1"/>
  <c r="D112" i="11" s="1"/>
  <c r="D73" i="9"/>
  <c r="D27" i="9"/>
  <c r="D114" i="9"/>
  <c r="D115" i="9"/>
  <c r="D43" i="9"/>
  <c r="D28" i="10"/>
  <c r="D30" i="10"/>
  <c r="D71" i="3"/>
  <c r="D71" i="4" s="1"/>
  <c r="D72" i="3"/>
  <c r="D143" i="2"/>
  <c r="D143" i="3" s="1"/>
  <c r="D143" i="4" s="1"/>
  <c r="D143" i="5" s="1"/>
  <c r="D143" i="6" s="1"/>
  <c r="D143" i="7" s="1"/>
  <c r="D143" i="8" s="1"/>
  <c r="D111" i="9"/>
  <c r="D111" i="10" s="1"/>
  <c r="D111" i="11" s="1"/>
  <c r="D42" i="9"/>
  <c r="D134" i="2"/>
  <c r="D134" i="3" s="1"/>
  <c r="D134" i="4" s="1"/>
  <c r="D134" i="5" s="1"/>
  <c r="D134" i="6" s="1"/>
  <c r="D134" i="7" s="1"/>
  <c r="D134" i="8" s="1"/>
  <c r="D62" i="3"/>
  <c r="D62" i="4" s="1"/>
  <c r="D62" i="5" s="1"/>
  <c r="D62" i="6" s="1"/>
  <c r="D62" i="7" s="1"/>
  <c r="D62" i="8" s="1"/>
  <c r="D54" i="3"/>
  <c r="D50" i="3"/>
  <c r="D46" i="3"/>
  <c r="D57" i="3"/>
  <c r="D53" i="3"/>
  <c r="D49" i="3"/>
  <c r="D45" i="3"/>
  <c r="D47" i="3"/>
  <c r="D109" i="3"/>
  <c r="D58" i="3"/>
  <c r="D60" i="3"/>
  <c r="D56" i="3"/>
  <c r="D52" i="3"/>
  <c r="D48" i="3"/>
  <c r="D61" i="3"/>
  <c r="D59" i="3"/>
  <c r="D55" i="3"/>
  <c r="D51" i="3"/>
  <c r="D108" i="5"/>
  <c r="D32" i="3"/>
  <c r="D144" i="9"/>
  <c r="D144" i="10" s="1"/>
  <c r="D144" i="11" s="1"/>
  <c r="D144" i="12" s="1"/>
  <c r="D145" i="10"/>
  <c r="D145" i="11" s="1"/>
  <c r="D145" i="12" s="1"/>
  <c r="D40" i="3"/>
  <c r="D40" i="4" s="1"/>
  <c r="D40" i="5" s="1"/>
  <c r="D40" i="6" s="1"/>
  <c r="D40" i="7" s="1"/>
  <c r="D40" i="8" s="1"/>
  <c r="D40" i="9" s="1"/>
  <c r="D112" i="12" l="1"/>
  <c r="D111" i="12"/>
  <c r="D134" i="9"/>
  <c r="D134" i="10" s="1"/>
  <c r="D134" i="11" s="1"/>
  <c r="D42" i="10"/>
  <c r="D28" i="11"/>
  <c r="D115" i="10"/>
  <c r="D27" i="10"/>
  <c r="D29" i="11"/>
  <c r="D113" i="10"/>
  <c r="D62" i="9"/>
  <c r="D30" i="11"/>
  <c r="D43" i="10"/>
  <c r="D114" i="10"/>
  <c r="D73" i="10"/>
  <c r="D116" i="11"/>
  <c r="D36" i="12"/>
  <c r="D107" i="10"/>
  <c r="D71" i="5"/>
  <c r="D72" i="4"/>
  <c r="D51" i="4"/>
  <c r="D59" i="4"/>
  <c r="D48" i="4"/>
  <c r="D56" i="4"/>
  <c r="D58" i="4"/>
  <c r="D47" i="4"/>
  <c r="D49" i="4"/>
  <c r="D57" i="4"/>
  <c r="D50" i="4"/>
  <c r="D55" i="4"/>
  <c r="D61" i="4"/>
  <c r="D52" i="4"/>
  <c r="D60" i="4"/>
  <c r="D109" i="4"/>
  <c r="D45" i="4"/>
  <c r="D53" i="4"/>
  <c r="D46" i="4"/>
  <c r="D54" i="4"/>
  <c r="D108" i="6"/>
  <c r="D32" i="4"/>
  <c r="D143" i="9"/>
  <c r="D143" i="10" s="1"/>
  <c r="D143" i="11" s="1"/>
  <c r="D143" i="12" s="1"/>
  <c r="D40" i="10"/>
  <c r="D40" i="11" s="1"/>
  <c r="D40" i="12" s="1"/>
  <c r="D106" i="1"/>
  <c r="D38" i="1"/>
  <c r="A12" i="4"/>
  <c r="A3" i="3"/>
  <c r="D134" i="12" l="1"/>
  <c r="D107" i="11"/>
  <c r="D116" i="12"/>
  <c r="D114" i="11"/>
  <c r="D30" i="12"/>
  <c r="D113" i="11"/>
  <c r="D27" i="11"/>
  <c r="D28" i="12"/>
  <c r="D73" i="11"/>
  <c r="D43" i="11"/>
  <c r="D62" i="10"/>
  <c r="D29" i="12"/>
  <c r="D115" i="11"/>
  <c r="D42" i="11"/>
  <c r="D71" i="6"/>
  <c r="D72" i="5"/>
  <c r="D109" i="5"/>
  <c r="D55" i="5"/>
  <c r="D47" i="5"/>
  <c r="D46" i="5"/>
  <c r="D45" i="5"/>
  <c r="D54" i="5"/>
  <c r="D53" i="5"/>
  <c r="D52" i="5"/>
  <c r="D57" i="5"/>
  <c r="D56" i="5"/>
  <c r="D59" i="5"/>
  <c r="D60" i="5"/>
  <c r="D61" i="5"/>
  <c r="D50" i="5"/>
  <c r="D49" i="5"/>
  <c r="D58" i="5"/>
  <c r="D48" i="5"/>
  <c r="D51" i="5"/>
  <c r="D108" i="7"/>
  <c r="D38" i="2"/>
  <c r="D38" i="3" s="1"/>
  <c r="D38" i="4" s="1"/>
  <c r="D106" i="2"/>
  <c r="A3" i="1"/>
  <c r="D115" i="12" l="1"/>
  <c r="D62" i="11"/>
  <c r="D73" i="12"/>
  <c r="D27" i="12"/>
  <c r="D42" i="12"/>
  <c r="D43" i="12"/>
  <c r="D113" i="12"/>
  <c r="D114" i="12"/>
  <c r="D107" i="12"/>
  <c r="D71" i="7"/>
  <c r="D72" i="6"/>
  <c r="D48" i="6"/>
  <c r="D61" i="6"/>
  <c r="D57" i="6"/>
  <c r="D53" i="6"/>
  <c r="D47" i="6"/>
  <c r="D51" i="6"/>
  <c r="D58" i="6"/>
  <c r="D50" i="6"/>
  <c r="D60" i="6"/>
  <c r="D56" i="6"/>
  <c r="D52" i="6"/>
  <c r="D54" i="6"/>
  <c r="D46" i="6"/>
  <c r="D55" i="6"/>
  <c r="D49" i="6"/>
  <c r="D59" i="6"/>
  <c r="D45" i="6"/>
  <c r="D109" i="6"/>
  <c r="D108" i="8"/>
  <c r="D105" i="3"/>
  <c r="D105" i="4" s="1"/>
  <c r="D105" i="5" s="1"/>
  <c r="D105" i="6" s="1"/>
  <c r="D62" i="12" l="1"/>
  <c r="D71" i="8"/>
  <c r="D72" i="7"/>
  <c r="D55" i="7"/>
  <c r="D56" i="7"/>
  <c r="D51" i="7"/>
  <c r="D61" i="7"/>
  <c r="D59" i="7"/>
  <c r="D54" i="7"/>
  <c r="D50" i="7"/>
  <c r="D53" i="7"/>
  <c r="D109" i="7"/>
  <c r="D45" i="7"/>
  <c r="D49" i="7"/>
  <c r="D46" i="7"/>
  <c r="D52" i="7"/>
  <c r="D60" i="7"/>
  <c r="D58" i="7"/>
  <c r="D47" i="7"/>
  <c r="D57" i="7"/>
  <c r="D48" i="7"/>
  <c r="D108" i="9"/>
  <c r="D105" i="7"/>
  <c r="D105" i="8" s="1"/>
  <c r="D105" i="9" l="1"/>
  <c r="D71" i="9"/>
  <c r="D72" i="8"/>
  <c r="D47" i="8"/>
  <c r="D46" i="8"/>
  <c r="D53" i="8"/>
  <c r="D61" i="8"/>
  <c r="D48" i="8"/>
  <c r="D60" i="8"/>
  <c r="D45" i="8"/>
  <c r="D54" i="8"/>
  <c r="D56" i="8"/>
  <c r="D57" i="8"/>
  <c r="D58" i="8"/>
  <c r="D52" i="8"/>
  <c r="D49" i="8"/>
  <c r="D109" i="8"/>
  <c r="D50" i="8"/>
  <c r="D59" i="8"/>
  <c r="D51" i="8"/>
  <c r="D55" i="8"/>
  <c r="D108" i="10"/>
  <c r="E149" i="2"/>
  <c r="E149" i="4"/>
  <c r="E149" i="5"/>
  <c r="E149" i="6"/>
  <c r="E149" i="7"/>
  <c r="E149" i="8"/>
  <c r="E149" i="9"/>
  <c r="E149" i="10"/>
  <c r="E149" i="11"/>
  <c r="E149" i="12"/>
  <c r="D10" i="3"/>
  <c r="D10" i="4"/>
  <c r="D10" i="5"/>
  <c r="D10" i="6"/>
  <c r="D10" i="7"/>
  <c r="D10" i="8"/>
  <c r="D10" i="9"/>
  <c r="D10" i="10"/>
  <c r="D10" i="11"/>
  <c r="D10" i="12"/>
  <c r="D10" i="2"/>
  <c r="D105" i="10" l="1"/>
  <c r="D71" i="10"/>
  <c r="D72" i="9"/>
  <c r="D57" i="9"/>
  <c r="D54" i="9"/>
  <c r="D61" i="9"/>
  <c r="D109" i="9"/>
  <c r="D55" i="9"/>
  <c r="D59" i="9"/>
  <c r="D52" i="9"/>
  <c r="D60" i="9"/>
  <c r="D46" i="9"/>
  <c r="D51" i="9"/>
  <c r="D50" i="9"/>
  <c r="D49" i="9"/>
  <c r="D58" i="9"/>
  <c r="D56" i="9"/>
  <c r="D45" i="9"/>
  <c r="D48" i="9"/>
  <c r="D53" i="9"/>
  <c r="D47" i="9"/>
  <c r="D108" i="11"/>
  <c r="A1" i="3"/>
  <c r="D105" i="11" l="1"/>
  <c r="D71" i="11"/>
  <c r="D72" i="10"/>
  <c r="D48" i="10"/>
  <c r="D49" i="10"/>
  <c r="D60" i="10"/>
  <c r="D109" i="10"/>
  <c r="D47" i="10"/>
  <c r="D56" i="10"/>
  <c r="D51" i="10"/>
  <c r="D59" i="10"/>
  <c r="D54" i="10"/>
  <c r="D53" i="10"/>
  <c r="D45" i="10"/>
  <c r="D58" i="10"/>
  <c r="D50" i="10"/>
  <c r="D46" i="10"/>
  <c r="D52" i="10"/>
  <c r="D55" i="10"/>
  <c r="D61" i="10"/>
  <c r="D57" i="10"/>
  <c r="D108" i="12"/>
  <c r="G78" i="7"/>
  <c r="D105" i="12" l="1"/>
  <c r="D71" i="12"/>
  <c r="D72" i="11"/>
  <c r="D55" i="11"/>
  <c r="D58" i="11"/>
  <c r="D56" i="11"/>
  <c r="D57" i="11"/>
  <c r="D46" i="11"/>
  <c r="D53" i="11"/>
  <c r="D59" i="11"/>
  <c r="D109" i="11"/>
  <c r="D49" i="11"/>
  <c r="D61" i="11"/>
  <c r="D52" i="11"/>
  <c r="D50" i="11"/>
  <c r="D45" i="11"/>
  <c r="D54" i="11"/>
  <c r="D51" i="11"/>
  <c r="D47" i="11"/>
  <c r="D60" i="11"/>
  <c r="D48" i="11"/>
  <c r="D32" i="5"/>
  <c r="D72" i="12" l="1"/>
  <c r="D47" i="12"/>
  <c r="D50" i="12"/>
  <c r="D61" i="12"/>
  <c r="D53" i="12"/>
  <c r="D58" i="12"/>
  <c r="D48" i="12"/>
  <c r="D54" i="12"/>
  <c r="D109" i="12"/>
  <c r="D57" i="12"/>
  <c r="D60" i="12"/>
  <c r="D51" i="12"/>
  <c r="D45" i="12"/>
  <c r="D52" i="12"/>
  <c r="D49" i="12"/>
  <c r="D59" i="12"/>
  <c r="D46" i="12"/>
  <c r="D56" i="12"/>
  <c r="D55" i="12"/>
  <c r="D32" i="6"/>
  <c r="D32" i="7" s="1"/>
  <c r="A1" i="4"/>
  <c r="A1" i="5"/>
  <c r="A1" i="6"/>
  <c r="A1" i="7"/>
  <c r="A1" i="8"/>
  <c r="A1" i="9"/>
  <c r="A1" i="10"/>
  <c r="A1" i="11"/>
  <c r="A1" i="12"/>
  <c r="A1" i="2"/>
  <c r="D32" i="8" l="1"/>
  <c r="A19" i="4"/>
  <c r="A17" i="4"/>
  <c r="A18" i="3"/>
  <c r="A16" i="3"/>
  <c r="A15" i="4"/>
  <c r="A14" i="3"/>
  <c r="A13" i="4"/>
  <c r="A12" i="3"/>
  <c r="D32" i="9" l="1"/>
  <c r="A12" i="2"/>
  <c r="A12" i="11"/>
  <c r="A12" i="9"/>
  <c r="A12" i="7"/>
  <c r="A12" i="5"/>
  <c r="A13" i="2"/>
  <c r="A13" i="11"/>
  <c r="A13" i="9"/>
  <c r="A13" i="7"/>
  <c r="A13" i="5"/>
  <c r="A13" i="3"/>
  <c r="A14" i="12"/>
  <c r="A14" i="10"/>
  <c r="A14" i="8"/>
  <c r="A14" i="6"/>
  <c r="A14" i="4"/>
  <c r="A15" i="2"/>
  <c r="A15" i="11"/>
  <c r="A15" i="9"/>
  <c r="A15" i="7"/>
  <c r="A15" i="5"/>
  <c r="A15" i="3"/>
  <c r="A16" i="12"/>
  <c r="A16" i="10"/>
  <c r="A16" i="8"/>
  <c r="A16" i="6"/>
  <c r="A16" i="4"/>
  <c r="A17" i="2"/>
  <c r="A17" i="11"/>
  <c r="A17" i="9"/>
  <c r="A17" i="7"/>
  <c r="A17" i="5"/>
  <c r="A17" i="3"/>
  <c r="A18" i="12"/>
  <c r="A18" i="10"/>
  <c r="A18" i="8"/>
  <c r="A18" i="6"/>
  <c r="A18" i="4"/>
  <c r="A19" i="2"/>
  <c r="A19" i="11"/>
  <c r="A19" i="9"/>
  <c r="A19" i="7"/>
  <c r="A19" i="5"/>
  <c r="A19" i="3"/>
  <c r="A12" i="12"/>
  <c r="A12" i="10"/>
  <c r="A12" i="8"/>
  <c r="A12" i="6"/>
  <c r="A13" i="12"/>
  <c r="A13" i="10"/>
  <c r="A13" i="8"/>
  <c r="A13" i="6"/>
  <c r="A14" i="2"/>
  <c r="A14" i="11"/>
  <c r="A14" i="9"/>
  <c r="A14" i="7"/>
  <c r="A14" i="5"/>
  <c r="A15" i="12"/>
  <c r="A15" i="10"/>
  <c r="A15" i="8"/>
  <c r="A15" i="6"/>
  <c r="A16" i="2"/>
  <c r="A16" i="11"/>
  <c r="A16" i="9"/>
  <c r="A16" i="7"/>
  <c r="A16" i="5"/>
  <c r="A17" i="12"/>
  <c r="A17" i="10"/>
  <c r="A17" i="8"/>
  <c r="A17" i="6"/>
  <c r="A18" i="2"/>
  <c r="A18" i="11"/>
  <c r="A18" i="9"/>
  <c r="A18" i="7"/>
  <c r="A18" i="5"/>
  <c r="A19" i="12"/>
  <c r="A19" i="10"/>
  <c r="A19" i="8"/>
  <c r="A19" i="6"/>
  <c r="D32" i="10" l="1"/>
  <c r="A102" i="2"/>
  <c r="D32" i="11" l="1"/>
  <c r="B21" i="1"/>
  <c r="A21" i="1"/>
  <c r="D32" i="12" l="1"/>
  <c r="J102" i="12"/>
  <c r="I102" i="12"/>
  <c r="A102" i="12"/>
  <c r="A152" i="12" s="1"/>
  <c r="G100" i="12"/>
  <c r="C100" i="12"/>
  <c r="G99" i="12"/>
  <c r="C99" i="12"/>
  <c r="G98" i="12"/>
  <c r="G97" i="12"/>
  <c r="C97" i="12"/>
  <c r="G96" i="12"/>
  <c r="C96" i="12"/>
  <c r="G95" i="12"/>
  <c r="G94" i="12"/>
  <c r="G93" i="12"/>
  <c r="C93" i="12"/>
  <c r="G92" i="12"/>
  <c r="G91" i="12"/>
  <c r="C91" i="12"/>
  <c r="G90" i="12"/>
  <c r="G78" i="12"/>
  <c r="B21" i="12"/>
  <c r="A21" i="12"/>
  <c r="A25" i="12" s="1"/>
  <c r="A80" i="12" s="1"/>
  <c r="C19" i="12"/>
  <c r="C18" i="12"/>
  <c r="C17" i="12"/>
  <c r="C16" i="12"/>
  <c r="C15" i="12"/>
  <c r="C14" i="12"/>
  <c r="C13" i="12"/>
  <c r="C12" i="12"/>
  <c r="A3" i="12"/>
  <c r="J102" i="11"/>
  <c r="I102" i="11"/>
  <c r="A102" i="11"/>
  <c r="A152" i="11" s="1"/>
  <c r="G100" i="11"/>
  <c r="C100" i="11"/>
  <c r="G99" i="11"/>
  <c r="C99" i="11"/>
  <c r="G98" i="11"/>
  <c r="G97" i="11"/>
  <c r="C97" i="11"/>
  <c r="G96" i="11"/>
  <c r="C96" i="11"/>
  <c r="G95" i="11"/>
  <c r="G94" i="11"/>
  <c r="G93" i="11"/>
  <c r="C93" i="11"/>
  <c r="G92" i="11"/>
  <c r="G91" i="11"/>
  <c r="C91" i="11"/>
  <c r="G90" i="11"/>
  <c r="G78" i="11"/>
  <c r="B21" i="11"/>
  <c r="A21" i="11"/>
  <c r="A25" i="11" s="1"/>
  <c r="A80" i="11" s="1"/>
  <c r="C19" i="11"/>
  <c r="C18" i="11"/>
  <c r="C17" i="11"/>
  <c r="C16" i="11"/>
  <c r="C15" i="11"/>
  <c r="C14" i="11"/>
  <c r="C13" i="11"/>
  <c r="C12" i="11"/>
  <c r="A3" i="11"/>
  <c r="J102" i="10"/>
  <c r="I102" i="10"/>
  <c r="A102" i="10"/>
  <c r="A152" i="10" s="1"/>
  <c r="G100" i="10"/>
  <c r="C100" i="10"/>
  <c r="G99" i="10"/>
  <c r="C99" i="10"/>
  <c r="G98" i="10"/>
  <c r="G97" i="10"/>
  <c r="C97" i="10"/>
  <c r="G96" i="10"/>
  <c r="C96" i="10"/>
  <c r="G95" i="10"/>
  <c r="G94" i="10"/>
  <c r="G93" i="10"/>
  <c r="C93" i="10"/>
  <c r="G92" i="10"/>
  <c r="G91" i="10"/>
  <c r="C91" i="10"/>
  <c r="G90" i="10"/>
  <c r="B21" i="10"/>
  <c r="A21" i="10"/>
  <c r="A25" i="10" s="1"/>
  <c r="A80" i="10" s="1"/>
  <c r="C19" i="10"/>
  <c r="C18" i="10"/>
  <c r="C17" i="10"/>
  <c r="C16" i="10"/>
  <c r="C15" i="10"/>
  <c r="C14" i="10"/>
  <c r="C13" i="10"/>
  <c r="C12" i="10"/>
  <c r="A3" i="10"/>
  <c r="J102" i="9"/>
  <c r="I102" i="9"/>
  <c r="A102" i="9"/>
  <c r="A152" i="9" s="1"/>
  <c r="G100" i="9"/>
  <c r="C100" i="9"/>
  <c r="G99" i="9"/>
  <c r="C99" i="9"/>
  <c r="G98" i="9"/>
  <c r="G97" i="9"/>
  <c r="C97" i="9"/>
  <c r="G96" i="9"/>
  <c r="C96" i="9"/>
  <c r="G95" i="9"/>
  <c r="G94" i="9"/>
  <c r="G93" i="9"/>
  <c r="C93" i="9"/>
  <c r="G92" i="9"/>
  <c r="G91" i="9"/>
  <c r="C91" i="9"/>
  <c r="G90" i="9"/>
  <c r="G78" i="9"/>
  <c r="B21" i="9"/>
  <c r="A21" i="9"/>
  <c r="A25" i="9" s="1"/>
  <c r="A80" i="9" s="1"/>
  <c r="C19" i="9"/>
  <c r="C18" i="9"/>
  <c r="C17" i="9"/>
  <c r="C16" i="9"/>
  <c r="C15" i="9"/>
  <c r="C14" i="9"/>
  <c r="C13" i="9"/>
  <c r="C12" i="9"/>
  <c r="A3" i="9"/>
  <c r="J102" i="8"/>
  <c r="I102" i="8"/>
  <c r="A102" i="8"/>
  <c r="A152" i="8" s="1"/>
  <c r="G100" i="8"/>
  <c r="C100" i="8"/>
  <c r="G99" i="8"/>
  <c r="C99" i="8"/>
  <c r="G98" i="8"/>
  <c r="G97" i="8"/>
  <c r="C97" i="8"/>
  <c r="G96" i="8"/>
  <c r="C96" i="8"/>
  <c r="G95" i="8"/>
  <c r="G94" i="8"/>
  <c r="G93" i="8"/>
  <c r="C93" i="8"/>
  <c r="G92" i="8"/>
  <c r="G91" i="8"/>
  <c r="C91" i="8"/>
  <c r="G90" i="8"/>
  <c r="G78" i="8"/>
  <c r="B21" i="8"/>
  <c r="A21" i="8"/>
  <c r="A25" i="8" s="1"/>
  <c r="A80" i="8" s="1"/>
  <c r="C19" i="8"/>
  <c r="C18" i="8"/>
  <c r="C17" i="8"/>
  <c r="C16" i="8"/>
  <c r="C15" i="8"/>
  <c r="C14" i="8"/>
  <c r="C13" i="8"/>
  <c r="C12" i="8"/>
  <c r="A3" i="8"/>
  <c r="J102" i="7"/>
  <c r="I102" i="7"/>
  <c r="A102" i="7"/>
  <c r="A152" i="7" s="1"/>
  <c r="G100" i="7"/>
  <c r="C100" i="7"/>
  <c r="G99" i="7"/>
  <c r="C99" i="7"/>
  <c r="G98" i="7"/>
  <c r="G97" i="7"/>
  <c r="C97" i="7"/>
  <c r="G96" i="7"/>
  <c r="C96" i="7"/>
  <c r="G95" i="7"/>
  <c r="G94" i="7"/>
  <c r="G93" i="7"/>
  <c r="C93" i="7"/>
  <c r="G92" i="7"/>
  <c r="G91" i="7"/>
  <c r="C91" i="7"/>
  <c r="G90" i="7"/>
  <c r="B21" i="7"/>
  <c r="A21" i="7"/>
  <c r="A25" i="7" s="1"/>
  <c r="A80" i="7" s="1"/>
  <c r="C19" i="7"/>
  <c r="C18" i="7"/>
  <c r="C17" i="7"/>
  <c r="C16" i="7"/>
  <c r="C15" i="7"/>
  <c r="C14" i="7"/>
  <c r="C13" i="7"/>
  <c r="C12" i="7"/>
  <c r="A3" i="7"/>
  <c r="J102" i="6"/>
  <c r="I102" i="6"/>
  <c r="A102" i="6"/>
  <c r="A152" i="6" s="1"/>
  <c r="G100" i="6"/>
  <c r="C100" i="6"/>
  <c r="G99" i="6"/>
  <c r="C99" i="6"/>
  <c r="G98" i="6"/>
  <c r="G97" i="6"/>
  <c r="C97" i="6"/>
  <c r="G96" i="6"/>
  <c r="C96" i="6"/>
  <c r="G95" i="6"/>
  <c r="G94" i="6"/>
  <c r="G93" i="6"/>
  <c r="C93" i="6"/>
  <c r="G92" i="6"/>
  <c r="G91" i="6"/>
  <c r="C91" i="6"/>
  <c r="G90" i="6"/>
  <c r="G78" i="6"/>
  <c r="B21" i="6"/>
  <c r="A21" i="6"/>
  <c r="A25" i="6" s="1"/>
  <c r="A80" i="6" s="1"/>
  <c r="C19" i="6"/>
  <c r="C18" i="6"/>
  <c r="C17" i="6"/>
  <c r="C16" i="6"/>
  <c r="C15" i="6"/>
  <c r="C14" i="6"/>
  <c r="C13" i="6"/>
  <c r="C12" i="6"/>
  <c r="A3" i="6"/>
  <c r="J102" i="5"/>
  <c r="I102" i="5"/>
  <c r="A102" i="5"/>
  <c r="A152" i="5" s="1"/>
  <c r="G100" i="5"/>
  <c r="C100" i="5"/>
  <c r="G99" i="5"/>
  <c r="C99" i="5"/>
  <c r="G98" i="5"/>
  <c r="G97" i="5"/>
  <c r="C97" i="5"/>
  <c r="G96" i="5"/>
  <c r="C96" i="5"/>
  <c r="G95" i="5"/>
  <c r="G94" i="5"/>
  <c r="G93" i="5"/>
  <c r="C93" i="5"/>
  <c r="G92" i="5"/>
  <c r="G91" i="5"/>
  <c r="C91" i="5"/>
  <c r="G90" i="5"/>
  <c r="B21" i="5"/>
  <c r="A21" i="5"/>
  <c r="A25" i="5" s="1"/>
  <c r="A80" i="5" s="1"/>
  <c r="C19" i="5"/>
  <c r="C18" i="5"/>
  <c r="C17" i="5"/>
  <c r="C16" i="5"/>
  <c r="C15" i="5"/>
  <c r="C14" i="5"/>
  <c r="C13" i="5"/>
  <c r="C12" i="5"/>
  <c r="A3" i="5"/>
  <c r="I102" i="4"/>
  <c r="A102" i="4"/>
  <c r="A152" i="4" s="1"/>
  <c r="G100" i="4"/>
  <c r="C100" i="4"/>
  <c r="G99" i="4"/>
  <c r="C99" i="4"/>
  <c r="G98" i="4"/>
  <c r="G97" i="4"/>
  <c r="C97" i="4"/>
  <c r="G96" i="4"/>
  <c r="C96" i="4"/>
  <c r="G95" i="4"/>
  <c r="G94" i="4"/>
  <c r="G93" i="4"/>
  <c r="C93" i="4"/>
  <c r="G91" i="4"/>
  <c r="C91" i="4"/>
  <c r="G90" i="4"/>
  <c r="G78" i="4"/>
  <c r="B21" i="4"/>
  <c r="A21" i="4"/>
  <c r="A25" i="4" s="1"/>
  <c r="A80" i="4" s="1"/>
  <c r="C19" i="4"/>
  <c r="C18" i="4"/>
  <c r="C17" i="4"/>
  <c r="C16" i="4"/>
  <c r="C15" i="4"/>
  <c r="C14" i="4"/>
  <c r="C13" i="4"/>
  <c r="C12" i="4"/>
  <c r="A3" i="4"/>
  <c r="J102" i="3"/>
  <c r="I102" i="3"/>
  <c r="A102" i="3"/>
  <c r="A152" i="3" s="1"/>
  <c r="G100" i="3"/>
  <c r="C100" i="3"/>
  <c r="G99" i="3"/>
  <c r="C99" i="3"/>
  <c r="G98" i="3"/>
  <c r="G97" i="3"/>
  <c r="C97" i="3"/>
  <c r="G96" i="3"/>
  <c r="C96" i="3"/>
  <c r="G95" i="3"/>
  <c r="G94" i="3"/>
  <c r="G93" i="3"/>
  <c r="C93" i="3"/>
  <c r="G92" i="3"/>
  <c r="G91" i="3"/>
  <c r="C91" i="3"/>
  <c r="G90" i="3"/>
  <c r="G78" i="3"/>
  <c r="B21" i="3"/>
  <c r="A21" i="3"/>
  <c r="A25" i="3" s="1"/>
  <c r="A80" i="3" s="1"/>
  <c r="C19" i="3"/>
  <c r="C18" i="3"/>
  <c r="C17" i="3"/>
  <c r="C16" i="3"/>
  <c r="C15" i="3"/>
  <c r="C14" i="3"/>
  <c r="C13" i="3"/>
  <c r="C12" i="3"/>
  <c r="J102" i="2"/>
  <c r="I102" i="2"/>
  <c r="A152" i="2"/>
  <c r="G100" i="2"/>
  <c r="C100" i="2"/>
  <c r="G99" i="2"/>
  <c r="C99" i="2"/>
  <c r="G98" i="2"/>
  <c r="G97" i="2"/>
  <c r="C97" i="2"/>
  <c r="G96" i="2"/>
  <c r="C96" i="2"/>
  <c r="G95" i="2"/>
  <c r="G94" i="2"/>
  <c r="G93" i="2"/>
  <c r="C93" i="2"/>
  <c r="G92" i="2"/>
  <c r="G91" i="2"/>
  <c r="C91" i="2"/>
  <c r="G90" i="2"/>
  <c r="B21" i="2"/>
  <c r="A21" i="2"/>
  <c r="A25" i="2" s="1"/>
  <c r="A80" i="2" s="1"/>
  <c r="C19" i="2"/>
  <c r="C18" i="2"/>
  <c r="C17" i="2"/>
  <c r="C16" i="2"/>
  <c r="C15" i="2"/>
  <c r="C14" i="2"/>
  <c r="C13" i="2"/>
  <c r="C12" i="2"/>
  <c r="A3" i="2"/>
  <c r="G21" i="4" l="1"/>
  <c r="G25" i="4" s="1"/>
  <c r="G80" i="4" s="1"/>
  <c r="G21" i="6"/>
  <c r="G25" i="6" s="1"/>
  <c r="G80" i="6" s="1"/>
  <c r="G21" i="7"/>
  <c r="G25" i="7" s="1"/>
  <c r="G80" i="7" s="1"/>
  <c r="G21" i="8"/>
  <c r="G25" i="8" s="1"/>
  <c r="G80" i="8" s="1"/>
  <c r="G21" i="11"/>
  <c r="G25" i="11" s="1"/>
  <c r="G80" i="11" s="1"/>
  <c r="G21" i="9"/>
  <c r="G25" i="9" s="1"/>
  <c r="G80" i="9" s="1"/>
  <c r="C21" i="2"/>
  <c r="C21" i="10"/>
  <c r="C21" i="4"/>
  <c r="G21" i="12"/>
  <c r="G25" i="12" s="1"/>
  <c r="G80" i="12" s="1"/>
  <c r="C21" i="5"/>
  <c r="C21" i="8"/>
  <c r="C21" i="9"/>
  <c r="G21" i="5"/>
  <c r="G25" i="5" s="1"/>
  <c r="G102" i="2"/>
  <c r="G102" i="3"/>
  <c r="G102" i="7"/>
  <c r="G102" i="8"/>
  <c r="C21" i="3"/>
  <c r="G102" i="5"/>
  <c r="C21" i="6"/>
  <c r="G102" i="6"/>
  <c r="C21" i="7"/>
  <c r="G102" i="10"/>
  <c r="G102" i="11"/>
  <c r="G102" i="12"/>
  <c r="G102" i="9"/>
  <c r="C21" i="11"/>
  <c r="C21" i="12"/>
  <c r="G21" i="10"/>
  <c r="G25" i="10" s="1"/>
  <c r="D23" i="1"/>
  <c r="B23" i="1" s="1"/>
  <c r="C23" i="1" s="1"/>
  <c r="G91" i="1"/>
  <c r="G92" i="1"/>
  <c r="G93" i="1"/>
  <c r="G94" i="1"/>
  <c r="G95" i="1"/>
  <c r="G96" i="1"/>
  <c r="G97" i="1"/>
  <c r="G98" i="1"/>
  <c r="G99" i="1"/>
  <c r="G100" i="1"/>
  <c r="G90" i="1"/>
  <c r="J102" i="1"/>
  <c r="G102" i="1" l="1"/>
  <c r="D23" i="2"/>
  <c r="G21" i="3"/>
  <c r="G25" i="3" s="1"/>
  <c r="G80" i="3" s="1"/>
  <c r="G21" i="2"/>
  <c r="G25" i="2" s="1"/>
  <c r="B23" i="2" l="1"/>
  <c r="C23" i="2" s="1"/>
  <c r="D23" i="3"/>
  <c r="B23" i="3" l="1"/>
  <c r="D23" i="4"/>
  <c r="B25" i="2"/>
  <c r="B80" i="2" s="1"/>
  <c r="C25" i="2"/>
  <c r="C80" i="2" s="1"/>
  <c r="G10" i="1"/>
  <c r="D106" i="3"/>
  <c r="D106" i="4" s="1"/>
  <c r="D106" i="5" s="1"/>
  <c r="D106" i="6" s="1"/>
  <c r="D104" i="1"/>
  <c r="B25" i="1"/>
  <c r="D31" i="1"/>
  <c r="D31" i="2" s="1"/>
  <c r="G21" i="1"/>
  <c r="G25" i="1" s="1"/>
  <c r="A102" i="1"/>
  <c r="A152" i="1" s="1"/>
  <c r="D91" i="1"/>
  <c r="D92" i="1"/>
  <c r="D93" i="1"/>
  <c r="D94" i="1"/>
  <c r="D95" i="1"/>
  <c r="D96" i="1"/>
  <c r="D97" i="1"/>
  <c r="D98" i="1"/>
  <c r="D99" i="1"/>
  <c r="D100" i="1"/>
  <c r="D90" i="1"/>
  <c r="C91" i="1"/>
  <c r="C93" i="1"/>
  <c r="C96" i="1"/>
  <c r="C97" i="1"/>
  <c r="C99" i="1"/>
  <c r="C100" i="1"/>
  <c r="D102" i="1" l="1"/>
  <c r="D106" i="7"/>
  <c r="D106" i="8" s="1"/>
  <c r="D90" i="2"/>
  <c r="D104" i="2"/>
  <c r="D104" i="3" s="1"/>
  <c r="D98" i="2"/>
  <c r="D94" i="2"/>
  <c r="D99" i="2"/>
  <c r="D97" i="2"/>
  <c r="D95" i="2"/>
  <c r="D93" i="2"/>
  <c r="D91" i="2"/>
  <c r="D35" i="5"/>
  <c r="D35" i="6" s="1"/>
  <c r="D33" i="5"/>
  <c r="D33" i="6" s="1"/>
  <c r="D100" i="2"/>
  <c r="D96" i="2"/>
  <c r="D92" i="2"/>
  <c r="D37" i="5"/>
  <c r="D37" i="6" s="1"/>
  <c r="D34" i="5"/>
  <c r="D34" i="6" s="1"/>
  <c r="D31" i="3"/>
  <c r="B23" i="4"/>
  <c r="D23" i="5"/>
  <c r="C23" i="3"/>
  <c r="C25" i="3" s="1"/>
  <c r="C80" i="3" s="1"/>
  <c r="B25" i="3"/>
  <c r="B80" i="3" s="1"/>
  <c r="B80" i="1"/>
  <c r="D106" i="9" l="1"/>
  <c r="D37" i="7"/>
  <c r="D37" i="8" s="1"/>
  <c r="D37" i="9" s="1"/>
  <c r="D34" i="7"/>
  <c r="D34" i="8" s="1"/>
  <c r="D33" i="7"/>
  <c r="D33" i="8" s="1"/>
  <c r="D35" i="7"/>
  <c r="D35" i="8" s="1"/>
  <c r="D90" i="3"/>
  <c r="D92" i="3"/>
  <c r="D100" i="3"/>
  <c r="D93" i="3"/>
  <c r="D97" i="3"/>
  <c r="D94" i="3"/>
  <c r="D96" i="3"/>
  <c r="D91" i="3"/>
  <c r="D95" i="3"/>
  <c r="D99" i="3"/>
  <c r="D98" i="3"/>
  <c r="D102" i="2"/>
  <c r="B23" i="5"/>
  <c r="D23" i="6"/>
  <c r="C23" i="4"/>
  <c r="C25" i="4" s="1"/>
  <c r="C80" i="4" s="1"/>
  <c r="B25" i="4"/>
  <c r="B80" i="4" s="1"/>
  <c r="D104" i="4"/>
  <c r="D31" i="4"/>
  <c r="D13" i="1"/>
  <c r="D13" i="2" s="1"/>
  <c r="D13" i="3" s="1"/>
  <c r="D13" i="4" s="1"/>
  <c r="D13" i="5" s="1"/>
  <c r="D13" i="6" s="1"/>
  <c r="D13" i="7" s="1"/>
  <c r="D13" i="8" s="1"/>
  <c r="D13" i="9" s="1"/>
  <c r="D13" i="10" s="1"/>
  <c r="D13" i="11" s="1"/>
  <c r="D13" i="12" s="1"/>
  <c r="D14" i="1"/>
  <c r="D14" i="2" s="1"/>
  <c r="D14" i="3" s="1"/>
  <c r="D14" i="4" s="1"/>
  <c r="D14" i="5" s="1"/>
  <c r="D14" i="6" s="1"/>
  <c r="D14" i="7" s="1"/>
  <c r="D14" i="8" s="1"/>
  <c r="D14" i="9" s="1"/>
  <c r="D14" i="10" s="1"/>
  <c r="D14" i="11" s="1"/>
  <c r="D14" i="12" s="1"/>
  <c r="D15" i="1"/>
  <c r="D15" i="2" s="1"/>
  <c r="D15" i="3" s="1"/>
  <c r="D15" i="4" s="1"/>
  <c r="D15" i="5" s="1"/>
  <c r="D15" i="6" s="1"/>
  <c r="D15" i="7" s="1"/>
  <c r="D15" i="8" s="1"/>
  <c r="D15" i="9" s="1"/>
  <c r="D15" i="10" s="1"/>
  <c r="D15" i="11" s="1"/>
  <c r="D15" i="12" s="1"/>
  <c r="D16" i="1"/>
  <c r="D16" i="2" s="1"/>
  <c r="D16" i="3" s="1"/>
  <c r="D16" i="4" s="1"/>
  <c r="D16" i="5" s="1"/>
  <c r="D16" i="6" s="1"/>
  <c r="D16" i="7" s="1"/>
  <c r="D16" i="8" s="1"/>
  <c r="D16" i="9" s="1"/>
  <c r="D16" i="10" s="1"/>
  <c r="D16" i="11" s="1"/>
  <c r="D16" i="12" s="1"/>
  <c r="D17" i="1"/>
  <c r="D17" i="2" s="1"/>
  <c r="D17" i="3" s="1"/>
  <c r="D17" i="4" s="1"/>
  <c r="D17" i="5" s="1"/>
  <c r="D17" i="6" s="1"/>
  <c r="D17" i="7" s="1"/>
  <c r="D17" i="8" s="1"/>
  <c r="D17" i="9" s="1"/>
  <c r="D17" i="10" s="1"/>
  <c r="D17" i="11" s="1"/>
  <c r="D17" i="12" s="1"/>
  <c r="D18" i="1"/>
  <c r="D18" i="2" s="1"/>
  <c r="D18" i="3" s="1"/>
  <c r="D18" i="4" s="1"/>
  <c r="D18" i="5" s="1"/>
  <c r="D18" i="6" s="1"/>
  <c r="D18" i="7" s="1"/>
  <c r="D18" i="8" s="1"/>
  <c r="D18" i="9" s="1"/>
  <c r="D18" i="10" s="1"/>
  <c r="D18" i="11" s="1"/>
  <c r="D18" i="12" s="1"/>
  <c r="D19" i="1"/>
  <c r="D19" i="2" s="1"/>
  <c r="D19" i="3" s="1"/>
  <c r="D19" i="4" s="1"/>
  <c r="D19" i="5" s="1"/>
  <c r="D19" i="6" s="1"/>
  <c r="D19" i="7" s="1"/>
  <c r="D19" i="8" s="1"/>
  <c r="D19" i="9" s="1"/>
  <c r="D19" i="10" s="1"/>
  <c r="D19" i="11" s="1"/>
  <c r="D19" i="12" s="1"/>
  <c r="D12" i="1"/>
  <c r="C13" i="1"/>
  <c r="C14" i="1"/>
  <c r="C15" i="1"/>
  <c r="C16" i="1"/>
  <c r="C17" i="1"/>
  <c r="C18" i="1"/>
  <c r="C19" i="1"/>
  <c r="C12" i="1"/>
  <c r="G78" i="1"/>
  <c r="G80" i="1" s="1"/>
  <c r="D78" i="1"/>
  <c r="A25" i="1"/>
  <c r="A80" i="1" s="1"/>
  <c r="D34" i="9" l="1"/>
  <c r="D37" i="10"/>
  <c r="D35" i="9"/>
  <c r="D33" i="9"/>
  <c r="D106" i="10"/>
  <c r="D90" i="4"/>
  <c r="D102" i="3"/>
  <c r="C21" i="1"/>
  <c r="C25" i="1" s="1"/>
  <c r="C80" i="1" s="1"/>
  <c r="D12" i="2"/>
  <c r="D21" i="2" s="1"/>
  <c r="D25" i="2" s="1"/>
  <c r="D21" i="1"/>
  <c r="D25" i="1" s="1"/>
  <c r="D80" i="1" s="1"/>
  <c r="D98" i="4"/>
  <c r="D99" i="4"/>
  <c r="D95" i="4"/>
  <c r="D91" i="4"/>
  <c r="D96" i="4"/>
  <c r="D94" i="4"/>
  <c r="D97" i="4"/>
  <c r="D93" i="4"/>
  <c r="D100" i="4"/>
  <c r="D104" i="5"/>
  <c r="B23" i="6"/>
  <c r="D23" i="7"/>
  <c r="D31" i="5"/>
  <c r="C23" i="5"/>
  <c r="C25" i="5" s="1"/>
  <c r="C80" i="5" s="1"/>
  <c r="B25" i="5"/>
  <c r="B80" i="5" s="1"/>
  <c r="D33" i="10" l="1"/>
  <c r="D37" i="11"/>
  <c r="D106" i="11"/>
  <c r="D35" i="10"/>
  <c r="D34" i="10"/>
  <c r="D90" i="5"/>
  <c r="D12" i="3"/>
  <c r="D12" i="4" s="1"/>
  <c r="D100" i="5"/>
  <c r="D93" i="5"/>
  <c r="D97" i="5"/>
  <c r="D94" i="5"/>
  <c r="D96" i="5"/>
  <c r="D91" i="5"/>
  <c r="D95" i="5"/>
  <c r="D99" i="5"/>
  <c r="D98" i="5"/>
  <c r="B25" i="6"/>
  <c r="B80" i="6" s="1"/>
  <c r="C23" i="6"/>
  <c r="C25" i="6" s="1"/>
  <c r="C80" i="6" s="1"/>
  <c r="D104" i="6"/>
  <c r="D31" i="6"/>
  <c r="B23" i="7"/>
  <c r="D23" i="8"/>
  <c r="D35" i="11" l="1"/>
  <c r="D37" i="12"/>
  <c r="D34" i="11"/>
  <c r="D106" i="12"/>
  <c r="D33" i="11"/>
  <c r="D90" i="6"/>
  <c r="D21" i="3"/>
  <c r="D25" i="3" s="1"/>
  <c r="D98" i="6"/>
  <c r="D99" i="6"/>
  <c r="D95" i="6"/>
  <c r="D91" i="6"/>
  <c r="D96" i="6"/>
  <c r="D94" i="6"/>
  <c r="D97" i="6"/>
  <c r="D93" i="6"/>
  <c r="D100" i="6"/>
  <c r="B23" i="8"/>
  <c r="D23" i="9"/>
  <c r="D12" i="5"/>
  <c r="D21" i="4"/>
  <c r="D25" i="4" s="1"/>
  <c r="B25" i="7"/>
  <c r="B80" i="7" s="1"/>
  <c r="C23" i="7"/>
  <c r="C25" i="7" s="1"/>
  <c r="C80" i="7" s="1"/>
  <c r="D31" i="7"/>
  <c r="D104" i="7"/>
  <c r="D33" i="12" l="1"/>
  <c r="D34" i="12"/>
  <c r="D35" i="12"/>
  <c r="D90" i="7"/>
  <c r="D100" i="7"/>
  <c r="D93" i="7"/>
  <c r="D97" i="7"/>
  <c r="D94" i="7"/>
  <c r="D96" i="7"/>
  <c r="D91" i="7"/>
  <c r="D95" i="7"/>
  <c r="D99" i="7"/>
  <c r="D98" i="7"/>
  <c r="D104" i="8"/>
  <c r="B23" i="9"/>
  <c r="D23" i="10"/>
  <c r="D31" i="8"/>
  <c r="D12" i="6"/>
  <c r="D21" i="5"/>
  <c r="D25" i="5" s="1"/>
  <c r="C23" i="8"/>
  <c r="C25" i="8" s="1"/>
  <c r="C80" i="8" s="1"/>
  <c r="B25" i="8"/>
  <c r="B80" i="8" s="1"/>
  <c r="D90" i="8" l="1"/>
  <c r="D98" i="8"/>
  <c r="D99" i="8"/>
  <c r="D95" i="8"/>
  <c r="D91" i="8"/>
  <c r="D96" i="8"/>
  <c r="D94" i="8"/>
  <c r="D97" i="8"/>
  <c r="D93" i="8"/>
  <c r="D100" i="8"/>
  <c r="D21" i="6"/>
  <c r="D25" i="6" s="1"/>
  <c r="D12" i="7"/>
  <c r="B23" i="10"/>
  <c r="D23" i="11"/>
  <c r="D31" i="9"/>
  <c r="C23" i="9"/>
  <c r="C25" i="9" s="1"/>
  <c r="C80" i="9" s="1"/>
  <c r="B25" i="9"/>
  <c r="B80" i="9" s="1"/>
  <c r="D104" i="9"/>
  <c r="D90" i="9" l="1"/>
  <c r="D100" i="9"/>
  <c r="D93" i="9"/>
  <c r="D97" i="9"/>
  <c r="D94" i="9"/>
  <c r="D96" i="9"/>
  <c r="D91" i="9"/>
  <c r="D95" i="9"/>
  <c r="D99" i="9"/>
  <c r="D98" i="9"/>
  <c r="B23" i="11"/>
  <c r="D23" i="12"/>
  <c r="B23" i="12" s="1"/>
  <c r="D21" i="7"/>
  <c r="D25" i="7" s="1"/>
  <c r="D12" i="8"/>
  <c r="D104" i="10"/>
  <c r="D31" i="10"/>
  <c r="C23" i="10"/>
  <c r="C25" i="10" s="1"/>
  <c r="C80" i="10" s="1"/>
  <c r="B25" i="10"/>
  <c r="B80" i="10" s="1"/>
  <c r="D90" i="10" l="1"/>
  <c r="D98" i="10"/>
  <c r="D99" i="10"/>
  <c r="D95" i="10"/>
  <c r="D91" i="10"/>
  <c r="D96" i="10"/>
  <c r="D94" i="10"/>
  <c r="D97" i="10"/>
  <c r="D93" i="10"/>
  <c r="D100" i="10"/>
  <c r="D31" i="11"/>
  <c r="D12" i="9"/>
  <c r="D21" i="8"/>
  <c r="D25" i="8" s="1"/>
  <c r="B25" i="12"/>
  <c r="B80" i="12" s="1"/>
  <c r="C23" i="12"/>
  <c r="C25" i="12" s="1"/>
  <c r="C80" i="12" s="1"/>
  <c r="D104" i="11"/>
  <c r="B25" i="11"/>
  <c r="B80" i="11" s="1"/>
  <c r="C23" i="11"/>
  <c r="C25" i="11" s="1"/>
  <c r="C80" i="11" s="1"/>
  <c r="D90" i="11" l="1"/>
  <c r="D100" i="11"/>
  <c r="D93" i="11"/>
  <c r="D97" i="11"/>
  <c r="D94" i="11"/>
  <c r="D96" i="11"/>
  <c r="D91" i="11"/>
  <c r="D95" i="11"/>
  <c r="D99" i="11"/>
  <c r="D98" i="11"/>
  <c r="D104" i="12"/>
  <c r="D12" i="10"/>
  <c r="D21" i="9"/>
  <c r="D25" i="9" s="1"/>
  <c r="D31" i="12"/>
  <c r="D90" i="12" l="1"/>
  <c r="D98" i="12"/>
  <c r="D99" i="12"/>
  <c r="D95" i="12"/>
  <c r="D91" i="12"/>
  <c r="D96" i="12"/>
  <c r="D94" i="12"/>
  <c r="D97" i="12"/>
  <c r="D93" i="12"/>
  <c r="D100" i="12"/>
  <c r="D12" i="11"/>
  <c r="D21" i="10"/>
  <c r="D25" i="10" s="1"/>
  <c r="D21" i="11" l="1"/>
  <c r="D25" i="11" s="1"/>
  <c r="D12" i="12"/>
  <c r="D21" i="12" s="1"/>
  <c r="D25" i="12" s="1"/>
  <c r="G150" i="12" l="1"/>
  <c r="G152" i="12" s="1"/>
  <c r="G154" i="12" s="1"/>
  <c r="G150" i="11"/>
  <c r="G152" i="11" s="1"/>
  <c r="G154" i="11" s="1"/>
  <c r="G150" i="9"/>
  <c r="G152" i="9" s="1"/>
  <c r="G154" i="9" s="1"/>
  <c r="G150" i="8"/>
  <c r="G152" i="8" s="1"/>
  <c r="G154" i="8" s="1"/>
  <c r="G150" i="7"/>
  <c r="G152" i="7" s="1"/>
  <c r="G154" i="7" s="1"/>
  <c r="G150" i="6"/>
  <c r="G152" i="6" s="1"/>
  <c r="G154" i="6" s="1"/>
  <c r="G150" i="5"/>
  <c r="G152" i="5" s="1"/>
  <c r="G150" i="4"/>
  <c r="G150" i="3"/>
  <c r="G152" i="3" s="1"/>
  <c r="G154" i="3" s="1"/>
  <c r="C94" i="1" l="1"/>
  <c r="C95" i="1" l="1"/>
  <c r="C94" i="2" l="1"/>
  <c r="C98" i="1"/>
  <c r="C98" i="2"/>
  <c r="C94" i="3" l="1"/>
  <c r="C95" i="2"/>
  <c r="C98" i="3"/>
  <c r="C90" i="1" l="1"/>
  <c r="C94" i="4" l="1"/>
  <c r="C90" i="2"/>
  <c r="C95" i="3"/>
  <c r="C98" i="4"/>
  <c r="C92" i="1" l="1"/>
  <c r="C102" i="1" s="1"/>
  <c r="C152" i="1" s="1"/>
  <c r="B102" i="1"/>
  <c r="B152" i="1" s="1"/>
  <c r="C90" i="4"/>
  <c r="C90" i="3"/>
  <c r="C94" i="5" l="1"/>
  <c r="C92" i="2"/>
  <c r="C102" i="2" s="1"/>
  <c r="C152" i="2" s="1"/>
  <c r="B102" i="2"/>
  <c r="B152" i="2" s="1"/>
  <c r="C95" i="4"/>
  <c r="C98" i="5"/>
  <c r="C90" i="5" l="1"/>
  <c r="C94" i="6" l="1"/>
  <c r="C92" i="3"/>
  <c r="C102" i="3" s="1"/>
  <c r="C152" i="3" s="1"/>
  <c r="B102" i="3"/>
  <c r="B152" i="3" s="1"/>
  <c r="C95" i="5"/>
  <c r="C98" i="6"/>
  <c r="C90" i="6" l="1"/>
  <c r="C94" i="7" l="1"/>
  <c r="C92" i="4"/>
  <c r="C102" i="4" s="1"/>
  <c r="C152" i="4" s="1"/>
  <c r="B102" i="4"/>
  <c r="B152" i="4" s="1"/>
  <c r="C95" i="6"/>
  <c r="C98" i="7"/>
  <c r="C90" i="7" l="1"/>
  <c r="C92" i="5" l="1"/>
  <c r="C102" i="5" s="1"/>
  <c r="C152" i="5" s="1"/>
  <c r="B102" i="5"/>
  <c r="B152" i="5" s="1"/>
  <c r="C94" i="8"/>
  <c r="C95" i="7"/>
  <c r="C98" i="8"/>
  <c r="C90" i="8" l="1"/>
  <c r="C94" i="9" l="1"/>
  <c r="C92" i="6"/>
  <c r="C102" i="6" s="1"/>
  <c r="C152" i="6" s="1"/>
  <c r="B102" i="6"/>
  <c r="B152" i="6" s="1"/>
  <c r="C95" i="8"/>
  <c r="C98" i="9"/>
  <c r="C90" i="9" l="1"/>
  <c r="C94" i="10" l="1"/>
  <c r="C92" i="7"/>
  <c r="C102" i="7" s="1"/>
  <c r="C152" i="7" s="1"/>
  <c r="B102" i="7"/>
  <c r="B152" i="7" s="1"/>
  <c r="C95" i="9"/>
  <c r="C98" i="10"/>
  <c r="C94" i="11" l="1"/>
  <c r="C92" i="8"/>
  <c r="C102" i="8" s="1"/>
  <c r="C152" i="8" s="1"/>
  <c r="B102" i="8"/>
  <c r="B152" i="8" s="1"/>
  <c r="C95" i="10"/>
  <c r="C98" i="11"/>
  <c r="C94" i="12" l="1"/>
  <c r="C92" i="9" l="1"/>
  <c r="C102" i="9" s="1"/>
  <c r="C152" i="9" s="1"/>
  <c r="B102" i="9"/>
  <c r="B152" i="9" s="1"/>
  <c r="C95" i="11"/>
  <c r="C98" i="12"/>
  <c r="C92" i="10"/>
  <c r="C95" i="12" l="1"/>
  <c r="C92" i="11" l="1"/>
  <c r="C92" i="12" l="1"/>
  <c r="C90" i="10" l="1"/>
  <c r="C102" i="10" s="1"/>
  <c r="C152" i="10" s="1"/>
  <c r="B102" i="10"/>
  <c r="B152" i="10" s="1"/>
  <c r="C90" i="11" l="1"/>
  <c r="C102" i="11" s="1"/>
  <c r="C152" i="11" s="1"/>
  <c r="B102" i="11"/>
  <c r="B152" i="11" s="1"/>
  <c r="C90" i="12" l="1"/>
  <c r="C102" i="12" s="1"/>
  <c r="C152" i="12" s="1"/>
  <c r="B102" i="12"/>
  <c r="B152" i="12" s="1"/>
  <c r="G150" i="1" l="1"/>
  <c r="G152" i="1" s="1"/>
  <c r="G156" i="1" s="1"/>
  <c r="D150" i="1" l="1"/>
  <c r="D152" i="1" s="1"/>
  <c r="G154" i="1"/>
  <c r="G10" i="2" l="1"/>
  <c r="D154" i="1"/>
  <c r="D156" i="1"/>
  <c r="G150" i="2" l="1"/>
  <c r="G152" i="2" s="1"/>
  <c r="G78" i="2"/>
  <c r="G80" i="2" s="1"/>
  <c r="D150" i="2" l="1"/>
  <c r="D152" i="2" s="1"/>
  <c r="D78" i="2"/>
  <c r="D80" i="2" s="1"/>
  <c r="G154" i="2"/>
  <c r="G156" i="2"/>
  <c r="G10" i="3" s="1"/>
  <c r="G156" i="3" s="1"/>
  <c r="G10" i="4" l="1"/>
  <c r="D150" i="3"/>
  <c r="D152" i="3" s="1"/>
  <c r="D156" i="2"/>
  <c r="D154" i="2"/>
  <c r="D78" i="3"/>
  <c r="D80" i="3" s="1"/>
  <c r="D150" i="4" l="1"/>
  <c r="D78" i="4"/>
  <c r="D80" i="4" s="1"/>
  <c r="D156" i="3"/>
  <c r="D154" i="3"/>
  <c r="D150" i="5" l="1"/>
  <c r="D150" i="6" l="1"/>
  <c r="D150" i="7" l="1"/>
  <c r="D150" i="8" l="1"/>
  <c r="D150" i="9" l="1"/>
  <c r="J102" i="4" l="1"/>
  <c r="G92" i="4"/>
  <c r="G102" i="4" l="1"/>
  <c r="D92" i="4"/>
  <c r="G152" i="4" l="1"/>
  <c r="G156" i="4" s="1"/>
  <c r="G10" i="5" s="1"/>
  <c r="D92" i="5"/>
  <c r="D102" i="4"/>
  <c r="D152" i="4" s="1"/>
  <c r="G154" i="4" l="1"/>
  <c r="D156" i="4"/>
  <c r="D154" i="4"/>
  <c r="D102" i="5"/>
  <c r="D152" i="5" s="1"/>
  <c r="D92" i="6"/>
  <c r="D92" i="7" l="1"/>
  <c r="D102" i="6"/>
  <c r="D152" i="6" s="1"/>
  <c r="D102" i="7" l="1"/>
  <c r="D152" i="7" s="1"/>
  <c r="D92" i="8"/>
  <c r="D92" i="9" l="1"/>
  <c r="D102" i="8"/>
  <c r="D152" i="8" s="1"/>
  <c r="D102" i="9" l="1"/>
  <c r="D152" i="9" s="1"/>
  <c r="D92" i="10"/>
  <c r="D92" i="11" l="1"/>
  <c r="D102" i="10"/>
  <c r="D102" i="11" l="1"/>
  <c r="D92" i="12"/>
  <c r="D102" i="12" l="1"/>
  <c r="G78" i="5" l="1"/>
  <c r="G80" i="5" s="1"/>
  <c r="D38" i="5"/>
  <c r="G154" i="5" l="1"/>
  <c r="G156" i="5"/>
  <c r="G10" i="6" s="1"/>
  <c r="G156" i="6" s="1"/>
  <c r="D38" i="6"/>
  <c r="D38" i="7" s="1"/>
  <c r="D38" i="8" s="1"/>
  <c r="D78" i="5"/>
  <c r="D80" i="5" s="1"/>
  <c r="D38" i="9" l="1"/>
  <c r="G10" i="7"/>
  <c r="G156" i="7" s="1"/>
  <c r="D154" i="5"/>
  <c r="D156" i="5"/>
  <c r="D78" i="6"/>
  <c r="D80" i="6" s="1"/>
  <c r="D38" i="10" l="1"/>
  <c r="G10" i="8"/>
  <c r="G156" i="8" s="1"/>
  <c r="D78" i="7"/>
  <c r="D80" i="7" s="1"/>
  <c r="D154" i="6"/>
  <c r="D156" i="6"/>
  <c r="G10" i="9" l="1"/>
  <c r="G156" i="9" s="1"/>
  <c r="G10" i="10" s="1"/>
  <c r="D78" i="8"/>
  <c r="D80" i="8" s="1"/>
  <c r="D154" i="7"/>
  <c r="D156" i="7"/>
  <c r="D78" i="9" l="1"/>
  <c r="D80" i="9" s="1"/>
  <c r="D154" i="8"/>
  <c r="D156" i="8"/>
  <c r="D38" i="11" l="1"/>
  <c r="D156" i="9"/>
  <c r="D154" i="9"/>
  <c r="D38" i="12" l="1"/>
  <c r="G150" i="10"/>
  <c r="G152" i="10" s="1"/>
  <c r="G78" i="10"/>
  <c r="G80" i="10" s="1"/>
  <c r="D150" i="10" l="1"/>
  <c r="D152" i="10" s="1"/>
  <c r="G154" i="10"/>
  <c r="G156" i="10"/>
  <c r="G10" i="11" s="1"/>
  <c r="G156" i="11" s="1"/>
  <c r="D78" i="10"/>
  <c r="D80" i="10" s="1"/>
  <c r="G10" i="12" l="1"/>
  <c r="G156" i="12" s="1"/>
  <c r="D150" i="12"/>
  <c r="D152" i="12" s="1"/>
  <c r="D150" i="11"/>
  <c r="D152" i="11" s="1"/>
  <c r="D78" i="11"/>
  <c r="D80" i="11" s="1"/>
  <c r="D156" i="10"/>
  <c r="D154" i="10"/>
  <c r="D78" i="12" l="1"/>
  <c r="D80" i="12" s="1"/>
  <c r="D156" i="12" s="1"/>
  <c r="D154" i="11"/>
  <c r="D156" i="11"/>
  <c r="D154" i="12" l="1"/>
</calcChain>
</file>

<file path=xl/comments1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0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1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2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2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3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4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5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6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7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8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9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sharedStrings.xml><?xml version="1.0" encoding="utf-8"?>
<sst xmlns="http://schemas.openxmlformats.org/spreadsheetml/2006/main" count="2262" uniqueCount="151">
  <si>
    <t>รายงาน รับ - จ่ายเงิน</t>
  </si>
  <si>
    <t>จนถึงปัจจุบัน</t>
  </si>
  <si>
    <t>จำนวนเงิน</t>
  </si>
  <si>
    <t>ประมาณการ</t>
  </si>
  <si>
    <t>เงินอุดหนุนระบุ</t>
  </si>
  <si>
    <t>เกิดขึ้นจริง</t>
  </si>
  <si>
    <t>รายการ</t>
  </si>
  <si>
    <t>รหัสบัญชี</t>
  </si>
  <si>
    <t>เดือนนี้</t>
  </si>
  <si>
    <t>(บาท)</t>
  </si>
  <si>
    <t>วัตถุประสงค์/</t>
  </si>
  <si>
    <t xml:space="preserve">รวม  </t>
  </si>
  <si>
    <t>ที่เกิดขึ้นจริง</t>
  </si>
  <si>
    <t>เฉพาะกิจ (บาท)</t>
  </si>
  <si>
    <t>ยอดยกมา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</si>
  <si>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</si>
  <si>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</si>
  <si>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</si>
  <si>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</si>
  <si>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</si>
  <si>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</si>
  <si>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</si>
  <si>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</si>
  <si>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</si>
  <si>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รวม</t>
  </si>
  <si>
    <t>เงินอุดหนุนระบุวัตถุประสงค์/เฉพาะกิจ</t>
  </si>
  <si>
    <t>ลูกหนี้เงินยืม</t>
  </si>
  <si>
    <t>รวมรายรับ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</si>
  <si>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</si>
  <si>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</si>
  <si>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</si>
  <si>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</si>
  <si>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</si>
  <si>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</si>
  <si>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</si>
  <si>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</si>
  <si>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</si>
  <si>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</si>
  <si>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รายจ่ายอื่นๆ</t>
  </si>
  <si>
    <t>เงินอุดหนุน</t>
  </si>
  <si>
    <t>รายจ่ายผัดส่งใบสำคัญ</t>
  </si>
  <si>
    <t>เงินสะสม</t>
  </si>
  <si>
    <t>รวมรายจ่าย</t>
  </si>
  <si>
    <t>ยอดยกไป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</si>
  <si>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</si>
  <si>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</si>
  <si>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</si>
  <si>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ลูกหนี้เงินทุนโครงการเศรษฐกิจชุมชน</t>
  </si>
  <si>
    <t>ลูกหนี้อื่น ๆ</t>
  </si>
  <si>
    <t>รายรับสูงกว่า (ต่ำกว่า) รายจ่าย</t>
  </si>
  <si>
    <t>จ่ายจากเงิน</t>
  </si>
  <si>
    <t>งบประมาณ</t>
  </si>
  <si>
    <t>กรอกข้อมูลตรงนี้</t>
  </si>
  <si>
    <t>ปีงบประมาณ</t>
  </si>
  <si>
    <t>เดือน</t>
  </si>
  <si>
    <t>พ.ศ.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</si>
  <si>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</si>
  <si>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</si>
  <si>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</si>
  <si>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</si>
  <si>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</si>
  <si>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</si>
  <si>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</si>
  <si>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</si>
  <si>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</si>
  <si>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</si>
  <si>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</si>
  <si>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</si>
  <si>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ประจำเดือน</t>
  </si>
  <si>
    <t>! ! ! กรุณาเลือก ปีงบประมาณ / เดือน / พ.ศ. ! ! !</t>
  </si>
  <si>
    <t>- 2 -</t>
  </si>
  <si>
    <t>เงินทุนสำรองเงินสะสม</t>
  </si>
  <si>
    <t>*****</t>
  </si>
  <si>
    <t>ยอดยกไปต้องเท่ากันกับเงินสด+เงินฝากธนาคาร</t>
  </si>
  <si>
    <t xml:space="preserve"> </t>
  </si>
  <si>
    <t>รายได้จากรัฐบาลค้างรับ</t>
  </si>
  <si>
    <t>รายจ่ายค้างจ่าย</t>
  </si>
  <si>
    <t>ฎีกาค้างจ่าย</t>
  </si>
  <si>
    <t>เงินรับฝากภาษีหัก ณ ที่จ่าย</t>
  </si>
  <si>
    <t>เงินรับฝากส่วนลด ภบท. 6%</t>
  </si>
  <si>
    <t>เงินรับฝากประกันซอง</t>
  </si>
  <si>
    <t>เงินรับฝากประกันสัญญา</t>
  </si>
  <si>
    <t>เงินรับฝากประกันสังคม</t>
  </si>
  <si>
    <t>เงินรับฝากเงินรอคืนจังหวัด</t>
  </si>
  <si>
    <t>เงินรับฝากค่าใช้จ่ายอื่น</t>
  </si>
  <si>
    <t>เงินรับฝากเงินทุนโครงการเศรษฐกิจชุมชน</t>
  </si>
  <si>
    <t xml:space="preserve"> 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</si>
  <si>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</si>
  <si>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</si>
  <si>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</si>
  <si>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</si>
  <si>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</si>
  <si>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</si>
  <si>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</si>
  <si>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</si>
  <si>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</si>
  <si>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</si>
  <si>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เงินรับฝากอื่น ๆ</t>
  </si>
  <si>
    <t>ตามรายงานสถานะการเงินประจำวัน วันสุดท้ายของเดือน</t>
  </si>
  <si>
    <t>เงินรับฝาก กบท.</t>
  </si>
  <si>
    <t>ภาษีหน้าฎีกา</t>
  </si>
  <si>
    <t>ค่าปรับหน้าฎีกา</t>
  </si>
  <si>
    <t>ลูกหนี้เงินสะสม</t>
  </si>
  <si>
    <t>เจ้าหนี้เงินสะสม</t>
  </si>
  <si>
    <t>เงินขาดบัญชี</t>
  </si>
  <si>
    <t>เงินรับฝากชดใช้ค่าความเสียหาย</t>
  </si>
  <si>
    <t>เงินรับฝากค่าใช้ในการจัดเก็บ ภบท. 5%</t>
  </si>
  <si>
    <t>เงินรับฝากประกันผลงาน</t>
  </si>
  <si>
    <t>เงินรับฝากประกันสัญญาเช่าทรัพย์สิน</t>
  </si>
  <si>
    <t>เงินรับฝากประกันสัญญาเช่าอื่น ๆ</t>
  </si>
  <si>
    <t>เงินรับฝาก กบข.</t>
  </si>
  <si>
    <t>เงินรับฝาก กสจ.</t>
  </si>
  <si>
    <t>ลูกหนี้เงินยืมเงินสะสม</t>
  </si>
  <si>
    <t>เงินเกินบัญชี</t>
  </si>
  <si>
    <t>เงินฝากเงินทุนส่งเสริมกิจการองค์การบริหารส่วนจังหวัด</t>
  </si>
  <si>
    <t>เงินฝากเงินทุนส่งเสริมกิจการเทศบาล</t>
  </si>
  <si>
    <t>เงินทุนส่งเสริมอาชีพ</t>
  </si>
  <si>
    <t>เงินฝากกองทุนอื่น ๆ</t>
  </si>
  <si>
    <t>11031000</t>
  </si>
  <si>
    <t>11032000</t>
  </si>
  <si>
    <t>11033000</t>
  </si>
  <si>
    <t>11034000</t>
  </si>
  <si>
    <t>ลูกหนี้รายได้อื่น ๆ</t>
  </si>
  <si>
    <t>ทรัพย์สินเกิดจากเงินกู้</t>
  </si>
  <si>
    <t>เจ้าหนี้เงินกู้ธนาคารกรุงไทย</t>
  </si>
  <si>
    <t>เจ้าหนี้เงินกู้ธนาคารออมสิน</t>
  </si>
  <si>
    <t>เจ้าหนี้เงินกู้ธนาคารเพื่อการเกษตรและสหกรณ์การเกษตร</t>
  </si>
  <si>
    <t>เจ้าหนี้เงินกู้สถาบันการเงินอื่น ๆ</t>
  </si>
  <si>
    <t>เจ้าหนี้เงินกู้เงินทุนส่งเสริมกิจการองค์การบริหารส่วนจังหวัด</t>
  </si>
  <si>
    <t>เจ้าหนี้เงินกู้เงินทุนส่งเสริมกิจการเทศบาล</t>
  </si>
  <si>
    <t>เจ้าหนี้เงินกู้กองทุนพัฒนาเมืองในภิมภาค</t>
  </si>
  <si>
    <t>เจ้าหนี้กองทุนอื่น ๆ</t>
  </si>
  <si>
    <t>รายจ่ายจากเงินกู้รอชดใช้</t>
  </si>
  <si>
    <t>อุดหนุนระบุฯ</t>
  </si>
  <si>
    <t>องค์การบริหารส่วนตำบลห้วยยาง</t>
  </si>
  <si>
    <t>เงินรับฝากอื่น ๆ ค่ารักษาพยาบาล สปสช.</t>
  </si>
  <si>
    <t>เงินรับฝากอื่น ๆ- ค่ารักษาพยาบาล สปสช.</t>
  </si>
  <si>
    <t>(นายสมปอง   จันปัญญา)</t>
  </si>
  <si>
    <t>นายกองค์การบริหารส่วนตำบลห้วยยาง</t>
  </si>
  <si>
    <t>ผู้อำนวยการกองคลัง</t>
  </si>
  <si>
    <t>(นายสุวัฒน์  สิงห์กาญจนาวงศา)</t>
  </si>
  <si>
    <t>ปลัดองค์การบริหารส่วนตำบล</t>
  </si>
  <si>
    <t>(นางวไลรัตน์    แสนโชติ)</t>
  </si>
  <si>
    <t>(นางสาวสุภาวดี   พิศนอก)</t>
  </si>
  <si>
    <t>นักวิชาการเงินและบัญชี</t>
  </si>
  <si>
    <t xml:space="preserve">เงินรับฝากอื่น ๆ </t>
  </si>
  <si>
    <t>(นางวไลรัตน์   แสนโชติ)</t>
  </si>
  <si>
    <t>(นายธีรวัฒน์  ทุดปอ)</t>
  </si>
  <si>
    <t>ผู้อำนวยการกองช่าง</t>
  </si>
  <si>
    <t>รักษาราชการแทน ปลัด อบต.</t>
  </si>
  <si>
    <t>(นายอธิภัทร  ปุราชะโก)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</si>
</sst>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;\(\ #,##0.00\ \)"/>
  </numFmts>
  <fonts count="2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11"/>
      <color rgb="FFFF0000"/>
      <name val="Microsoft Sans Serif"/>
      <family val="2"/>
    </font>
    <font>
      <b/>
      <sz val="11"/>
      <color rgb="FF002060"/>
      <name val="Microsoft Sans Serif"/>
      <family val="2"/>
    </font>
    <font>
      <b/>
      <sz val="11"/>
      <color rgb="FFFF0000"/>
      <name val="Microsoft Sans Serif"/>
      <family val="2"/>
    </font>
    <font>
      <sz val="11"/>
      <color rgb="FF00B050"/>
      <name val="Microsoft Sans Serif"/>
      <family val="2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rgb="FFFF0000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name val="Microsoft Sans Serif"/>
      <family val="2"/>
    </font>
    <font>
      <sz val="10"/>
      <color theme="8" tint="-0.249977111117893"/>
      <name val="Microsoft Sans Serif"/>
      <family val="2"/>
    </font>
    <font>
      <sz val="10"/>
      <color rgb="FF00B050"/>
      <name val="Microsoft Sans Serif"/>
      <family val="2"/>
    </font>
    <font>
      <sz val="10"/>
      <color theme="9" tint="-0.249977111117893"/>
      <name val="Microsoft Sans Serif"/>
      <family val="2"/>
    </font>
    <font>
      <sz val="9"/>
      <color indexed="8"/>
      <name val="Microsoft Sans Serif"/>
      <family val="2"/>
    </font>
    <font>
      <sz val="10"/>
      <color rgb="FF7030A0"/>
      <name val="Microsoft Sans Serif"/>
      <family val="2"/>
    </font>
    <font>
      <sz val="9"/>
      <color theme="1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0" fontId="6" fillId="0" borderId="0" xfId="0" applyFont="1"/>
    <xf numFmtId="0" fontId="8" fillId="3" borderId="8" xfId="0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3" fontId="5" fillId="0" borderId="26" xfId="1" applyFont="1" applyBorder="1"/>
    <xf numFmtId="44" fontId="5" fillId="0" borderId="26" xfId="0" applyNumberFormat="1" applyFont="1" applyBorder="1" applyAlignment="1">
      <alignment horizontal="center"/>
    </xf>
    <xf numFmtId="0" fontId="5" fillId="0" borderId="26" xfId="0" applyFont="1" applyBorder="1"/>
    <xf numFmtId="43" fontId="5" fillId="0" borderId="26" xfId="0" applyNumberFormat="1" applyFont="1" applyBorder="1"/>
    <xf numFmtId="43" fontId="5" fillId="0" borderId="0" xfId="1" applyFont="1" applyBorder="1"/>
    <xf numFmtId="4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43" fontId="5" fillId="0" borderId="0" xfId="0" applyNumberFormat="1" applyFont="1" applyBorder="1"/>
    <xf numFmtId="0" fontId="6" fillId="0" borderId="0" xfId="0" applyFont="1" applyBorder="1"/>
    <xf numFmtId="0" fontId="6" fillId="0" borderId="3" xfId="0" applyFont="1" applyBorder="1"/>
    <xf numFmtId="0" fontId="10" fillId="0" borderId="0" xfId="0" applyFont="1"/>
    <xf numFmtId="44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horizontal="center"/>
    </xf>
    <xf numFmtId="43" fontId="6" fillId="0" borderId="0" xfId="0" applyNumberFormat="1" applyFont="1"/>
    <xf numFmtId="43" fontId="6" fillId="0" borderId="0" xfId="1" applyFont="1"/>
    <xf numFmtId="0" fontId="11" fillId="0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4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Protection="1">
      <protection locked="0"/>
    </xf>
    <xf numFmtId="43" fontId="12" fillId="7" borderId="19" xfId="1" applyFont="1" applyFill="1" applyBorder="1"/>
    <xf numFmtId="44" fontId="12" fillId="7" borderId="19" xfId="0" applyNumberFormat="1" applyFont="1" applyFill="1" applyBorder="1" applyAlignment="1">
      <alignment horizontal="center"/>
    </xf>
    <xf numFmtId="0" fontId="12" fillId="7" borderId="19" xfId="0" applyFont="1" applyFill="1" applyBorder="1"/>
    <xf numFmtId="43" fontId="11" fillId="0" borderId="3" xfId="1" applyFont="1" applyBorder="1"/>
    <xf numFmtId="43" fontId="11" fillId="0" borderId="2" xfId="1" applyFont="1" applyBorder="1"/>
    <xf numFmtId="44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43" fontId="11" fillId="0" borderId="21" xfId="1" applyFont="1" applyBorder="1"/>
    <xf numFmtId="43" fontId="12" fillId="7" borderId="7" xfId="1" applyFont="1" applyFill="1" applyBorder="1"/>
    <xf numFmtId="44" fontId="12" fillId="7" borderId="6" xfId="0" applyNumberFormat="1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43" fontId="12" fillId="7" borderId="6" xfId="1" applyFont="1" applyFill="1" applyBorder="1"/>
    <xf numFmtId="43" fontId="11" fillId="0" borderId="27" xfId="1" applyFont="1" applyFill="1" applyBorder="1"/>
    <xf numFmtId="44" fontId="11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3" fontId="11" fillId="0" borderId="11" xfId="1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43" fontId="12" fillId="7" borderId="20" xfId="1" applyFont="1" applyFill="1" applyBorder="1"/>
    <xf numFmtId="43" fontId="12" fillId="7" borderId="20" xfId="0" applyNumberFormat="1" applyFont="1" applyFill="1" applyBorder="1"/>
    <xf numFmtId="43" fontId="12" fillId="7" borderId="19" xfId="0" applyNumberFormat="1" applyFont="1" applyFill="1" applyBorder="1"/>
    <xf numFmtId="0" fontId="11" fillId="0" borderId="3" xfId="0" applyFont="1" applyBorder="1"/>
    <xf numFmtId="43" fontId="11" fillId="0" borderId="3" xfId="0" applyNumberFormat="1" applyFont="1" applyBorder="1"/>
    <xf numFmtId="0" fontId="12" fillId="0" borderId="2" xfId="0" applyFont="1" applyBorder="1"/>
    <xf numFmtId="43" fontId="11" fillId="0" borderId="2" xfId="0" applyNumberFormat="1" applyFont="1" applyBorder="1"/>
    <xf numFmtId="0" fontId="12" fillId="7" borderId="6" xfId="0" applyFont="1" applyFill="1" applyBorder="1"/>
    <xf numFmtId="43" fontId="12" fillId="7" borderId="6" xfId="0" applyNumberFormat="1" applyFont="1" applyFill="1" applyBorder="1"/>
    <xf numFmtId="0" fontId="12" fillId="0" borderId="25" xfId="0" applyFont="1" applyBorder="1" applyAlignment="1">
      <alignment horizontal="center"/>
    </xf>
    <xf numFmtId="43" fontId="12" fillId="0" borderId="23" xfId="1" applyFont="1" applyBorder="1" applyProtection="1">
      <protection locked="0"/>
    </xf>
    <xf numFmtId="43" fontId="12" fillId="0" borderId="23" xfId="1" applyFont="1" applyBorder="1" applyProtection="1"/>
    <xf numFmtId="43" fontId="16" fillId="0" borderId="23" xfId="1" applyFont="1" applyFill="1" applyBorder="1" applyProtection="1"/>
    <xf numFmtId="43" fontId="12" fillId="0" borderId="2" xfId="1" applyFont="1" applyBorder="1" applyProtection="1">
      <protection locked="0"/>
    </xf>
    <xf numFmtId="43" fontId="12" fillId="0" borderId="2" xfId="1" applyFont="1" applyFill="1" applyBorder="1"/>
    <xf numFmtId="43" fontId="12" fillId="7" borderId="7" xfId="1" applyFont="1" applyFill="1" applyBorder="1" applyProtection="1"/>
    <xf numFmtId="43" fontId="11" fillId="0" borderId="27" xfId="1" applyFont="1" applyBorder="1"/>
    <xf numFmtId="43" fontId="11" fillId="0" borderId="27" xfId="1" applyFont="1" applyBorder="1" applyProtection="1"/>
    <xf numFmtId="4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1" xfId="1" applyFont="1" applyBorder="1"/>
    <xf numFmtId="43" fontId="11" fillId="0" borderId="0" xfId="1" applyFont="1" applyBorder="1"/>
    <xf numFmtId="0" fontId="12" fillId="7" borderId="7" xfId="0" applyFont="1" applyFill="1" applyBorder="1"/>
    <xf numFmtId="43" fontId="12" fillId="7" borderId="7" xfId="0" applyNumberFormat="1" applyFont="1" applyFill="1" applyBorder="1"/>
    <xf numFmtId="43" fontId="12" fillId="7" borderId="7" xfId="1" applyFont="1" applyFill="1" applyBorder="1" applyAlignment="1">
      <alignment horizontal="right"/>
    </xf>
    <xf numFmtId="0" fontId="12" fillId="0" borderId="0" xfId="0" applyFont="1" applyBorder="1"/>
    <xf numFmtId="44" fontId="11" fillId="0" borderId="3" xfId="0" applyNumberFormat="1" applyFont="1" applyBorder="1" applyAlignment="1">
      <alignment horizontal="center"/>
    </xf>
    <xf numFmtId="164" fontId="12" fillId="0" borderId="2" xfId="1" applyNumberFormat="1" applyFont="1" applyBorder="1"/>
    <xf numFmtId="0" fontId="12" fillId="0" borderId="3" xfId="0" applyFont="1" applyBorder="1"/>
    <xf numFmtId="44" fontId="12" fillId="0" borderId="3" xfId="0" applyNumberFormat="1" applyFont="1" applyBorder="1" applyAlignment="1">
      <alignment horizontal="center"/>
    </xf>
    <xf numFmtId="43" fontId="12" fillId="0" borderId="2" xfId="0" applyNumberFormat="1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43" fontId="12" fillId="0" borderId="24" xfId="1" applyFont="1" applyBorder="1" applyProtection="1">
      <protection locked="0"/>
    </xf>
    <xf numFmtId="43" fontId="12" fillId="0" borderId="0" xfId="0" applyNumberFormat="1" applyFont="1"/>
    <xf numFmtId="43" fontId="12" fillId="8" borderId="23" xfId="1" applyFont="1" applyFill="1" applyBorder="1"/>
    <xf numFmtId="43" fontId="12" fillId="8" borderId="24" xfId="1" applyFont="1" applyFill="1" applyBorder="1"/>
    <xf numFmtId="43" fontId="11" fillId="0" borderId="28" xfId="1" applyFont="1" applyFill="1" applyBorder="1"/>
    <xf numFmtId="0" fontId="12" fillId="0" borderId="29" xfId="0" applyFont="1" applyFill="1" applyBorder="1" applyAlignment="1">
      <alignment horizontal="center"/>
    </xf>
    <xf numFmtId="43" fontId="11" fillId="0" borderId="30" xfId="1" applyFont="1" applyFill="1" applyBorder="1"/>
    <xf numFmtId="43" fontId="12" fillId="0" borderId="30" xfId="1" applyFont="1" applyBorder="1"/>
    <xf numFmtId="0" fontId="12" fillId="0" borderId="30" xfId="0" applyFont="1" applyBorder="1"/>
    <xf numFmtId="43" fontId="12" fillId="0" borderId="23" xfId="1" applyFont="1" applyBorder="1"/>
    <xf numFmtId="44" fontId="17" fillId="0" borderId="23" xfId="0" applyNumberFormat="1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44" fontId="16" fillId="0" borderId="23" xfId="0" applyNumberFormat="1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44" fontId="16" fillId="0" borderId="23" xfId="0" applyNumberFormat="1" applyFont="1" applyBorder="1"/>
    <xf numFmtId="44" fontId="18" fillId="0" borderId="23" xfId="0" applyNumberFormat="1" applyFont="1" applyBorder="1"/>
    <xf numFmtId="0" fontId="18" fillId="0" borderId="23" xfId="0" applyFont="1" applyBorder="1" applyAlignment="1">
      <alignment horizontal="center"/>
    </xf>
    <xf numFmtId="44" fontId="19" fillId="0" borderId="23" xfId="0" applyNumberFormat="1" applyFont="1" applyBorder="1"/>
    <xf numFmtId="0" fontId="19" fillId="0" borderId="23" xfId="0" applyFont="1" applyBorder="1" applyAlignment="1">
      <alignment horizontal="center"/>
    </xf>
    <xf numFmtId="44" fontId="12" fillId="0" borderId="23" xfId="0" applyNumberFormat="1" applyFont="1" applyBorder="1"/>
    <xf numFmtId="0" fontId="12" fillId="0" borderId="23" xfId="0" applyFont="1" applyBorder="1" applyAlignment="1">
      <alignment horizontal="center"/>
    </xf>
    <xf numFmtId="43" fontId="12" fillId="0" borderId="31" xfId="1" applyFont="1" applyBorder="1"/>
    <xf numFmtId="0" fontId="12" fillId="0" borderId="31" xfId="0" applyFont="1" applyBorder="1"/>
    <xf numFmtId="43" fontId="12" fillId="0" borderId="24" xfId="1" applyFont="1" applyBorder="1"/>
    <xf numFmtId="44" fontId="12" fillId="0" borderId="24" xfId="0" applyNumberFormat="1" applyFont="1" applyBorder="1"/>
    <xf numFmtId="0" fontId="12" fillId="0" borderId="24" xfId="0" applyFont="1" applyBorder="1" applyAlignment="1">
      <alignment horizontal="center"/>
    </xf>
    <xf numFmtId="44" fontId="12" fillId="0" borderId="23" xfId="0" applyNumberFormat="1" applyFont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43" fontId="12" fillId="0" borderId="29" xfId="1" applyFont="1" applyFill="1" applyBorder="1" applyAlignment="1">
      <alignment horizontal="center"/>
    </xf>
    <xf numFmtId="44" fontId="12" fillId="0" borderId="29" xfId="0" applyNumberFormat="1" applyFont="1" applyFill="1" applyBorder="1" applyAlignment="1">
      <alignment horizontal="left"/>
    </xf>
    <xf numFmtId="44" fontId="11" fillId="0" borderId="23" xfId="0" applyNumberFormat="1" applyFont="1" applyBorder="1" applyAlignment="1">
      <alignment horizontal="left"/>
    </xf>
    <xf numFmtId="0" fontId="12" fillId="0" borderId="23" xfId="0" applyFont="1" applyBorder="1"/>
    <xf numFmtId="43" fontId="12" fillId="0" borderId="30" xfId="0" applyNumberFormat="1" applyFont="1" applyBorder="1"/>
    <xf numFmtId="43" fontId="12" fillId="0" borderId="31" xfId="0" applyNumberFormat="1" applyFont="1" applyBorder="1"/>
    <xf numFmtId="44" fontId="12" fillId="0" borderId="24" xfId="0" applyNumberFormat="1" applyFont="1" applyBorder="1" applyAlignment="1">
      <alignment horizontal="left"/>
    </xf>
    <xf numFmtId="43" fontId="14" fillId="0" borderId="29" xfId="1" applyFont="1" applyFill="1" applyBorder="1" applyAlignment="1">
      <alignment horizontal="center"/>
    </xf>
    <xf numFmtId="44" fontId="15" fillId="0" borderId="23" xfId="0" applyNumberFormat="1" applyFont="1" applyBorder="1" applyAlignment="1">
      <alignment horizontal="left"/>
    </xf>
    <xf numFmtId="43" fontId="11" fillId="0" borderId="28" xfId="1" applyFont="1" applyBorder="1"/>
    <xf numFmtId="43" fontId="12" fillId="0" borderId="28" xfId="0" applyNumberFormat="1" applyFont="1" applyBorder="1"/>
    <xf numFmtId="43" fontId="12" fillId="0" borderId="29" xfId="1" applyFont="1" applyBorder="1"/>
    <xf numFmtId="44" fontId="12" fillId="0" borderId="29" xfId="0" applyNumberFormat="1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43" fontId="11" fillId="0" borderId="31" xfId="1" applyFont="1" applyBorder="1"/>
    <xf numFmtId="43" fontId="12" fillId="0" borderId="32" xfId="1" applyFont="1" applyBorder="1"/>
    <xf numFmtId="43" fontId="12" fillId="0" borderId="28" xfId="1" applyFont="1" applyBorder="1"/>
    <xf numFmtId="0" fontId="12" fillId="0" borderId="28" xfId="0" applyFont="1" applyBorder="1"/>
    <xf numFmtId="44" fontId="17" fillId="0" borderId="29" xfId="0" applyNumberFormat="1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43" fontId="12" fillId="0" borderId="29" xfId="1" applyFont="1" applyBorder="1" applyProtection="1">
      <protection locked="0"/>
    </xf>
    <xf numFmtId="0" fontId="12" fillId="0" borderId="24" xfId="0" applyFont="1" applyBorder="1"/>
    <xf numFmtId="0" fontId="12" fillId="0" borderId="33" xfId="0" applyFont="1" applyBorder="1" applyAlignment="1">
      <alignment horizontal="center"/>
    </xf>
    <xf numFmtId="44" fontId="11" fillId="0" borderId="25" xfId="0" applyNumberFormat="1" applyFont="1" applyBorder="1" applyAlignment="1">
      <alignment horizontal="left"/>
    </xf>
    <xf numFmtId="43" fontId="12" fillId="0" borderId="30" xfId="1" applyFont="1" applyBorder="1" applyProtection="1"/>
    <xf numFmtId="49" fontId="12" fillId="0" borderId="23" xfId="0" applyNumberFormat="1" applyFont="1" applyBorder="1" applyAlignment="1">
      <alignment horizontal="center"/>
    </xf>
    <xf numFmtId="43" fontId="12" fillId="0" borderId="31" xfId="1" applyFont="1" applyBorder="1" applyProtection="1"/>
    <xf numFmtId="49" fontId="12" fillId="0" borderId="24" xfId="0" applyNumberFormat="1" applyFont="1" applyBorder="1" applyAlignment="1">
      <alignment horizontal="center"/>
    </xf>
    <xf numFmtId="44" fontId="12" fillId="0" borderId="23" xfId="0" applyNumberFormat="1" applyFont="1" applyFill="1" applyBorder="1" applyAlignment="1">
      <alignment horizontal="left"/>
    </xf>
    <xf numFmtId="44" fontId="14" fillId="0" borderId="23" xfId="0" applyNumberFormat="1" applyFont="1" applyFill="1" applyBorder="1" applyAlignment="1">
      <alignment horizontal="left"/>
    </xf>
    <xf numFmtId="44" fontId="20" fillId="0" borderId="29" xfId="0" applyNumberFormat="1" applyFont="1" applyFill="1" applyBorder="1" applyAlignment="1">
      <alignment horizontal="left"/>
    </xf>
    <xf numFmtId="43" fontId="12" fillId="0" borderId="23" xfId="1" applyFont="1" applyFill="1" applyBorder="1"/>
    <xf numFmtId="43" fontId="14" fillId="0" borderId="29" xfId="1" applyFont="1" applyFill="1" applyBorder="1"/>
    <xf numFmtId="43" fontId="14" fillId="0" borderId="23" xfId="1" applyFont="1" applyFill="1" applyBorder="1"/>
    <xf numFmtId="43" fontId="14" fillId="0" borderId="23" xfId="1" applyFont="1" applyBorder="1" applyProtection="1">
      <protection locked="0"/>
    </xf>
    <xf numFmtId="44" fontId="21" fillId="0" borderId="23" xfId="0" applyNumberFormat="1" applyFont="1" applyBorder="1"/>
    <xf numFmtId="0" fontId="21" fillId="0" borderId="23" xfId="0" applyFont="1" applyBorder="1" applyAlignment="1">
      <alignment horizontal="center"/>
    </xf>
    <xf numFmtId="44" fontId="22" fillId="0" borderId="23" xfId="0" applyNumberFormat="1" applyFont="1" applyBorder="1"/>
    <xf numFmtId="0" fontId="13" fillId="0" borderId="0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43" fontId="0" fillId="0" borderId="30" xfId="1" applyFont="1" applyBorder="1"/>
    <xf numFmtId="43" fontId="11" fillId="0" borderId="32" xfId="1" applyFont="1" applyFill="1" applyBorder="1"/>
    <xf numFmtId="43" fontId="12" fillId="0" borderId="34" xfId="1" applyFont="1" applyBorder="1"/>
    <xf numFmtId="49" fontId="12" fillId="0" borderId="34" xfId="0" applyNumberFormat="1" applyFont="1" applyBorder="1" applyAlignment="1">
      <alignment horizontal="center"/>
    </xf>
    <xf numFmtId="43" fontId="12" fillId="0" borderId="34" xfId="1" applyFont="1" applyFill="1" applyBorder="1"/>
    <xf numFmtId="43" fontId="12" fillId="0" borderId="32" xfId="1" applyFont="1" applyFill="1" applyBorder="1"/>
    <xf numFmtId="43" fontId="13" fillId="0" borderId="23" xfId="1" applyFont="1" applyBorder="1" applyProtection="1">
      <protection locked="0"/>
    </xf>
    <xf numFmtId="44" fontId="16" fillId="0" borderId="29" xfId="0" applyNumberFormat="1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43" fontId="16" fillId="0" borderId="30" xfId="1" applyFont="1" applyBorder="1"/>
    <xf numFmtId="0" fontId="16" fillId="0" borderId="30" xfId="0" applyFont="1" applyBorder="1"/>
    <xf numFmtId="43" fontId="16" fillId="0" borderId="23" xfId="1" applyFont="1" applyBorder="1" applyProtection="1">
      <protection locked="0"/>
    </xf>
    <xf numFmtId="0" fontId="16" fillId="0" borderId="0" xfId="0" applyFont="1"/>
    <xf numFmtId="0" fontId="16" fillId="0" borderId="0" xfId="0" applyFont="1" applyFill="1" applyBorder="1"/>
    <xf numFmtId="43" fontId="16" fillId="0" borderId="28" xfId="1" applyFont="1" applyBorder="1"/>
    <xf numFmtId="0" fontId="16" fillId="0" borderId="28" xfId="0" applyFont="1" applyBorder="1"/>
    <xf numFmtId="43" fontId="16" fillId="0" borderId="29" xfId="1" applyFont="1" applyBorder="1" applyProtection="1"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3" fontId="16" fillId="0" borderId="0" xfId="0" applyNumberFormat="1" applyFont="1"/>
    <xf numFmtId="0" fontId="16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44" fontId="22" fillId="0" borderId="34" xfId="0" applyNumberFormat="1" applyFont="1" applyFill="1" applyBorder="1" applyAlignment="1">
      <alignment horizontal="left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44" fontId="5" fillId="7" borderId="11" xfId="0" applyNumberFormat="1" applyFont="1" applyFill="1" applyBorder="1" applyAlignment="1">
      <alignment horizontal="center" vertical="center"/>
    </xf>
    <xf numFmtId="44" fontId="5" fillId="7" borderId="2" xfId="0" applyNumberFormat="1" applyFont="1" applyFill="1" applyBorder="1" applyAlignment="1">
      <alignment horizontal="center" vertical="center"/>
    </xf>
    <xf numFmtId="44" fontId="5" fillId="7" borderId="5" xfId="0" applyNumberFormat="1" applyFont="1" applyFill="1" applyBorder="1" applyAlignment="1">
      <alignment horizontal="center" vertical="center"/>
    </xf>
    <xf numFmtId="44" fontId="5" fillId="7" borderId="22" xfId="0" applyNumberFormat="1" applyFont="1" applyFill="1" applyBorder="1" applyAlignment="1">
      <alignment horizontal="center" vertical="center"/>
    </xf>
    <xf numFmtId="44" fontId="5" fillId="7" borderId="8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43" fontId="5" fillId="0" borderId="9" xfId="1" quotePrefix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4" fillId="2" borderId="10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3" fillId="4" borderId="8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7" borderId="12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44" fontId="23" fillId="7" borderId="22" xfId="0" applyNumberFormat="1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44" fontId="23" fillId="7" borderId="8" xfId="0" applyNumberFormat="1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center"/>
    </xf>
    <xf numFmtId="0" fontId="24" fillId="0" borderId="0" xfId="0" applyFont="1" applyProtection="1">
      <protection locked="0"/>
    </xf>
    <xf numFmtId="0" fontId="25" fillId="0" borderId="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16" fillId="0" borderId="0" xfId="0" applyFont="1" applyProtection="1">
      <protection locked="0"/>
    </xf>
    <xf numFmtId="0" fontId="16" fillId="0" borderId="28" xfId="0" applyFont="1" applyFill="1" applyBorder="1" applyAlignment="1">
      <alignment horizontal="center"/>
    </xf>
    <xf numFmtId="43" fontId="16" fillId="0" borderId="29" xfId="1" applyFont="1" applyFill="1" applyBorder="1" applyAlignment="1">
      <alignment horizontal="center"/>
    </xf>
    <xf numFmtId="44" fontId="16" fillId="0" borderId="29" xfId="0" applyNumberFormat="1" applyFont="1" applyFill="1" applyBorder="1" applyAlignment="1">
      <alignment horizontal="left"/>
    </xf>
    <xf numFmtId="0" fontId="16" fillId="0" borderId="29" xfId="0" applyFont="1" applyFill="1" applyBorder="1" applyAlignment="1">
      <alignment horizontal="center"/>
    </xf>
    <xf numFmtId="44" fontId="25" fillId="0" borderId="23" xfId="0" applyNumberFormat="1" applyFont="1" applyBorder="1" applyAlignment="1">
      <alignment horizontal="left"/>
    </xf>
    <xf numFmtId="0" fontId="16" fillId="0" borderId="23" xfId="0" applyFont="1" applyBorder="1"/>
    <xf numFmtId="43" fontId="16" fillId="0" borderId="30" xfId="0" applyNumberFormat="1" applyFont="1" applyBorder="1"/>
    <xf numFmtId="43" fontId="16" fillId="0" borderId="23" xfId="1" applyFont="1" applyBorder="1"/>
    <xf numFmtId="43" fontId="16" fillId="0" borderId="31" xfId="1" applyFont="1" applyBorder="1"/>
    <xf numFmtId="43" fontId="16" fillId="0" borderId="31" xfId="0" applyNumberFormat="1" applyFont="1" applyBorder="1"/>
    <xf numFmtId="44" fontId="16" fillId="0" borderId="24" xfId="0" applyNumberFormat="1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43" fontId="16" fillId="0" borderId="24" xfId="1" applyFont="1" applyBorder="1"/>
    <xf numFmtId="43" fontId="16" fillId="7" borderId="19" xfId="1" applyFont="1" applyFill="1" applyBorder="1"/>
    <xf numFmtId="44" fontId="16" fillId="7" borderId="19" xfId="0" applyNumberFormat="1" applyFont="1" applyFill="1" applyBorder="1" applyAlignment="1">
      <alignment horizontal="center"/>
    </xf>
    <xf numFmtId="0" fontId="16" fillId="7" borderId="19" xfId="0" applyFont="1" applyFill="1" applyBorder="1"/>
    <xf numFmtId="43" fontId="25" fillId="0" borderId="3" xfId="1" applyFont="1" applyBorder="1"/>
    <xf numFmtId="44" fontId="25" fillId="0" borderId="2" xfId="0" applyNumberFormat="1" applyFont="1" applyBorder="1" applyAlignment="1">
      <alignment horizontal="center"/>
    </xf>
    <xf numFmtId="0" fontId="25" fillId="0" borderId="2" xfId="0" applyFont="1" applyBorder="1"/>
    <xf numFmtId="43" fontId="25" fillId="0" borderId="21" xfId="1" applyFont="1" applyBorder="1"/>
    <xf numFmtId="43" fontId="25" fillId="0" borderId="28" xfId="1" applyFont="1" applyBorder="1"/>
    <xf numFmtId="43" fontId="16" fillId="0" borderId="28" xfId="0" applyNumberFormat="1" applyFont="1" applyBorder="1"/>
    <xf numFmtId="43" fontId="16" fillId="0" borderId="29" xfId="1" applyFont="1" applyBorder="1"/>
    <xf numFmtId="43" fontId="16" fillId="0" borderId="32" xfId="1" applyFont="1" applyBorder="1"/>
    <xf numFmtId="43" fontId="25" fillId="0" borderId="31" xfId="1" applyFont="1" applyBorder="1"/>
    <xf numFmtId="43" fontId="16" fillId="7" borderId="7" xfId="1" applyFont="1" applyFill="1" applyBorder="1"/>
    <xf numFmtId="44" fontId="16" fillId="7" borderId="6" xfId="0" applyNumberFormat="1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43" fontId="16" fillId="7" borderId="6" xfId="1" applyFont="1" applyFill="1" applyBorder="1"/>
    <xf numFmtId="43" fontId="25" fillId="0" borderId="27" xfId="1" applyFont="1" applyFill="1" applyBorder="1"/>
    <xf numFmtId="44" fontId="25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3" fontId="25" fillId="0" borderId="11" xfId="1" applyFont="1" applyFill="1" applyBorder="1"/>
    <xf numFmtId="43" fontId="25" fillId="0" borderId="28" xfId="1" applyFont="1" applyFill="1" applyBorder="1"/>
    <xf numFmtId="44" fontId="26" fillId="0" borderId="29" xfId="0" applyNumberFormat="1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43" fontId="16" fillId="0" borderId="29" xfId="1" applyFont="1" applyFill="1" applyBorder="1"/>
    <xf numFmtId="43" fontId="25" fillId="0" borderId="30" xfId="1" applyFont="1" applyFill="1" applyBorder="1"/>
    <xf numFmtId="44" fontId="16" fillId="0" borderId="23" xfId="0" applyNumberFormat="1" applyFont="1" applyFill="1" applyBorder="1" applyAlignment="1">
      <alignment horizontal="left"/>
    </xf>
    <xf numFmtId="43" fontId="16" fillId="0" borderId="23" xfId="1" applyFont="1" applyFill="1" applyBorder="1"/>
    <xf numFmtId="44" fontId="26" fillId="0" borderId="23" xfId="0" applyNumberFormat="1" applyFont="1" applyBorder="1"/>
    <xf numFmtId="0" fontId="16" fillId="0" borderId="31" xfId="0" applyFont="1" applyBorder="1"/>
    <xf numFmtId="44" fontId="16" fillId="0" borderId="24" xfId="0" applyNumberFormat="1" applyFont="1" applyBorder="1"/>
    <xf numFmtId="43" fontId="16" fillId="7" borderId="20" xfId="1" applyFont="1" applyFill="1" applyBorder="1"/>
    <xf numFmtId="43" fontId="16" fillId="7" borderId="20" xfId="0" applyNumberFormat="1" applyFont="1" applyFill="1" applyBorder="1"/>
    <xf numFmtId="43" fontId="16" fillId="7" borderId="19" xfId="0" applyNumberFormat="1" applyFont="1" applyFill="1" applyBorder="1"/>
    <xf numFmtId="0" fontId="25" fillId="0" borderId="3" xfId="0" applyFont="1" applyBorder="1"/>
    <xf numFmtId="43" fontId="25" fillId="0" borderId="3" xfId="0" applyNumberFormat="1" applyFont="1" applyBorder="1"/>
    <xf numFmtId="0" fontId="16" fillId="0" borderId="2" xfId="0" applyFont="1" applyBorder="1"/>
    <xf numFmtId="43" fontId="25" fillId="0" borderId="2" xfId="0" applyNumberFormat="1" applyFont="1" applyBorder="1"/>
    <xf numFmtId="0" fontId="16" fillId="7" borderId="6" xfId="0" applyFont="1" applyFill="1" applyBorder="1"/>
    <xf numFmtId="43" fontId="16" fillId="7" borderId="6" xfId="0" applyNumberFormat="1" applyFont="1" applyFill="1" applyBorder="1"/>
    <xf numFmtId="43" fontId="23" fillId="0" borderId="26" xfId="1" applyFont="1" applyBorder="1"/>
    <xf numFmtId="44" fontId="23" fillId="0" borderId="26" xfId="0" applyNumberFormat="1" applyFont="1" applyBorder="1" applyAlignment="1">
      <alignment horizontal="center"/>
    </xf>
    <xf numFmtId="0" fontId="23" fillId="0" borderId="26" xfId="0" applyFont="1" applyBorder="1"/>
    <xf numFmtId="43" fontId="23" fillId="0" borderId="26" xfId="0" applyNumberFormat="1" applyFont="1" applyBorder="1"/>
    <xf numFmtId="43" fontId="23" fillId="0" borderId="0" xfId="1" applyFont="1" applyBorder="1"/>
    <xf numFmtId="44" fontId="23" fillId="0" borderId="0" xfId="0" applyNumberFormat="1" applyFont="1" applyBorder="1" applyAlignment="1">
      <alignment horizontal="center"/>
    </xf>
    <xf numFmtId="0" fontId="23" fillId="0" borderId="0" xfId="0" applyFont="1" applyBorder="1"/>
    <xf numFmtId="43" fontId="23" fillId="0" borderId="0" xfId="0" applyNumberFormat="1" applyFont="1" applyBorder="1"/>
    <xf numFmtId="43" fontId="23" fillId="0" borderId="9" xfId="1" quotePrefix="1" applyFont="1" applyBorder="1" applyAlignment="1">
      <alignment horizontal="center"/>
    </xf>
    <xf numFmtId="43" fontId="23" fillId="0" borderId="9" xfId="1" applyFont="1" applyBorder="1" applyAlignment="1">
      <alignment horizontal="center"/>
    </xf>
    <xf numFmtId="0" fontId="24" fillId="0" borderId="0" xfId="0" applyFont="1" applyBorder="1"/>
    <xf numFmtId="0" fontId="23" fillId="7" borderId="4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44" fontId="23" fillId="7" borderId="11" xfId="0" applyNumberFormat="1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4" fillId="0" borderId="3" xfId="0" applyFont="1" applyBorder="1"/>
    <xf numFmtId="0" fontId="23" fillId="6" borderId="15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44" fontId="23" fillId="7" borderId="2" xfId="0" applyNumberFormat="1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/>
    </xf>
    <xf numFmtId="0" fontId="25" fillId="5" borderId="14" xfId="0" applyFont="1" applyFill="1" applyBorder="1" applyAlignment="1">
      <alignment horizontal="center"/>
    </xf>
    <xf numFmtId="44" fontId="23" fillId="7" borderId="5" xfId="0" applyNumberFormat="1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44" fontId="25" fillId="0" borderId="25" xfId="0" applyNumberFormat="1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43" fontId="16" fillId="0" borderId="30" xfId="1" applyFont="1" applyBorder="1" applyProtection="1"/>
    <xf numFmtId="43" fontId="16" fillId="0" borderId="23" xfId="1" applyFont="1" applyBorder="1" applyProtection="1"/>
    <xf numFmtId="43" fontId="16" fillId="8" borderId="23" xfId="1" applyFont="1" applyFill="1" applyBorder="1"/>
    <xf numFmtId="43" fontId="16" fillId="0" borderId="24" xfId="1" applyFont="1" applyBorder="1" applyProtection="1">
      <protection locked="0"/>
    </xf>
    <xf numFmtId="43" fontId="16" fillId="8" borderId="24" xfId="1" applyFont="1" applyFill="1" applyBorder="1"/>
    <xf numFmtId="43" fontId="16" fillId="0" borderId="31" xfId="1" applyFont="1" applyBorder="1" applyProtection="1"/>
    <xf numFmtId="49" fontId="16" fillId="0" borderId="24" xfId="0" applyNumberFormat="1" applyFont="1" applyBorder="1" applyAlignment="1">
      <alignment horizontal="center"/>
    </xf>
    <xf numFmtId="43" fontId="16" fillId="0" borderId="2" xfId="1" applyFont="1" applyBorder="1" applyProtection="1">
      <protection locked="0"/>
    </xf>
    <xf numFmtId="43" fontId="16" fillId="0" borderId="2" xfId="1" applyFont="1" applyFill="1" applyBorder="1"/>
    <xf numFmtId="43" fontId="16" fillId="7" borderId="7" xfId="1" applyFont="1" applyFill="1" applyBorder="1" applyProtection="1"/>
    <xf numFmtId="43" fontId="25" fillId="0" borderId="27" xfId="1" applyFont="1" applyBorder="1"/>
    <xf numFmtId="43" fontId="25" fillId="0" borderId="27" xfId="1" applyFont="1" applyBorder="1" applyProtection="1"/>
    <xf numFmtId="44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3" fontId="25" fillId="0" borderId="11" xfId="1" applyFont="1" applyBorder="1"/>
    <xf numFmtId="43" fontId="25" fillId="0" borderId="0" xfId="1" applyFont="1" applyBorder="1"/>
    <xf numFmtId="0" fontId="16" fillId="0" borderId="24" xfId="0" applyFont="1" applyBorder="1"/>
    <xf numFmtId="0" fontId="16" fillId="7" borderId="7" xfId="0" applyFont="1" applyFill="1" applyBorder="1"/>
    <xf numFmtId="43" fontId="16" fillId="7" borderId="7" xfId="0" applyNumberFormat="1" applyFont="1" applyFill="1" applyBorder="1"/>
    <xf numFmtId="43" fontId="16" fillId="7" borderId="7" xfId="1" applyFont="1" applyFill="1" applyBorder="1" applyAlignment="1">
      <alignment horizontal="right"/>
    </xf>
    <xf numFmtId="0" fontId="16" fillId="0" borderId="0" xfId="0" applyFont="1" applyBorder="1"/>
    <xf numFmtId="44" fontId="25" fillId="0" borderId="3" xfId="0" applyNumberFormat="1" applyFont="1" applyBorder="1" applyAlignment="1">
      <alignment horizontal="center"/>
    </xf>
    <xf numFmtId="164" fontId="16" fillId="0" borderId="2" xfId="1" applyNumberFormat="1" applyFont="1" applyBorder="1"/>
    <xf numFmtId="0" fontId="16" fillId="0" borderId="3" xfId="0" applyFont="1" applyBorder="1"/>
    <xf numFmtId="44" fontId="16" fillId="0" borderId="3" xfId="0" applyNumberFormat="1" applyFont="1" applyBorder="1" applyAlignment="1">
      <alignment horizontal="center"/>
    </xf>
    <xf numFmtId="43" fontId="16" fillId="0" borderId="2" xfId="0" applyNumberFormat="1" applyFont="1" applyBorder="1"/>
    <xf numFmtId="44" fontId="24" fillId="0" borderId="0" xfId="0" applyNumberFormat="1" applyFont="1"/>
    <xf numFmtId="4" fontId="24" fillId="0" borderId="0" xfId="0" applyNumberFormat="1" applyFont="1"/>
    <xf numFmtId="49" fontId="24" fillId="0" borderId="0" xfId="0" applyNumberFormat="1" applyFont="1" applyAlignment="1">
      <alignment horizontal="center"/>
    </xf>
    <xf numFmtId="43" fontId="24" fillId="0" borderId="0" xfId="0" applyNumberFormat="1" applyFont="1"/>
    <xf numFmtId="0" fontId="24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159</xdr:row>
      <xdr:rowOff>19050</xdr:rowOff>
    </xdr:from>
    <xdr:to>
      <xdr:col>2</xdr:col>
      <xdr:colOff>57149</xdr:colOff>
      <xdr:row>162</xdr:row>
      <xdr:rowOff>152401</xdr:rowOff>
    </xdr:to>
    <xdr:sp macro="" textlink="">
      <xdr:nvSpPr>
        <xdr:cNvPr id="2" name="TextBox 1"/>
        <xdr:cNvSpPr txBox="1"/>
      </xdr:nvSpPr>
      <xdr:spPr>
        <a:xfrm>
          <a:off x="66675" y="19564350"/>
          <a:ext cx="2057399" cy="647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(นางวไลรัตน์   แสนโชติ</a:t>
          </a:r>
          <a:r>
            <a:rPr lang="en-US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 </a:t>
          </a:r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428627</xdr:colOff>
      <xdr:row>159</xdr:row>
      <xdr:rowOff>19051</xdr:rowOff>
    </xdr:from>
    <xdr:to>
      <xdr:col>4</xdr:col>
      <xdr:colOff>933450</xdr:colOff>
      <xdr:row>162</xdr:row>
      <xdr:rowOff>133351</xdr:rowOff>
    </xdr:to>
    <xdr:sp macro="" textlink="">
      <xdr:nvSpPr>
        <xdr:cNvPr id="3" name="TextBox 2"/>
        <xdr:cNvSpPr txBox="1"/>
      </xdr:nvSpPr>
      <xdr:spPr>
        <a:xfrm>
          <a:off x="2495552" y="19564351"/>
          <a:ext cx="2600323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นายอธิภัทร   ปุราชะโก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1255568</xdr:colOff>
      <xdr:row>159</xdr:row>
      <xdr:rowOff>19050</xdr:rowOff>
    </xdr:from>
    <xdr:to>
      <xdr:col>6</xdr:col>
      <xdr:colOff>866776</xdr:colOff>
      <xdr:row>163</xdr:row>
      <xdr:rowOff>20781</xdr:rowOff>
    </xdr:to>
    <xdr:sp macro="" textlink="">
      <xdr:nvSpPr>
        <xdr:cNvPr id="4" name="TextBox 3"/>
        <xdr:cNvSpPr txBox="1"/>
      </xdr:nvSpPr>
      <xdr:spPr>
        <a:xfrm>
          <a:off x="4961659" y="27961936"/>
          <a:ext cx="2416753" cy="7290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นายสมปอง   จันปัญญา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นายกองค์การบริหารส่วนตำบลห้วยยาง</a:t>
          </a:r>
        </a:p>
      </xdr:txBody>
    </xdr:sp>
    <xdr:clientData/>
  </xdr:twoCellAnchor>
  <xdr:twoCellAnchor>
    <xdr:from>
      <xdr:col>7</xdr:col>
      <xdr:colOff>180975</xdr:colOff>
      <xdr:row>0</xdr:row>
      <xdr:rowOff>135947</xdr:rowOff>
    </xdr:from>
    <xdr:to>
      <xdr:col>7</xdr:col>
      <xdr:colOff>485775</xdr:colOff>
      <xdr:row>3</xdr:row>
      <xdr:rowOff>20781</xdr:rowOff>
    </xdr:to>
    <xdr:sp macro="" textlink="">
      <xdr:nvSpPr>
        <xdr:cNvPr id="6" name="ลูกศรขวา 5"/>
        <xdr:cNvSpPr/>
      </xdr:nvSpPr>
      <xdr:spPr>
        <a:xfrm>
          <a:off x="8666884" y="135947"/>
          <a:ext cx="304800" cy="4303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214745</xdr:colOff>
      <xdr:row>126</xdr:row>
      <xdr:rowOff>23379</xdr:rowOff>
    </xdr:from>
    <xdr:to>
      <xdr:col>7</xdr:col>
      <xdr:colOff>519545</xdr:colOff>
      <xdr:row>129</xdr:row>
      <xdr:rowOff>54552</xdr:rowOff>
    </xdr:to>
    <xdr:sp macro="" textlink="">
      <xdr:nvSpPr>
        <xdr:cNvPr id="8" name="ลูกศรขวา 7"/>
        <xdr:cNvSpPr/>
      </xdr:nvSpPr>
      <xdr:spPr>
        <a:xfrm rot="10800000">
          <a:off x="8700654" y="2113424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913535</xdr:colOff>
      <xdr:row>102</xdr:row>
      <xdr:rowOff>148938</xdr:rowOff>
    </xdr:from>
    <xdr:to>
      <xdr:col>9</xdr:col>
      <xdr:colOff>256310</xdr:colOff>
      <xdr:row>105</xdr:row>
      <xdr:rowOff>43296</xdr:rowOff>
    </xdr:to>
    <xdr:sp macro="" textlink="">
      <xdr:nvSpPr>
        <xdr:cNvPr id="9" name="ลูกศรขวา 8"/>
        <xdr:cNvSpPr/>
      </xdr:nvSpPr>
      <xdr:spPr>
        <a:xfrm rot="16200000">
          <a:off x="10019868" y="17253673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484908</xdr:colOff>
      <xdr:row>11</xdr:row>
      <xdr:rowOff>77932</xdr:rowOff>
    </xdr:from>
    <xdr:to>
      <xdr:col>9</xdr:col>
      <xdr:colOff>137678</xdr:colOff>
      <xdr:row>16</xdr:row>
      <xdr:rowOff>104777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70817" y="204354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18185</xdr:rowOff>
    </xdr:from>
    <xdr:to>
      <xdr:col>9</xdr:col>
      <xdr:colOff>346364</xdr:colOff>
      <xdr:row>38</xdr:row>
      <xdr:rowOff>8661</xdr:rowOff>
    </xdr:to>
    <xdr:sp macro="" textlink="">
      <xdr:nvSpPr>
        <xdr:cNvPr id="10" name="TextBox 9"/>
        <xdr:cNvSpPr txBox="1"/>
      </xdr:nvSpPr>
      <xdr:spPr>
        <a:xfrm>
          <a:off x="9057409" y="4477617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8658</xdr:colOff>
      <xdr:row>53</xdr:row>
      <xdr:rowOff>12122</xdr:rowOff>
    </xdr:from>
    <xdr:to>
      <xdr:col>9</xdr:col>
      <xdr:colOff>355023</xdr:colOff>
      <xdr:row>67</xdr:row>
      <xdr:rowOff>8659</xdr:rowOff>
    </xdr:to>
    <xdr:sp macro="" textlink="">
      <xdr:nvSpPr>
        <xdr:cNvPr id="13" name="TextBox 12"/>
        <xdr:cNvSpPr txBox="1"/>
      </xdr:nvSpPr>
      <xdr:spPr>
        <a:xfrm>
          <a:off x="9066067" y="8913667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7</xdr:col>
      <xdr:colOff>66675</xdr:colOff>
      <xdr:row>11</xdr:row>
      <xdr:rowOff>19050</xdr:rowOff>
    </xdr:from>
    <xdr:to>
      <xdr:col>7</xdr:col>
      <xdr:colOff>342900</xdr:colOff>
      <xdr:row>24</xdr:row>
      <xdr:rowOff>142875</xdr:rowOff>
    </xdr:to>
    <xdr:sp macro="" textlink="">
      <xdr:nvSpPr>
        <xdr:cNvPr id="17" name="วงเล็บปีกกาขวา 16"/>
        <xdr:cNvSpPr/>
      </xdr:nvSpPr>
      <xdr:spPr>
        <a:xfrm>
          <a:off x="8477250" y="1924050"/>
          <a:ext cx="276225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57150</xdr:colOff>
      <xdr:row>26</xdr:row>
      <xdr:rowOff>17318</xdr:rowOff>
    </xdr:from>
    <xdr:to>
      <xdr:col>7</xdr:col>
      <xdr:colOff>333375</xdr:colOff>
      <xdr:row>76</xdr:row>
      <xdr:rowOff>19050</xdr:rowOff>
    </xdr:to>
    <xdr:sp macro="" textlink="">
      <xdr:nvSpPr>
        <xdr:cNvPr id="18" name="วงเล็บปีกกาขวา 17"/>
        <xdr:cNvSpPr/>
      </xdr:nvSpPr>
      <xdr:spPr>
        <a:xfrm>
          <a:off x="8543059" y="4476750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86591</xdr:rowOff>
    </xdr:from>
    <xdr:to>
      <xdr:col>7</xdr:col>
      <xdr:colOff>293543</xdr:colOff>
      <xdr:row>100</xdr:row>
      <xdr:rowOff>17318</xdr:rowOff>
    </xdr:to>
    <xdr:sp macro="" textlink="">
      <xdr:nvSpPr>
        <xdr:cNvPr id="15" name="วงเล็บปีกกาขวา 14"/>
        <xdr:cNvSpPr/>
      </xdr:nvSpPr>
      <xdr:spPr>
        <a:xfrm>
          <a:off x="8503227" y="14928273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19" name="วงเล็บปีกกาขวา 18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562841</xdr:colOff>
      <xdr:row>106</xdr:row>
      <xdr:rowOff>8660</xdr:rowOff>
    </xdr:from>
    <xdr:to>
      <xdr:col>9</xdr:col>
      <xdr:colOff>1143000</xdr:colOff>
      <xdr:row>117</xdr:row>
      <xdr:rowOff>155864</xdr:rowOff>
    </xdr:to>
    <xdr:sp macro="" textlink="">
      <xdr:nvSpPr>
        <xdr:cNvPr id="20" name="TextBox 9"/>
        <xdr:cNvSpPr txBox="1"/>
      </xdr:nvSpPr>
      <xdr:spPr>
        <a:xfrm>
          <a:off x="9048750" y="1782906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8659</xdr:colOff>
      <xdr:row>122</xdr:row>
      <xdr:rowOff>0</xdr:rowOff>
    </xdr:from>
    <xdr:to>
      <xdr:col>10</xdr:col>
      <xdr:colOff>8659</xdr:colOff>
      <xdr:row>132</xdr:row>
      <xdr:rowOff>8659</xdr:rowOff>
    </xdr:to>
    <xdr:sp macro="" textlink="">
      <xdr:nvSpPr>
        <xdr:cNvPr id="21" name="TextBox 9"/>
        <xdr:cNvSpPr txBox="1"/>
      </xdr:nvSpPr>
      <xdr:spPr>
        <a:xfrm>
          <a:off x="9066068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346365</xdr:colOff>
      <xdr:row>50</xdr:row>
      <xdr:rowOff>8659</xdr:rowOff>
    </xdr:to>
    <xdr:sp macro="" textlink="">
      <xdr:nvSpPr>
        <xdr:cNvPr id="22" name="TextBox 12"/>
        <xdr:cNvSpPr txBox="1"/>
      </xdr:nvSpPr>
      <xdr:spPr>
        <a:xfrm>
          <a:off x="9057409" y="7091795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134</xdr:row>
      <xdr:rowOff>8661</xdr:rowOff>
    </xdr:from>
    <xdr:to>
      <xdr:col>9</xdr:col>
      <xdr:colOff>346365</xdr:colOff>
      <xdr:row>148</xdr:row>
      <xdr:rowOff>5198</xdr:rowOff>
    </xdr:to>
    <xdr:sp macro="" textlink="">
      <xdr:nvSpPr>
        <xdr:cNvPr id="23" name="TextBox 12"/>
        <xdr:cNvSpPr txBox="1"/>
      </xdr:nvSpPr>
      <xdr:spPr>
        <a:xfrm>
          <a:off x="9057409" y="22435706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2" name="วงเล็บปีกกาขวา 11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450272</xdr:colOff>
      <xdr:row>10</xdr:row>
      <xdr:rowOff>77932</xdr:rowOff>
    </xdr:from>
    <xdr:to>
      <xdr:col>9</xdr:col>
      <xdr:colOff>103042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36181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129887</xdr:rowOff>
    </xdr:from>
    <xdr:to>
      <xdr:col>9</xdr:col>
      <xdr:colOff>251982</xdr:colOff>
      <xdr:row>105</xdr:row>
      <xdr:rowOff>24245</xdr:rowOff>
    </xdr:to>
    <xdr:sp macro="" textlink="">
      <xdr:nvSpPr>
        <xdr:cNvPr id="19" name="ลูกศรขวา 18"/>
        <xdr:cNvSpPr/>
      </xdr:nvSpPr>
      <xdr:spPr>
        <a:xfrm rot="16200000">
          <a:off x="10015540" y="17234622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216475</xdr:colOff>
      <xdr:row>126</xdr:row>
      <xdr:rowOff>0</xdr:rowOff>
    </xdr:from>
    <xdr:to>
      <xdr:col>7</xdr:col>
      <xdr:colOff>521275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702384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1" name="วงเล็บปีกกาขวา 10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2" name="วงเล็บปีกกาขวา 11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121226</xdr:rowOff>
    </xdr:from>
    <xdr:to>
      <xdr:col>7</xdr:col>
      <xdr:colOff>293543</xdr:colOff>
      <xdr:row>100</xdr:row>
      <xdr:rowOff>51953</xdr:rowOff>
    </xdr:to>
    <xdr:sp macro="" textlink="">
      <xdr:nvSpPr>
        <xdr:cNvPr id="13" name="วงเล็บปีกกาขวา 12"/>
        <xdr:cNvSpPr/>
      </xdr:nvSpPr>
      <xdr:spPr>
        <a:xfrm>
          <a:off x="8503227" y="1496290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25977</xdr:colOff>
      <xdr:row>103</xdr:row>
      <xdr:rowOff>69272</xdr:rowOff>
    </xdr:from>
    <xdr:to>
      <xdr:col>7</xdr:col>
      <xdr:colOff>302202</xdr:colOff>
      <xdr:row>145</xdr:row>
      <xdr:rowOff>25978</xdr:rowOff>
    </xdr:to>
    <xdr:sp macro="" textlink="">
      <xdr:nvSpPr>
        <xdr:cNvPr id="14" name="วงเล็บปีกกาขวา 13"/>
        <xdr:cNvSpPr/>
      </xdr:nvSpPr>
      <xdr:spPr>
        <a:xfrm>
          <a:off x="8511886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458932</xdr:colOff>
      <xdr:row>10</xdr:row>
      <xdr:rowOff>77932</xdr:rowOff>
    </xdr:from>
    <xdr:to>
      <xdr:col>9</xdr:col>
      <xdr:colOff>111702</xdr:colOff>
      <xdr:row>15</xdr:row>
      <xdr:rowOff>104776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44841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17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8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9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20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21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22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909205</xdr:colOff>
      <xdr:row>102</xdr:row>
      <xdr:rowOff>155865</xdr:rowOff>
    </xdr:from>
    <xdr:to>
      <xdr:col>9</xdr:col>
      <xdr:colOff>251980</xdr:colOff>
      <xdr:row>105</xdr:row>
      <xdr:rowOff>50223</xdr:rowOff>
    </xdr:to>
    <xdr:sp macro="" textlink="">
      <xdr:nvSpPr>
        <xdr:cNvPr id="23" name="ลูกศรขวา 22"/>
        <xdr:cNvSpPr/>
      </xdr:nvSpPr>
      <xdr:spPr>
        <a:xfrm rot="16200000">
          <a:off x="10015538" y="1726060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216475</xdr:colOff>
      <xdr:row>126</xdr:row>
      <xdr:rowOff>0</xdr:rowOff>
    </xdr:from>
    <xdr:to>
      <xdr:col>7</xdr:col>
      <xdr:colOff>521275</xdr:colOff>
      <xdr:row>129</xdr:row>
      <xdr:rowOff>31173</xdr:rowOff>
    </xdr:to>
    <xdr:sp macro="" textlink="">
      <xdr:nvSpPr>
        <xdr:cNvPr id="24" name="ลูกศรขวา 23"/>
        <xdr:cNvSpPr/>
      </xdr:nvSpPr>
      <xdr:spPr>
        <a:xfrm rot="10800000">
          <a:off x="8702384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129020</xdr:rowOff>
    </xdr:from>
    <xdr:to>
      <xdr:col>7</xdr:col>
      <xdr:colOff>438150</xdr:colOff>
      <xdr:row>3</xdr:row>
      <xdr:rowOff>13854</xdr:rowOff>
    </xdr:to>
    <xdr:sp macro="" textlink="">
      <xdr:nvSpPr>
        <xdr:cNvPr id="6" name="ลูกศรขวา 5"/>
        <xdr:cNvSpPr/>
      </xdr:nvSpPr>
      <xdr:spPr>
        <a:xfrm>
          <a:off x="8619259" y="129020"/>
          <a:ext cx="304800" cy="4303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138544</xdr:rowOff>
    </xdr:from>
    <xdr:to>
      <xdr:col>7</xdr:col>
      <xdr:colOff>293543</xdr:colOff>
      <xdr:row>100</xdr:row>
      <xdr:rowOff>69271</xdr:rowOff>
    </xdr:to>
    <xdr:sp macro="" textlink="">
      <xdr:nvSpPr>
        <xdr:cNvPr id="12" name="วงเล็บปีกกาขวา 11"/>
        <xdr:cNvSpPr/>
      </xdr:nvSpPr>
      <xdr:spPr>
        <a:xfrm>
          <a:off x="8503227" y="14980226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432955</xdr:colOff>
      <xdr:row>10</xdr:row>
      <xdr:rowOff>69272</xdr:rowOff>
    </xdr:from>
    <xdr:to>
      <xdr:col>9</xdr:col>
      <xdr:colOff>85725</xdr:colOff>
      <xdr:row>15</xdr:row>
      <xdr:rowOff>96116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18864" y="187036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15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6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7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8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9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20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138546</xdr:rowOff>
    </xdr:from>
    <xdr:to>
      <xdr:col>9</xdr:col>
      <xdr:colOff>251982</xdr:colOff>
      <xdr:row>105</xdr:row>
      <xdr:rowOff>32904</xdr:rowOff>
    </xdr:to>
    <xdr:sp macro="" textlink="">
      <xdr:nvSpPr>
        <xdr:cNvPr id="21" name="ลูกศรขวา 20"/>
        <xdr:cNvSpPr/>
      </xdr:nvSpPr>
      <xdr:spPr>
        <a:xfrm rot="16200000">
          <a:off x="10015540" y="17243281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2" name="ลูกศรขวา 21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112571</xdr:rowOff>
    </xdr:from>
    <xdr:to>
      <xdr:col>7</xdr:col>
      <xdr:colOff>485775</xdr:colOff>
      <xdr:row>2</xdr:row>
      <xdr:rowOff>178380</xdr:rowOff>
    </xdr:to>
    <xdr:sp macro="" textlink="">
      <xdr:nvSpPr>
        <xdr:cNvPr id="6" name="ลูกศรขวา 5"/>
        <xdr:cNvSpPr/>
      </xdr:nvSpPr>
      <xdr:spPr>
        <a:xfrm>
          <a:off x="8666884" y="112571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276225</xdr:colOff>
      <xdr:row>24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965614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2" name="วงเล็บปีกกาขวา 11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129886</xdr:rowOff>
    </xdr:from>
    <xdr:to>
      <xdr:col>7</xdr:col>
      <xdr:colOff>293543</xdr:colOff>
      <xdr:row>100</xdr:row>
      <xdr:rowOff>60613</xdr:rowOff>
    </xdr:to>
    <xdr:sp macro="" textlink="">
      <xdr:nvSpPr>
        <xdr:cNvPr id="14" name="วงเล็บปีกกาขวา 13"/>
        <xdr:cNvSpPr/>
      </xdr:nvSpPr>
      <xdr:spPr>
        <a:xfrm>
          <a:off x="8503227" y="1497156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0</xdr:rowOff>
    </xdr:from>
    <xdr:to>
      <xdr:col>7</xdr:col>
      <xdr:colOff>293543</xdr:colOff>
      <xdr:row>144</xdr:row>
      <xdr:rowOff>121228</xdr:rowOff>
    </xdr:to>
    <xdr:sp macro="" textlink="">
      <xdr:nvSpPr>
        <xdr:cNvPr id="15" name="วงเล็บปีกกาขวา 14"/>
        <xdr:cNvSpPr/>
      </xdr:nvSpPr>
      <xdr:spPr>
        <a:xfrm>
          <a:off x="8503227" y="17326841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11</xdr:row>
      <xdr:rowOff>77932</xdr:rowOff>
    </xdr:from>
    <xdr:to>
      <xdr:col>9</xdr:col>
      <xdr:colOff>137679</xdr:colOff>
      <xdr:row>16</xdr:row>
      <xdr:rowOff>104777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70818" y="204354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1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3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917864</xdr:colOff>
      <xdr:row>102</xdr:row>
      <xdr:rowOff>164524</xdr:rowOff>
    </xdr:from>
    <xdr:to>
      <xdr:col>9</xdr:col>
      <xdr:colOff>260639</xdr:colOff>
      <xdr:row>105</xdr:row>
      <xdr:rowOff>58882</xdr:rowOff>
    </xdr:to>
    <xdr:sp macro="" textlink="">
      <xdr:nvSpPr>
        <xdr:cNvPr id="19" name="ลูกศรขวา 18"/>
        <xdr:cNvSpPr/>
      </xdr:nvSpPr>
      <xdr:spPr>
        <a:xfrm rot="16200000">
          <a:off x="10024197" y="17269259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181841</xdr:colOff>
      <xdr:row>125</xdr:row>
      <xdr:rowOff>164522</xdr:rowOff>
    </xdr:from>
    <xdr:to>
      <xdr:col>7</xdr:col>
      <xdr:colOff>486641</xdr:colOff>
      <xdr:row>129</xdr:row>
      <xdr:rowOff>31172</xdr:rowOff>
    </xdr:to>
    <xdr:sp macro="" textlink="">
      <xdr:nvSpPr>
        <xdr:cNvPr id="20" name="ลูกศรขวา 19"/>
        <xdr:cNvSpPr/>
      </xdr:nvSpPr>
      <xdr:spPr>
        <a:xfrm rot="10800000">
          <a:off x="8667750" y="2111086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66675</xdr:colOff>
      <xdr:row>159</xdr:row>
      <xdr:rowOff>19050</xdr:rowOff>
    </xdr:from>
    <xdr:to>
      <xdr:col>2</xdr:col>
      <xdr:colOff>57149</xdr:colOff>
      <xdr:row>162</xdr:row>
      <xdr:rowOff>152401</xdr:rowOff>
    </xdr:to>
    <xdr:sp macro="" textlink="">
      <xdr:nvSpPr>
        <xdr:cNvPr id="21" name="TextBox 1"/>
        <xdr:cNvSpPr txBox="1"/>
      </xdr:nvSpPr>
      <xdr:spPr>
        <a:xfrm>
          <a:off x="66675" y="23717250"/>
          <a:ext cx="1838324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(นางวไลรัตน์   แสนโชติ</a:t>
          </a:r>
          <a:r>
            <a:rPr lang="en-US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 </a:t>
          </a:r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428627</xdr:colOff>
      <xdr:row>159</xdr:row>
      <xdr:rowOff>19051</xdr:rowOff>
    </xdr:from>
    <xdr:to>
      <xdr:col>4</xdr:col>
      <xdr:colOff>933450</xdr:colOff>
      <xdr:row>162</xdr:row>
      <xdr:rowOff>133351</xdr:rowOff>
    </xdr:to>
    <xdr:sp macro="" textlink="">
      <xdr:nvSpPr>
        <xdr:cNvPr id="22" name="TextBox 2"/>
        <xdr:cNvSpPr txBox="1"/>
      </xdr:nvSpPr>
      <xdr:spPr>
        <a:xfrm>
          <a:off x="2276477" y="23717251"/>
          <a:ext cx="2352673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นายอธิภัทร   ปุราชะโก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1255568</xdr:colOff>
      <xdr:row>159</xdr:row>
      <xdr:rowOff>19050</xdr:rowOff>
    </xdr:from>
    <xdr:to>
      <xdr:col>6</xdr:col>
      <xdr:colOff>866776</xdr:colOff>
      <xdr:row>163</xdr:row>
      <xdr:rowOff>20781</xdr:rowOff>
    </xdr:to>
    <xdr:sp macro="" textlink="">
      <xdr:nvSpPr>
        <xdr:cNvPr id="23" name="TextBox 3"/>
        <xdr:cNvSpPr txBox="1"/>
      </xdr:nvSpPr>
      <xdr:spPr>
        <a:xfrm>
          <a:off x="4951268" y="23717250"/>
          <a:ext cx="2411558" cy="725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นายสมปอง   จันปัญญา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นายกองค์การบริหารส่วนตำบลห้วยยาง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95250</xdr:rowOff>
    </xdr:from>
    <xdr:to>
      <xdr:col>7</xdr:col>
      <xdr:colOff>447675</xdr:colOff>
      <xdr:row>2</xdr:row>
      <xdr:rowOff>161925</xdr:rowOff>
    </xdr:to>
    <xdr:sp macro="" textlink="">
      <xdr:nvSpPr>
        <xdr:cNvPr id="6" name="ลูกศรขวา 5"/>
        <xdr:cNvSpPr/>
      </xdr:nvSpPr>
      <xdr:spPr>
        <a:xfrm>
          <a:off x="8553450" y="95250"/>
          <a:ext cx="304800" cy="4095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3" name="วงเล็บปีกกาขวา 2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4" name="วงเล็บปีกกาขวา 3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103909</xdr:rowOff>
    </xdr:from>
    <xdr:to>
      <xdr:col>7</xdr:col>
      <xdr:colOff>293543</xdr:colOff>
      <xdr:row>100</xdr:row>
      <xdr:rowOff>34636</xdr:rowOff>
    </xdr:to>
    <xdr:sp macro="" textlink="">
      <xdr:nvSpPr>
        <xdr:cNvPr id="5" name="วงเล็บปีกกาขวา 4"/>
        <xdr:cNvSpPr/>
      </xdr:nvSpPr>
      <xdr:spPr>
        <a:xfrm>
          <a:off x="8503227" y="14945591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7" name="วงเล็บปีกกาขวา 6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10</xdr:row>
      <xdr:rowOff>43295</xdr:rowOff>
    </xdr:from>
    <xdr:to>
      <xdr:col>9</xdr:col>
      <xdr:colOff>137679</xdr:colOff>
      <xdr:row>15</xdr:row>
      <xdr:rowOff>70139</xdr:rowOff>
    </xdr:to>
    <xdr:sp macro="" textlink="">
      <xdr:nvSpPr>
        <xdr:cNvPr id="8" name="คำบรรยายภาพแบบสี่เหลี่ยม 7"/>
        <xdr:cNvSpPr/>
      </xdr:nvSpPr>
      <xdr:spPr>
        <a:xfrm>
          <a:off x="8970818" y="184438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9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0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1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2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3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4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891887</xdr:colOff>
      <xdr:row>102</xdr:row>
      <xdr:rowOff>164523</xdr:rowOff>
    </xdr:from>
    <xdr:to>
      <xdr:col>9</xdr:col>
      <xdr:colOff>234662</xdr:colOff>
      <xdr:row>105</xdr:row>
      <xdr:rowOff>58881</xdr:rowOff>
    </xdr:to>
    <xdr:sp macro="" textlink="">
      <xdr:nvSpPr>
        <xdr:cNvPr id="15" name="ลูกศรขวา 14"/>
        <xdr:cNvSpPr/>
      </xdr:nvSpPr>
      <xdr:spPr>
        <a:xfrm rot="16200000">
          <a:off x="9998220" y="17269258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190498</xdr:colOff>
      <xdr:row>125</xdr:row>
      <xdr:rowOff>69272</xdr:rowOff>
    </xdr:from>
    <xdr:to>
      <xdr:col>7</xdr:col>
      <xdr:colOff>495298</xdr:colOff>
      <xdr:row>128</xdr:row>
      <xdr:rowOff>100445</xdr:rowOff>
    </xdr:to>
    <xdr:sp macro="" textlink="">
      <xdr:nvSpPr>
        <xdr:cNvPr id="16" name="ลูกศรขวา 15"/>
        <xdr:cNvSpPr/>
      </xdr:nvSpPr>
      <xdr:spPr>
        <a:xfrm rot="10800000">
          <a:off x="8676407" y="2101561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66675</xdr:colOff>
      <xdr:row>159</xdr:row>
      <xdr:rowOff>19050</xdr:rowOff>
    </xdr:from>
    <xdr:to>
      <xdr:col>2</xdr:col>
      <xdr:colOff>57149</xdr:colOff>
      <xdr:row>162</xdr:row>
      <xdr:rowOff>152401</xdr:rowOff>
    </xdr:to>
    <xdr:sp macro="" textlink="">
      <xdr:nvSpPr>
        <xdr:cNvPr id="17" name="TextBox 1"/>
        <xdr:cNvSpPr txBox="1"/>
      </xdr:nvSpPr>
      <xdr:spPr>
        <a:xfrm>
          <a:off x="66675" y="23069550"/>
          <a:ext cx="1838324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(นางวไลรัตน์   แสนโชติ</a:t>
          </a:r>
          <a:r>
            <a:rPr lang="en-US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 </a:t>
          </a:r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428627</xdr:colOff>
      <xdr:row>159</xdr:row>
      <xdr:rowOff>19051</xdr:rowOff>
    </xdr:from>
    <xdr:to>
      <xdr:col>4</xdr:col>
      <xdr:colOff>933450</xdr:colOff>
      <xdr:row>162</xdr:row>
      <xdr:rowOff>133351</xdr:rowOff>
    </xdr:to>
    <xdr:sp macro="" textlink="">
      <xdr:nvSpPr>
        <xdr:cNvPr id="18" name="TextBox 2"/>
        <xdr:cNvSpPr txBox="1"/>
      </xdr:nvSpPr>
      <xdr:spPr>
        <a:xfrm>
          <a:off x="2276477" y="23069551"/>
          <a:ext cx="2352673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นายอธิภัทร   ปุราชะโก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1255568</xdr:colOff>
      <xdr:row>159</xdr:row>
      <xdr:rowOff>19050</xdr:rowOff>
    </xdr:from>
    <xdr:to>
      <xdr:col>6</xdr:col>
      <xdr:colOff>866776</xdr:colOff>
      <xdr:row>163</xdr:row>
      <xdr:rowOff>20781</xdr:rowOff>
    </xdr:to>
    <xdr:sp macro="" textlink="">
      <xdr:nvSpPr>
        <xdr:cNvPr id="19" name="TextBox 3"/>
        <xdr:cNvSpPr txBox="1"/>
      </xdr:nvSpPr>
      <xdr:spPr>
        <a:xfrm>
          <a:off x="4951268" y="23069550"/>
          <a:ext cx="2411558" cy="725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นายสมปอง   จันปัญญา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นายกองค์การบริหารส่วนตำบลห้วยยาง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103909</xdr:rowOff>
    </xdr:from>
    <xdr:to>
      <xdr:col>7</xdr:col>
      <xdr:colOff>293543</xdr:colOff>
      <xdr:row>100</xdr:row>
      <xdr:rowOff>34636</xdr:rowOff>
    </xdr:to>
    <xdr:sp macro="" textlink="">
      <xdr:nvSpPr>
        <xdr:cNvPr id="12" name="วงเล็บปีกกาขวา 11"/>
        <xdr:cNvSpPr/>
      </xdr:nvSpPr>
      <xdr:spPr>
        <a:xfrm>
          <a:off x="8503227" y="14945591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10</xdr:row>
      <xdr:rowOff>77932</xdr:rowOff>
    </xdr:from>
    <xdr:to>
      <xdr:col>9</xdr:col>
      <xdr:colOff>137679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70818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8661</xdr:rowOff>
    </xdr:from>
    <xdr:to>
      <xdr:col>9</xdr:col>
      <xdr:colOff>346364</xdr:colOff>
      <xdr:row>37</xdr:row>
      <xdr:rowOff>163660</xdr:rowOff>
    </xdr:to>
    <xdr:sp macro="" textlink="">
      <xdr:nvSpPr>
        <xdr:cNvPr id="8" name="TextBox 9"/>
        <xdr:cNvSpPr txBox="1"/>
      </xdr:nvSpPr>
      <xdr:spPr>
        <a:xfrm>
          <a:off x="9057409" y="4468093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138546</xdr:rowOff>
    </xdr:from>
    <xdr:to>
      <xdr:col>9</xdr:col>
      <xdr:colOff>243323</xdr:colOff>
      <xdr:row>105</xdr:row>
      <xdr:rowOff>32904</xdr:rowOff>
    </xdr:to>
    <xdr:sp macro="" textlink="">
      <xdr:nvSpPr>
        <xdr:cNvPr id="19" name="ลูกศรขวา 18"/>
        <xdr:cNvSpPr/>
      </xdr:nvSpPr>
      <xdr:spPr>
        <a:xfrm rot="16200000">
          <a:off x="10006881" y="17243281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125</xdr:row>
      <xdr:rowOff>138546</xdr:rowOff>
    </xdr:from>
    <xdr:to>
      <xdr:col>7</xdr:col>
      <xdr:colOff>503957</xdr:colOff>
      <xdr:row>129</xdr:row>
      <xdr:rowOff>5196</xdr:rowOff>
    </xdr:to>
    <xdr:sp macro="" textlink="">
      <xdr:nvSpPr>
        <xdr:cNvPr id="20" name="ลูกศรขวา 19"/>
        <xdr:cNvSpPr/>
      </xdr:nvSpPr>
      <xdr:spPr>
        <a:xfrm rot="10800000">
          <a:off x="8685066" y="21084887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66675</xdr:colOff>
      <xdr:row>160</xdr:row>
      <xdr:rowOff>19050</xdr:rowOff>
    </xdr:from>
    <xdr:to>
      <xdr:col>2</xdr:col>
      <xdr:colOff>57149</xdr:colOff>
      <xdr:row>163</xdr:row>
      <xdr:rowOff>152401</xdr:rowOff>
    </xdr:to>
    <xdr:sp macro="" textlink="">
      <xdr:nvSpPr>
        <xdr:cNvPr id="21" name="TextBox 1"/>
        <xdr:cNvSpPr txBox="1"/>
      </xdr:nvSpPr>
      <xdr:spPr>
        <a:xfrm>
          <a:off x="66675" y="23669625"/>
          <a:ext cx="1838324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(นางวไลรัตน์   แสนโชติ</a:t>
          </a:r>
          <a:r>
            <a:rPr lang="en-US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 </a:t>
          </a:r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428627</xdr:colOff>
      <xdr:row>160</xdr:row>
      <xdr:rowOff>19051</xdr:rowOff>
    </xdr:from>
    <xdr:to>
      <xdr:col>4</xdr:col>
      <xdr:colOff>933450</xdr:colOff>
      <xdr:row>163</xdr:row>
      <xdr:rowOff>133351</xdr:rowOff>
    </xdr:to>
    <xdr:sp macro="" textlink="">
      <xdr:nvSpPr>
        <xdr:cNvPr id="22" name="TextBox 2"/>
        <xdr:cNvSpPr txBox="1"/>
      </xdr:nvSpPr>
      <xdr:spPr>
        <a:xfrm>
          <a:off x="2276477" y="23669626"/>
          <a:ext cx="2352673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นายอธิภัทร   ปุราชะโก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1255568</xdr:colOff>
      <xdr:row>160</xdr:row>
      <xdr:rowOff>19050</xdr:rowOff>
    </xdr:from>
    <xdr:to>
      <xdr:col>6</xdr:col>
      <xdr:colOff>866776</xdr:colOff>
      <xdr:row>164</xdr:row>
      <xdr:rowOff>20781</xdr:rowOff>
    </xdr:to>
    <xdr:sp macro="" textlink="">
      <xdr:nvSpPr>
        <xdr:cNvPr id="23" name="TextBox 3"/>
        <xdr:cNvSpPr txBox="1"/>
      </xdr:nvSpPr>
      <xdr:spPr>
        <a:xfrm>
          <a:off x="4951268" y="23669625"/>
          <a:ext cx="2411558" cy="725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นายสมปอง   จันปัญญา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นายกองค์การบริหารส่วนตำบลห้วยยาง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138548</xdr:rowOff>
    </xdr:from>
    <xdr:to>
      <xdr:col>7</xdr:col>
      <xdr:colOff>485775</xdr:colOff>
      <xdr:row>3</xdr:row>
      <xdr:rowOff>22516</xdr:rowOff>
    </xdr:to>
    <xdr:sp macro="" textlink="">
      <xdr:nvSpPr>
        <xdr:cNvPr id="6" name="ลูกศรขวา 5"/>
        <xdr:cNvSpPr/>
      </xdr:nvSpPr>
      <xdr:spPr>
        <a:xfrm>
          <a:off x="8666884" y="138548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147205</xdr:rowOff>
    </xdr:from>
    <xdr:to>
      <xdr:col>7</xdr:col>
      <xdr:colOff>293543</xdr:colOff>
      <xdr:row>100</xdr:row>
      <xdr:rowOff>77932</xdr:rowOff>
    </xdr:to>
    <xdr:sp macro="" textlink="">
      <xdr:nvSpPr>
        <xdr:cNvPr id="12" name="วงเล็บปีกกาขวา 11"/>
        <xdr:cNvSpPr/>
      </xdr:nvSpPr>
      <xdr:spPr>
        <a:xfrm>
          <a:off x="8503227" y="14988887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43295</xdr:rowOff>
    </xdr:from>
    <xdr:to>
      <xdr:col>7</xdr:col>
      <xdr:colOff>293543</xdr:colOff>
      <xdr:row>145</xdr:row>
      <xdr:rowOff>1</xdr:rowOff>
    </xdr:to>
    <xdr:sp macro="" textlink="">
      <xdr:nvSpPr>
        <xdr:cNvPr id="13" name="วงเล็บปีกกาขวา 12"/>
        <xdr:cNvSpPr/>
      </xdr:nvSpPr>
      <xdr:spPr>
        <a:xfrm>
          <a:off x="8503227" y="17370136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424296</xdr:colOff>
      <xdr:row>10</xdr:row>
      <xdr:rowOff>77932</xdr:rowOff>
    </xdr:from>
    <xdr:to>
      <xdr:col>9</xdr:col>
      <xdr:colOff>77066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10205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17320</xdr:rowOff>
    </xdr:from>
    <xdr:to>
      <xdr:col>9</xdr:col>
      <xdr:colOff>346364</xdr:colOff>
      <xdr:row>38</xdr:row>
      <xdr:rowOff>7796</xdr:rowOff>
    </xdr:to>
    <xdr:sp macro="" textlink="">
      <xdr:nvSpPr>
        <xdr:cNvPr id="8" name="TextBox 9"/>
        <xdr:cNvSpPr txBox="1"/>
      </xdr:nvSpPr>
      <xdr:spPr>
        <a:xfrm>
          <a:off x="9057409" y="447675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147205</xdr:rowOff>
    </xdr:from>
    <xdr:to>
      <xdr:col>9</xdr:col>
      <xdr:colOff>251982</xdr:colOff>
      <xdr:row>105</xdr:row>
      <xdr:rowOff>41563</xdr:rowOff>
    </xdr:to>
    <xdr:sp macro="" textlink="">
      <xdr:nvSpPr>
        <xdr:cNvPr id="19" name="ลูกศรขวา 18"/>
        <xdr:cNvSpPr/>
      </xdr:nvSpPr>
      <xdr:spPr>
        <a:xfrm rot="16200000">
          <a:off x="10015540" y="1725194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207816</xdr:colOff>
      <xdr:row>125</xdr:row>
      <xdr:rowOff>95249</xdr:rowOff>
    </xdr:from>
    <xdr:to>
      <xdr:col>7</xdr:col>
      <xdr:colOff>512616</xdr:colOff>
      <xdr:row>128</xdr:row>
      <xdr:rowOff>126422</xdr:rowOff>
    </xdr:to>
    <xdr:sp macro="" textlink="">
      <xdr:nvSpPr>
        <xdr:cNvPr id="20" name="ลูกศรขวา 19"/>
        <xdr:cNvSpPr/>
      </xdr:nvSpPr>
      <xdr:spPr>
        <a:xfrm rot="10800000">
          <a:off x="8693725" y="21041590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138548</xdr:rowOff>
    </xdr:from>
    <xdr:to>
      <xdr:col>7</xdr:col>
      <xdr:colOff>485775</xdr:colOff>
      <xdr:row>3</xdr:row>
      <xdr:rowOff>22516</xdr:rowOff>
    </xdr:to>
    <xdr:sp macro="" textlink="">
      <xdr:nvSpPr>
        <xdr:cNvPr id="6" name="ลูกศรขวา 5"/>
        <xdr:cNvSpPr/>
      </xdr:nvSpPr>
      <xdr:spPr>
        <a:xfrm>
          <a:off x="8666884" y="138548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103908</xdr:rowOff>
    </xdr:from>
    <xdr:to>
      <xdr:col>7</xdr:col>
      <xdr:colOff>293543</xdr:colOff>
      <xdr:row>100</xdr:row>
      <xdr:rowOff>34635</xdr:rowOff>
    </xdr:to>
    <xdr:sp macro="" textlink="">
      <xdr:nvSpPr>
        <xdr:cNvPr id="12" name="วงเล็บปีกกาขวา 11"/>
        <xdr:cNvSpPr/>
      </xdr:nvSpPr>
      <xdr:spPr>
        <a:xfrm>
          <a:off x="8503227" y="14945590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13" name="วงเล็บปีกกาขวา 12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467591</xdr:colOff>
      <xdr:row>10</xdr:row>
      <xdr:rowOff>69272</xdr:rowOff>
    </xdr:from>
    <xdr:to>
      <xdr:col>9</xdr:col>
      <xdr:colOff>120361</xdr:colOff>
      <xdr:row>15</xdr:row>
      <xdr:rowOff>96116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53500" y="187036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917862</xdr:colOff>
      <xdr:row>102</xdr:row>
      <xdr:rowOff>112569</xdr:rowOff>
    </xdr:from>
    <xdr:to>
      <xdr:col>9</xdr:col>
      <xdr:colOff>260637</xdr:colOff>
      <xdr:row>105</xdr:row>
      <xdr:rowOff>6927</xdr:rowOff>
    </xdr:to>
    <xdr:sp macro="" textlink="">
      <xdr:nvSpPr>
        <xdr:cNvPr id="19" name="ลูกศรขวา 18"/>
        <xdr:cNvSpPr/>
      </xdr:nvSpPr>
      <xdr:spPr>
        <a:xfrm rot="16200000">
          <a:off x="10024195" y="17217304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2" name="วงเล็บปีกกาขวา 11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69272</xdr:rowOff>
    </xdr:from>
    <xdr:to>
      <xdr:col>7</xdr:col>
      <xdr:colOff>293543</xdr:colOff>
      <xdr:row>145</xdr:row>
      <xdr:rowOff>25978</xdr:rowOff>
    </xdr:to>
    <xdr:sp macro="" textlink="">
      <xdr:nvSpPr>
        <xdr:cNvPr id="13" name="วงเล็บปีกกาขวา 12"/>
        <xdr:cNvSpPr/>
      </xdr:nvSpPr>
      <xdr:spPr>
        <a:xfrm>
          <a:off x="8503227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467591</xdr:colOff>
      <xdr:row>10</xdr:row>
      <xdr:rowOff>69273</xdr:rowOff>
    </xdr:from>
    <xdr:to>
      <xdr:col>9</xdr:col>
      <xdr:colOff>120361</xdr:colOff>
      <xdr:row>15</xdr:row>
      <xdr:rowOff>96117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53500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121228</xdr:rowOff>
    </xdr:from>
    <xdr:to>
      <xdr:col>9</xdr:col>
      <xdr:colOff>243323</xdr:colOff>
      <xdr:row>105</xdr:row>
      <xdr:rowOff>15586</xdr:rowOff>
    </xdr:to>
    <xdr:sp macro="" textlink="">
      <xdr:nvSpPr>
        <xdr:cNvPr id="19" name="ลูกศรขวา 18"/>
        <xdr:cNvSpPr/>
      </xdr:nvSpPr>
      <xdr:spPr>
        <a:xfrm rot="16200000">
          <a:off x="10006881" y="17225963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190498</xdr:colOff>
      <xdr:row>126</xdr:row>
      <xdr:rowOff>0</xdr:rowOff>
    </xdr:from>
    <xdr:to>
      <xdr:col>7</xdr:col>
      <xdr:colOff>495298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76407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121226</xdr:rowOff>
    </xdr:from>
    <xdr:to>
      <xdr:col>7</xdr:col>
      <xdr:colOff>293543</xdr:colOff>
      <xdr:row>100</xdr:row>
      <xdr:rowOff>51953</xdr:rowOff>
    </xdr:to>
    <xdr:sp macro="" textlink="">
      <xdr:nvSpPr>
        <xdr:cNvPr id="12" name="วงเล็บปีกกาขวา 11"/>
        <xdr:cNvSpPr/>
      </xdr:nvSpPr>
      <xdr:spPr>
        <a:xfrm>
          <a:off x="8503227" y="1496290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95251</xdr:rowOff>
    </xdr:from>
    <xdr:to>
      <xdr:col>7</xdr:col>
      <xdr:colOff>293543</xdr:colOff>
      <xdr:row>145</xdr:row>
      <xdr:rowOff>51957</xdr:rowOff>
    </xdr:to>
    <xdr:sp macro="" textlink="">
      <xdr:nvSpPr>
        <xdr:cNvPr id="13" name="วงเล็บปีกกาขวา 12"/>
        <xdr:cNvSpPr/>
      </xdr:nvSpPr>
      <xdr:spPr>
        <a:xfrm>
          <a:off x="8503227" y="1742209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450273</xdr:colOff>
      <xdr:row>10</xdr:row>
      <xdr:rowOff>69273</xdr:rowOff>
    </xdr:from>
    <xdr:to>
      <xdr:col>9</xdr:col>
      <xdr:colOff>103043</xdr:colOff>
      <xdr:row>15</xdr:row>
      <xdr:rowOff>96117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36182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129887</xdr:rowOff>
    </xdr:from>
    <xdr:to>
      <xdr:col>9</xdr:col>
      <xdr:colOff>251982</xdr:colOff>
      <xdr:row>105</xdr:row>
      <xdr:rowOff>24245</xdr:rowOff>
    </xdr:to>
    <xdr:sp macro="" textlink="">
      <xdr:nvSpPr>
        <xdr:cNvPr id="19" name="ลูกศรขวา 18"/>
        <xdr:cNvSpPr/>
      </xdr:nvSpPr>
      <xdr:spPr>
        <a:xfrm rot="16200000">
          <a:off x="10015540" y="17234622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5" name="วงเล็บปีกกาขวา 4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9" name="วงเล็บปีกกาขวา 8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0" name="วงเล็บปีกกาขวา 9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69272</xdr:rowOff>
    </xdr:from>
    <xdr:to>
      <xdr:col>7</xdr:col>
      <xdr:colOff>293543</xdr:colOff>
      <xdr:row>145</xdr:row>
      <xdr:rowOff>25978</xdr:rowOff>
    </xdr:to>
    <xdr:sp macro="" textlink="">
      <xdr:nvSpPr>
        <xdr:cNvPr id="11" name="วงเล็บปีกกาขวา 10"/>
        <xdr:cNvSpPr/>
      </xdr:nvSpPr>
      <xdr:spPr>
        <a:xfrm>
          <a:off x="8503227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432954</xdr:colOff>
      <xdr:row>10</xdr:row>
      <xdr:rowOff>69273</xdr:rowOff>
    </xdr:from>
    <xdr:to>
      <xdr:col>9</xdr:col>
      <xdr:colOff>85724</xdr:colOff>
      <xdr:row>15</xdr:row>
      <xdr:rowOff>96117</xdr:rowOff>
    </xdr:to>
    <xdr:sp macro="" textlink="">
      <xdr:nvSpPr>
        <xdr:cNvPr id="12" name="คำบรรยายภาพแบบสี่เหลี่ยม 11"/>
        <xdr:cNvSpPr/>
      </xdr:nvSpPr>
      <xdr:spPr>
        <a:xfrm>
          <a:off x="8918863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3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4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6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7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147205</xdr:rowOff>
    </xdr:from>
    <xdr:to>
      <xdr:col>9</xdr:col>
      <xdr:colOff>243323</xdr:colOff>
      <xdr:row>105</xdr:row>
      <xdr:rowOff>41563</xdr:rowOff>
    </xdr:to>
    <xdr:sp macro="" textlink="">
      <xdr:nvSpPr>
        <xdr:cNvPr id="18" name="ลูกศรขวา 17"/>
        <xdr:cNvSpPr/>
      </xdr:nvSpPr>
      <xdr:spPr>
        <a:xfrm rot="16200000">
          <a:off x="10006881" y="1725194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207816</xdr:colOff>
      <xdr:row>125</xdr:row>
      <xdr:rowOff>103908</xdr:rowOff>
    </xdr:from>
    <xdr:to>
      <xdr:col>7</xdr:col>
      <xdr:colOff>512616</xdr:colOff>
      <xdr:row>128</xdr:row>
      <xdr:rowOff>135081</xdr:rowOff>
    </xdr:to>
    <xdr:sp macro="" textlink="">
      <xdr:nvSpPr>
        <xdr:cNvPr id="19" name="ลูกศรขวา 18"/>
        <xdr:cNvSpPr/>
      </xdr:nvSpPr>
      <xdr:spPr>
        <a:xfrm rot="10800000">
          <a:off x="8693725" y="21050249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(&#3629;&#3610;&#3619;&#3617;)%20-%20&#3591;&#3610;&#3648;&#3604;&#3639;&#3629;&#3609;62/&#3591;&#3610;&#3585;&#3634;&#3619;&#3648;&#3591;&#3636;&#3609;&#3611;&#3619;&#3632;&#3592;&#3635;&#3648;&#3604;&#3639;&#3629;&#3609;/3.&#3627;&#3617;&#3634;&#3618;&#3648;&#3627;&#3605;&#3640;&#3611;&#3619;&#3632;&#3585;&#3629;&#3610;&#3591;&#3610;&#3585;&#3634;&#3619;&#3648;&#3591;&#3636;&#3609;/1.&#3627;&#3617;&#3634;&#3618;&#3648;&#3627;&#3605;&#3640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(&#3629;&#3610;&#3619;&#3617;)%20-%20&#3591;&#3610;&#3648;&#3604;&#3639;&#3629;&#3609;62/&#3591;&#3610;&#3585;&#3634;&#3619;&#3648;&#3591;&#3636;&#3609;&#3611;&#3619;&#3632;&#3592;&#3635;&#3648;&#3604;&#3639;&#3629;&#3609;/3.&#3627;&#3617;&#3634;&#3618;&#3648;&#3627;&#3605;&#3640;&#3611;&#3619;&#3632;&#3585;&#3629;&#3610;&#3591;&#3610;&#3585;&#3634;&#3619;&#3648;&#3591;&#3636;&#3609;/2.&#3591;&#3610;&#3611;&#3619;&#3632;&#3617;&#3634;&#3603;&#3619;&#3634;&#3618;&#3592;&#3656;&#3634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ฐานข้อมูล"/>
      <sheetName val="Sheet1"/>
    </sheetNames>
    <sheetDataSet>
      <sheetData sheetId="0">
        <row r="16">
          <cell r="D16">
            <v>106400</v>
          </cell>
          <cell r="G16">
            <v>611</v>
          </cell>
        </row>
        <row r="78">
          <cell r="D78">
            <v>56600</v>
          </cell>
          <cell r="G78">
            <v>20222</v>
          </cell>
        </row>
        <row r="86">
          <cell r="D86">
            <v>250000</v>
          </cell>
          <cell r="G86">
            <v>9051.0300000000007</v>
          </cell>
        </row>
        <row r="95">
          <cell r="D95">
            <v>0</v>
          </cell>
          <cell r="G95">
            <v>0</v>
          </cell>
        </row>
        <row r="106">
          <cell r="D106">
            <v>0</v>
          </cell>
          <cell r="G106">
            <v>520</v>
          </cell>
        </row>
        <row r="110">
          <cell r="D110">
            <v>0</v>
          </cell>
          <cell r="G110">
            <v>0</v>
          </cell>
        </row>
        <row r="131">
          <cell r="D131">
            <v>18587000</v>
          </cell>
          <cell r="G131">
            <v>1608678.34</v>
          </cell>
        </row>
        <row r="137">
          <cell r="D137">
            <v>22000000</v>
          </cell>
          <cell r="G137">
            <v>7365736</v>
          </cell>
        </row>
        <row r="144">
          <cell r="G144">
            <v>0</v>
          </cell>
        </row>
      </sheetData>
      <sheetData sheetId="1">
        <row r="16">
          <cell r="G16">
            <v>0</v>
          </cell>
        </row>
        <row r="78">
          <cell r="G78">
            <v>1087</v>
          </cell>
        </row>
        <row r="86">
          <cell r="G86">
            <v>74558.41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1833107.0299999998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2">
        <row r="16">
          <cell r="G16">
            <v>360</v>
          </cell>
        </row>
        <row r="78">
          <cell r="G78">
            <v>92079</v>
          </cell>
        </row>
        <row r="86">
          <cell r="G86">
            <v>8039.22</v>
          </cell>
        </row>
        <row r="95">
          <cell r="G95">
            <v>0</v>
          </cell>
        </row>
        <row r="106">
          <cell r="G106">
            <v>10</v>
          </cell>
        </row>
        <row r="110">
          <cell r="G110">
            <v>0</v>
          </cell>
        </row>
        <row r="131">
          <cell r="G131">
            <v>1851618.67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3">
        <row r="16">
          <cell r="G16">
            <v>2200</v>
          </cell>
        </row>
        <row r="78">
          <cell r="G78">
            <v>188</v>
          </cell>
        </row>
        <row r="86">
          <cell r="G86">
            <v>104156.35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1471952.12</v>
          </cell>
        </row>
        <row r="137">
          <cell r="G137">
            <v>6374238</v>
          </cell>
        </row>
        <row r="144">
          <cell r="G144">
            <v>0</v>
          </cell>
        </row>
      </sheetData>
      <sheetData sheetId="4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5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6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7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8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9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10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11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ฐานข้อมูล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Sheet14"/>
    </sheetNames>
    <sheetDataSet>
      <sheetData sheetId="0">
        <row r="7">
          <cell r="G7">
            <v>14011260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796000</v>
          </cell>
        </row>
        <row r="11">
          <cell r="G11">
            <v>4317170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1">
        <row r="7">
          <cell r="G7">
            <v>14011260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4297170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2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3"/>
      <sheetData sheetId="4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5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6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7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8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9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10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11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12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4"/>
  <sheetViews>
    <sheetView topLeftCell="A143" zoomScale="110" zoomScaleNormal="110" workbookViewId="0">
      <selection activeCell="A160" sqref="A160:XFD16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91" t="s">
        <v>134</v>
      </c>
      <c r="B1" s="191"/>
      <c r="C1" s="191"/>
      <c r="D1" s="191"/>
      <c r="E1" s="191"/>
      <c r="F1" s="191"/>
      <c r="G1" s="191"/>
      <c r="I1" s="189" t="s">
        <v>69</v>
      </c>
      <c r="J1" s="189"/>
      <c r="K1" s="189"/>
    </row>
    <row r="2" spans="1:11">
      <c r="A2" s="191" t="s">
        <v>0</v>
      </c>
      <c r="B2" s="191"/>
      <c r="C2" s="191"/>
      <c r="D2" s="191"/>
      <c r="E2" s="191"/>
      <c r="F2" s="191"/>
      <c r="G2" s="191"/>
      <c r="I2" s="5" t="s">
        <v>53</v>
      </c>
      <c r="J2" s="5" t="s">
        <v>68</v>
      </c>
      <c r="K2" s="5" t="s">
        <v>55</v>
      </c>
    </row>
    <row r="3" spans="1:11">
      <c r="A3" s="191" t="str">
        <f>"ปีงบประมาณ  "&amp;  I3 &amp;"  "&amp; J3 &amp;"  " &amp; K3</f>
        <v>ปีงบประมาณ  2562  ตุลาคม  2561</v>
      </c>
      <c r="B3" s="191"/>
      <c r="C3" s="191"/>
      <c r="D3" s="191"/>
      <c r="E3" s="191"/>
      <c r="F3" s="191"/>
      <c r="G3" s="191"/>
      <c r="I3" s="6">
        <v>2562</v>
      </c>
      <c r="J3" s="6" t="s">
        <v>56</v>
      </c>
      <c r="K3" s="6">
        <v>2561</v>
      </c>
    </row>
    <row r="4" spans="1:11" ht="15" thickBot="1">
      <c r="A4" s="7"/>
      <c r="B4" s="7"/>
      <c r="C4" s="7"/>
      <c r="D4" s="181"/>
      <c r="E4" s="181"/>
      <c r="F4" s="181"/>
      <c r="G4" s="181"/>
      <c r="I4" s="8"/>
      <c r="J4" s="8"/>
      <c r="K4" s="8"/>
    </row>
    <row r="5" spans="1:11" ht="15" thickTop="1">
      <c r="A5" s="192" t="s">
        <v>1</v>
      </c>
      <c r="B5" s="193"/>
      <c r="C5" s="193"/>
      <c r="D5" s="193"/>
      <c r="E5" s="199" t="s">
        <v>6</v>
      </c>
      <c r="F5" s="201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200"/>
      <c r="F6" s="202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200"/>
      <c r="F7" s="202"/>
      <c r="G7" s="12" t="s">
        <v>12</v>
      </c>
    </row>
    <row r="8" spans="1:11">
      <c r="A8" s="13"/>
      <c r="B8" s="13" t="s">
        <v>13</v>
      </c>
      <c r="C8" s="13"/>
      <c r="D8" s="14"/>
      <c r="E8" s="200"/>
      <c r="F8" s="202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17">
        <v>37336852.729999997</v>
      </c>
      <c r="E10" s="118" t="s">
        <v>14</v>
      </c>
      <c r="F10" s="94"/>
      <c r="G10" s="117">
        <f>D10</f>
        <v>37336852.729999997</v>
      </c>
    </row>
    <row r="11" spans="1:11" s="36" customFormat="1" ht="15">
      <c r="A11" s="160"/>
      <c r="B11" s="97"/>
      <c r="C11" s="97"/>
      <c r="D11" s="97"/>
      <c r="E11" s="119" t="s">
        <v>15</v>
      </c>
      <c r="F11" s="120"/>
      <c r="G11" s="120"/>
    </row>
    <row r="12" spans="1:11" s="36" customFormat="1" ht="12.75">
      <c r="A12" s="96">
        <f>[1]ต.ค.!D16</f>
        <v>106400</v>
      </c>
      <c r="B12" s="121">
        <v>0</v>
      </c>
      <c r="C12" s="96">
        <f>A12+B12</f>
        <v>106400</v>
      </c>
      <c r="D12" s="96">
        <f>G12</f>
        <v>611</v>
      </c>
      <c r="E12" s="115" t="s">
        <v>16</v>
      </c>
      <c r="F12" s="109">
        <v>41100000</v>
      </c>
      <c r="G12" s="98">
        <f>[1]ต.ค.!G16</f>
        <v>611</v>
      </c>
    </row>
    <row r="13" spans="1:11" s="36" customFormat="1" ht="12.75">
      <c r="A13" s="96">
        <f>[1]ต.ค.!D78</f>
        <v>56600</v>
      </c>
      <c r="B13" s="121">
        <v>0</v>
      </c>
      <c r="C13" s="96">
        <f t="shared" ref="C13:C19" si="0">A13+B13</f>
        <v>56600</v>
      </c>
      <c r="D13" s="96">
        <f t="shared" ref="D13:D19" si="1">G13</f>
        <v>20222</v>
      </c>
      <c r="E13" s="115" t="s">
        <v>17</v>
      </c>
      <c r="F13" s="109">
        <v>41200000</v>
      </c>
      <c r="G13" s="98">
        <f>[1]ต.ค.!G78</f>
        <v>20222</v>
      </c>
    </row>
    <row r="14" spans="1:11" s="36" customFormat="1" ht="12.75">
      <c r="A14" s="96">
        <f>[1]ต.ค.!D86</f>
        <v>250000</v>
      </c>
      <c r="B14" s="121">
        <v>0</v>
      </c>
      <c r="C14" s="96">
        <f t="shared" si="0"/>
        <v>250000</v>
      </c>
      <c r="D14" s="96">
        <f t="shared" si="1"/>
        <v>9051.0300000000007</v>
      </c>
      <c r="E14" s="115" t="s">
        <v>18</v>
      </c>
      <c r="F14" s="109">
        <v>41300000</v>
      </c>
      <c r="G14" s="98">
        <f>[1]ต.ค.!G86</f>
        <v>9051.0300000000007</v>
      </c>
    </row>
    <row r="15" spans="1:11" s="36" customFormat="1" ht="12.75">
      <c r="A15" s="96">
        <f>[1]ต.ค.!D95</f>
        <v>0</v>
      </c>
      <c r="B15" s="121">
        <v>0</v>
      </c>
      <c r="C15" s="96">
        <f t="shared" si="0"/>
        <v>0</v>
      </c>
      <c r="D15" s="96">
        <f t="shared" si="1"/>
        <v>0</v>
      </c>
      <c r="E15" s="115" t="s">
        <v>19</v>
      </c>
      <c r="F15" s="109">
        <v>41400000</v>
      </c>
      <c r="G15" s="98">
        <f>[1]ต.ค.!G95</f>
        <v>0</v>
      </c>
    </row>
    <row r="16" spans="1:11" s="36" customFormat="1" ht="12.75">
      <c r="A16" s="96">
        <f>[1]ต.ค.!D106</f>
        <v>0</v>
      </c>
      <c r="B16" s="121">
        <v>0</v>
      </c>
      <c r="C16" s="96">
        <f t="shared" si="0"/>
        <v>0</v>
      </c>
      <c r="D16" s="96">
        <f t="shared" si="1"/>
        <v>520</v>
      </c>
      <c r="E16" s="115" t="s">
        <v>20</v>
      </c>
      <c r="F16" s="109">
        <v>41500000</v>
      </c>
      <c r="G16" s="98">
        <f>[1]ต.ค.!G106</f>
        <v>520</v>
      </c>
    </row>
    <row r="17" spans="1:10" s="36" customFormat="1" ht="12.75">
      <c r="A17" s="96">
        <f>[1]ต.ค.!D110</f>
        <v>0</v>
      </c>
      <c r="B17" s="121">
        <v>0</v>
      </c>
      <c r="C17" s="96">
        <f t="shared" si="0"/>
        <v>0</v>
      </c>
      <c r="D17" s="96">
        <f t="shared" si="1"/>
        <v>0</v>
      </c>
      <c r="E17" s="115" t="s">
        <v>21</v>
      </c>
      <c r="F17" s="109">
        <v>41600000</v>
      </c>
      <c r="G17" s="98">
        <f>[1]ต.ค.!G110</f>
        <v>0</v>
      </c>
    </row>
    <row r="18" spans="1:10" s="36" customFormat="1" ht="12.75">
      <c r="A18" s="96">
        <f>[1]ต.ค.!D131</f>
        <v>18587000</v>
      </c>
      <c r="B18" s="121">
        <v>0</v>
      </c>
      <c r="C18" s="96">
        <f t="shared" si="0"/>
        <v>18587000</v>
      </c>
      <c r="D18" s="96">
        <f t="shared" si="1"/>
        <v>1608678.34</v>
      </c>
      <c r="E18" s="115" t="s">
        <v>22</v>
      </c>
      <c r="F18" s="109">
        <v>42100000</v>
      </c>
      <c r="G18" s="98">
        <f>[1]ต.ค.!G131</f>
        <v>1608678.34</v>
      </c>
    </row>
    <row r="19" spans="1:10" s="36" customFormat="1" ht="12.75">
      <c r="A19" s="96">
        <f>[1]ต.ค.!D137</f>
        <v>22000000</v>
      </c>
      <c r="B19" s="121">
        <v>0</v>
      </c>
      <c r="C19" s="96">
        <f t="shared" si="0"/>
        <v>22000000</v>
      </c>
      <c r="D19" s="96">
        <f t="shared" si="1"/>
        <v>7365736</v>
      </c>
      <c r="E19" s="115" t="s">
        <v>23</v>
      </c>
      <c r="F19" s="109">
        <v>43100000</v>
      </c>
      <c r="G19" s="98">
        <f>[1]ต.ค.!G137</f>
        <v>7365736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9004818.370000001</v>
      </c>
      <c r="E21" s="39" t="s">
        <v>24</v>
      </c>
      <c r="F21" s="40"/>
      <c r="G21" s="38">
        <f>SUM(G12:G19)</f>
        <v>9004818.370000001</v>
      </c>
    </row>
    <row r="22" spans="1:10" s="36" customFormat="1" ht="12.75">
      <c r="A22" s="41"/>
      <c r="B22" s="41"/>
      <c r="C22" s="41"/>
      <c r="D22" s="42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28">
        <f>G23</f>
        <v>0</v>
      </c>
      <c r="E23" s="129" t="s">
        <v>25</v>
      </c>
      <c r="F23" s="130">
        <v>44100000</v>
      </c>
      <c r="G23" s="128">
        <f>[1]ต.ค.!G144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9004818.370000001</v>
      </c>
      <c r="E25" s="47" t="s">
        <v>24</v>
      </c>
      <c r="F25" s="48"/>
      <c r="G25" s="49">
        <f>SUM(G21+G23)</f>
        <v>9004818.370000001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161"/>
      <c r="B27" s="165"/>
      <c r="C27" s="161"/>
      <c r="D27" s="162">
        <f t="shared" ref="D27:D30" si="2">G27</f>
        <v>0</v>
      </c>
      <c r="E27" s="184" t="s">
        <v>114</v>
      </c>
      <c r="F27" s="163" t="s">
        <v>118</v>
      </c>
      <c r="G27" s="164">
        <v>0</v>
      </c>
    </row>
    <row r="28" spans="1:10" s="36" customFormat="1" ht="12.75">
      <c r="A28" s="95"/>
      <c r="B28" s="165"/>
      <c r="C28" s="95"/>
      <c r="D28" s="98">
        <f t="shared" si="2"/>
        <v>0</v>
      </c>
      <c r="E28" s="145" t="s">
        <v>115</v>
      </c>
      <c r="F28" s="142" t="s">
        <v>119</v>
      </c>
      <c r="G28" s="148">
        <v>0</v>
      </c>
    </row>
    <row r="29" spans="1:10" s="36" customFormat="1" ht="12.75">
      <c r="A29" s="95"/>
      <c r="B29" s="165"/>
      <c r="C29" s="95"/>
      <c r="D29" s="98">
        <f t="shared" si="2"/>
        <v>0</v>
      </c>
      <c r="E29" s="145" t="s">
        <v>116</v>
      </c>
      <c r="F29" s="109" t="s">
        <v>120</v>
      </c>
      <c r="G29" s="148">
        <v>0</v>
      </c>
    </row>
    <row r="30" spans="1:10" s="36" customFormat="1" ht="12.75">
      <c r="A30" s="95"/>
      <c r="B30" s="165"/>
      <c r="C30" s="95"/>
      <c r="D30" s="98">
        <f t="shared" si="2"/>
        <v>0</v>
      </c>
      <c r="E30" s="145" t="s">
        <v>117</v>
      </c>
      <c r="F30" s="142" t="s">
        <v>121</v>
      </c>
      <c r="G30" s="148">
        <v>0</v>
      </c>
    </row>
    <row r="31" spans="1:10" s="36" customFormat="1" ht="12.75">
      <c r="A31" s="96"/>
      <c r="B31" s="165"/>
      <c r="C31" s="97"/>
      <c r="D31" s="98">
        <f>G31</f>
        <v>0</v>
      </c>
      <c r="E31" s="115" t="s">
        <v>26</v>
      </c>
      <c r="F31" s="109">
        <v>11041000</v>
      </c>
      <c r="G31" s="66">
        <v>0</v>
      </c>
      <c r="I31" s="54"/>
      <c r="J31" s="54"/>
    </row>
    <row r="32" spans="1:10" s="36" customFormat="1" ht="12.75">
      <c r="A32" s="96"/>
      <c r="B32" s="165"/>
      <c r="C32" s="97"/>
      <c r="D32" s="98">
        <f t="shared" ref="D32:D76" si="3">G32</f>
        <v>0</v>
      </c>
      <c r="E32" s="115" t="s">
        <v>75</v>
      </c>
      <c r="F32" s="109">
        <v>11042000</v>
      </c>
      <c r="G32" s="66">
        <v>0</v>
      </c>
      <c r="I32" s="54"/>
      <c r="J32" s="54"/>
    </row>
    <row r="33" spans="1:10" s="36" customFormat="1" ht="12.75">
      <c r="A33" s="96"/>
      <c r="B33" s="165"/>
      <c r="C33" s="97"/>
      <c r="D33" s="98">
        <f t="shared" si="3"/>
        <v>0</v>
      </c>
      <c r="E33" s="108" t="s">
        <v>44</v>
      </c>
      <c r="F33" s="109">
        <v>11043001</v>
      </c>
      <c r="G33" s="66">
        <v>0</v>
      </c>
      <c r="I33" s="55"/>
      <c r="J33" s="55"/>
    </row>
    <row r="34" spans="1:10" s="36" customFormat="1" ht="12.75">
      <c r="A34" s="96"/>
      <c r="B34" s="165"/>
      <c r="C34" s="97"/>
      <c r="D34" s="98">
        <f t="shared" si="3"/>
        <v>0</v>
      </c>
      <c r="E34" s="108" t="s">
        <v>45</v>
      </c>
      <c r="F34" s="109">
        <v>11043002</v>
      </c>
      <c r="G34" s="66">
        <v>0</v>
      </c>
      <c r="I34" s="55"/>
      <c r="J34" s="55"/>
    </row>
    <row r="35" spans="1:10" s="36" customFormat="1" ht="12.75">
      <c r="A35" s="96"/>
      <c r="B35" s="165"/>
      <c r="C35" s="97"/>
      <c r="D35" s="98">
        <f t="shared" si="3"/>
        <v>0</v>
      </c>
      <c r="E35" s="108" t="s">
        <v>46</v>
      </c>
      <c r="F35" s="109">
        <v>11043003</v>
      </c>
      <c r="G35" s="66">
        <v>0</v>
      </c>
      <c r="I35" s="55"/>
      <c r="J35" s="55"/>
    </row>
    <row r="36" spans="1:10" s="36" customFormat="1" ht="12.75">
      <c r="A36" s="96"/>
      <c r="B36" s="165"/>
      <c r="C36" s="97"/>
      <c r="D36" s="98">
        <f t="shared" si="3"/>
        <v>0</v>
      </c>
      <c r="E36" s="108" t="s">
        <v>122</v>
      </c>
      <c r="F36" s="109">
        <v>11044000</v>
      </c>
      <c r="G36" s="66">
        <v>0</v>
      </c>
      <c r="I36" s="55"/>
      <c r="J36" s="55"/>
    </row>
    <row r="37" spans="1:10" s="36" customFormat="1" ht="12.75">
      <c r="A37" s="96"/>
      <c r="B37" s="165"/>
      <c r="C37" s="97"/>
      <c r="D37" s="98">
        <f t="shared" si="3"/>
        <v>0</v>
      </c>
      <c r="E37" s="108" t="s">
        <v>47</v>
      </c>
      <c r="F37" s="109">
        <v>11045000</v>
      </c>
      <c r="G37" s="66">
        <v>0</v>
      </c>
      <c r="I37" s="55"/>
      <c r="J37" s="55"/>
    </row>
    <row r="38" spans="1:10" s="36" customFormat="1" ht="12.75">
      <c r="A38" s="96"/>
      <c r="B38" s="165"/>
      <c r="C38" s="97"/>
      <c r="D38" s="98">
        <f t="shared" si="3"/>
        <v>0</v>
      </c>
      <c r="E38" s="108" t="s">
        <v>48</v>
      </c>
      <c r="F38" s="109">
        <v>11046000</v>
      </c>
      <c r="G38" s="66">
        <v>0</v>
      </c>
    </row>
    <row r="39" spans="1:10" s="36" customFormat="1" ht="12.75">
      <c r="A39" s="96"/>
      <c r="B39" s="165"/>
      <c r="C39" s="97"/>
      <c r="D39" s="98">
        <f t="shared" si="3"/>
        <v>0</v>
      </c>
      <c r="E39" s="108" t="s">
        <v>112</v>
      </c>
      <c r="F39" s="109">
        <v>11047000</v>
      </c>
      <c r="G39" s="66">
        <v>0</v>
      </c>
    </row>
    <row r="40" spans="1:10" s="36" customFormat="1" ht="12.75">
      <c r="A40" s="96"/>
      <c r="B40" s="165"/>
      <c r="C40" s="97"/>
      <c r="D40" s="98">
        <f t="shared" si="3"/>
        <v>0</v>
      </c>
      <c r="E40" s="108" t="s">
        <v>104</v>
      </c>
      <c r="F40" s="109">
        <v>12045000</v>
      </c>
      <c r="G40" s="66">
        <v>0</v>
      </c>
    </row>
    <row r="41" spans="1:10" s="36" customFormat="1" ht="12.75">
      <c r="A41" s="96"/>
      <c r="B41" s="165"/>
      <c r="C41" s="97"/>
      <c r="D41" s="98">
        <f t="shared" si="3"/>
        <v>0</v>
      </c>
      <c r="E41" s="108" t="s">
        <v>132</v>
      </c>
      <c r="F41" s="109">
        <v>12046000</v>
      </c>
      <c r="G41" s="66">
        <v>0</v>
      </c>
    </row>
    <row r="42" spans="1:10" s="36" customFormat="1" ht="12.75">
      <c r="A42" s="96"/>
      <c r="B42" s="165"/>
      <c r="C42" s="97"/>
      <c r="D42" s="98">
        <f t="shared" si="3"/>
        <v>0</v>
      </c>
      <c r="E42" s="108" t="s">
        <v>100</v>
      </c>
      <c r="F42" s="109">
        <v>19020000</v>
      </c>
      <c r="G42" s="66">
        <v>0</v>
      </c>
    </row>
    <row r="43" spans="1:10" s="36" customFormat="1" ht="12.75">
      <c r="A43" s="96"/>
      <c r="B43" s="165"/>
      <c r="C43" s="97"/>
      <c r="D43" s="98">
        <f t="shared" si="3"/>
        <v>0</v>
      </c>
      <c r="E43" s="108" t="s">
        <v>101</v>
      </c>
      <c r="F43" s="109">
        <v>19030000</v>
      </c>
      <c r="G43" s="66">
        <v>0</v>
      </c>
    </row>
    <row r="44" spans="1:10" s="36" customFormat="1" ht="12.75">
      <c r="A44" s="96"/>
      <c r="B44" s="165"/>
      <c r="C44" s="97"/>
      <c r="D44" s="98">
        <f t="shared" si="3"/>
        <v>0</v>
      </c>
      <c r="E44" s="108" t="s">
        <v>102</v>
      </c>
      <c r="F44" s="109">
        <v>19040000</v>
      </c>
      <c r="G44" s="66">
        <v>0</v>
      </c>
    </row>
    <row r="45" spans="1:10" s="36" customFormat="1" ht="12.75">
      <c r="A45" s="96"/>
      <c r="B45" s="165"/>
      <c r="C45" s="97"/>
      <c r="D45" s="98">
        <f t="shared" si="3"/>
        <v>17188.669999999998</v>
      </c>
      <c r="E45" s="108" t="s">
        <v>78</v>
      </c>
      <c r="F45" s="109">
        <v>21040001</v>
      </c>
      <c r="G45" s="66">
        <v>17188.669999999998</v>
      </c>
    </row>
    <row r="46" spans="1:10" s="36" customFormat="1" ht="12.75">
      <c r="A46" s="96"/>
      <c r="B46" s="165"/>
      <c r="C46" s="97"/>
      <c r="D46" s="98">
        <f t="shared" si="3"/>
        <v>0</v>
      </c>
      <c r="E46" s="108" t="s">
        <v>99</v>
      </c>
      <c r="F46" s="109">
        <v>21040002</v>
      </c>
      <c r="G46" s="66">
        <v>0</v>
      </c>
    </row>
    <row r="47" spans="1:10" s="36" customFormat="1" ht="12.75">
      <c r="A47" s="96"/>
      <c r="B47" s="165"/>
      <c r="C47" s="97"/>
      <c r="D47" s="98">
        <f t="shared" si="3"/>
        <v>0</v>
      </c>
      <c r="E47" s="108" t="s">
        <v>105</v>
      </c>
      <c r="F47" s="109">
        <v>21040003</v>
      </c>
      <c r="G47" s="66">
        <v>0</v>
      </c>
    </row>
    <row r="48" spans="1:10" s="36" customFormat="1" ht="12.75">
      <c r="A48" s="96"/>
      <c r="B48" s="165"/>
      <c r="C48" s="97"/>
      <c r="D48" s="98">
        <f t="shared" si="3"/>
        <v>0</v>
      </c>
      <c r="E48" s="108" t="s">
        <v>106</v>
      </c>
      <c r="F48" s="109">
        <v>21040004</v>
      </c>
      <c r="G48" s="66">
        <v>0</v>
      </c>
    </row>
    <row r="49" spans="1:7" s="36" customFormat="1" ht="12.75">
      <c r="A49" s="96"/>
      <c r="B49" s="165"/>
      <c r="C49" s="97"/>
      <c r="D49" s="98">
        <f t="shared" si="3"/>
        <v>0</v>
      </c>
      <c r="E49" s="108" t="s">
        <v>79</v>
      </c>
      <c r="F49" s="109">
        <v>21040005</v>
      </c>
      <c r="G49" s="66">
        <v>0</v>
      </c>
    </row>
    <row r="50" spans="1:7" s="36" customFormat="1" ht="12.75">
      <c r="A50" s="96"/>
      <c r="B50" s="165"/>
      <c r="C50" s="97"/>
      <c r="D50" s="98">
        <f t="shared" si="3"/>
        <v>0</v>
      </c>
      <c r="E50" s="108" t="s">
        <v>107</v>
      </c>
      <c r="F50" s="109">
        <v>21040006</v>
      </c>
      <c r="G50" s="66">
        <v>0</v>
      </c>
    </row>
    <row r="51" spans="1:7" s="36" customFormat="1" ht="12.75">
      <c r="A51" s="96"/>
      <c r="B51" s="165"/>
      <c r="C51" s="97"/>
      <c r="D51" s="98">
        <f t="shared" si="3"/>
        <v>0</v>
      </c>
      <c r="E51" s="108" t="s">
        <v>80</v>
      </c>
      <c r="F51" s="109">
        <v>21040007</v>
      </c>
      <c r="G51" s="66">
        <v>0</v>
      </c>
    </row>
    <row r="52" spans="1:7" s="36" customFormat="1" ht="12.75">
      <c r="A52" s="96"/>
      <c r="B52" s="165"/>
      <c r="C52" s="97"/>
      <c r="D52" s="98">
        <f t="shared" si="3"/>
        <v>0</v>
      </c>
      <c r="E52" s="108" t="s">
        <v>81</v>
      </c>
      <c r="F52" s="109">
        <v>21040008</v>
      </c>
      <c r="G52" s="66">
        <v>0</v>
      </c>
    </row>
    <row r="53" spans="1:7" s="36" customFormat="1" ht="12.75">
      <c r="A53" s="96"/>
      <c r="B53" s="165"/>
      <c r="C53" s="97"/>
      <c r="D53" s="98">
        <f t="shared" si="3"/>
        <v>0</v>
      </c>
      <c r="E53" s="108" t="s">
        <v>108</v>
      </c>
      <c r="F53" s="109">
        <v>21040009</v>
      </c>
      <c r="G53" s="66">
        <v>0</v>
      </c>
    </row>
    <row r="54" spans="1:7" s="36" customFormat="1" ht="12.75">
      <c r="A54" s="96"/>
      <c r="B54" s="165"/>
      <c r="C54" s="97"/>
      <c r="D54" s="98">
        <f t="shared" si="3"/>
        <v>0</v>
      </c>
      <c r="E54" s="108" t="s">
        <v>109</v>
      </c>
      <c r="F54" s="109">
        <v>21040010</v>
      </c>
      <c r="G54" s="66">
        <v>0</v>
      </c>
    </row>
    <row r="55" spans="1:7" s="36" customFormat="1" ht="12.75">
      <c r="A55" s="96"/>
      <c r="B55" s="165"/>
      <c r="C55" s="97"/>
      <c r="D55" s="98">
        <f t="shared" si="3"/>
        <v>0</v>
      </c>
      <c r="E55" s="108" t="s">
        <v>110</v>
      </c>
      <c r="F55" s="109">
        <v>21040011</v>
      </c>
      <c r="G55" s="66">
        <v>0</v>
      </c>
    </row>
    <row r="56" spans="1:7" s="36" customFormat="1" ht="12.75">
      <c r="A56" s="96"/>
      <c r="B56" s="165"/>
      <c r="C56" s="97"/>
      <c r="D56" s="98">
        <f t="shared" si="3"/>
        <v>0</v>
      </c>
      <c r="E56" s="108" t="s">
        <v>111</v>
      </c>
      <c r="F56" s="109">
        <v>21040012</v>
      </c>
      <c r="G56" s="66">
        <v>0</v>
      </c>
    </row>
    <row r="57" spans="1:7" s="36" customFormat="1" ht="12.75">
      <c r="A57" s="96"/>
      <c r="B57" s="165"/>
      <c r="C57" s="97"/>
      <c r="D57" s="98">
        <f t="shared" si="3"/>
        <v>4454</v>
      </c>
      <c r="E57" s="108" t="s">
        <v>82</v>
      </c>
      <c r="F57" s="109">
        <v>21040013</v>
      </c>
      <c r="G57" s="66">
        <v>4454</v>
      </c>
    </row>
    <row r="58" spans="1:7" s="36" customFormat="1" ht="12.75">
      <c r="A58" s="96"/>
      <c r="B58" s="165"/>
      <c r="C58" s="97"/>
      <c r="D58" s="98">
        <f t="shared" si="3"/>
        <v>0</v>
      </c>
      <c r="E58" s="108" t="s">
        <v>83</v>
      </c>
      <c r="F58" s="109">
        <v>21040014</v>
      </c>
      <c r="G58" s="66">
        <v>0</v>
      </c>
    </row>
    <row r="59" spans="1:7" s="36" customFormat="1" ht="12.75">
      <c r="A59" s="96"/>
      <c r="B59" s="165"/>
      <c r="C59" s="97"/>
      <c r="D59" s="98">
        <f t="shared" si="3"/>
        <v>156364</v>
      </c>
      <c r="E59" s="108" t="s">
        <v>84</v>
      </c>
      <c r="F59" s="109">
        <v>21040015</v>
      </c>
      <c r="G59" s="66">
        <v>156364</v>
      </c>
    </row>
    <row r="60" spans="1:7" s="36" customFormat="1" ht="12.75">
      <c r="A60" s="96"/>
      <c r="B60" s="165"/>
      <c r="C60" s="97"/>
      <c r="D60" s="98">
        <f t="shared" si="3"/>
        <v>0</v>
      </c>
      <c r="E60" s="108" t="s">
        <v>85</v>
      </c>
      <c r="F60" s="109">
        <v>21040016</v>
      </c>
      <c r="G60" s="66">
        <v>0</v>
      </c>
    </row>
    <row r="61" spans="1:7" s="36" customFormat="1" ht="12.75">
      <c r="A61" s="96"/>
      <c r="B61" s="165"/>
      <c r="C61" s="97"/>
      <c r="D61" s="98">
        <f t="shared" si="3"/>
        <v>0</v>
      </c>
      <c r="E61" s="108" t="s">
        <v>97</v>
      </c>
      <c r="F61" s="109">
        <v>21040099</v>
      </c>
      <c r="G61" s="66">
        <v>0</v>
      </c>
    </row>
    <row r="62" spans="1:7" s="36" customFormat="1" ht="12" customHeight="1">
      <c r="A62" s="96"/>
      <c r="B62" s="165"/>
      <c r="C62" s="97"/>
      <c r="D62" s="98">
        <f t="shared" si="3"/>
        <v>0</v>
      </c>
      <c r="E62" s="108" t="s">
        <v>113</v>
      </c>
      <c r="F62" s="109">
        <v>21061000</v>
      </c>
      <c r="G62" s="66">
        <v>0</v>
      </c>
    </row>
    <row r="63" spans="1:7" s="36" customFormat="1" ht="12.75" hidden="1">
      <c r="A63" s="96"/>
      <c r="B63" s="165"/>
      <c r="C63" s="97"/>
      <c r="D63" s="98">
        <f t="shared" si="3"/>
        <v>0</v>
      </c>
      <c r="E63" s="108" t="s">
        <v>124</v>
      </c>
      <c r="F63" s="109">
        <v>22011001</v>
      </c>
      <c r="G63" s="66">
        <v>0</v>
      </c>
    </row>
    <row r="64" spans="1:7" s="36" customFormat="1" ht="12.75" hidden="1">
      <c r="A64" s="96"/>
      <c r="B64" s="165"/>
      <c r="C64" s="97"/>
      <c r="D64" s="98">
        <f t="shared" si="3"/>
        <v>0</v>
      </c>
      <c r="E64" s="108" t="s">
        <v>125</v>
      </c>
      <c r="F64" s="109">
        <v>22011002</v>
      </c>
      <c r="G64" s="66">
        <v>0</v>
      </c>
    </row>
    <row r="65" spans="1:7" s="36" customFormat="1" ht="12.75" hidden="1">
      <c r="A65" s="96"/>
      <c r="B65" s="165"/>
      <c r="C65" s="97"/>
      <c r="D65" s="98">
        <f t="shared" si="3"/>
        <v>0</v>
      </c>
      <c r="E65" s="154" t="s">
        <v>126</v>
      </c>
      <c r="F65" s="109">
        <v>22011003</v>
      </c>
      <c r="G65" s="66">
        <v>0</v>
      </c>
    </row>
    <row r="66" spans="1:7" s="36" customFormat="1" ht="12.75" hidden="1">
      <c r="A66" s="96"/>
      <c r="B66" s="165"/>
      <c r="C66" s="97"/>
      <c r="D66" s="98">
        <f t="shared" si="3"/>
        <v>0</v>
      </c>
      <c r="E66" s="108" t="s">
        <v>127</v>
      </c>
      <c r="F66" s="109">
        <v>22011004</v>
      </c>
      <c r="G66" s="66">
        <v>0</v>
      </c>
    </row>
    <row r="67" spans="1:7" s="36" customFormat="1" ht="12.75" hidden="1">
      <c r="A67" s="96"/>
      <c r="B67" s="165"/>
      <c r="C67" s="97"/>
      <c r="D67" s="98">
        <f t="shared" si="3"/>
        <v>0</v>
      </c>
      <c r="E67" s="154" t="s">
        <v>128</v>
      </c>
      <c r="F67" s="109">
        <v>22012001</v>
      </c>
      <c r="G67" s="66">
        <v>0</v>
      </c>
    </row>
    <row r="68" spans="1:7" s="36" customFormat="1" ht="12.75" hidden="1">
      <c r="A68" s="96"/>
      <c r="B68" s="165"/>
      <c r="C68" s="97"/>
      <c r="D68" s="98">
        <f t="shared" si="3"/>
        <v>0</v>
      </c>
      <c r="E68" s="108" t="s">
        <v>129</v>
      </c>
      <c r="F68" s="109">
        <v>22012002</v>
      </c>
      <c r="G68" s="66">
        <v>0</v>
      </c>
    </row>
    <row r="69" spans="1:7" s="36" customFormat="1" ht="12.75" hidden="1">
      <c r="A69" s="96"/>
      <c r="B69" s="165"/>
      <c r="C69" s="97"/>
      <c r="D69" s="98">
        <f t="shared" si="3"/>
        <v>0</v>
      </c>
      <c r="E69" s="108" t="s">
        <v>130</v>
      </c>
      <c r="F69" s="109">
        <v>22012003</v>
      </c>
      <c r="G69" s="66">
        <v>0</v>
      </c>
    </row>
    <row r="70" spans="1:7" s="36" customFormat="1" ht="12.75" hidden="1">
      <c r="A70" s="96"/>
      <c r="B70" s="165"/>
      <c r="C70" s="97"/>
      <c r="D70" s="98">
        <f t="shared" si="3"/>
        <v>0</v>
      </c>
      <c r="E70" s="108" t="s">
        <v>131</v>
      </c>
      <c r="F70" s="109">
        <v>22012004</v>
      </c>
      <c r="G70" s="66">
        <v>0</v>
      </c>
    </row>
    <row r="71" spans="1:7" s="36" customFormat="1" ht="12.75">
      <c r="A71" s="96"/>
      <c r="B71" s="165"/>
      <c r="C71" s="97"/>
      <c r="D71" s="98">
        <f t="shared" si="3"/>
        <v>0</v>
      </c>
      <c r="E71" s="108" t="s">
        <v>103</v>
      </c>
      <c r="F71" s="109">
        <v>29010000</v>
      </c>
      <c r="G71" s="66">
        <v>0</v>
      </c>
    </row>
    <row r="72" spans="1:7" s="36" customFormat="1" ht="12.75">
      <c r="A72" s="96"/>
      <c r="B72" s="165"/>
      <c r="C72" s="97"/>
      <c r="D72" s="98">
        <f t="shared" si="3"/>
        <v>4800</v>
      </c>
      <c r="E72" s="108" t="s">
        <v>41</v>
      </c>
      <c r="F72" s="109">
        <v>31000000</v>
      </c>
      <c r="G72" s="66">
        <v>4800</v>
      </c>
    </row>
    <row r="73" spans="1:7" s="36" customFormat="1" ht="12.75">
      <c r="A73" s="96"/>
      <c r="B73" s="165"/>
      <c r="C73" s="97"/>
      <c r="D73" s="98">
        <f t="shared" si="3"/>
        <v>0</v>
      </c>
      <c r="E73" s="108" t="s">
        <v>71</v>
      </c>
      <c r="F73" s="109">
        <v>32000000</v>
      </c>
      <c r="G73" s="66">
        <v>0</v>
      </c>
    </row>
    <row r="74" spans="1:7" s="36" customFormat="1" ht="12.75">
      <c r="A74" s="96"/>
      <c r="B74" s="165"/>
      <c r="C74" s="97"/>
      <c r="D74" s="98">
        <f t="shared" si="3"/>
        <v>0</v>
      </c>
      <c r="E74" s="108"/>
      <c r="F74" s="109"/>
      <c r="G74" s="98"/>
    </row>
    <row r="75" spans="1:7" s="36" customFormat="1" ht="12.75">
      <c r="A75" s="96"/>
      <c r="B75" s="165"/>
      <c r="C75" s="97"/>
      <c r="D75" s="98">
        <f t="shared" si="3"/>
        <v>0</v>
      </c>
      <c r="E75" s="108"/>
      <c r="F75" s="109"/>
      <c r="G75" s="98"/>
    </row>
    <row r="76" spans="1:7" s="36" customFormat="1" ht="12.75">
      <c r="A76" s="96"/>
      <c r="B76" s="165"/>
      <c r="C76" s="97"/>
      <c r="D76" s="98">
        <f t="shared" si="3"/>
        <v>0</v>
      </c>
      <c r="E76" s="108"/>
      <c r="F76" s="109"/>
      <c r="G76" s="98"/>
    </row>
    <row r="77" spans="1:7" s="36" customFormat="1" ht="12.75">
      <c r="A77" s="110"/>
      <c r="B77" s="111"/>
      <c r="C77" s="111"/>
      <c r="D77" s="112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182806.66999999998</v>
      </c>
      <c r="E78" s="39" t="s">
        <v>24</v>
      </c>
      <c r="F78" s="40"/>
      <c r="G78" s="58">
        <f>SUM(G31:G77)</f>
        <v>182806.66999999998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9187625.040000001</v>
      </c>
      <c r="E80" s="47" t="s">
        <v>27</v>
      </c>
      <c r="F80" s="63"/>
      <c r="G80" s="64">
        <f>(G25+G78)</f>
        <v>9187625.040000001</v>
      </c>
    </row>
    <row r="81" spans="1:12" ht="15" thickTop="1">
      <c r="A81" s="16"/>
      <c r="B81" s="16"/>
      <c r="C81" s="16"/>
      <c r="D81" s="16"/>
      <c r="E81" s="17"/>
      <c r="F81" s="18"/>
      <c r="G81" s="19"/>
    </row>
    <row r="82" spans="1:12">
      <c r="A82" s="20"/>
      <c r="B82" s="20"/>
      <c r="C82" s="20"/>
      <c r="D82" s="20"/>
      <c r="E82" s="21"/>
      <c r="F82" s="22"/>
      <c r="G82" s="23"/>
    </row>
    <row r="83" spans="1:12">
      <c r="A83" s="20"/>
      <c r="B83" s="20"/>
      <c r="C83" s="20"/>
      <c r="D83" s="20"/>
      <c r="E83" s="21"/>
      <c r="F83" s="22"/>
      <c r="G83" s="23"/>
    </row>
    <row r="84" spans="1:12" s="24" customFormat="1" ht="15" thickBot="1">
      <c r="A84" s="206" t="s">
        <v>70</v>
      </c>
      <c r="B84" s="207"/>
      <c r="C84" s="207"/>
      <c r="D84" s="207"/>
      <c r="E84" s="207"/>
      <c r="F84" s="207"/>
      <c r="G84" s="207"/>
    </row>
    <row r="85" spans="1:12" ht="15" thickTop="1">
      <c r="A85" s="194" t="s">
        <v>1</v>
      </c>
      <c r="B85" s="195"/>
      <c r="C85" s="195"/>
      <c r="D85" s="195"/>
      <c r="E85" s="196" t="s">
        <v>6</v>
      </c>
      <c r="F85" s="203" t="s">
        <v>7</v>
      </c>
      <c r="G85" s="12" t="s">
        <v>2</v>
      </c>
      <c r="H85" s="25"/>
      <c r="I85" s="185" t="s">
        <v>52</v>
      </c>
      <c r="J85" s="186"/>
      <c r="K85" s="24"/>
    </row>
    <row r="86" spans="1:12">
      <c r="A86" s="10" t="s">
        <v>3</v>
      </c>
      <c r="B86" s="10" t="s">
        <v>4</v>
      </c>
      <c r="C86" s="10"/>
      <c r="D86" s="10" t="s">
        <v>5</v>
      </c>
      <c r="E86" s="197"/>
      <c r="F86" s="204"/>
      <c r="G86" s="12" t="s">
        <v>8</v>
      </c>
      <c r="H86" s="25"/>
      <c r="I86" s="187"/>
      <c r="J86" s="188"/>
      <c r="K86" s="24"/>
    </row>
    <row r="87" spans="1:12">
      <c r="A87" s="11" t="s">
        <v>9</v>
      </c>
      <c r="B87" s="11" t="s">
        <v>10</v>
      </c>
      <c r="C87" s="11" t="s">
        <v>11</v>
      </c>
      <c r="D87" s="11" t="s">
        <v>9</v>
      </c>
      <c r="E87" s="197"/>
      <c r="F87" s="204"/>
      <c r="G87" s="12" t="s">
        <v>12</v>
      </c>
      <c r="I87" s="156" t="s">
        <v>50</v>
      </c>
      <c r="J87" s="157" t="s">
        <v>50</v>
      </c>
      <c r="L87" s="26"/>
    </row>
    <row r="88" spans="1:12">
      <c r="A88" s="13"/>
      <c r="B88" s="13" t="s">
        <v>13</v>
      </c>
      <c r="C88" s="13" t="s">
        <v>9</v>
      </c>
      <c r="D88" s="182"/>
      <c r="E88" s="198"/>
      <c r="F88" s="205"/>
      <c r="G88" s="14" t="s">
        <v>9</v>
      </c>
      <c r="I88" s="158" t="s">
        <v>51</v>
      </c>
      <c r="J88" s="159" t="s">
        <v>133</v>
      </c>
    </row>
    <row r="89" spans="1:12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2" s="36" customFormat="1" ht="12.75">
      <c r="A90" s="96">
        <f>[2]ต.ค.!G7</f>
        <v>14011260</v>
      </c>
      <c r="B90" s="141">
        <v>0</v>
      </c>
      <c r="C90" s="121">
        <f>SUM(A90+B90)</f>
        <v>14011260</v>
      </c>
      <c r="D90" s="96">
        <f>G90</f>
        <v>1232300</v>
      </c>
      <c r="E90" s="115" t="s">
        <v>29</v>
      </c>
      <c r="F90" s="142" t="s">
        <v>86</v>
      </c>
      <c r="G90" s="98">
        <f>I90+J90</f>
        <v>1232300</v>
      </c>
      <c r="I90" s="166">
        <v>1232300</v>
      </c>
      <c r="J90" s="67"/>
    </row>
    <row r="91" spans="1:12" s="36" customFormat="1" ht="12.75">
      <c r="A91" s="96">
        <f>[2]ต.ค.!G8</f>
        <v>2571120</v>
      </c>
      <c r="B91" s="141">
        <v>0</v>
      </c>
      <c r="C91" s="121">
        <f t="shared" ref="C91:C100" si="4">SUM(A91+B91)</f>
        <v>2571120</v>
      </c>
      <c r="D91" s="96">
        <f t="shared" ref="D91:D101" si="5">G91</f>
        <v>214260</v>
      </c>
      <c r="E91" s="115" t="s">
        <v>30</v>
      </c>
      <c r="F91" s="142" t="s">
        <v>87</v>
      </c>
      <c r="G91" s="98">
        <f t="shared" ref="G91:G101" si="6">I91+J91</f>
        <v>214260</v>
      </c>
      <c r="I91" s="66">
        <v>214260</v>
      </c>
      <c r="J91" s="91"/>
    </row>
    <row r="92" spans="1:12" s="36" customFormat="1" ht="12.75">
      <c r="A92" s="96">
        <f>[2]ต.ค.!G9</f>
        <v>9315736</v>
      </c>
      <c r="B92" s="141">
        <v>0</v>
      </c>
      <c r="C92" s="121">
        <f t="shared" si="4"/>
        <v>9315736</v>
      </c>
      <c r="D92" s="96">
        <f t="shared" si="5"/>
        <v>625520</v>
      </c>
      <c r="E92" s="115" t="s">
        <v>31</v>
      </c>
      <c r="F92" s="142" t="s">
        <v>88</v>
      </c>
      <c r="G92" s="98">
        <f t="shared" si="6"/>
        <v>625520</v>
      </c>
      <c r="I92" s="66">
        <v>625520</v>
      </c>
      <c r="J92" s="67"/>
    </row>
    <row r="93" spans="1:12" s="36" customFormat="1" ht="12.75">
      <c r="A93" s="96">
        <f>[2]ต.ค.!G10</f>
        <v>796000</v>
      </c>
      <c r="B93" s="141">
        <v>0</v>
      </c>
      <c r="C93" s="121">
        <f t="shared" si="4"/>
        <v>796000</v>
      </c>
      <c r="D93" s="96">
        <f t="shared" si="5"/>
        <v>17300</v>
      </c>
      <c r="E93" s="115" t="s">
        <v>32</v>
      </c>
      <c r="F93" s="142" t="s">
        <v>89</v>
      </c>
      <c r="G93" s="98">
        <f t="shared" si="6"/>
        <v>17300</v>
      </c>
      <c r="I93" s="66">
        <v>17300</v>
      </c>
      <c r="J93" s="91"/>
    </row>
    <row r="94" spans="1:12" s="36" customFormat="1" ht="12.75">
      <c r="A94" s="96">
        <f>[2]ต.ค.!G11</f>
        <v>4317170</v>
      </c>
      <c r="B94" s="141">
        <v>0</v>
      </c>
      <c r="C94" s="121">
        <f t="shared" si="4"/>
        <v>4317170</v>
      </c>
      <c r="D94" s="96">
        <f t="shared" si="5"/>
        <v>188750</v>
      </c>
      <c r="E94" s="115" t="s">
        <v>33</v>
      </c>
      <c r="F94" s="142" t="s">
        <v>90</v>
      </c>
      <c r="G94" s="98">
        <f t="shared" si="6"/>
        <v>188750</v>
      </c>
      <c r="I94" s="66">
        <v>188750</v>
      </c>
      <c r="J94" s="68"/>
    </row>
    <row r="95" spans="1:12" s="36" customFormat="1" ht="12.75">
      <c r="A95" s="96">
        <f>[2]ต.ค.!G12</f>
        <v>2152144</v>
      </c>
      <c r="B95" s="141">
        <v>0</v>
      </c>
      <c r="C95" s="121">
        <f t="shared" si="4"/>
        <v>2152144</v>
      </c>
      <c r="D95" s="96">
        <f t="shared" si="5"/>
        <v>18520</v>
      </c>
      <c r="E95" s="115" t="s">
        <v>34</v>
      </c>
      <c r="F95" s="142" t="s">
        <v>91</v>
      </c>
      <c r="G95" s="98">
        <f t="shared" si="6"/>
        <v>18520</v>
      </c>
      <c r="I95" s="66">
        <v>18520</v>
      </c>
      <c r="J95" s="67"/>
    </row>
    <row r="96" spans="1:12" s="36" customFormat="1" ht="12.75">
      <c r="A96" s="96">
        <f>[2]ต.ค.!G13</f>
        <v>257000</v>
      </c>
      <c r="B96" s="141">
        <v>0</v>
      </c>
      <c r="C96" s="121">
        <f t="shared" si="4"/>
        <v>257000</v>
      </c>
      <c r="D96" s="96">
        <f t="shared" si="5"/>
        <v>15451.58</v>
      </c>
      <c r="E96" s="115" t="s">
        <v>35</v>
      </c>
      <c r="F96" s="142" t="s">
        <v>92</v>
      </c>
      <c r="G96" s="98">
        <f t="shared" si="6"/>
        <v>15451.58</v>
      </c>
      <c r="I96" s="66">
        <v>15451.58</v>
      </c>
      <c r="J96" s="91"/>
    </row>
    <row r="97" spans="1:10" s="36" customFormat="1" ht="12.75">
      <c r="A97" s="96">
        <f>[2]ต.ค.!G14</f>
        <v>1275300</v>
      </c>
      <c r="B97" s="141">
        <v>0</v>
      </c>
      <c r="C97" s="121">
        <f t="shared" si="4"/>
        <v>1275300</v>
      </c>
      <c r="D97" s="96">
        <f t="shared" si="5"/>
        <v>0</v>
      </c>
      <c r="E97" s="115" t="s">
        <v>36</v>
      </c>
      <c r="F97" s="142" t="s">
        <v>93</v>
      </c>
      <c r="G97" s="98">
        <f t="shared" si="6"/>
        <v>0</v>
      </c>
      <c r="I97" s="66">
        <v>0</v>
      </c>
      <c r="J97" s="68"/>
    </row>
    <row r="98" spans="1:10" s="36" customFormat="1" ht="12.75">
      <c r="A98" s="96">
        <f>[2]ต.ค.!G15</f>
        <v>3683270</v>
      </c>
      <c r="B98" s="141">
        <v>0</v>
      </c>
      <c r="C98" s="121">
        <f t="shared" si="4"/>
        <v>3683270</v>
      </c>
      <c r="D98" s="96">
        <f t="shared" si="5"/>
        <v>0</v>
      </c>
      <c r="E98" s="115" t="s">
        <v>37</v>
      </c>
      <c r="F98" s="142" t="s">
        <v>94</v>
      </c>
      <c r="G98" s="98">
        <f t="shared" si="6"/>
        <v>0</v>
      </c>
      <c r="I98" s="66">
        <v>0</v>
      </c>
      <c r="J98" s="68">
        <v>0</v>
      </c>
    </row>
    <row r="99" spans="1:10" s="36" customFormat="1" ht="12.75">
      <c r="A99" s="96">
        <f>[2]ต.ค.!G16</f>
        <v>0</v>
      </c>
      <c r="B99" s="141">
        <v>0</v>
      </c>
      <c r="C99" s="121">
        <f t="shared" si="4"/>
        <v>0</v>
      </c>
      <c r="D99" s="96">
        <f t="shared" si="5"/>
        <v>0</v>
      </c>
      <c r="E99" s="115" t="s">
        <v>38</v>
      </c>
      <c r="F99" s="142" t="s">
        <v>95</v>
      </c>
      <c r="G99" s="98">
        <f t="shared" si="6"/>
        <v>0</v>
      </c>
      <c r="I99" s="66">
        <v>0</v>
      </c>
      <c r="J99" s="91"/>
    </row>
    <row r="100" spans="1:10" s="36" customFormat="1" ht="12.75">
      <c r="A100" s="96">
        <f>[2]ต.ค.!G17</f>
        <v>2621000</v>
      </c>
      <c r="B100" s="141">
        <v>0</v>
      </c>
      <c r="C100" s="121">
        <f t="shared" si="4"/>
        <v>2621000</v>
      </c>
      <c r="D100" s="96">
        <f t="shared" si="5"/>
        <v>0</v>
      </c>
      <c r="E100" s="115" t="s">
        <v>39</v>
      </c>
      <c r="F100" s="142" t="s">
        <v>96</v>
      </c>
      <c r="G100" s="98">
        <f t="shared" si="6"/>
        <v>0</v>
      </c>
      <c r="I100" s="66">
        <v>0</v>
      </c>
      <c r="J100" s="91"/>
    </row>
    <row r="101" spans="1:10" s="36" customFormat="1" ht="12.75">
      <c r="A101" s="110"/>
      <c r="B101" s="143"/>
      <c r="C101" s="122"/>
      <c r="D101" s="110">
        <f t="shared" si="5"/>
        <v>0</v>
      </c>
      <c r="E101" s="123"/>
      <c r="F101" s="144"/>
      <c r="G101" s="112">
        <f t="shared" si="6"/>
        <v>0</v>
      </c>
      <c r="I101" s="69">
        <v>0</v>
      </c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SUM(D90:D101)</f>
        <v>2312101.58</v>
      </c>
      <c r="E102" s="47" t="s">
        <v>24</v>
      </c>
      <c r="F102" s="48"/>
      <c r="G102" s="49">
        <f>SUM(G90:G101)</f>
        <v>2312101.58</v>
      </c>
      <c r="I102" s="49">
        <f>SUM(I90:I101)</f>
        <v>2312101.58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28">
        <f>G104</f>
        <v>27160</v>
      </c>
      <c r="E104" s="129" t="s">
        <v>26</v>
      </c>
      <c r="F104" s="130">
        <v>11041000</v>
      </c>
      <c r="G104" s="137">
        <v>27160</v>
      </c>
    </row>
    <row r="105" spans="1:10" s="36" customFormat="1" ht="12.75">
      <c r="A105" s="96"/>
      <c r="B105" s="97"/>
      <c r="C105" s="97"/>
      <c r="D105" s="98">
        <f t="shared" ref="D105:D148" si="7">G105</f>
        <v>100000</v>
      </c>
      <c r="E105" s="108" t="s">
        <v>47</v>
      </c>
      <c r="F105" s="109">
        <v>11045000</v>
      </c>
      <c r="G105" s="66">
        <v>100000</v>
      </c>
    </row>
    <row r="106" spans="1:10" s="36" customFormat="1" ht="12.75">
      <c r="A106" s="96"/>
      <c r="B106" s="134"/>
      <c r="C106" s="97"/>
      <c r="D106" s="98">
        <f t="shared" si="7"/>
        <v>0</v>
      </c>
      <c r="E106" s="108" t="s">
        <v>48</v>
      </c>
      <c r="F106" s="109">
        <v>11046000</v>
      </c>
      <c r="G106" s="66">
        <v>0</v>
      </c>
    </row>
    <row r="107" spans="1:10" s="36" customFormat="1" ht="12.75">
      <c r="A107" s="96"/>
      <c r="B107" s="97"/>
      <c r="C107" s="97"/>
      <c r="D107" s="98">
        <f t="shared" si="7"/>
        <v>0</v>
      </c>
      <c r="E107" s="108" t="s">
        <v>112</v>
      </c>
      <c r="F107" s="109">
        <v>11047000</v>
      </c>
      <c r="G107" s="66">
        <v>0</v>
      </c>
    </row>
    <row r="108" spans="1:10" s="36" customFormat="1" ht="12.75">
      <c r="A108" s="96"/>
      <c r="B108" s="134"/>
      <c r="C108" s="97"/>
      <c r="D108" s="98">
        <f t="shared" si="7"/>
        <v>0</v>
      </c>
      <c r="E108" s="108" t="s">
        <v>123</v>
      </c>
      <c r="F108" s="109">
        <v>12010010</v>
      </c>
      <c r="G108" s="66">
        <v>0</v>
      </c>
    </row>
    <row r="109" spans="1:10" s="36" customFormat="1" ht="12.75">
      <c r="A109" s="96"/>
      <c r="B109" s="97"/>
      <c r="C109" s="97"/>
      <c r="D109" s="98">
        <f t="shared" si="7"/>
        <v>0</v>
      </c>
      <c r="E109" s="108" t="s">
        <v>104</v>
      </c>
      <c r="F109" s="109">
        <v>12045000</v>
      </c>
      <c r="G109" s="66">
        <v>0</v>
      </c>
    </row>
    <row r="110" spans="1:10" s="36" customFormat="1" ht="12.75">
      <c r="A110" s="96"/>
      <c r="B110" s="134"/>
      <c r="C110" s="97"/>
      <c r="D110" s="98">
        <f t="shared" si="7"/>
        <v>0</v>
      </c>
      <c r="E110" s="108" t="s">
        <v>132</v>
      </c>
      <c r="F110" s="109">
        <v>12046000</v>
      </c>
      <c r="G110" s="66">
        <v>0</v>
      </c>
    </row>
    <row r="111" spans="1:10" s="36" customFormat="1" ht="12.75">
      <c r="A111" s="96"/>
      <c r="B111" s="97"/>
      <c r="C111" s="97"/>
      <c r="D111" s="98">
        <f t="shared" si="7"/>
        <v>0</v>
      </c>
      <c r="E111" s="108" t="s">
        <v>100</v>
      </c>
      <c r="F111" s="109">
        <v>19020000</v>
      </c>
      <c r="G111" s="66">
        <v>0</v>
      </c>
    </row>
    <row r="112" spans="1:10" s="36" customFormat="1" ht="12.75">
      <c r="A112" s="96"/>
      <c r="B112" s="134"/>
      <c r="C112" s="97"/>
      <c r="D112" s="98">
        <f t="shared" si="7"/>
        <v>0</v>
      </c>
      <c r="E112" s="108" t="s">
        <v>101</v>
      </c>
      <c r="F112" s="109">
        <v>19030000</v>
      </c>
      <c r="G112" s="66">
        <v>0</v>
      </c>
    </row>
    <row r="113" spans="1:10" s="36" customFormat="1" ht="12.75">
      <c r="A113" s="96"/>
      <c r="B113" s="97"/>
      <c r="C113" s="97"/>
      <c r="D113" s="98">
        <f t="shared" si="7"/>
        <v>0</v>
      </c>
      <c r="E113" s="108" t="s">
        <v>102</v>
      </c>
      <c r="F113" s="109">
        <v>19040000</v>
      </c>
      <c r="G113" s="66">
        <v>0</v>
      </c>
    </row>
    <row r="114" spans="1:10" s="36" customFormat="1" ht="12.75">
      <c r="A114" s="96"/>
      <c r="B114" s="134"/>
      <c r="C114" s="97"/>
      <c r="D114" s="98">
        <f t="shared" si="7"/>
        <v>1801200</v>
      </c>
      <c r="E114" s="108" t="s">
        <v>76</v>
      </c>
      <c r="F114" s="109">
        <v>21010000</v>
      </c>
      <c r="G114" s="66">
        <v>1801200</v>
      </c>
      <c r="I114" s="54"/>
      <c r="J114" s="54"/>
    </row>
    <row r="115" spans="1:10" s="36" customFormat="1" ht="12.75" customHeight="1">
      <c r="A115" s="96"/>
      <c r="B115" s="97"/>
      <c r="C115" s="97"/>
      <c r="D115" s="98">
        <f t="shared" si="7"/>
        <v>0</v>
      </c>
      <c r="E115" s="108" t="s">
        <v>77</v>
      </c>
      <c r="F115" s="109">
        <v>21020000</v>
      </c>
      <c r="G115" s="66">
        <v>0</v>
      </c>
      <c r="I115" s="183"/>
      <c r="J115" s="177"/>
    </row>
    <row r="116" spans="1:10" s="36" customFormat="1" ht="12.75">
      <c r="A116" s="96"/>
      <c r="B116" s="134"/>
      <c r="C116" s="97"/>
      <c r="D116" s="98">
        <f t="shared" si="7"/>
        <v>0</v>
      </c>
      <c r="E116" s="108" t="s">
        <v>40</v>
      </c>
      <c r="F116" s="109">
        <v>21030000</v>
      </c>
      <c r="G116" s="66">
        <v>0</v>
      </c>
      <c r="I116" s="55"/>
    </row>
    <row r="117" spans="1:10" s="36" customFormat="1" ht="12.75">
      <c r="A117" s="96"/>
      <c r="B117" s="97"/>
      <c r="C117" s="97"/>
      <c r="D117" s="98">
        <f t="shared" si="7"/>
        <v>23854.880000000001</v>
      </c>
      <c r="E117" s="108" t="s">
        <v>78</v>
      </c>
      <c r="F117" s="109">
        <v>21040001</v>
      </c>
      <c r="G117" s="66">
        <v>23854.880000000001</v>
      </c>
      <c r="I117" s="55"/>
      <c r="J117" s="55"/>
    </row>
    <row r="118" spans="1:10" s="36" customFormat="1" ht="12.75">
      <c r="A118" s="96"/>
      <c r="B118" s="134"/>
      <c r="C118" s="97"/>
      <c r="D118" s="98">
        <f t="shared" si="7"/>
        <v>0</v>
      </c>
      <c r="E118" s="108" t="s">
        <v>99</v>
      </c>
      <c r="F118" s="109">
        <v>21040002</v>
      </c>
      <c r="G118" s="66">
        <v>0</v>
      </c>
      <c r="I118" s="55"/>
      <c r="J118" s="55"/>
    </row>
    <row r="119" spans="1:10" s="36" customFormat="1" ht="12.75">
      <c r="A119" s="96"/>
      <c r="B119" s="97"/>
      <c r="C119" s="97"/>
      <c r="D119" s="98">
        <f t="shared" si="7"/>
        <v>0</v>
      </c>
      <c r="E119" s="108" t="s">
        <v>105</v>
      </c>
      <c r="F119" s="109">
        <v>21040003</v>
      </c>
      <c r="G119" s="66">
        <v>0</v>
      </c>
      <c r="I119" s="55"/>
      <c r="J119" s="55"/>
    </row>
    <row r="120" spans="1:10" s="36" customFormat="1" ht="12.75">
      <c r="A120" s="96"/>
      <c r="B120" s="134"/>
      <c r="C120" s="97"/>
      <c r="D120" s="98">
        <f t="shared" si="7"/>
        <v>0</v>
      </c>
      <c r="E120" s="108" t="s">
        <v>106</v>
      </c>
      <c r="F120" s="109">
        <v>21040004</v>
      </c>
      <c r="G120" s="66">
        <v>0</v>
      </c>
      <c r="I120" s="55"/>
      <c r="J120" s="55"/>
    </row>
    <row r="121" spans="1:10" s="36" customFormat="1" ht="12.75">
      <c r="A121" s="96"/>
      <c r="B121" s="97"/>
      <c r="C121" s="97"/>
      <c r="D121" s="98">
        <f t="shared" si="7"/>
        <v>0</v>
      </c>
      <c r="E121" s="108" t="s">
        <v>79</v>
      </c>
      <c r="F121" s="109">
        <v>21040005</v>
      </c>
      <c r="G121" s="66">
        <v>0</v>
      </c>
      <c r="I121" s="55"/>
      <c r="J121" s="55"/>
    </row>
    <row r="122" spans="1:10" s="36" customFormat="1" ht="12.75">
      <c r="A122" s="96"/>
      <c r="B122" s="134"/>
      <c r="C122" s="97"/>
      <c r="D122" s="98">
        <f t="shared" si="7"/>
        <v>0</v>
      </c>
      <c r="E122" s="108" t="s">
        <v>107</v>
      </c>
      <c r="F122" s="109">
        <v>21040006</v>
      </c>
      <c r="G122" s="66">
        <v>0</v>
      </c>
      <c r="I122" s="55"/>
      <c r="J122" s="55"/>
    </row>
    <row r="123" spans="1:10" s="36" customFormat="1" ht="12.75">
      <c r="A123" s="96"/>
      <c r="B123" s="97"/>
      <c r="C123" s="97"/>
      <c r="D123" s="98">
        <f t="shared" si="7"/>
        <v>0</v>
      </c>
      <c r="E123" s="108" t="s">
        <v>80</v>
      </c>
      <c r="F123" s="109">
        <v>21040007</v>
      </c>
      <c r="G123" s="66">
        <v>0</v>
      </c>
      <c r="I123" s="55"/>
      <c r="J123" s="55"/>
    </row>
    <row r="124" spans="1:10" s="36" customFormat="1" ht="12.75">
      <c r="A124" s="96"/>
      <c r="B124" s="134"/>
      <c r="C124" s="97"/>
      <c r="D124" s="98">
        <f t="shared" si="7"/>
        <v>0</v>
      </c>
      <c r="E124" s="108" t="s">
        <v>81</v>
      </c>
      <c r="F124" s="109">
        <v>21040008</v>
      </c>
      <c r="G124" s="66">
        <v>0</v>
      </c>
      <c r="I124" s="55"/>
      <c r="J124" s="55"/>
    </row>
    <row r="125" spans="1:10" s="36" customFormat="1" ht="12.75">
      <c r="A125" s="96"/>
      <c r="B125" s="97"/>
      <c r="C125" s="97"/>
      <c r="D125" s="98">
        <f t="shared" si="7"/>
        <v>0</v>
      </c>
      <c r="E125" s="108" t="s">
        <v>108</v>
      </c>
      <c r="F125" s="109">
        <v>21040009</v>
      </c>
      <c r="G125" s="66">
        <v>0</v>
      </c>
      <c r="I125" s="55"/>
      <c r="J125" s="55"/>
    </row>
    <row r="126" spans="1:10" s="36" customFormat="1" ht="12.75">
      <c r="A126" s="96"/>
      <c r="B126" s="134"/>
      <c r="C126" s="97"/>
      <c r="D126" s="98">
        <f t="shared" si="7"/>
        <v>0</v>
      </c>
      <c r="E126" s="108" t="s">
        <v>109</v>
      </c>
      <c r="F126" s="109">
        <v>21040010</v>
      </c>
      <c r="G126" s="66">
        <v>0</v>
      </c>
      <c r="I126" s="55"/>
      <c r="J126" s="55"/>
    </row>
    <row r="127" spans="1:10" s="36" customFormat="1" ht="12.75">
      <c r="A127" s="96"/>
      <c r="B127" s="97"/>
      <c r="C127" s="97"/>
      <c r="D127" s="98">
        <f t="shared" si="7"/>
        <v>0</v>
      </c>
      <c r="E127" s="108" t="s">
        <v>110</v>
      </c>
      <c r="F127" s="109">
        <v>21040011</v>
      </c>
      <c r="G127" s="66">
        <v>0</v>
      </c>
      <c r="I127" s="55"/>
      <c r="J127" s="55"/>
    </row>
    <row r="128" spans="1:10" s="36" customFormat="1" ht="12.75">
      <c r="A128" s="96"/>
      <c r="B128" s="134"/>
      <c r="C128" s="97"/>
      <c r="D128" s="98">
        <f t="shared" si="7"/>
        <v>0</v>
      </c>
      <c r="E128" s="108" t="s">
        <v>111</v>
      </c>
      <c r="F128" s="109">
        <v>21040012</v>
      </c>
      <c r="G128" s="66">
        <v>0</v>
      </c>
      <c r="I128" s="55"/>
      <c r="J128" s="55"/>
    </row>
    <row r="129" spans="1:10" s="36" customFormat="1" ht="12.75">
      <c r="A129" s="96"/>
      <c r="B129" s="97"/>
      <c r="C129" s="97"/>
      <c r="D129" s="98">
        <f t="shared" si="7"/>
        <v>2500</v>
      </c>
      <c r="E129" s="108" t="s">
        <v>82</v>
      </c>
      <c r="F129" s="109">
        <v>21040013</v>
      </c>
      <c r="G129" s="66">
        <v>2500</v>
      </c>
      <c r="I129" s="55"/>
      <c r="J129" s="55"/>
    </row>
    <row r="130" spans="1:10" s="36" customFormat="1" ht="12.75">
      <c r="A130" s="96"/>
      <c r="B130" s="134"/>
      <c r="C130" s="97"/>
      <c r="D130" s="98">
        <f t="shared" si="7"/>
        <v>0</v>
      </c>
      <c r="E130" s="108" t="s">
        <v>83</v>
      </c>
      <c r="F130" s="109">
        <v>21040014</v>
      </c>
      <c r="G130" s="66">
        <v>0</v>
      </c>
      <c r="I130" s="55"/>
      <c r="J130" s="55"/>
    </row>
    <row r="131" spans="1:10" s="36" customFormat="1" ht="12.75">
      <c r="A131" s="96"/>
      <c r="B131" s="97"/>
      <c r="C131" s="97"/>
      <c r="D131" s="98">
        <f t="shared" si="7"/>
        <v>156364</v>
      </c>
      <c r="E131" s="108" t="s">
        <v>84</v>
      </c>
      <c r="F131" s="109">
        <v>21040015</v>
      </c>
      <c r="G131" s="66">
        <v>156364</v>
      </c>
      <c r="I131" s="55"/>
      <c r="J131" s="55"/>
    </row>
    <row r="132" spans="1:10" s="36" customFormat="1" ht="12.75">
      <c r="A132" s="96"/>
      <c r="B132" s="134"/>
      <c r="C132" s="97"/>
      <c r="D132" s="98">
        <f t="shared" si="7"/>
        <v>0</v>
      </c>
      <c r="E132" s="108" t="s">
        <v>85</v>
      </c>
      <c r="F132" s="109">
        <v>21040016</v>
      </c>
      <c r="G132" s="66">
        <v>0</v>
      </c>
      <c r="I132" s="55"/>
      <c r="J132" s="55"/>
    </row>
    <row r="133" spans="1:10" s="36" customFormat="1" ht="12.75">
      <c r="A133" s="96"/>
      <c r="B133" s="97"/>
      <c r="C133" s="97"/>
      <c r="D133" s="98">
        <f t="shared" si="7"/>
        <v>0</v>
      </c>
      <c r="E133" s="108" t="s">
        <v>97</v>
      </c>
      <c r="F133" s="109">
        <v>21040099</v>
      </c>
      <c r="G133" s="66">
        <v>0</v>
      </c>
    </row>
    <row r="134" spans="1:10" s="36" customFormat="1" ht="12" customHeight="1">
      <c r="A134" s="96"/>
      <c r="B134" s="134"/>
      <c r="C134" s="97"/>
      <c r="D134" s="98">
        <f t="shared" si="7"/>
        <v>0</v>
      </c>
      <c r="E134" s="108" t="s">
        <v>113</v>
      </c>
      <c r="F134" s="109">
        <v>21061000</v>
      </c>
      <c r="G134" s="66">
        <v>0</v>
      </c>
    </row>
    <row r="135" spans="1:10" s="36" customFormat="1" ht="12.75" hidden="1">
      <c r="A135" s="96"/>
      <c r="B135" s="97"/>
      <c r="C135" s="97"/>
      <c r="D135" s="98">
        <f t="shared" si="7"/>
        <v>0</v>
      </c>
      <c r="E135" s="108" t="s">
        <v>124</v>
      </c>
      <c r="F135" s="109">
        <v>22011001</v>
      </c>
      <c r="G135" s="66">
        <v>0</v>
      </c>
    </row>
    <row r="136" spans="1:10" s="36" customFormat="1" ht="12.75" hidden="1">
      <c r="A136" s="96"/>
      <c r="B136" s="134"/>
      <c r="C136" s="97"/>
      <c r="D136" s="98">
        <f t="shared" si="7"/>
        <v>0</v>
      </c>
      <c r="E136" s="108" t="s">
        <v>125</v>
      </c>
      <c r="F136" s="109">
        <v>22011002</v>
      </c>
      <c r="G136" s="66">
        <v>0</v>
      </c>
    </row>
    <row r="137" spans="1:10" s="36" customFormat="1" ht="12.75" hidden="1">
      <c r="A137" s="96"/>
      <c r="B137" s="97"/>
      <c r="C137" s="97"/>
      <c r="D137" s="98">
        <f t="shared" si="7"/>
        <v>0</v>
      </c>
      <c r="E137" s="154" t="s">
        <v>126</v>
      </c>
      <c r="F137" s="109">
        <v>22011003</v>
      </c>
      <c r="G137" s="66">
        <v>0</v>
      </c>
    </row>
    <row r="138" spans="1:10" s="36" customFormat="1" ht="12.75" hidden="1">
      <c r="A138" s="96"/>
      <c r="B138" s="134"/>
      <c r="C138" s="97"/>
      <c r="D138" s="98">
        <f t="shared" si="7"/>
        <v>0</v>
      </c>
      <c r="E138" s="108" t="s">
        <v>127</v>
      </c>
      <c r="F138" s="109">
        <v>22011004</v>
      </c>
      <c r="G138" s="66">
        <v>0</v>
      </c>
    </row>
    <row r="139" spans="1:10" s="36" customFormat="1" ht="12.75" hidden="1">
      <c r="A139" s="96"/>
      <c r="B139" s="97"/>
      <c r="C139" s="97"/>
      <c r="D139" s="98">
        <f t="shared" si="7"/>
        <v>0</v>
      </c>
      <c r="E139" s="154" t="s">
        <v>128</v>
      </c>
      <c r="F139" s="109">
        <v>22012001</v>
      </c>
      <c r="G139" s="66">
        <v>0</v>
      </c>
    </row>
    <row r="140" spans="1:10" s="36" customFormat="1" ht="12.75" hidden="1">
      <c r="A140" s="96"/>
      <c r="B140" s="134"/>
      <c r="C140" s="97"/>
      <c r="D140" s="98">
        <f t="shared" si="7"/>
        <v>0</v>
      </c>
      <c r="E140" s="108" t="s">
        <v>129</v>
      </c>
      <c r="F140" s="109">
        <v>22012002</v>
      </c>
      <c r="G140" s="66">
        <v>0</v>
      </c>
    </row>
    <row r="141" spans="1:10" s="36" customFormat="1" ht="12.75" hidden="1">
      <c r="A141" s="96"/>
      <c r="B141" s="97"/>
      <c r="C141" s="97"/>
      <c r="D141" s="98">
        <f t="shared" si="7"/>
        <v>0</v>
      </c>
      <c r="E141" s="108" t="s">
        <v>130</v>
      </c>
      <c r="F141" s="109">
        <v>22012003</v>
      </c>
      <c r="G141" s="66">
        <v>0</v>
      </c>
    </row>
    <row r="142" spans="1:10" s="36" customFormat="1" ht="12.75" hidden="1">
      <c r="A142" s="96"/>
      <c r="B142" s="134"/>
      <c r="C142" s="97"/>
      <c r="D142" s="98">
        <f t="shared" si="7"/>
        <v>0</v>
      </c>
      <c r="E142" s="108" t="s">
        <v>131</v>
      </c>
      <c r="F142" s="109">
        <v>22012004</v>
      </c>
      <c r="G142" s="66">
        <v>0</v>
      </c>
    </row>
    <row r="143" spans="1:10" s="36" customFormat="1" ht="12.75">
      <c r="A143" s="96"/>
      <c r="B143" s="97"/>
      <c r="C143" s="97"/>
      <c r="D143" s="98">
        <f t="shared" si="7"/>
        <v>0</v>
      </c>
      <c r="E143" s="108" t="s">
        <v>103</v>
      </c>
      <c r="F143" s="109">
        <v>29010000</v>
      </c>
      <c r="G143" s="66">
        <v>0</v>
      </c>
    </row>
    <row r="144" spans="1:10" s="36" customFormat="1" ht="12.75">
      <c r="A144" s="96"/>
      <c r="B144" s="134"/>
      <c r="C144" s="97"/>
      <c r="D144" s="98">
        <f t="shared" si="7"/>
        <v>0</v>
      </c>
      <c r="E144" s="108" t="s">
        <v>41</v>
      </c>
      <c r="F144" s="109">
        <v>31000000</v>
      </c>
      <c r="G144" s="66">
        <v>0</v>
      </c>
    </row>
    <row r="145" spans="1:9" s="36" customFormat="1" ht="12.75">
      <c r="A145" s="96"/>
      <c r="B145" s="97"/>
      <c r="C145" s="97"/>
      <c r="D145" s="98">
        <f t="shared" si="7"/>
        <v>0</v>
      </c>
      <c r="E145" s="108" t="s">
        <v>71</v>
      </c>
      <c r="F145" s="109">
        <v>32000000</v>
      </c>
      <c r="G145" s="66">
        <v>0</v>
      </c>
    </row>
    <row r="146" spans="1:9" s="36" customFormat="1" ht="12.75">
      <c r="A146" s="96"/>
      <c r="B146" s="134"/>
      <c r="C146" s="97"/>
      <c r="D146" s="98">
        <f t="shared" si="7"/>
        <v>0</v>
      </c>
      <c r="E146" s="108"/>
      <c r="F146" s="109"/>
      <c r="G146" s="98"/>
    </row>
    <row r="147" spans="1:9" s="36" customFormat="1" ht="12.75">
      <c r="A147" s="96"/>
      <c r="B147" s="97"/>
      <c r="C147" s="97"/>
      <c r="D147" s="98">
        <f t="shared" si="7"/>
        <v>0</v>
      </c>
      <c r="E147" s="108"/>
      <c r="F147" s="109"/>
      <c r="G147" s="98"/>
    </row>
    <row r="148" spans="1:9" s="36" customFormat="1" ht="12.75">
      <c r="A148" s="96"/>
      <c r="B148" s="134"/>
      <c r="C148" s="97"/>
      <c r="D148" s="98">
        <f t="shared" si="7"/>
        <v>0</v>
      </c>
      <c r="E148" s="108"/>
      <c r="F148" s="109"/>
      <c r="G148" s="98"/>
    </row>
    <row r="149" spans="1:9" s="36" customFormat="1" ht="12.75" customHeight="1">
      <c r="A149" s="111"/>
      <c r="B149" s="111"/>
      <c r="C149" s="111"/>
      <c r="D149" s="111"/>
      <c r="E149" s="113"/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2111078.88</v>
      </c>
      <c r="E150" s="47" t="s">
        <v>24</v>
      </c>
      <c r="F150" s="63"/>
      <c r="G150" s="64">
        <f>SUM(G104:G149)</f>
        <v>2111078.88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4423180.46</v>
      </c>
      <c r="E152" s="47" t="s">
        <v>42</v>
      </c>
      <c r="F152" s="63"/>
      <c r="G152" s="64">
        <f>G102+G150</f>
        <v>4423180.46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4764444.580000001</v>
      </c>
      <c r="E154" s="82" t="s">
        <v>49</v>
      </c>
      <c r="F154" s="81"/>
      <c r="G154" s="83">
        <f>SUM(G80-G152)</f>
        <v>4764444.580000001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42101297.309999995</v>
      </c>
      <c r="E156" s="85" t="s">
        <v>43</v>
      </c>
      <c r="F156" s="81"/>
      <c r="G156" s="64">
        <f>(G10+G80-G152)</f>
        <v>42101297.309999995</v>
      </c>
      <c r="H156" s="87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A160" s="27"/>
      <c r="B160" s="29"/>
      <c r="C160" s="30"/>
      <c r="D160" s="30"/>
    </row>
    <row r="161" spans="1:7">
      <c r="A161" s="27"/>
      <c r="B161" s="29"/>
      <c r="C161" s="30"/>
      <c r="D161" s="30"/>
    </row>
    <row r="162" spans="1:7">
      <c r="A162" s="27"/>
      <c r="B162" s="29"/>
      <c r="C162" s="30"/>
      <c r="D162" s="30"/>
    </row>
    <row r="163" spans="1:7">
      <c r="A163" s="27"/>
      <c r="B163" s="29"/>
      <c r="C163" s="30"/>
      <c r="D163" s="30"/>
    </row>
    <row r="164" spans="1:7">
      <c r="A164" s="190"/>
      <c r="B164" s="190"/>
      <c r="C164" s="190"/>
      <c r="D164" s="190"/>
      <c r="E164" s="190"/>
      <c r="F164" s="190"/>
      <c r="G164" s="190"/>
    </row>
  </sheetData>
  <mergeCells count="13">
    <mergeCell ref="I85:J86"/>
    <mergeCell ref="I1:K1"/>
    <mergeCell ref="A164:G164"/>
    <mergeCell ref="A1:G1"/>
    <mergeCell ref="A2:G2"/>
    <mergeCell ref="A3:G3"/>
    <mergeCell ref="A5:D5"/>
    <mergeCell ref="A85:D85"/>
    <mergeCell ref="E85:E88"/>
    <mergeCell ref="E5:E8"/>
    <mergeCell ref="F5:F8"/>
    <mergeCell ref="F85:F88"/>
    <mergeCell ref="A84:G84"/>
  </mergeCells>
  <dataValidations count="3">
    <dataValidation type="list" allowBlank="1" showInputMessage="1" showErrorMessage="1" sqref="I3">
      <formula1>ปีงบประมาณ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K3">
      <formula1>พ.ศ.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ignoredErrors>
    <ignoredError sqref="C21:D21 D25" 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20" zoomScale="110" zoomScaleNormal="110" workbookViewId="0">
      <selection activeCell="G131" sqref="G13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91" t="str">
        <f>ต.ค.!A1</f>
        <v>องค์การบริหารส่วนตำบลห้วยยาง</v>
      </c>
      <c r="B1" s="191"/>
      <c r="C1" s="191"/>
      <c r="D1" s="191"/>
      <c r="E1" s="191"/>
      <c r="F1" s="191"/>
      <c r="G1" s="191"/>
      <c r="I1" s="189" t="s">
        <v>69</v>
      </c>
      <c r="J1" s="189"/>
      <c r="K1" s="189"/>
    </row>
    <row r="2" spans="1:11">
      <c r="A2" s="191" t="s">
        <v>0</v>
      </c>
      <c r="B2" s="191"/>
      <c r="C2" s="191"/>
      <c r="D2" s="191"/>
      <c r="E2" s="191"/>
      <c r="F2" s="191"/>
      <c r="G2" s="191"/>
      <c r="I2" s="5" t="s">
        <v>53</v>
      </c>
      <c r="J2" s="5" t="s">
        <v>68</v>
      </c>
      <c r="K2" s="5" t="s">
        <v>55</v>
      </c>
    </row>
    <row r="3" spans="1:11">
      <c r="A3" s="191" t="str">
        <f>"ปีงบประมาณ  "&amp;  I3 &amp;"  "&amp; J3 &amp;"  " &amp; K3</f>
        <v>ปีงบประมาณ  2561  กรกฎาคม  2561</v>
      </c>
      <c r="B3" s="191"/>
      <c r="C3" s="191"/>
      <c r="D3" s="191"/>
      <c r="E3" s="191"/>
      <c r="F3" s="191"/>
      <c r="G3" s="191"/>
      <c r="I3" s="6">
        <v>2561</v>
      </c>
      <c r="J3" s="6" t="s">
        <v>65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92" t="s">
        <v>1</v>
      </c>
      <c r="B5" s="193"/>
      <c r="C5" s="193"/>
      <c r="D5" s="193"/>
      <c r="E5" s="199" t="s">
        <v>6</v>
      </c>
      <c r="F5" s="201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200"/>
      <c r="F6" s="202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200"/>
      <c r="F7" s="202"/>
      <c r="G7" s="12" t="s">
        <v>12</v>
      </c>
    </row>
    <row r="8" spans="1:11">
      <c r="A8" s="13"/>
      <c r="B8" s="13" t="s">
        <v>13</v>
      </c>
      <c r="C8" s="13"/>
      <c r="D8" s="14"/>
      <c r="E8" s="200"/>
      <c r="F8" s="202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มิ.ย.!G156</f>
        <v>39652776.979999997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G12+มิ.ย.!D12</f>
        <v>3171</v>
      </c>
      <c r="E12" s="115" t="s">
        <v>16</v>
      </c>
      <c r="F12" s="109">
        <v>41100000</v>
      </c>
      <c r="G12" s="98">
        <f>[1]ก.ค.!G16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G13+มิ.ย.!D13</f>
        <v>113576</v>
      </c>
      <c r="E13" s="115" t="s">
        <v>17</v>
      </c>
      <c r="F13" s="109">
        <v>41200000</v>
      </c>
      <c r="G13" s="98">
        <f>[1]ก.ค.!G78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G14+มิ.ย.!D14</f>
        <v>195805.01</v>
      </c>
      <c r="E14" s="115" t="s">
        <v>18</v>
      </c>
      <c r="F14" s="109">
        <v>41300000</v>
      </c>
      <c r="G14" s="98">
        <f>[1]ก.ค.!G86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G15+มิ.ย.!D15</f>
        <v>0</v>
      </c>
      <c r="E15" s="115" t="s">
        <v>19</v>
      </c>
      <c r="F15" s="109">
        <v>41400000</v>
      </c>
      <c r="G15" s="98">
        <f>[1]ก.ค.!G95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G16+มิ.ย.!D16</f>
        <v>530</v>
      </c>
      <c r="E16" s="115" t="s">
        <v>20</v>
      </c>
      <c r="F16" s="109">
        <v>41500000</v>
      </c>
      <c r="G16" s="98">
        <f>[1]ก.ค.!G106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G17+มิ.ย.!D17</f>
        <v>0</v>
      </c>
      <c r="E17" s="115" t="s">
        <v>21</v>
      </c>
      <c r="F17" s="109">
        <v>41600000</v>
      </c>
      <c r="G17" s="98">
        <f>[1]ก.ค.!G110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G18+มิ.ย.!D18</f>
        <v>6765356.1600000001</v>
      </c>
      <c r="E18" s="115" t="s">
        <v>22</v>
      </c>
      <c r="F18" s="109">
        <v>42100000</v>
      </c>
      <c r="G18" s="98">
        <f>[1]ก.ค.!G131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G19+มิ.ย.!D19</f>
        <v>13739974</v>
      </c>
      <c r="E19" s="115" t="s">
        <v>23</v>
      </c>
      <c r="F19" s="109">
        <v>43100000</v>
      </c>
      <c r="G19" s="98">
        <f>[1]ก.ค.!G137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20818412.170000002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G23+มิ.ย.!D23</f>
        <v>0</v>
      </c>
      <c r="E23" s="129" t="s">
        <v>25</v>
      </c>
      <c r="F23" s="130">
        <v>44100000</v>
      </c>
      <c r="G23" s="128">
        <f>[1]ก.ค.!G144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20818412.170000002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G27+มิ.ย.!D27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G28+มิ.ย.!D28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G29+มิ.ย.!D29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G30+มิ.ย.!D30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G31+มิ.ย.!D31</f>
        <v>259412</v>
      </c>
      <c r="E31" s="115" t="s">
        <v>26</v>
      </c>
      <c r="F31" s="109">
        <v>11041000</v>
      </c>
      <c r="G31" s="66"/>
      <c r="I31" s="54"/>
      <c r="J31" s="54"/>
    </row>
    <row r="32" spans="1:10" s="36" customFormat="1" ht="12.75">
      <c r="A32" s="96"/>
      <c r="B32" s="97"/>
      <c r="C32" s="97"/>
      <c r="D32" s="96">
        <f>G32+มิ.ย.!D32</f>
        <v>75445.899999999994</v>
      </c>
      <c r="E32" s="115" t="s">
        <v>75</v>
      </c>
      <c r="F32" s="109">
        <v>11042000</v>
      </c>
      <c r="G32" s="66"/>
      <c r="I32" s="54"/>
      <c r="J32" s="54"/>
    </row>
    <row r="33" spans="1:10" s="36" customFormat="1" ht="12.75">
      <c r="A33" s="96"/>
      <c r="B33" s="97"/>
      <c r="C33" s="97"/>
      <c r="D33" s="96">
        <f>G33+มิ.ย.!D33</f>
        <v>0</v>
      </c>
      <c r="E33" s="108" t="s">
        <v>44</v>
      </c>
      <c r="F33" s="109">
        <v>11043001</v>
      </c>
      <c r="G33" s="66"/>
      <c r="I33" s="177"/>
      <c r="J33" s="177"/>
    </row>
    <row r="34" spans="1:10" s="36" customFormat="1" ht="12.75">
      <c r="A34" s="96"/>
      <c r="B34" s="97"/>
      <c r="C34" s="97"/>
      <c r="D34" s="96">
        <f>G34+มิ.ย.!D34</f>
        <v>0</v>
      </c>
      <c r="E34" s="108" t="s">
        <v>45</v>
      </c>
      <c r="F34" s="109">
        <v>11043002</v>
      </c>
      <c r="G34" s="66"/>
      <c r="I34" s="177"/>
      <c r="J34" s="177"/>
    </row>
    <row r="35" spans="1:10" s="36" customFormat="1" ht="12.75">
      <c r="A35" s="96"/>
      <c r="B35" s="97"/>
      <c r="C35" s="97"/>
      <c r="D35" s="96">
        <f>G35+มิ.ย.!D35</f>
        <v>0</v>
      </c>
      <c r="E35" s="108" t="s">
        <v>46</v>
      </c>
      <c r="F35" s="109">
        <v>11043003</v>
      </c>
      <c r="G35" s="66"/>
      <c r="I35" s="177"/>
      <c r="J35" s="177"/>
    </row>
    <row r="36" spans="1:10" s="36" customFormat="1" ht="12.75">
      <c r="A36" s="96"/>
      <c r="B36" s="97"/>
      <c r="C36" s="97"/>
      <c r="D36" s="96">
        <f>G36+มิ.ย.!D36</f>
        <v>0</v>
      </c>
      <c r="E36" s="108" t="s">
        <v>122</v>
      </c>
      <c r="F36" s="109">
        <v>11044000</v>
      </c>
      <c r="G36" s="66"/>
      <c r="I36" s="177"/>
      <c r="J36" s="177"/>
    </row>
    <row r="37" spans="1:10" s="36" customFormat="1" ht="12.75">
      <c r="A37" s="96"/>
      <c r="B37" s="97"/>
      <c r="C37" s="97"/>
      <c r="D37" s="96">
        <f>G37+มิ.ย.!D37</f>
        <v>0</v>
      </c>
      <c r="E37" s="108" t="s">
        <v>47</v>
      </c>
      <c r="F37" s="109">
        <v>11045000</v>
      </c>
      <c r="G37" s="66"/>
      <c r="I37" s="177"/>
      <c r="J37" s="177"/>
    </row>
    <row r="38" spans="1:10" s="36" customFormat="1" ht="12.75">
      <c r="A38" s="96"/>
      <c r="B38" s="97"/>
      <c r="C38" s="97"/>
      <c r="D38" s="96">
        <f>G38+มิ.ย.!D38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G39+มิ.ย.!D39</f>
        <v>0</v>
      </c>
      <c r="E39" s="108" t="s">
        <v>112</v>
      </c>
      <c r="F39" s="109">
        <v>11047000</v>
      </c>
      <c r="G39" s="66"/>
    </row>
    <row r="40" spans="1:10" s="36" customFormat="1" ht="12.75">
      <c r="A40" s="96"/>
      <c r="B40" s="97"/>
      <c r="C40" s="97"/>
      <c r="D40" s="96">
        <f>G40+มิ.ย.!D40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G41+มิ.ย.!D41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G42+มิ.ย.!D42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G43+มิ.ย.!D43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G44+มิ.ย.!D44</f>
        <v>0</v>
      </c>
      <c r="E44" s="108" t="s">
        <v>102</v>
      </c>
      <c r="F44" s="109">
        <v>19040000</v>
      </c>
      <c r="G44" s="66"/>
    </row>
    <row r="45" spans="1:10" s="36" customFormat="1" ht="12.75">
      <c r="A45" s="96"/>
      <c r="B45" s="97"/>
      <c r="C45" s="97"/>
      <c r="D45" s="96">
        <f>G45+มิ.ย.!D45</f>
        <v>85018.849999999991</v>
      </c>
      <c r="E45" s="108" t="s">
        <v>78</v>
      </c>
      <c r="F45" s="109">
        <v>21040001</v>
      </c>
      <c r="G45" s="66"/>
    </row>
    <row r="46" spans="1:10" s="36" customFormat="1" ht="12.75" hidden="1">
      <c r="A46" s="96"/>
      <c r="B46" s="97"/>
      <c r="C46" s="97"/>
      <c r="D46" s="96">
        <f>G46+มิ.ย.!D46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G47+มิ.ย.!D47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G48+มิ.ย.!D48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G49+มิ.ย.!D49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G50+มิ.ย.!D50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G51+มิ.ย.!D51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G52+มิ.ย.!D52</f>
        <v>65750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G53+มิ.ย.!D53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G54+มิ.ย.!D54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G55+มิ.ย.!D55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G56+มิ.ย.!D56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G57+มิ.ย.!D57</f>
        <v>21688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G58+มิ.ย.!D58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G59+มิ.ย.!D59</f>
        <v>691172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G60+มิ.ย.!D60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G61+มิ.ย.!D61</f>
        <v>160380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G62+มิ.ย.!D62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G63+มิ.ย.!D63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G64+มิ.ย.!D64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G65+มิ.ย.!D65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G66+มิ.ย.!D66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G67+มิ.ย.!D67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G68+มิ.ย.!D68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G69+มิ.ย.!D69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G70+มิ.ย.!D70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G71+มิ.ย.!D71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G72+มิ.ย.!D72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G73+มิ.ย.!D73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G74+มิ.ย.!D74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G75+มิ.ย.!D75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G76+มิ.ย.!D76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1445510.83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22263923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58.5" customHeight="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6" t="s">
        <v>70</v>
      </c>
      <c r="B84" s="207"/>
      <c r="C84" s="207"/>
      <c r="D84" s="207"/>
      <c r="E84" s="207"/>
      <c r="F84" s="207"/>
      <c r="G84" s="207"/>
    </row>
    <row r="85" spans="1:11" ht="15" thickTop="1">
      <c r="A85" s="194" t="s">
        <v>1</v>
      </c>
      <c r="B85" s="195"/>
      <c r="C85" s="195"/>
      <c r="D85" s="195"/>
      <c r="E85" s="196" t="s">
        <v>6</v>
      </c>
      <c r="F85" s="203" t="s">
        <v>7</v>
      </c>
      <c r="G85" s="12" t="s">
        <v>2</v>
      </c>
      <c r="H85" s="25"/>
      <c r="I85" s="185" t="s">
        <v>52</v>
      </c>
      <c r="J85" s="186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7"/>
      <c r="F86" s="204"/>
      <c r="G86" s="12" t="s">
        <v>8</v>
      </c>
      <c r="H86" s="25"/>
      <c r="I86" s="187"/>
      <c r="J86" s="188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7"/>
      <c r="F87" s="204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8"/>
      <c r="F88" s="205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[2]ก.ค.!G7</f>
        <v>14015260</v>
      </c>
      <c r="B90" s="141">
        <v>0</v>
      </c>
      <c r="C90" s="121">
        <f>SUM(A90+B90)</f>
        <v>14015260</v>
      </c>
      <c r="D90" s="96">
        <f>G90+มิ.ย.!D90</f>
        <v>4403958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[2]ก.ค.!G8</f>
        <v>2571120</v>
      </c>
      <c r="B91" s="141">
        <v>0</v>
      </c>
      <c r="C91" s="121">
        <f t="shared" ref="C91:C100" si="1">SUM(A91+B91)</f>
        <v>2571120</v>
      </c>
      <c r="D91" s="96">
        <f>G91+มิ.ย.!D91</f>
        <v>857040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[2]ก.ค.!G9</f>
        <v>9315736</v>
      </c>
      <c r="B92" s="141">
        <v>0</v>
      </c>
      <c r="C92" s="121">
        <f t="shared" si="1"/>
        <v>9315736</v>
      </c>
      <c r="D92" s="96">
        <f>G92+มิ.ย.!D92</f>
        <v>2640916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[2]ก.ค.!G10</f>
        <v>816000</v>
      </c>
      <c r="B93" s="141">
        <v>0</v>
      </c>
      <c r="C93" s="121">
        <f t="shared" si="1"/>
        <v>816000</v>
      </c>
      <c r="D93" s="96">
        <f>G93+มิ.ย.!D93</f>
        <v>130750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[2]ก.ค.!G11</f>
        <v>4293170</v>
      </c>
      <c r="B94" s="141">
        <v>0</v>
      </c>
      <c r="C94" s="121">
        <f t="shared" si="1"/>
        <v>4293170</v>
      </c>
      <c r="D94" s="96">
        <f>G94+มิ.ย.!D94</f>
        <v>764895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[2]ก.ค.!G12</f>
        <v>2152144</v>
      </c>
      <c r="B95" s="141">
        <v>0</v>
      </c>
      <c r="C95" s="121">
        <f t="shared" si="1"/>
        <v>2152144</v>
      </c>
      <c r="D95" s="96">
        <f>G95+มิ.ย.!D95</f>
        <v>69666.3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[2]ก.ค.!G13</f>
        <v>257000</v>
      </c>
      <c r="B96" s="141">
        <v>0</v>
      </c>
      <c r="C96" s="121">
        <f t="shared" si="1"/>
        <v>257000</v>
      </c>
      <c r="D96" s="96">
        <f>G96+มิ.ย.!D96</f>
        <v>73244.31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[2]ก.ค.!G14</f>
        <v>1275300</v>
      </c>
      <c r="B97" s="141">
        <v>0</v>
      </c>
      <c r="C97" s="121">
        <f t="shared" si="1"/>
        <v>1275300</v>
      </c>
      <c r="D97" s="96">
        <f>G97+มิ.ย.!D97</f>
        <v>98900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[2]ก.ค.!G15</f>
        <v>3683270</v>
      </c>
      <c r="B98" s="141">
        <v>0</v>
      </c>
      <c r="C98" s="121">
        <f t="shared" si="1"/>
        <v>3683270</v>
      </c>
      <c r="D98" s="96">
        <f>G98+มิ.ย.!D98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[2]ก.ค.!G16</f>
        <v>0</v>
      </c>
      <c r="B99" s="141">
        <v>0</v>
      </c>
      <c r="C99" s="121">
        <f t="shared" si="1"/>
        <v>0</v>
      </c>
      <c r="D99" s="96">
        <f>G99+มิ.ย.!D99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[2]ก.ค.!G17</f>
        <v>2621000</v>
      </c>
      <c r="B100" s="141">
        <v>0</v>
      </c>
      <c r="C100" s="121">
        <f t="shared" si="1"/>
        <v>2621000</v>
      </c>
      <c r="D100" s="96">
        <f>G100+มิ.ย.!D100</f>
        <v>1075088.6800000002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10114458.290000001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G104+มิ.ย.!D104</f>
        <v>277012</v>
      </c>
      <c r="E104" s="129" t="s">
        <v>26</v>
      </c>
      <c r="F104" s="130">
        <v>11041000</v>
      </c>
      <c r="G104" s="137"/>
    </row>
    <row r="105" spans="1:10" s="36" customFormat="1" ht="12.75">
      <c r="A105" s="96"/>
      <c r="B105" s="97"/>
      <c r="C105" s="97"/>
      <c r="D105" s="96">
        <f>G105+มิ.ย.!D105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G106+มิ.ย.!D106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G107+มิ.ย.!D107</f>
        <v>0</v>
      </c>
      <c r="E107" s="108" t="s">
        <v>112</v>
      </c>
      <c r="F107" s="109">
        <v>11047000</v>
      </c>
      <c r="G107" s="66"/>
    </row>
    <row r="108" spans="1:10" s="36" customFormat="1" ht="12.75" hidden="1">
      <c r="A108" s="96"/>
      <c r="B108" s="97"/>
      <c r="C108" s="97"/>
      <c r="D108" s="96">
        <f>G108+มิ.ย.!D108</f>
        <v>0</v>
      </c>
      <c r="E108" s="108" t="s">
        <v>123</v>
      </c>
      <c r="F108" s="109">
        <v>12010010</v>
      </c>
      <c r="G108" s="66"/>
    </row>
    <row r="109" spans="1:10" s="36" customFormat="1" ht="12.75">
      <c r="A109" s="96"/>
      <c r="B109" s="97"/>
      <c r="C109" s="97"/>
      <c r="D109" s="96">
        <f>G109+มิ.ย.!D109</f>
        <v>0</v>
      </c>
      <c r="E109" s="108" t="s">
        <v>104</v>
      </c>
      <c r="F109" s="109">
        <v>12045000</v>
      </c>
      <c r="G109" s="66"/>
    </row>
    <row r="110" spans="1:10" s="36" customFormat="1" ht="12.75" hidden="1">
      <c r="A110" s="96"/>
      <c r="B110" s="97"/>
      <c r="C110" s="97"/>
      <c r="D110" s="96">
        <f>G110+มิ.ย.!D110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G111+มิ.ย.!D111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G112+มิ.ย.!D112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G113+มิ.ย.!D113</f>
        <v>0</v>
      </c>
      <c r="E113" s="108" t="s">
        <v>102</v>
      </c>
      <c r="F113" s="109">
        <v>19040000</v>
      </c>
      <c r="G113" s="66"/>
    </row>
    <row r="114" spans="1:10" s="36" customFormat="1" ht="12.75">
      <c r="A114" s="96"/>
      <c r="B114" s="97"/>
      <c r="C114" s="97"/>
      <c r="D114" s="96">
        <f>G114+มิ.ย.!D114</f>
        <v>5605932.0999999996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G115+มิ.ย.!D115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G116+มิ.ย.!D116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G117+มิ.ย.!D117</f>
        <v>106597.58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G118+มิ.ย.!D118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G119+มิ.ย.!D119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G120+มิ.ย.!D120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G121+มิ.ย.!D121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G122+มิ.ย.!D122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G123+มิ.ย.!D123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G124+มิ.ย.!D124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G125+มิ.ย.!D125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G126+มิ.ย.!D126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G127+มิ.ย.!D127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G128+มิ.ย.!D128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G129+มิ.ย.!D129</f>
        <v>21688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G130+มิ.ย.!D130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G131+มิ.ย.!D131</f>
        <v>691172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G132+มิ.ย.!D132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1.25" customHeight="1">
      <c r="A133" s="96"/>
      <c r="B133" s="97"/>
      <c r="C133" s="97"/>
      <c r="D133" s="96">
        <f>G133+มิ.ย.!D133</f>
        <v>53615</v>
      </c>
      <c r="E133" s="108" t="s">
        <v>97</v>
      </c>
      <c r="F133" s="109">
        <v>21040099</v>
      </c>
      <c r="G133" s="66"/>
    </row>
    <row r="134" spans="1:10" s="36" customFormat="1" ht="12.75" hidden="1">
      <c r="A134" s="96"/>
      <c r="B134" s="97"/>
      <c r="C134" s="97"/>
      <c r="D134" s="96">
        <f>G134+มิ.ย.!D134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G135+มิ.ย.!D135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G136+มิ.ย.!D136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G137+มิ.ย.!D137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G138+มิ.ย.!D138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G139+มิ.ย.!D139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G140+มิ.ย.!D140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G141+มิ.ย.!D141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G142+มิ.ย.!D142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G143+มิ.ย.!D143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G144+มิ.ย.!D144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G145+มิ.ย.!D145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G146+มิ.ย.!D146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G147+มิ.ย.!D147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G148+มิ.ย.!D148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9833540.459999999</v>
      </c>
      <c r="E150" s="47" t="s">
        <v>24</v>
      </c>
      <c r="F150" s="63"/>
      <c r="G150" s="64">
        <f>SUM(G104:G149)</f>
        <v>0</v>
      </c>
    </row>
    <row r="151" spans="1:9" s="36" customFormat="1" ht="12.75" customHeight="1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19947998.75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2315924.25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39652776.979999997</v>
      </c>
      <c r="E156" s="85" t="s">
        <v>43</v>
      </c>
      <c r="F156" s="81"/>
      <c r="G156" s="64">
        <f>(G10+G80-G152)</f>
        <v>39652776.979999997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 ht="17.25" customHeight="1">
      <c r="A160" s="190" t="s">
        <v>146</v>
      </c>
      <c r="B160" s="190"/>
      <c r="C160" s="190" t="s">
        <v>150</v>
      </c>
      <c r="D160" s="190"/>
      <c r="E160" s="190" t="s">
        <v>137</v>
      </c>
      <c r="F160" s="190"/>
      <c r="G160" s="190"/>
    </row>
    <row r="161" spans="1:7" ht="22.5" customHeight="1">
      <c r="A161" s="190" t="s">
        <v>139</v>
      </c>
      <c r="B161" s="190"/>
      <c r="C161" s="190" t="s">
        <v>141</v>
      </c>
      <c r="D161" s="190"/>
      <c r="E161" s="190" t="s">
        <v>138</v>
      </c>
      <c r="F161" s="190"/>
      <c r="G161" s="190"/>
    </row>
    <row r="162" spans="1:7" ht="18" customHeight="1">
      <c r="C162" s="190"/>
      <c r="D162" s="190"/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90"/>
      <c r="B171" s="190"/>
      <c r="C171" s="190"/>
      <c r="D171" s="190"/>
      <c r="E171" s="190"/>
      <c r="F171" s="190"/>
      <c r="G171" s="190"/>
    </row>
  </sheetData>
  <mergeCells count="20">
    <mergeCell ref="A160:B160"/>
    <mergeCell ref="C160:D160"/>
    <mergeCell ref="E160:G160"/>
    <mergeCell ref="A85:D85"/>
    <mergeCell ref="E85:E88"/>
    <mergeCell ref="F85:F88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1:B161"/>
    <mergeCell ref="C161:D161"/>
    <mergeCell ref="E161:G161"/>
    <mergeCell ref="C162:D162"/>
    <mergeCell ref="A171:G17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2"/>
  <sheetViews>
    <sheetView topLeftCell="A138" zoomScale="110" zoomScaleNormal="110" workbookViewId="0">
      <selection activeCell="G144" sqref="G14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91" t="str">
        <f>ต.ค.!A1</f>
        <v>องค์การบริหารส่วนตำบลห้วยยาง</v>
      </c>
      <c r="B1" s="191"/>
      <c r="C1" s="191"/>
      <c r="D1" s="191"/>
      <c r="E1" s="191"/>
      <c r="F1" s="191"/>
      <c r="G1" s="191"/>
      <c r="I1" s="189" t="s">
        <v>69</v>
      </c>
      <c r="J1" s="189"/>
      <c r="K1" s="189"/>
    </row>
    <row r="2" spans="1:11">
      <c r="A2" s="191" t="s">
        <v>0</v>
      </c>
      <c r="B2" s="191"/>
      <c r="C2" s="191"/>
      <c r="D2" s="191"/>
      <c r="E2" s="191"/>
      <c r="F2" s="191"/>
      <c r="G2" s="191"/>
      <c r="I2" s="5" t="s">
        <v>53</v>
      </c>
      <c r="J2" s="5" t="s">
        <v>68</v>
      </c>
      <c r="K2" s="5" t="s">
        <v>55</v>
      </c>
    </row>
    <row r="3" spans="1:11">
      <c r="A3" s="191" t="str">
        <f>"ปีงบประมาณ  "&amp;  I3 &amp;"  "&amp; J3 &amp;"  " &amp; K3</f>
        <v>ปีงบประมาณ  2561  สิงหาคม  2561</v>
      </c>
      <c r="B3" s="191"/>
      <c r="C3" s="191"/>
      <c r="D3" s="191"/>
      <c r="E3" s="191"/>
      <c r="F3" s="191"/>
      <c r="G3" s="191"/>
      <c r="I3" s="6">
        <v>2561</v>
      </c>
      <c r="J3" s="6" t="s">
        <v>66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92" t="s">
        <v>1</v>
      </c>
      <c r="B5" s="193"/>
      <c r="C5" s="193"/>
      <c r="D5" s="193"/>
      <c r="E5" s="199" t="s">
        <v>6</v>
      </c>
      <c r="F5" s="201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200"/>
      <c r="F6" s="202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200"/>
      <c r="F7" s="202"/>
      <c r="G7" s="12" t="s">
        <v>12</v>
      </c>
    </row>
    <row r="8" spans="1:11">
      <c r="A8" s="13"/>
      <c r="B8" s="13" t="s">
        <v>13</v>
      </c>
      <c r="C8" s="13"/>
      <c r="D8" s="14"/>
      <c r="E8" s="200"/>
      <c r="F8" s="202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ก.ค.!G156</f>
        <v>39652776.979999997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G12+ก.ค.!D12</f>
        <v>3171</v>
      </c>
      <c r="E12" s="115" t="s">
        <v>16</v>
      </c>
      <c r="F12" s="109">
        <v>41100000</v>
      </c>
      <c r="G12" s="98">
        <f>[1]ส.ค.!G16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G13+ก.ค.!D13</f>
        <v>113576</v>
      </c>
      <c r="E13" s="115" t="s">
        <v>17</v>
      </c>
      <c r="F13" s="109">
        <v>41200000</v>
      </c>
      <c r="G13" s="98">
        <f>[1]ส.ค.!G78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G14+ก.ค.!D14</f>
        <v>195805.01</v>
      </c>
      <c r="E14" s="115" t="s">
        <v>18</v>
      </c>
      <c r="F14" s="109">
        <v>41300000</v>
      </c>
      <c r="G14" s="98">
        <f>[1]ส.ค.!G86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G15+ก.ค.!D15</f>
        <v>0</v>
      </c>
      <c r="E15" s="115" t="s">
        <v>19</v>
      </c>
      <c r="F15" s="109">
        <v>41400000</v>
      </c>
      <c r="G15" s="98">
        <f>[1]ส.ค.!G95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G16+ก.ค.!D16</f>
        <v>530</v>
      </c>
      <c r="E16" s="115" t="s">
        <v>20</v>
      </c>
      <c r="F16" s="109">
        <v>41500000</v>
      </c>
      <c r="G16" s="98">
        <f>[1]ส.ค.!G106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G17+ก.ค.!D17</f>
        <v>0</v>
      </c>
      <c r="E17" s="115" t="s">
        <v>21</v>
      </c>
      <c r="F17" s="109">
        <v>41600000</v>
      </c>
      <c r="G17" s="98">
        <f>[1]ส.ค.!G110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G18+ก.ค.!D18</f>
        <v>6765356.1600000001</v>
      </c>
      <c r="E18" s="115" t="s">
        <v>22</v>
      </c>
      <c r="F18" s="109">
        <v>42100000</v>
      </c>
      <c r="G18" s="98">
        <f>[1]ส.ค.!G131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G19+ก.ค.!D19</f>
        <v>13739974</v>
      </c>
      <c r="E19" s="115" t="s">
        <v>23</v>
      </c>
      <c r="F19" s="109">
        <v>43100000</v>
      </c>
      <c r="G19" s="98">
        <f>[1]ส.ค.!G137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20818412.170000002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G23+ก.ค.!D23</f>
        <v>0</v>
      </c>
      <c r="E23" s="129" t="s">
        <v>25</v>
      </c>
      <c r="F23" s="130">
        <v>44100000</v>
      </c>
      <c r="G23" s="128">
        <f>[1]ส.ค.!G144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20818412.170000002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G27+ก.ค.!D27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G28+ก.ค.!D28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G29+ก.ค.!D29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G30+ก.ค.!D30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G31+ก.ค.!D31</f>
        <v>259412</v>
      </c>
      <c r="E31" s="115" t="s">
        <v>26</v>
      </c>
      <c r="F31" s="109">
        <v>11041000</v>
      </c>
      <c r="G31" s="66"/>
      <c r="I31" s="54"/>
      <c r="J31" s="54"/>
    </row>
    <row r="32" spans="1:10" s="36" customFormat="1" ht="12.75">
      <c r="A32" s="96"/>
      <c r="B32" s="97"/>
      <c r="C32" s="97"/>
      <c r="D32" s="96">
        <f>G32+ก.ค.!D32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G33+ก.ค.!D33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G34+ก.ค.!D34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G35+ก.ค.!D35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G36+ก.ค.!D36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G37+ก.ค.!D37</f>
        <v>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G38+ก.ค.!D38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G39+ก.ค.!D39</f>
        <v>0</v>
      </c>
      <c r="E39" s="108" t="s">
        <v>112</v>
      </c>
      <c r="F39" s="109">
        <v>11047000</v>
      </c>
      <c r="G39" s="66"/>
    </row>
    <row r="40" spans="1:10" s="36" customFormat="1" ht="12.75">
      <c r="A40" s="96"/>
      <c r="B40" s="97"/>
      <c r="C40" s="97"/>
      <c r="D40" s="96">
        <f>G40+ก.ค.!D40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G41+ก.ค.!D41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G42+ก.ค.!D42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G43+ก.ค.!D43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G44+ก.ค.!D44</f>
        <v>0</v>
      </c>
      <c r="E44" s="108" t="s">
        <v>102</v>
      </c>
      <c r="F44" s="109">
        <v>19040000</v>
      </c>
      <c r="G44" s="66"/>
    </row>
    <row r="45" spans="1:10" s="36" customFormat="1" ht="12.75">
      <c r="A45" s="96"/>
      <c r="B45" s="97"/>
      <c r="C45" s="97"/>
      <c r="D45" s="96">
        <f>G45+ก.ค.!D45</f>
        <v>85018.849999999991</v>
      </c>
      <c r="E45" s="108" t="s">
        <v>78</v>
      </c>
      <c r="F45" s="109">
        <v>21040001</v>
      </c>
      <c r="G45" s="66"/>
    </row>
    <row r="46" spans="1:10" s="36" customFormat="1" ht="12.75" hidden="1">
      <c r="A46" s="96"/>
      <c r="B46" s="97"/>
      <c r="C46" s="97"/>
      <c r="D46" s="96">
        <f>G46+ก.ค.!D46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G47+ก.ค.!D47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G48+ก.ค.!D48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G49+ก.ค.!D49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G50+ก.ค.!D50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G51+ก.ค.!D51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G52+ก.ค.!D52</f>
        <v>65750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G53+ก.ค.!D53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G54+ก.ค.!D54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G55+ก.ค.!D55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G56+ก.ค.!D56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G57+ก.ค.!D57</f>
        <v>21688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G58+ก.ค.!D58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G59+ก.ค.!D59</f>
        <v>691172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G60+ก.ค.!D60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G61+ก.ค.!D61</f>
        <v>160380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G62+ก.ค.!D62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G63+ก.ค.!D63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G64+ก.ค.!D64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G65+ก.ค.!D65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G66+ก.ค.!D66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G67+ก.ค.!D67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G68+ก.ค.!D68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G69+ก.ค.!D69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G70+ก.ค.!D70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G71+ก.ค.!D71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G72+ก.ค.!D72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G73+ก.ค.!D73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G74+ก.ค.!D74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G75+ก.ค.!D75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G76+ก.ค.!D76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1445510.83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22263923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60" customHeight="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6" t="s">
        <v>70</v>
      </c>
      <c r="B84" s="207"/>
      <c r="C84" s="207"/>
      <c r="D84" s="207"/>
      <c r="E84" s="207"/>
      <c r="F84" s="207"/>
      <c r="G84" s="207"/>
    </row>
    <row r="85" spans="1:11" ht="15" thickTop="1">
      <c r="A85" s="194" t="s">
        <v>1</v>
      </c>
      <c r="B85" s="195"/>
      <c r="C85" s="195"/>
      <c r="D85" s="195"/>
      <c r="E85" s="196" t="s">
        <v>6</v>
      </c>
      <c r="F85" s="203" t="s">
        <v>7</v>
      </c>
      <c r="G85" s="12" t="s">
        <v>2</v>
      </c>
      <c r="H85" s="25"/>
      <c r="I85" s="185" t="s">
        <v>52</v>
      </c>
      <c r="J85" s="186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7"/>
      <c r="F86" s="204"/>
      <c r="G86" s="12" t="s">
        <v>8</v>
      </c>
      <c r="H86" s="25"/>
      <c r="I86" s="187"/>
      <c r="J86" s="188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7"/>
      <c r="F87" s="204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8"/>
      <c r="F88" s="205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[2]ส.ค.!G7</f>
        <v>14015260</v>
      </c>
      <c r="B90" s="141">
        <v>0</v>
      </c>
      <c r="C90" s="121">
        <f>SUM(A90+B90)</f>
        <v>14015260</v>
      </c>
      <c r="D90" s="96">
        <f>G90+ก.ค.!D90</f>
        <v>4403958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[2]ส.ค.!G8</f>
        <v>2571120</v>
      </c>
      <c r="B91" s="141">
        <v>0</v>
      </c>
      <c r="C91" s="121">
        <f t="shared" ref="C91:C100" si="1">SUM(A91+B91)</f>
        <v>2571120</v>
      </c>
      <c r="D91" s="96">
        <f>G91+ก.ค.!D91</f>
        <v>857040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[2]ส.ค.!G9</f>
        <v>9315736</v>
      </c>
      <c r="B92" s="141">
        <v>0</v>
      </c>
      <c r="C92" s="121">
        <f t="shared" si="1"/>
        <v>9315736</v>
      </c>
      <c r="D92" s="96">
        <f>G92+ก.ค.!D92</f>
        <v>2640916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[2]ส.ค.!G10</f>
        <v>816000</v>
      </c>
      <c r="B93" s="141">
        <v>0</v>
      </c>
      <c r="C93" s="121">
        <f t="shared" si="1"/>
        <v>816000</v>
      </c>
      <c r="D93" s="96">
        <f>G93+ก.ค.!D93</f>
        <v>130750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[2]ส.ค.!G11</f>
        <v>4293170</v>
      </c>
      <c r="B94" s="141">
        <v>0</v>
      </c>
      <c r="C94" s="121">
        <f t="shared" si="1"/>
        <v>4293170</v>
      </c>
      <c r="D94" s="96">
        <f>G94+ก.ค.!D94</f>
        <v>764895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[2]ส.ค.!G12</f>
        <v>2152144</v>
      </c>
      <c r="B95" s="141">
        <v>0</v>
      </c>
      <c r="C95" s="121">
        <f t="shared" si="1"/>
        <v>2152144</v>
      </c>
      <c r="D95" s="96">
        <f>G95+ก.ค.!D95</f>
        <v>69666.3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[2]ส.ค.!G13</f>
        <v>257000</v>
      </c>
      <c r="B96" s="141">
        <v>0</v>
      </c>
      <c r="C96" s="121">
        <f t="shared" si="1"/>
        <v>257000</v>
      </c>
      <c r="D96" s="96">
        <f>G96+ก.ค.!D96</f>
        <v>73244.31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[2]ส.ค.!G14</f>
        <v>1275300</v>
      </c>
      <c r="B97" s="141">
        <v>0</v>
      </c>
      <c r="C97" s="121">
        <f t="shared" si="1"/>
        <v>1275300</v>
      </c>
      <c r="D97" s="96">
        <f>G97+ก.ค.!D97</f>
        <v>98900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[2]ส.ค.!G15</f>
        <v>3683270</v>
      </c>
      <c r="B98" s="141">
        <v>0</v>
      </c>
      <c r="C98" s="121">
        <f t="shared" si="1"/>
        <v>3683270</v>
      </c>
      <c r="D98" s="96">
        <f>G98+ก.ค.!D98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[2]ส.ค.!G16</f>
        <v>0</v>
      </c>
      <c r="B99" s="141">
        <v>0</v>
      </c>
      <c r="C99" s="121">
        <f t="shared" si="1"/>
        <v>0</v>
      </c>
      <c r="D99" s="96">
        <f>G99+ก.ค.!D99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[2]ส.ค.!G17</f>
        <v>2621000</v>
      </c>
      <c r="B100" s="141">
        <v>0</v>
      </c>
      <c r="C100" s="121">
        <f t="shared" si="1"/>
        <v>2621000</v>
      </c>
      <c r="D100" s="96">
        <f>G100+ก.ค.!D100</f>
        <v>1075088.6800000002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10114458.290000001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G104+ก.ค.!D104</f>
        <v>277012</v>
      </c>
      <c r="E104" s="129" t="s">
        <v>26</v>
      </c>
      <c r="F104" s="130">
        <v>11041000</v>
      </c>
      <c r="G104" s="137"/>
    </row>
    <row r="105" spans="1:10" s="36" customFormat="1" ht="12.75">
      <c r="A105" s="96"/>
      <c r="B105" s="97"/>
      <c r="C105" s="97"/>
      <c r="D105" s="96">
        <f>G105+ก.ค.!D105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G106+ก.ค.!D106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G107+ก.ค.!D107</f>
        <v>0</v>
      </c>
      <c r="E107" s="108" t="s">
        <v>112</v>
      </c>
      <c r="F107" s="109">
        <v>11047000</v>
      </c>
      <c r="G107" s="66"/>
    </row>
    <row r="108" spans="1:10" s="36" customFormat="1" ht="12.75" hidden="1">
      <c r="A108" s="96"/>
      <c r="B108" s="97"/>
      <c r="C108" s="97"/>
      <c r="D108" s="96">
        <f>G108+ก.ค.!D108</f>
        <v>0</v>
      </c>
      <c r="E108" s="108" t="s">
        <v>123</v>
      </c>
      <c r="F108" s="109">
        <v>12010010</v>
      </c>
      <c r="G108" s="66"/>
    </row>
    <row r="109" spans="1:10" s="36" customFormat="1" ht="12.75">
      <c r="A109" s="96"/>
      <c r="B109" s="97"/>
      <c r="C109" s="97"/>
      <c r="D109" s="96">
        <f>G109+ก.ค.!D109</f>
        <v>0</v>
      </c>
      <c r="E109" s="108" t="s">
        <v>104</v>
      </c>
      <c r="F109" s="109">
        <v>12045000</v>
      </c>
      <c r="G109" s="66"/>
    </row>
    <row r="110" spans="1:10" s="36" customFormat="1" ht="12.75" hidden="1">
      <c r="A110" s="96"/>
      <c r="B110" s="97"/>
      <c r="C110" s="97"/>
      <c r="D110" s="96">
        <f>G110+ก.ค.!D110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G111+ก.ค.!D111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G112+ก.ค.!D112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G113+ก.ค.!D113</f>
        <v>0</v>
      </c>
      <c r="E113" s="108" t="s">
        <v>102</v>
      </c>
      <c r="F113" s="109">
        <v>19040000</v>
      </c>
      <c r="G113" s="66"/>
    </row>
    <row r="114" spans="1:10" s="36" customFormat="1" ht="12.75">
      <c r="A114" s="96"/>
      <c r="B114" s="97"/>
      <c r="C114" s="97"/>
      <c r="D114" s="96">
        <f>G114+ก.ค.!D114</f>
        <v>5605932.0999999996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G115+ก.ค.!D115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G116+ก.ค.!D116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G117+ก.ค.!D117</f>
        <v>106597.58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G118+ก.ค.!D118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G119+ก.ค.!D119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G120+ก.ค.!D120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G121+ก.ค.!D121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G122+ก.ค.!D122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G123+ก.ค.!D123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G124+ก.ค.!D124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G125+ก.ค.!D125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G126+ก.ค.!D126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G127+ก.ค.!D127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G128+ก.ค.!D128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G129+ก.ค.!D129</f>
        <v>21688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G130+ก.ค.!D130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G131+ก.ค.!D131</f>
        <v>691172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G132+ก.ค.!D132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G133+ก.ค.!D133</f>
        <v>53615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G134+ก.ค.!D134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G135+ก.ค.!D135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G136+ก.ค.!D136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G137+ก.ค.!D137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G138+ก.ค.!D138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G139+ก.ค.!D139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G140+ก.ค.!D140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G141+ก.ค.!D141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G142+ก.ค.!D142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G143+ก.ค.!D143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G144+ก.ค.!D144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G145+ก.ค.!D145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G146+ก.ค.!D146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G147+ก.ค.!D147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G148+ก.ค.!D148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9833540.459999999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19947998.75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2315924.25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39652776.979999997</v>
      </c>
      <c r="E156" s="85" t="s">
        <v>43</v>
      </c>
      <c r="F156" s="81"/>
      <c r="G156" s="64">
        <f>(G10+G80-G152)</f>
        <v>39652776.979999997</v>
      </c>
      <c r="H156" s="88" t="s">
        <v>72</v>
      </c>
      <c r="I156" s="88" t="s">
        <v>73</v>
      </c>
    </row>
    <row r="157" spans="1:9" ht="15" thickTop="1">
      <c r="G157" s="28"/>
      <c r="H157" s="30"/>
      <c r="I157" s="88" t="s">
        <v>98</v>
      </c>
    </row>
    <row r="158" spans="1:9">
      <c r="G158" s="28"/>
      <c r="H158" s="30"/>
      <c r="I158" s="88"/>
    </row>
    <row r="159" spans="1:9">
      <c r="G159" s="28"/>
      <c r="H159" s="30"/>
    </row>
    <row r="160" spans="1:9" ht="17.25" customHeight="1">
      <c r="A160" s="190" t="s">
        <v>146</v>
      </c>
      <c r="B160" s="190"/>
      <c r="C160" s="190" t="s">
        <v>150</v>
      </c>
      <c r="D160" s="190"/>
      <c r="E160" s="190" t="s">
        <v>137</v>
      </c>
      <c r="F160" s="190"/>
      <c r="G160" s="190"/>
    </row>
    <row r="161" spans="1:8" ht="25.5" customHeight="1">
      <c r="A161" s="208" t="s">
        <v>139</v>
      </c>
      <c r="B161" s="208"/>
      <c r="C161" s="208" t="s">
        <v>141</v>
      </c>
      <c r="D161" s="208"/>
      <c r="E161" s="208" t="s">
        <v>138</v>
      </c>
      <c r="F161" s="208"/>
      <c r="G161" s="208"/>
    </row>
    <row r="162" spans="1:8" ht="18" customHeight="1">
      <c r="C162" s="190"/>
      <c r="D162" s="190"/>
      <c r="G162" s="28"/>
    </row>
    <row r="163" spans="1:8">
      <c r="G163" s="28"/>
    </row>
    <row r="164" spans="1:8">
      <c r="G164" s="28"/>
      <c r="H164" s="30"/>
    </row>
    <row r="165" spans="1:8">
      <c r="G165" s="28"/>
      <c r="H165" s="30"/>
    </row>
    <row r="166" spans="1:8">
      <c r="G166" s="28"/>
      <c r="H166" s="30"/>
    </row>
    <row r="167" spans="1:8">
      <c r="G167" s="28"/>
      <c r="H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27"/>
      <c r="B171" s="29"/>
      <c r="C171" s="30"/>
      <c r="D171" s="30"/>
    </row>
    <row r="172" spans="1:8">
      <c r="A172" s="190"/>
      <c r="B172" s="190"/>
      <c r="C172" s="190"/>
      <c r="D172" s="190"/>
      <c r="E172" s="190"/>
      <c r="F172" s="190"/>
      <c r="G172" s="190"/>
    </row>
  </sheetData>
  <mergeCells count="20">
    <mergeCell ref="E160:G160"/>
    <mergeCell ref="A161:B161"/>
    <mergeCell ref="C161:D161"/>
    <mergeCell ref="E161:G161"/>
    <mergeCell ref="A172:G172"/>
    <mergeCell ref="C162:D162"/>
    <mergeCell ref="A160:B160"/>
    <mergeCell ref="C160:D160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35" zoomScale="110" zoomScaleNormal="110" workbookViewId="0">
      <selection activeCell="G144" sqref="G14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91" t="str">
        <f>ต.ค.!A1</f>
        <v>องค์การบริหารส่วนตำบลห้วยยาง</v>
      </c>
      <c r="B1" s="191"/>
      <c r="C1" s="191"/>
      <c r="D1" s="191"/>
      <c r="E1" s="191"/>
      <c r="F1" s="191"/>
      <c r="G1" s="191"/>
      <c r="I1" s="189" t="s">
        <v>69</v>
      </c>
      <c r="J1" s="189"/>
      <c r="K1" s="189"/>
    </row>
    <row r="2" spans="1:11">
      <c r="A2" s="191" t="s">
        <v>0</v>
      </c>
      <c r="B2" s="191"/>
      <c r="C2" s="191"/>
      <c r="D2" s="191"/>
      <c r="E2" s="191"/>
      <c r="F2" s="191"/>
      <c r="G2" s="191"/>
      <c r="I2" s="5" t="s">
        <v>53</v>
      </c>
      <c r="J2" s="5" t="s">
        <v>68</v>
      </c>
      <c r="K2" s="5" t="s">
        <v>55</v>
      </c>
    </row>
    <row r="3" spans="1:11">
      <c r="A3" s="191" t="str">
        <f>"ปีงบประมาณ  "&amp;  I3 &amp;"  "&amp; J3 &amp;"  " &amp; K3</f>
        <v>ปีงบประมาณ  2561  กันยายน  2561</v>
      </c>
      <c r="B3" s="191"/>
      <c r="C3" s="191"/>
      <c r="D3" s="191"/>
      <c r="E3" s="191"/>
      <c r="F3" s="191"/>
      <c r="G3" s="191"/>
      <c r="I3" s="6">
        <v>2561</v>
      </c>
      <c r="J3" s="6" t="s">
        <v>67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92" t="s">
        <v>1</v>
      </c>
      <c r="B5" s="193"/>
      <c r="C5" s="193"/>
      <c r="D5" s="193"/>
      <c r="E5" s="199" t="s">
        <v>6</v>
      </c>
      <c r="F5" s="201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200"/>
      <c r="F6" s="202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200"/>
      <c r="F7" s="202"/>
      <c r="G7" s="12" t="s">
        <v>12</v>
      </c>
    </row>
    <row r="8" spans="1:11">
      <c r="A8" s="13"/>
      <c r="B8" s="13" t="s">
        <v>13</v>
      </c>
      <c r="C8" s="13"/>
      <c r="D8" s="14"/>
      <c r="E8" s="200"/>
      <c r="F8" s="202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ส.ค.!G156</f>
        <v>39652776.979999997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G12+ส.ค.!D12</f>
        <v>3171</v>
      </c>
      <c r="E12" s="115" t="s">
        <v>16</v>
      </c>
      <c r="F12" s="109">
        <v>41100000</v>
      </c>
      <c r="G12" s="98">
        <f>[1]ก.ย.!G16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G13+ส.ค.!D13</f>
        <v>113576</v>
      </c>
      <c r="E13" s="115" t="s">
        <v>17</v>
      </c>
      <c r="F13" s="109">
        <v>41200000</v>
      </c>
      <c r="G13" s="98">
        <f>[1]ก.ย.!G78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G14+ส.ค.!D14</f>
        <v>195805.01</v>
      </c>
      <c r="E14" s="115" t="s">
        <v>18</v>
      </c>
      <c r="F14" s="109">
        <v>41300000</v>
      </c>
      <c r="G14" s="98">
        <f>[1]ก.ย.!G86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G15+ส.ค.!D15</f>
        <v>0</v>
      </c>
      <c r="E15" s="115" t="s">
        <v>19</v>
      </c>
      <c r="F15" s="109">
        <v>41400000</v>
      </c>
      <c r="G15" s="98">
        <f>[1]ก.ย.!G95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G16+ส.ค.!D16</f>
        <v>530</v>
      </c>
      <c r="E16" s="115" t="s">
        <v>20</v>
      </c>
      <c r="F16" s="109">
        <v>41500000</v>
      </c>
      <c r="G16" s="98">
        <f>[1]ก.ย.!G106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G17+ส.ค.!D17</f>
        <v>0</v>
      </c>
      <c r="E17" s="115" t="s">
        <v>21</v>
      </c>
      <c r="F17" s="109">
        <v>41600000</v>
      </c>
      <c r="G17" s="98">
        <f>[1]ก.ย.!G110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G18+ส.ค.!D18</f>
        <v>6765356.1600000001</v>
      </c>
      <c r="E18" s="115" t="s">
        <v>22</v>
      </c>
      <c r="F18" s="109">
        <v>42100000</v>
      </c>
      <c r="G18" s="98">
        <f>[1]ก.ย.!G131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G19+ส.ค.!D19</f>
        <v>13739974</v>
      </c>
      <c r="E19" s="115" t="s">
        <v>23</v>
      </c>
      <c r="F19" s="109">
        <v>43100000</v>
      </c>
      <c r="G19" s="98">
        <f>[1]ก.ย.!G137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20818412.170000002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G23+ส.ค.!D23</f>
        <v>0</v>
      </c>
      <c r="E23" s="129" t="s">
        <v>25</v>
      </c>
      <c r="F23" s="130">
        <v>44100000</v>
      </c>
      <c r="G23" s="128">
        <f>[1]ก.ย.!G144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20818412.170000002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G27+ส.ค.!D27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G28+ส.ค.!D28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G29+ส.ค.!D29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G30+ส.ค.!D30</f>
        <v>0</v>
      </c>
      <c r="E30" s="146" t="s">
        <v>117</v>
      </c>
      <c r="F30" s="142" t="s">
        <v>121</v>
      </c>
      <c r="G30" s="150"/>
    </row>
    <row r="31" spans="1:10" s="172" customFormat="1" ht="12.75">
      <c r="A31" s="169"/>
      <c r="B31" s="170"/>
      <c r="C31" s="170"/>
      <c r="D31" s="169">
        <f>G31+ส.ค.!D31</f>
        <v>259412</v>
      </c>
      <c r="E31" s="101" t="s">
        <v>26</v>
      </c>
      <c r="F31" s="102">
        <v>11041000</v>
      </c>
      <c r="G31" s="171"/>
      <c r="I31" s="173"/>
      <c r="J31" s="173"/>
    </row>
    <row r="32" spans="1:10" s="172" customFormat="1" ht="12.75">
      <c r="A32" s="169"/>
      <c r="B32" s="170"/>
      <c r="C32" s="170"/>
      <c r="D32" s="169">
        <f>G32+ส.ค.!D32</f>
        <v>75445.899999999994</v>
      </c>
      <c r="E32" s="101" t="s">
        <v>75</v>
      </c>
      <c r="F32" s="102">
        <v>11042000</v>
      </c>
      <c r="G32" s="171"/>
      <c r="I32" s="173"/>
      <c r="J32" s="173"/>
    </row>
    <row r="33" spans="1:10" s="172" customFormat="1" ht="12.75">
      <c r="A33" s="169"/>
      <c r="B33" s="170"/>
      <c r="C33" s="170"/>
      <c r="D33" s="169">
        <f>G33+ส.ค.!D33</f>
        <v>0</v>
      </c>
      <c r="E33" s="103" t="s">
        <v>44</v>
      </c>
      <c r="F33" s="102">
        <v>11043001</v>
      </c>
      <c r="G33" s="171"/>
      <c r="I33" s="178"/>
      <c r="J33" s="178"/>
    </row>
    <row r="34" spans="1:10" s="172" customFormat="1" ht="12.75">
      <c r="A34" s="169"/>
      <c r="B34" s="170"/>
      <c r="C34" s="170"/>
      <c r="D34" s="169">
        <f>G34+ส.ค.!D34</f>
        <v>0</v>
      </c>
      <c r="E34" s="103" t="s">
        <v>45</v>
      </c>
      <c r="F34" s="102">
        <v>11043002</v>
      </c>
      <c r="G34" s="171"/>
      <c r="I34" s="178"/>
      <c r="J34" s="178"/>
    </row>
    <row r="35" spans="1:10" s="172" customFormat="1" ht="12.75">
      <c r="A35" s="169"/>
      <c r="B35" s="170"/>
      <c r="C35" s="170"/>
      <c r="D35" s="169">
        <f>G35+ส.ค.!D35</f>
        <v>0</v>
      </c>
      <c r="E35" s="103" t="s">
        <v>46</v>
      </c>
      <c r="F35" s="102">
        <v>11043003</v>
      </c>
      <c r="G35" s="171"/>
      <c r="I35" s="178"/>
      <c r="J35" s="178"/>
    </row>
    <row r="36" spans="1:10" s="172" customFormat="1" ht="12.75">
      <c r="A36" s="169"/>
      <c r="B36" s="170"/>
      <c r="C36" s="170"/>
      <c r="D36" s="169">
        <f>G36+ส.ค.!D36</f>
        <v>0</v>
      </c>
      <c r="E36" s="103" t="s">
        <v>122</v>
      </c>
      <c r="F36" s="102">
        <v>11044000</v>
      </c>
      <c r="G36" s="171"/>
      <c r="I36" s="178"/>
      <c r="J36" s="178"/>
    </row>
    <row r="37" spans="1:10" s="172" customFormat="1" ht="12.75">
      <c r="A37" s="169"/>
      <c r="B37" s="170"/>
      <c r="C37" s="170"/>
      <c r="D37" s="169">
        <f>G37+ส.ค.!D37</f>
        <v>0</v>
      </c>
      <c r="E37" s="103" t="s">
        <v>47</v>
      </c>
      <c r="F37" s="102">
        <v>11045000</v>
      </c>
      <c r="G37" s="171"/>
      <c r="I37" s="178"/>
      <c r="J37" s="178"/>
    </row>
    <row r="38" spans="1:10" s="172" customFormat="1" ht="12.75">
      <c r="A38" s="169"/>
      <c r="B38" s="170"/>
      <c r="C38" s="170"/>
      <c r="D38" s="169">
        <f>G38+ส.ค.!D38</f>
        <v>0</v>
      </c>
      <c r="E38" s="103" t="s">
        <v>48</v>
      </c>
      <c r="F38" s="102">
        <v>11046000</v>
      </c>
      <c r="G38" s="171"/>
    </row>
    <row r="39" spans="1:10" s="172" customFormat="1" ht="12.75">
      <c r="A39" s="169"/>
      <c r="B39" s="170"/>
      <c r="C39" s="170"/>
      <c r="D39" s="169">
        <f>G39+ส.ค.!D39</f>
        <v>0</v>
      </c>
      <c r="E39" s="103" t="s">
        <v>112</v>
      </c>
      <c r="F39" s="102">
        <v>11047000</v>
      </c>
      <c r="G39" s="171"/>
    </row>
    <row r="40" spans="1:10" s="172" customFormat="1" ht="12.75">
      <c r="A40" s="169"/>
      <c r="B40" s="170"/>
      <c r="C40" s="170"/>
      <c r="D40" s="169">
        <f>G40+ส.ค.!D40</f>
        <v>0</v>
      </c>
      <c r="E40" s="103" t="s">
        <v>104</v>
      </c>
      <c r="F40" s="102">
        <v>12045000</v>
      </c>
      <c r="G40" s="171"/>
    </row>
    <row r="41" spans="1:10" s="172" customFormat="1" ht="12.75" hidden="1">
      <c r="A41" s="169"/>
      <c r="B41" s="170"/>
      <c r="C41" s="170"/>
      <c r="D41" s="169">
        <f>G41+ส.ค.!D41</f>
        <v>0</v>
      </c>
      <c r="E41" s="103" t="s">
        <v>132</v>
      </c>
      <c r="F41" s="102">
        <v>12046000</v>
      </c>
      <c r="G41" s="171"/>
    </row>
    <row r="42" spans="1:10" s="172" customFormat="1" ht="12.75" hidden="1">
      <c r="A42" s="169"/>
      <c r="B42" s="170"/>
      <c r="C42" s="170"/>
      <c r="D42" s="169">
        <f>G42+ส.ค.!D42</f>
        <v>0</v>
      </c>
      <c r="E42" s="103" t="s">
        <v>100</v>
      </c>
      <c r="F42" s="102">
        <v>19020000</v>
      </c>
      <c r="G42" s="171"/>
    </row>
    <row r="43" spans="1:10" s="172" customFormat="1" ht="12.75" hidden="1">
      <c r="A43" s="169"/>
      <c r="B43" s="170"/>
      <c r="C43" s="170"/>
      <c r="D43" s="169">
        <f>G43+ส.ค.!D43</f>
        <v>0</v>
      </c>
      <c r="E43" s="103" t="s">
        <v>101</v>
      </c>
      <c r="F43" s="102">
        <v>19030000</v>
      </c>
      <c r="G43" s="171"/>
    </row>
    <row r="44" spans="1:10" s="172" customFormat="1" ht="12.75">
      <c r="A44" s="169"/>
      <c r="B44" s="170"/>
      <c r="C44" s="170"/>
      <c r="D44" s="169">
        <f>G44+ส.ค.!D44</f>
        <v>0</v>
      </c>
      <c r="E44" s="103" t="s">
        <v>102</v>
      </c>
      <c r="F44" s="102">
        <v>19040000</v>
      </c>
      <c r="G44" s="171"/>
    </row>
    <row r="45" spans="1:10" s="172" customFormat="1" ht="12.75">
      <c r="A45" s="169"/>
      <c r="B45" s="170"/>
      <c r="C45" s="170"/>
      <c r="D45" s="169">
        <f>G45+ส.ค.!D45</f>
        <v>85018.849999999991</v>
      </c>
      <c r="E45" s="103" t="s">
        <v>78</v>
      </c>
      <c r="F45" s="102">
        <v>21040001</v>
      </c>
      <c r="G45" s="171"/>
    </row>
    <row r="46" spans="1:10" s="172" customFormat="1" ht="12.75" hidden="1">
      <c r="A46" s="169"/>
      <c r="B46" s="170"/>
      <c r="C46" s="170"/>
      <c r="D46" s="169">
        <f>G46+ส.ค.!D46</f>
        <v>0</v>
      </c>
      <c r="E46" s="103" t="s">
        <v>99</v>
      </c>
      <c r="F46" s="102">
        <v>21040002</v>
      </c>
      <c r="G46" s="171"/>
    </row>
    <row r="47" spans="1:10" s="172" customFormat="1" ht="12.75" hidden="1">
      <c r="A47" s="169"/>
      <c r="B47" s="170"/>
      <c r="C47" s="170"/>
      <c r="D47" s="169">
        <f>G47+ส.ค.!D47</f>
        <v>0</v>
      </c>
      <c r="E47" s="103" t="s">
        <v>105</v>
      </c>
      <c r="F47" s="102">
        <v>21040003</v>
      </c>
      <c r="G47" s="171"/>
    </row>
    <row r="48" spans="1:10" s="172" customFormat="1" ht="12.75">
      <c r="A48" s="169"/>
      <c r="B48" s="170"/>
      <c r="C48" s="170"/>
      <c r="D48" s="169">
        <f>G48+ส.ค.!D48</f>
        <v>0</v>
      </c>
      <c r="E48" s="103" t="s">
        <v>106</v>
      </c>
      <c r="F48" s="102">
        <v>21040004</v>
      </c>
      <c r="G48" s="171"/>
    </row>
    <row r="49" spans="1:7" s="172" customFormat="1" ht="12.75">
      <c r="A49" s="169"/>
      <c r="B49" s="170"/>
      <c r="C49" s="170"/>
      <c r="D49" s="169">
        <f>G49+ส.ค.!D49</f>
        <v>0</v>
      </c>
      <c r="E49" s="103" t="s">
        <v>79</v>
      </c>
      <c r="F49" s="102">
        <v>21040005</v>
      </c>
      <c r="G49" s="171"/>
    </row>
    <row r="50" spans="1:7" s="172" customFormat="1" ht="12.75">
      <c r="A50" s="169"/>
      <c r="B50" s="170"/>
      <c r="C50" s="170"/>
      <c r="D50" s="169">
        <f>G50+ส.ค.!D50</f>
        <v>0</v>
      </c>
      <c r="E50" s="103" t="s">
        <v>107</v>
      </c>
      <c r="F50" s="102">
        <v>21040006</v>
      </c>
      <c r="G50" s="171"/>
    </row>
    <row r="51" spans="1:7" s="172" customFormat="1" ht="12.75">
      <c r="A51" s="169"/>
      <c r="B51" s="170"/>
      <c r="C51" s="170"/>
      <c r="D51" s="169">
        <f>G51+ส.ค.!D51</f>
        <v>0</v>
      </c>
      <c r="E51" s="103" t="s">
        <v>80</v>
      </c>
      <c r="F51" s="102">
        <v>21040007</v>
      </c>
      <c r="G51" s="171"/>
    </row>
    <row r="52" spans="1:7" s="172" customFormat="1" ht="12.75">
      <c r="A52" s="169"/>
      <c r="B52" s="170"/>
      <c r="C52" s="170"/>
      <c r="D52" s="169">
        <f>G52+ส.ค.!D52</f>
        <v>65750</v>
      </c>
      <c r="E52" s="103" t="s">
        <v>81</v>
      </c>
      <c r="F52" s="102">
        <v>21040008</v>
      </c>
      <c r="G52" s="171"/>
    </row>
    <row r="53" spans="1:7" s="172" customFormat="1" ht="12.75" hidden="1">
      <c r="A53" s="169"/>
      <c r="B53" s="170"/>
      <c r="C53" s="170"/>
      <c r="D53" s="169">
        <f>G53+ส.ค.!D53</f>
        <v>0</v>
      </c>
      <c r="E53" s="103" t="s">
        <v>108</v>
      </c>
      <c r="F53" s="102">
        <v>21040009</v>
      </c>
      <c r="G53" s="171"/>
    </row>
    <row r="54" spans="1:7" s="172" customFormat="1" ht="12.75" hidden="1">
      <c r="A54" s="169"/>
      <c r="B54" s="170"/>
      <c r="C54" s="170"/>
      <c r="D54" s="169">
        <f>G54+ส.ค.!D54</f>
        <v>0</v>
      </c>
      <c r="E54" s="103" t="s">
        <v>109</v>
      </c>
      <c r="F54" s="102">
        <v>21040010</v>
      </c>
      <c r="G54" s="171"/>
    </row>
    <row r="55" spans="1:7" s="172" customFormat="1" ht="12.75" hidden="1">
      <c r="A55" s="169"/>
      <c r="B55" s="170"/>
      <c r="C55" s="170"/>
      <c r="D55" s="169">
        <f>G55+ส.ค.!D55</f>
        <v>0</v>
      </c>
      <c r="E55" s="103" t="s">
        <v>110</v>
      </c>
      <c r="F55" s="102">
        <v>21040011</v>
      </c>
      <c r="G55" s="171"/>
    </row>
    <row r="56" spans="1:7" s="172" customFormat="1" ht="12.75" hidden="1">
      <c r="A56" s="169"/>
      <c r="B56" s="170"/>
      <c r="C56" s="170"/>
      <c r="D56" s="169">
        <f>G56+ส.ค.!D56</f>
        <v>0</v>
      </c>
      <c r="E56" s="103" t="s">
        <v>111</v>
      </c>
      <c r="F56" s="102">
        <v>21040012</v>
      </c>
      <c r="G56" s="171"/>
    </row>
    <row r="57" spans="1:7" s="172" customFormat="1" ht="12.75">
      <c r="A57" s="169"/>
      <c r="B57" s="170"/>
      <c r="C57" s="170"/>
      <c r="D57" s="169">
        <f>G57+ส.ค.!D57</f>
        <v>21688</v>
      </c>
      <c r="E57" s="103" t="s">
        <v>82</v>
      </c>
      <c r="F57" s="102">
        <v>21040013</v>
      </c>
      <c r="G57" s="171"/>
    </row>
    <row r="58" spans="1:7" s="172" customFormat="1" ht="12.75">
      <c r="A58" s="169"/>
      <c r="B58" s="170"/>
      <c r="C58" s="170"/>
      <c r="D58" s="169">
        <f>G58+ส.ค.!D58</f>
        <v>0</v>
      </c>
      <c r="E58" s="103" t="s">
        <v>83</v>
      </c>
      <c r="F58" s="102">
        <v>21040014</v>
      </c>
      <c r="G58" s="171"/>
    </row>
    <row r="59" spans="1:7" s="36" customFormat="1" ht="12.75">
      <c r="A59" s="96"/>
      <c r="B59" s="97"/>
      <c r="C59" s="97"/>
      <c r="D59" s="96">
        <f>G59+ส.ค.!D59</f>
        <v>691172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G60+ส.ค.!D60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G61+ส.ค.!D61</f>
        <v>160380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G62+ส.ค.!D62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G63+ส.ค.!D63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G64+ส.ค.!D64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G65+ส.ค.!D65</f>
        <v>0</v>
      </c>
      <c r="E65" s="108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G66+ส.ค.!D66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G67+ส.ค.!D67</f>
        <v>0</v>
      </c>
      <c r="E67" s="108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G68+ส.ค.!D68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G69+ส.ค.!D69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G70+ส.ค.!D70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G71+ส.ค.!D71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G72+ส.ค.!D72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G73+ส.ค.!D73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G74+ส.ค.!D74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G75+ส.ค.!D75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G76+ส.ค.!D76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1445510.83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22263923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54" customHeight="1">
      <c r="A83" s="20"/>
      <c r="B83" s="20"/>
      <c r="C83" s="20"/>
      <c r="D83" s="20"/>
      <c r="E83" s="21"/>
      <c r="F83" s="22"/>
      <c r="G83" s="23"/>
    </row>
    <row r="84" spans="1:11" s="24" customFormat="1" ht="16.5" customHeight="1" thickBot="1">
      <c r="A84" s="206" t="s">
        <v>70</v>
      </c>
      <c r="B84" s="207"/>
      <c r="C84" s="207"/>
      <c r="D84" s="207"/>
      <c r="E84" s="207"/>
      <c r="F84" s="207"/>
      <c r="G84" s="207"/>
    </row>
    <row r="85" spans="1:11" ht="15" thickTop="1">
      <c r="A85" s="194" t="s">
        <v>1</v>
      </c>
      <c r="B85" s="195"/>
      <c r="C85" s="195"/>
      <c r="D85" s="195"/>
      <c r="E85" s="196" t="s">
        <v>6</v>
      </c>
      <c r="F85" s="203" t="s">
        <v>7</v>
      </c>
      <c r="G85" s="12" t="s">
        <v>2</v>
      </c>
      <c r="H85" s="25"/>
      <c r="I85" s="185" t="s">
        <v>52</v>
      </c>
      <c r="J85" s="186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7"/>
      <c r="F86" s="204"/>
      <c r="G86" s="12" t="s">
        <v>8</v>
      </c>
      <c r="H86" s="25"/>
      <c r="I86" s="187"/>
      <c r="J86" s="188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7"/>
      <c r="F87" s="204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8"/>
      <c r="F88" s="205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[2]ก.ย.!G7</f>
        <v>14015260</v>
      </c>
      <c r="B90" s="141">
        <v>0</v>
      </c>
      <c r="C90" s="121">
        <f>SUM(A90+B90)</f>
        <v>14015260</v>
      </c>
      <c r="D90" s="96">
        <f>G90+ส.ค.!D90</f>
        <v>4403958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[2]ก.ย.!G8</f>
        <v>2571120</v>
      </c>
      <c r="B91" s="141">
        <v>0</v>
      </c>
      <c r="C91" s="121">
        <f t="shared" ref="C91:C100" si="1">SUM(A91+B91)</f>
        <v>2571120</v>
      </c>
      <c r="D91" s="96">
        <f>G91+ส.ค.!D91</f>
        <v>857040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[2]ก.ย.!G9</f>
        <v>9315736</v>
      </c>
      <c r="B92" s="141">
        <v>0</v>
      </c>
      <c r="C92" s="121">
        <f t="shared" si="1"/>
        <v>9315736</v>
      </c>
      <c r="D92" s="96">
        <f>G92+ส.ค.!D92</f>
        <v>2640916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[2]ก.ย.!G10</f>
        <v>816000</v>
      </c>
      <c r="B93" s="141">
        <v>0</v>
      </c>
      <c r="C93" s="121">
        <f t="shared" si="1"/>
        <v>816000</v>
      </c>
      <c r="D93" s="96">
        <f>G93+ส.ค.!D93</f>
        <v>130750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[2]ก.ย.!G11</f>
        <v>4293170</v>
      </c>
      <c r="B94" s="141">
        <v>0</v>
      </c>
      <c r="C94" s="121">
        <f t="shared" si="1"/>
        <v>4293170</v>
      </c>
      <c r="D94" s="96">
        <f>G94+ส.ค.!D94</f>
        <v>764895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[2]ก.ย.!G12</f>
        <v>2152144</v>
      </c>
      <c r="B95" s="141">
        <v>0</v>
      </c>
      <c r="C95" s="121">
        <f t="shared" si="1"/>
        <v>2152144</v>
      </c>
      <c r="D95" s="96">
        <f>G95+ส.ค.!D95</f>
        <v>69666.3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[2]ก.ย.!G13</f>
        <v>257000</v>
      </c>
      <c r="B96" s="141">
        <v>0</v>
      </c>
      <c r="C96" s="121">
        <f t="shared" si="1"/>
        <v>257000</v>
      </c>
      <c r="D96" s="96">
        <f>G96+ส.ค.!D96</f>
        <v>73244.31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[2]ก.ย.!G14</f>
        <v>1275300</v>
      </c>
      <c r="B97" s="141">
        <v>0</v>
      </c>
      <c r="C97" s="121">
        <f t="shared" si="1"/>
        <v>1275300</v>
      </c>
      <c r="D97" s="96">
        <f>G97+ส.ค.!D97</f>
        <v>98900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[2]ก.ย.!G15</f>
        <v>3683270</v>
      </c>
      <c r="B98" s="141">
        <v>0</v>
      </c>
      <c r="C98" s="121">
        <f t="shared" si="1"/>
        <v>3683270</v>
      </c>
      <c r="D98" s="96">
        <f>G98+ส.ค.!D98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[2]ก.ย.!G16</f>
        <v>0</v>
      </c>
      <c r="B99" s="141">
        <v>0</v>
      </c>
      <c r="C99" s="121">
        <f t="shared" si="1"/>
        <v>0</v>
      </c>
      <c r="D99" s="96">
        <f>G99+ส.ค.!D99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[2]ก.ย.!G17</f>
        <v>2621000</v>
      </c>
      <c r="B100" s="141">
        <v>0</v>
      </c>
      <c r="C100" s="121">
        <f t="shared" si="1"/>
        <v>2621000</v>
      </c>
      <c r="D100" s="96">
        <f>G100+ส.ค.!D100</f>
        <v>1075088.6800000002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10114458.290000001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2" customFormat="1" ht="12.75">
      <c r="A104" s="174"/>
      <c r="B104" s="175"/>
      <c r="C104" s="175"/>
      <c r="D104" s="174">
        <f>G104+ส.ค.!D104</f>
        <v>277012</v>
      </c>
      <c r="E104" s="167" t="s">
        <v>26</v>
      </c>
      <c r="F104" s="168">
        <v>11041000</v>
      </c>
      <c r="G104" s="176"/>
    </row>
    <row r="105" spans="1:10" s="172" customFormat="1" ht="12.75">
      <c r="A105" s="169"/>
      <c r="B105" s="170"/>
      <c r="C105" s="170"/>
      <c r="D105" s="169">
        <f>G105+ส.ค.!D105</f>
        <v>100000</v>
      </c>
      <c r="E105" s="103" t="s">
        <v>47</v>
      </c>
      <c r="F105" s="102">
        <v>11045000</v>
      </c>
      <c r="G105" s="171"/>
    </row>
    <row r="106" spans="1:10" s="172" customFormat="1" ht="12.75">
      <c r="A106" s="169"/>
      <c r="B106" s="170"/>
      <c r="C106" s="170"/>
      <c r="D106" s="169">
        <f>G106+ส.ค.!D106</f>
        <v>0</v>
      </c>
      <c r="E106" s="103" t="s">
        <v>48</v>
      </c>
      <c r="F106" s="102">
        <v>11046000</v>
      </c>
      <c r="G106" s="171"/>
      <c r="I106" s="179"/>
    </row>
    <row r="107" spans="1:10" s="172" customFormat="1" ht="12.75">
      <c r="A107" s="169"/>
      <c r="B107" s="170"/>
      <c r="C107" s="170"/>
      <c r="D107" s="169">
        <f>G107+ส.ค.!D107</f>
        <v>0</v>
      </c>
      <c r="E107" s="103" t="s">
        <v>112</v>
      </c>
      <c r="F107" s="102">
        <v>11047000</v>
      </c>
      <c r="G107" s="171"/>
      <c r="I107" s="179"/>
    </row>
    <row r="108" spans="1:10" s="172" customFormat="1" ht="12.75" hidden="1">
      <c r="A108" s="169"/>
      <c r="B108" s="170"/>
      <c r="C108" s="170"/>
      <c r="D108" s="169">
        <f>G108+ส.ค.!D108</f>
        <v>0</v>
      </c>
      <c r="E108" s="103" t="s">
        <v>123</v>
      </c>
      <c r="F108" s="102">
        <v>12010010</v>
      </c>
      <c r="G108" s="171"/>
      <c r="I108" s="179"/>
    </row>
    <row r="109" spans="1:10" s="172" customFormat="1" ht="12.75">
      <c r="A109" s="169"/>
      <c r="B109" s="170"/>
      <c r="C109" s="170"/>
      <c r="D109" s="169">
        <f>G109+ส.ค.!D109</f>
        <v>0</v>
      </c>
      <c r="E109" s="103" t="s">
        <v>104</v>
      </c>
      <c r="F109" s="102">
        <v>12045000</v>
      </c>
      <c r="G109" s="171"/>
      <c r="I109" s="179"/>
    </row>
    <row r="110" spans="1:10" s="172" customFormat="1" ht="12.75" hidden="1">
      <c r="A110" s="169"/>
      <c r="B110" s="170"/>
      <c r="C110" s="170"/>
      <c r="D110" s="169">
        <f>G110+ส.ค.!D110</f>
        <v>0</v>
      </c>
      <c r="E110" s="103" t="s">
        <v>132</v>
      </c>
      <c r="F110" s="102">
        <v>12046000</v>
      </c>
      <c r="G110" s="171"/>
      <c r="I110" s="179"/>
    </row>
    <row r="111" spans="1:10" s="172" customFormat="1" ht="12.75" hidden="1">
      <c r="A111" s="169"/>
      <c r="B111" s="170"/>
      <c r="C111" s="170"/>
      <c r="D111" s="169">
        <f>G111+ส.ค.!D111</f>
        <v>0</v>
      </c>
      <c r="E111" s="103" t="s">
        <v>100</v>
      </c>
      <c r="F111" s="102">
        <v>19020000</v>
      </c>
      <c r="G111" s="171"/>
      <c r="I111" s="179"/>
    </row>
    <row r="112" spans="1:10" s="172" customFormat="1" ht="12.75" hidden="1">
      <c r="A112" s="169"/>
      <c r="B112" s="170"/>
      <c r="C112" s="170"/>
      <c r="D112" s="169">
        <f>G112+ส.ค.!D112</f>
        <v>0</v>
      </c>
      <c r="E112" s="103" t="s">
        <v>101</v>
      </c>
      <c r="F112" s="102">
        <v>19030000</v>
      </c>
      <c r="G112" s="171"/>
      <c r="I112" s="179"/>
    </row>
    <row r="113" spans="1:10" s="172" customFormat="1" ht="12.75">
      <c r="A113" s="169"/>
      <c r="B113" s="170"/>
      <c r="C113" s="170"/>
      <c r="D113" s="169">
        <f>G113+ส.ค.!D113</f>
        <v>0</v>
      </c>
      <c r="E113" s="103" t="s">
        <v>102</v>
      </c>
      <c r="F113" s="102">
        <v>19040000</v>
      </c>
      <c r="G113" s="171"/>
      <c r="I113" s="179"/>
    </row>
    <row r="114" spans="1:10" s="172" customFormat="1" ht="12.75">
      <c r="A114" s="169"/>
      <c r="B114" s="170"/>
      <c r="C114" s="170"/>
      <c r="D114" s="169">
        <f>G114+ส.ค.!D114</f>
        <v>5605932.0999999996</v>
      </c>
      <c r="E114" s="103" t="s">
        <v>76</v>
      </c>
      <c r="F114" s="102">
        <v>21010000</v>
      </c>
      <c r="G114" s="171"/>
      <c r="I114" s="173"/>
      <c r="J114" s="173"/>
    </row>
    <row r="115" spans="1:10" s="172" customFormat="1" ht="12.75" customHeight="1">
      <c r="A115" s="169"/>
      <c r="B115" s="170"/>
      <c r="C115" s="170"/>
      <c r="D115" s="169">
        <f>G115+ส.ค.!D115</f>
        <v>0</v>
      </c>
      <c r="E115" s="103" t="s">
        <v>77</v>
      </c>
      <c r="F115" s="102">
        <v>21020000</v>
      </c>
      <c r="G115" s="171"/>
      <c r="I115" s="180"/>
      <c r="J115" s="178"/>
    </row>
    <row r="116" spans="1:10" s="172" customFormat="1" ht="12.75">
      <c r="A116" s="169"/>
      <c r="B116" s="170"/>
      <c r="C116" s="170"/>
      <c r="D116" s="169">
        <f>G116+ส.ค.!D116</f>
        <v>0</v>
      </c>
      <c r="E116" s="103" t="s">
        <v>40</v>
      </c>
      <c r="F116" s="102">
        <v>21030000</v>
      </c>
      <c r="G116" s="171"/>
      <c r="I116" s="178"/>
    </row>
    <row r="117" spans="1:10" s="172" customFormat="1" ht="12.75">
      <c r="A117" s="169"/>
      <c r="B117" s="170"/>
      <c r="C117" s="170"/>
      <c r="D117" s="169">
        <f>G117+ส.ค.!D117</f>
        <v>106597.58</v>
      </c>
      <c r="E117" s="103" t="s">
        <v>78</v>
      </c>
      <c r="F117" s="102">
        <v>21040001</v>
      </c>
      <c r="G117" s="171"/>
      <c r="I117" s="178"/>
      <c r="J117" s="178"/>
    </row>
    <row r="118" spans="1:10" s="172" customFormat="1" ht="12.75">
      <c r="A118" s="169"/>
      <c r="B118" s="170"/>
      <c r="C118" s="170"/>
      <c r="D118" s="169">
        <f>G118+ส.ค.!D118</f>
        <v>0</v>
      </c>
      <c r="E118" s="103" t="s">
        <v>99</v>
      </c>
      <c r="F118" s="102">
        <v>21040002</v>
      </c>
      <c r="G118" s="171"/>
      <c r="I118" s="178"/>
      <c r="J118" s="178"/>
    </row>
    <row r="119" spans="1:10" s="172" customFormat="1" ht="12.75" hidden="1">
      <c r="A119" s="169"/>
      <c r="B119" s="170"/>
      <c r="C119" s="170"/>
      <c r="D119" s="169">
        <f>G119+ส.ค.!D119</f>
        <v>0</v>
      </c>
      <c r="E119" s="103" t="s">
        <v>105</v>
      </c>
      <c r="F119" s="102">
        <v>21040003</v>
      </c>
      <c r="G119" s="171"/>
      <c r="I119" s="178"/>
      <c r="J119" s="178"/>
    </row>
    <row r="120" spans="1:10" s="172" customFormat="1" ht="12.75">
      <c r="A120" s="169"/>
      <c r="B120" s="170"/>
      <c r="C120" s="170"/>
      <c r="D120" s="169">
        <f>G120+ส.ค.!D120</f>
        <v>0</v>
      </c>
      <c r="E120" s="103" t="s">
        <v>106</v>
      </c>
      <c r="F120" s="102">
        <v>21040004</v>
      </c>
      <c r="G120" s="171"/>
      <c r="I120" s="178"/>
      <c r="J120" s="178"/>
    </row>
    <row r="121" spans="1:10" s="172" customFormat="1" ht="12.75">
      <c r="A121" s="169"/>
      <c r="B121" s="170"/>
      <c r="C121" s="170"/>
      <c r="D121" s="169">
        <f>G121+ส.ค.!D121</f>
        <v>0</v>
      </c>
      <c r="E121" s="103" t="s">
        <v>79</v>
      </c>
      <c r="F121" s="102">
        <v>21040005</v>
      </c>
      <c r="G121" s="171"/>
      <c r="I121" s="178"/>
      <c r="J121" s="178"/>
    </row>
    <row r="122" spans="1:10" s="36" customFormat="1" ht="12.75">
      <c r="A122" s="96"/>
      <c r="B122" s="97"/>
      <c r="C122" s="97"/>
      <c r="D122" s="96">
        <f>G122+ส.ค.!D122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G123+ส.ค.!D123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G124+ส.ค.!D124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G125+ส.ค.!D125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G126+ส.ค.!D126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G127+ส.ค.!D127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G128+ส.ค.!D128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G129+ส.ค.!D129</f>
        <v>21688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G130+ส.ค.!D130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G131+ส.ค.!D131</f>
        <v>691172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G132+ส.ค.!D132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G133+ส.ค.!D133</f>
        <v>53615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G134+ส.ค.!D134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G135+ส.ค.!D135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G136+ส.ค.!D136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G137+ส.ค.!D137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G138+ส.ค.!D138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G139+ส.ค.!D139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G140+ส.ค.!D140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G141+ส.ค.!D141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G142+ส.ค.!D142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G143+ส.ค.!D143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G144+ส.ค.!D144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G145+ส.ค.!D145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G146+ส.ค.!D146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G147+ส.ค.!D147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G148+ส.ค.!D148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9833540.459999999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19947998.75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2315924.25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39652776.979999997</v>
      </c>
      <c r="E156" s="85" t="s">
        <v>43</v>
      </c>
      <c r="F156" s="81"/>
      <c r="G156" s="64">
        <f>(G10+G80-G152)</f>
        <v>39652776.979999997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  <c r="H160" s="30"/>
    </row>
    <row r="161" spans="1:7" ht="17.25" customHeight="1">
      <c r="A161" s="190" t="s">
        <v>146</v>
      </c>
      <c r="B161" s="190"/>
      <c r="C161" s="190" t="s">
        <v>150</v>
      </c>
      <c r="D161" s="190"/>
      <c r="E161" s="190" t="s">
        <v>137</v>
      </c>
      <c r="F161" s="190"/>
      <c r="G161" s="190"/>
    </row>
    <row r="162" spans="1:7" ht="25.5" customHeight="1">
      <c r="A162" s="208" t="s">
        <v>139</v>
      </c>
      <c r="B162" s="208"/>
      <c r="C162" s="208" t="s">
        <v>141</v>
      </c>
      <c r="D162" s="208"/>
      <c r="E162" s="208" t="s">
        <v>138</v>
      </c>
      <c r="F162" s="208"/>
      <c r="G162" s="208"/>
    </row>
    <row r="163" spans="1:7" ht="18" customHeight="1">
      <c r="C163" s="190"/>
      <c r="D163" s="190"/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90"/>
      <c r="B171" s="190"/>
      <c r="C171" s="190"/>
      <c r="D171" s="190"/>
      <c r="E171" s="190"/>
      <c r="F171" s="190"/>
      <c r="G171" s="190"/>
    </row>
  </sheetData>
  <mergeCells count="20">
    <mergeCell ref="A162:B162"/>
    <mergeCell ref="C162:D162"/>
    <mergeCell ref="E162:G162"/>
    <mergeCell ref="C163:D163"/>
    <mergeCell ref="A171:G171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1:B161"/>
    <mergeCell ref="C161:D161"/>
    <mergeCell ref="E161:G161"/>
    <mergeCell ref="A85:D85"/>
    <mergeCell ref="E85:E88"/>
    <mergeCell ref="F85:F88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5" sqref="E15"/>
    </sheetView>
  </sheetViews>
  <sheetFormatPr defaultRowHeight="15"/>
  <cols>
    <col min="1" max="1" width="11.85546875" style="1" bestFit="1" customWidth="1"/>
    <col min="2" max="2" width="9.7109375" bestFit="1" customWidth="1"/>
    <col min="3" max="3" width="9" style="1"/>
  </cols>
  <sheetData>
    <row r="1" spans="1:3">
      <c r="A1" s="2" t="s">
        <v>53</v>
      </c>
      <c r="B1" s="2" t="s">
        <v>54</v>
      </c>
      <c r="C1" s="2" t="s">
        <v>55</v>
      </c>
    </row>
    <row r="2" spans="1:3">
      <c r="A2" s="1">
        <v>2559</v>
      </c>
      <c r="B2" t="s">
        <v>56</v>
      </c>
      <c r="C2" s="1">
        <v>2558</v>
      </c>
    </row>
    <row r="3" spans="1:3">
      <c r="A3" s="1">
        <v>2560</v>
      </c>
      <c r="B3" t="s">
        <v>57</v>
      </c>
      <c r="C3" s="1">
        <v>2559</v>
      </c>
    </row>
    <row r="4" spans="1:3">
      <c r="A4" s="1">
        <v>2561</v>
      </c>
      <c r="B4" t="s">
        <v>58</v>
      </c>
      <c r="C4" s="1">
        <v>2560</v>
      </c>
    </row>
    <row r="5" spans="1:3">
      <c r="A5" s="1">
        <v>2562</v>
      </c>
      <c r="B5" t="s">
        <v>59</v>
      </c>
      <c r="C5" s="1">
        <v>2561</v>
      </c>
    </row>
    <row r="6" spans="1:3">
      <c r="A6" s="1">
        <v>2563</v>
      </c>
      <c r="B6" t="s">
        <v>60</v>
      </c>
      <c r="C6" s="1">
        <v>2562</v>
      </c>
    </row>
    <row r="7" spans="1:3">
      <c r="A7" s="1">
        <v>2564</v>
      </c>
      <c r="B7" t="s">
        <v>61</v>
      </c>
      <c r="C7" s="1">
        <v>2563</v>
      </c>
    </row>
    <row r="8" spans="1:3">
      <c r="A8" s="1">
        <v>2565</v>
      </c>
      <c r="B8" t="s">
        <v>62</v>
      </c>
      <c r="C8" s="1">
        <v>2564</v>
      </c>
    </row>
    <row r="9" spans="1:3">
      <c r="B9" t="s">
        <v>63</v>
      </c>
      <c r="C9" s="1">
        <v>2565</v>
      </c>
    </row>
    <row r="10" spans="1:3">
      <c r="B10" t="s">
        <v>64</v>
      </c>
    </row>
    <row r="11" spans="1:3">
      <c r="B11" t="s">
        <v>65</v>
      </c>
    </row>
    <row r="12" spans="1:3">
      <c r="B12" t="s">
        <v>66</v>
      </c>
    </row>
    <row r="13" spans="1:3">
      <c r="B13" t="s">
        <v>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"/>
  <sheetViews>
    <sheetView workbookViewId="0">
      <selection activeCell="A14" sqref="A14"/>
    </sheetView>
  </sheetViews>
  <sheetFormatPr defaultRowHeight="15"/>
  <cols>
    <col min="1" max="1" width="20.42578125" customWidth="1"/>
  </cols>
  <sheetData>
    <row r="14" spans="1:1">
      <c r="A1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50" zoomScale="110" zoomScaleNormal="110" workbookViewId="0">
      <selection activeCell="A159" sqref="A159:XFD16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91" t="str">
        <f>ต.ค.!A1</f>
        <v>องค์การบริหารส่วนตำบลห้วยยาง</v>
      </c>
      <c r="B1" s="191"/>
      <c r="C1" s="191"/>
      <c r="D1" s="191"/>
      <c r="E1" s="191"/>
      <c r="F1" s="191"/>
      <c r="G1" s="191"/>
      <c r="I1" s="189" t="s">
        <v>69</v>
      </c>
      <c r="J1" s="189"/>
      <c r="K1" s="189"/>
    </row>
    <row r="2" spans="1:11">
      <c r="A2" s="191" t="s">
        <v>0</v>
      </c>
      <c r="B2" s="191"/>
      <c r="C2" s="191"/>
      <c r="D2" s="191"/>
      <c r="E2" s="191"/>
      <c r="F2" s="191"/>
      <c r="G2" s="191"/>
      <c r="I2" s="5" t="s">
        <v>53</v>
      </c>
      <c r="J2" s="5" t="s">
        <v>68</v>
      </c>
      <c r="K2" s="5" t="s">
        <v>55</v>
      </c>
    </row>
    <row r="3" spans="1:11">
      <c r="A3" s="191" t="str">
        <f>"ปีงบประมาณ  "&amp;  I3 &amp;"  "&amp; J3 &amp;"  " &amp; K3</f>
        <v>ปีงบประมาณ  2561  พฤศจิกายน  2561</v>
      </c>
      <c r="B3" s="191"/>
      <c r="C3" s="191"/>
      <c r="D3" s="191"/>
      <c r="E3" s="191"/>
      <c r="F3" s="191"/>
      <c r="G3" s="191"/>
      <c r="I3" s="6">
        <v>2561</v>
      </c>
      <c r="J3" s="6" t="s">
        <v>57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92" t="s">
        <v>1</v>
      </c>
      <c r="B5" s="193"/>
      <c r="C5" s="193"/>
      <c r="D5" s="193"/>
      <c r="E5" s="199" t="s">
        <v>6</v>
      </c>
      <c r="F5" s="201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200"/>
      <c r="F6" s="202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200"/>
      <c r="F7" s="202"/>
      <c r="G7" s="12" t="s">
        <v>12</v>
      </c>
    </row>
    <row r="8" spans="1:11">
      <c r="A8" s="13"/>
      <c r="B8" s="13" t="s">
        <v>13</v>
      </c>
      <c r="C8" s="13"/>
      <c r="D8" s="14"/>
      <c r="E8" s="200"/>
      <c r="F8" s="202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ต.ค.!G156</f>
        <v>42101297.309999995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G12+ต.ค.!D12</f>
        <v>611</v>
      </c>
      <c r="E12" s="115" t="s">
        <v>16</v>
      </c>
      <c r="F12" s="109">
        <v>41100000</v>
      </c>
      <c r="G12" s="98">
        <f>[1]พ.ย.!G16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G13+ต.ค.!D13</f>
        <v>21309</v>
      </c>
      <c r="E13" s="115" t="s">
        <v>17</v>
      </c>
      <c r="F13" s="109">
        <v>41200000</v>
      </c>
      <c r="G13" s="98">
        <f>[1]พ.ย.!G78</f>
        <v>1087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G14+ต.ค.!D14</f>
        <v>83609.440000000002</v>
      </c>
      <c r="E14" s="115" t="s">
        <v>18</v>
      </c>
      <c r="F14" s="109">
        <v>41300000</v>
      </c>
      <c r="G14" s="98">
        <f>[1]พ.ย.!G86</f>
        <v>74558.41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G15+ต.ค.!D15</f>
        <v>0</v>
      </c>
      <c r="E15" s="115" t="s">
        <v>19</v>
      </c>
      <c r="F15" s="109">
        <v>41400000</v>
      </c>
      <c r="G15" s="98">
        <f>[1]พ.ย.!G95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G16+ต.ค.!D16</f>
        <v>520</v>
      </c>
      <c r="E16" s="115" t="s">
        <v>20</v>
      </c>
      <c r="F16" s="109">
        <v>41500000</v>
      </c>
      <c r="G16" s="98">
        <f>[1]พ.ย.!G106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G17+ต.ค.!D17</f>
        <v>0</v>
      </c>
      <c r="E17" s="115" t="s">
        <v>21</v>
      </c>
      <c r="F17" s="109">
        <v>41600000</v>
      </c>
      <c r="G17" s="98">
        <f>[1]พ.ย.!G110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G18+ต.ค.!D18</f>
        <v>3441785.37</v>
      </c>
      <c r="E18" s="115" t="s">
        <v>22</v>
      </c>
      <c r="F18" s="109">
        <v>42100000</v>
      </c>
      <c r="G18" s="98">
        <f>[1]พ.ย.!G131</f>
        <v>1833107.0299999998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G19+ต.ค.!D19</f>
        <v>7365736</v>
      </c>
      <c r="E19" s="115" t="s">
        <v>23</v>
      </c>
      <c r="F19" s="109">
        <v>43100000</v>
      </c>
      <c r="G19" s="98">
        <f>[1]พ.ย.!G137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10913570.810000001</v>
      </c>
      <c r="E21" s="39" t="s">
        <v>24</v>
      </c>
      <c r="F21" s="40"/>
      <c r="G21" s="38">
        <f>SUM(G12:G19)</f>
        <v>1908752.4399999997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G23+ต.ค.!D23</f>
        <v>0</v>
      </c>
      <c r="E23" s="129" t="s">
        <v>25</v>
      </c>
      <c r="F23" s="130">
        <v>44100000</v>
      </c>
      <c r="G23" s="128">
        <f>[1]พ.ย.!G144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10913570.810000001</v>
      </c>
      <c r="E25" s="47" t="s">
        <v>24</v>
      </c>
      <c r="F25" s="48"/>
      <c r="G25" s="49">
        <f>SUM(G21+G23)</f>
        <v>1908752.4399999997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G27+ต.ค.!D27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G28+ต.ค.!D28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G29+ต.ค.!D29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G30+ต.ค.!D30</f>
        <v>0</v>
      </c>
      <c r="E30" s="146" t="s">
        <v>117</v>
      </c>
      <c r="F30" s="142" t="s">
        <v>121</v>
      </c>
      <c r="G30" s="150"/>
    </row>
    <row r="31" spans="1:10" s="172" customFormat="1" ht="12.75">
      <c r="A31" s="169"/>
      <c r="B31" s="170"/>
      <c r="C31" s="170"/>
      <c r="D31" s="169">
        <f>G31+ต.ค.!D31</f>
        <v>92500</v>
      </c>
      <c r="E31" s="101" t="s">
        <v>26</v>
      </c>
      <c r="F31" s="102">
        <v>11041000</v>
      </c>
      <c r="G31" s="171">
        <f>6680+8380+8380+8380+8380+8380+8380+8380+6560+7080+6440+7080</f>
        <v>92500</v>
      </c>
      <c r="I31" s="173"/>
      <c r="J31" s="173"/>
    </row>
    <row r="32" spans="1:10" s="36" customFormat="1" ht="12.75">
      <c r="A32" s="96"/>
      <c r="B32" s="97"/>
      <c r="C32" s="97"/>
      <c r="D32" s="96">
        <f>G32+ต.ค.!D32</f>
        <v>75445.899999999994</v>
      </c>
      <c r="E32" s="115" t="s">
        <v>75</v>
      </c>
      <c r="F32" s="109">
        <v>11042000</v>
      </c>
      <c r="G32" s="151">
        <v>75445.899999999994</v>
      </c>
      <c r="I32" s="54"/>
      <c r="J32" s="54"/>
    </row>
    <row r="33" spans="1:10" s="36" customFormat="1" ht="12.75">
      <c r="A33" s="96"/>
      <c r="B33" s="97"/>
      <c r="C33" s="97"/>
      <c r="D33" s="96">
        <f>G33+ต.ค.!D33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G34+ต.ค.!D34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G35+ต.ค.!D35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G36+ต.ค.!D36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G37+ต.ค.!D37</f>
        <v>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G38+ต.ค.!D38</f>
        <v>0</v>
      </c>
      <c r="E38" s="108" t="s">
        <v>48</v>
      </c>
      <c r="F38" s="109">
        <v>11046000</v>
      </c>
      <c r="G38" s="66"/>
    </row>
    <row r="39" spans="1:10" s="172" customFormat="1" ht="12.75">
      <c r="A39" s="169"/>
      <c r="B39" s="170"/>
      <c r="C39" s="170"/>
      <c r="D39" s="169">
        <f>G39+ต.ค.!D39</f>
        <v>0</v>
      </c>
      <c r="E39" s="103" t="s">
        <v>112</v>
      </c>
      <c r="F39" s="102">
        <v>11047000</v>
      </c>
      <c r="G39" s="171"/>
    </row>
    <row r="40" spans="1:10" s="36" customFormat="1" ht="12.75">
      <c r="A40" s="96"/>
      <c r="B40" s="97"/>
      <c r="C40" s="97"/>
      <c r="D40" s="96">
        <f>G40+ต.ค.!D40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G41+ต.ค.!D41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G42+ต.ค.!D42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G43+ต.ค.!D43</f>
        <v>0</v>
      </c>
      <c r="E43" s="108" t="s">
        <v>101</v>
      </c>
      <c r="F43" s="109">
        <v>19030000</v>
      </c>
      <c r="G43" s="66"/>
    </row>
    <row r="44" spans="1:10" s="172" customFormat="1" ht="12.75">
      <c r="A44" s="169"/>
      <c r="B44" s="170"/>
      <c r="C44" s="170"/>
      <c r="D44" s="169">
        <f>G44+ต.ค.!D44</f>
        <v>0</v>
      </c>
      <c r="E44" s="103" t="s">
        <v>102</v>
      </c>
      <c r="F44" s="102">
        <v>19040000</v>
      </c>
      <c r="G44" s="171"/>
    </row>
    <row r="45" spans="1:10" s="36" customFormat="1" ht="12.75">
      <c r="A45" s="96"/>
      <c r="B45" s="97"/>
      <c r="C45" s="97"/>
      <c r="D45" s="96">
        <f>G45+ต.ค.!D45</f>
        <v>30918.36</v>
      </c>
      <c r="E45" s="108" t="s">
        <v>78</v>
      </c>
      <c r="F45" s="109">
        <v>21040001</v>
      </c>
      <c r="G45" s="66">
        <v>13729.69</v>
      </c>
    </row>
    <row r="46" spans="1:10" s="36" customFormat="1" ht="12.75">
      <c r="A46" s="96"/>
      <c r="B46" s="97"/>
      <c r="C46" s="97"/>
      <c r="D46" s="96">
        <f>G46+ต.ค.!D46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G47+ต.ค.!D47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G48+ต.ค.!D48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G49+ต.ค.!D49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G50+ต.ค.!D50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G51+ต.ค.!D51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G52+ต.ค.!D52</f>
        <v>36450</v>
      </c>
      <c r="E52" s="108" t="s">
        <v>81</v>
      </c>
      <c r="F52" s="109">
        <v>21040008</v>
      </c>
      <c r="G52" s="66">
        <v>36450</v>
      </c>
    </row>
    <row r="53" spans="1:7" s="36" customFormat="1" ht="12.75">
      <c r="A53" s="96"/>
      <c r="B53" s="97"/>
      <c r="C53" s="97"/>
      <c r="D53" s="96">
        <f>G53+ต.ค.!D53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G54+ต.ค.!D54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G55+ต.ค.!D55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G56+ต.ค.!D56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G57+ต.ค.!D57</f>
        <v>8908</v>
      </c>
      <c r="E57" s="108" t="s">
        <v>82</v>
      </c>
      <c r="F57" s="109">
        <v>21040013</v>
      </c>
      <c r="G57" s="66">
        <v>4454</v>
      </c>
    </row>
    <row r="58" spans="1:7" s="36" customFormat="1" ht="12.75">
      <c r="A58" s="96"/>
      <c r="B58" s="97"/>
      <c r="C58" s="97"/>
      <c r="D58" s="96">
        <f>G58+ต.ค.!D58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G59+ต.ค.!D59</f>
        <v>333528</v>
      </c>
      <c r="E59" s="108" t="s">
        <v>84</v>
      </c>
      <c r="F59" s="109">
        <v>21040015</v>
      </c>
      <c r="G59" s="66">
        <v>177164</v>
      </c>
    </row>
    <row r="60" spans="1:7" s="36" customFormat="1" ht="12.75">
      <c r="A60" s="96"/>
      <c r="B60" s="97"/>
      <c r="C60" s="97"/>
      <c r="D60" s="96">
        <f>G60+ต.ค.!D60</f>
        <v>42841.83</v>
      </c>
      <c r="E60" s="108" t="s">
        <v>85</v>
      </c>
      <c r="F60" s="109">
        <v>21040016</v>
      </c>
      <c r="G60" s="66">
        <v>42841.83</v>
      </c>
    </row>
    <row r="61" spans="1:7" s="36" customFormat="1" ht="11.25" customHeight="1">
      <c r="A61" s="96"/>
      <c r="B61" s="97"/>
      <c r="C61" s="97"/>
      <c r="D61" s="96">
        <f>G61+ต.ค.!D61</f>
        <v>60000</v>
      </c>
      <c r="E61" s="108" t="s">
        <v>97</v>
      </c>
      <c r="F61" s="109">
        <v>21040099</v>
      </c>
      <c r="G61" s="66">
        <v>60000</v>
      </c>
    </row>
    <row r="62" spans="1:7" s="36" customFormat="1" ht="12.75" hidden="1">
      <c r="A62" s="96"/>
      <c r="B62" s="97"/>
      <c r="C62" s="97"/>
      <c r="D62" s="96">
        <f>G62+ต.ค.!D62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G63+ต.ค.!D63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G64+ต.ค.!D64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G65+ต.ค.!D65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G66+ต.ค.!D66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G67+ต.ค.!D67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G68+ต.ค.!D68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G69+ต.ค.!D69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G70+ต.ค.!D70</f>
        <v>0</v>
      </c>
      <c r="E70" s="108" t="s">
        <v>131</v>
      </c>
      <c r="F70" s="109">
        <v>22012004</v>
      </c>
      <c r="G70" s="66"/>
    </row>
    <row r="71" spans="1:7" s="36" customFormat="1" ht="12.75" hidden="1">
      <c r="A71" s="96"/>
      <c r="B71" s="97"/>
      <c r="C71" s="97"/>
      <c r="D71" s="96">
        <f>G71+ต.ค.!D71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G72+ต.ค.!D72</f>
        <v>34051.69</v>
      </c>
      <c r="E72" s="108" t="s">
        <v>41</v>
      </c>
      <c r="F72" s="109">
        <v>31000000</v>
      </c>
      <c r="G72" s="66">
        <v>29251.69</v>
      </c>
    </row>
    <row r="73" spans="1:7" s="36" customFormat="1" ht="12.75">
      <c r="A73" s="96"/>
      <c r="B73" s="97"/>
      <c r="C73" s="97"/>
      <c r="D73" s="96">
        <f>G73+ต.ค.!D73</f>
        <v>9750.56</v>
      </c>
      <c r="E73" s="108" t="s">
        <v>71</v>
      </c>
      <c r="F73" s="109">
        <v>32000000</v>
      </c>
      <c r="G73" s="66">
        <v>9750.56</v>
      </c>
    </row>
    <row r="74" spans="1:7" s="36" customFormat="1" ht="12.75">
      <c r="A74" s="96"/>
      <c r="B74" s="97"/>
      <c r="C74" s="97"/>
      <c r="D74" s="96">
        <f>G74+ต.ค.!D74</f>
        <v>0</v>
      </c>
      <c r="E74" s="108" t="str">
        <f>IF(ISBLANK(ต.ค.!E74)," ",ต.ค.!E74)</f>
        <v xml:space="preserve"> </v>
      </c>
      <c r="F74" s="108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G75+ต.ค.!D75</f>
        <v>0</v>
      </c>
      <c r="E75" s="108" t="str">
        <f>IF(ISBLANK(ต.ค.!E75)," ",ต.ค.!E75)</f>
        <v xml:space="preserve"> </v>
      </c>
      <c r="F75" s="108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G76+ต.ค.!D76</f>
        <v>0</v>
      </c>
      <c r="E76" s="108" t="str">
        <f>IF(ISBLANK(ต.ค.!E76)," ",ต.ค.!E76)</f>
        <v xml:space="preserve"> </v>
      </c>
      <c r="F76" s="108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724394.34000000008</v>
      </c>
      <c r="E78" s="39" t="s">
        <v>24</v>
      </c>
      <c r="F78" s="40"/>
      <c r="G78" s="58">
        <f>SUM(G31:G77)</f>
        <v>541587.67000000004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11637965.15</v>
      </c>
      <c r="E80" s="47" t="s">
        <v>27</v>
      </c>
      <c r="F80" s="63"/>
      <c r="G80" s="64">
        <f>(G25+G78)</f>
        <v>2450340.11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16.5" customHeight="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6" t="s">
        <v>70</v>
      </c>
      <c r="B84" s="207"/>
      <c r="C84" s="207"/>
      <c r="D84" s="207"/>
      <c r="E84" s="207"/>
      <c r="F84" s="207"/>
      <c r="G84" s="207"/>
    </row>
    <row r="85" spans="1:11" ht="15" thickTop="1">
      <c r="A85" s="194" t="s">
        <v>1</v>
      </c>
      <c r="B85" s="195"/>
      <c r="C85" s="195"/>
      <c r="D85" s="195"/>
      <c r="E85" s="196" t="s">
        <v>6</v>
      </c>
      <c r="F85" s="203" t="s">
        <v>7</v>
      </c>
      <c r="G85" s="12" t="s">
        <v>2</v>
      </c>
      <c r="H85" s="25"/>
      <c r="I85" s="185" t="s">
        <v>52</v>
      </c>
      <c r="J85" s="186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7"/>
      <c r="F86" s="204"/>
      <c r="G86" s="12" t="s">
        <v>8</v>
      </c>
      <c r="H86" s="25"/>
      <c r="I86" s="187"/>
      <c r="J86" s="188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7"/>
      <c r="F87" s="204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8"/>
      <c r="F88" s="205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[2]พ.ย.!G7</f>
        <v>14011260</v>
      </c>
      <c r="B90" s="141">
        <v>0</v>
      </c>
      <c r="C90" s="121">
        <f>SUM(A90+B90)</f>
        <v>14011260</v>
      </c>
      <c r="D90" s="96">
        <f>G90+ต.ค.!D90</f>
        <v>2282308</v>
      </c>
      <c r="E90" s="115" t="s">
        <v>29</v>
      </c>
      <c r="F90" s="142" t="s">
        <v>86</v>
      </c>
      <c r="G90" s="98">
        <f>I90+J90</f>
        <v>1050008</v>
      </c>
      <c r="I90" s="66">
        <v>1050008</v>
      </c>
      <c r="J90" s="67"/>
    </row>
    <row r="91" spans="1:11" s="36" customFormat="1" ht="12.75">
      <c r="A91" s="96">
        <f>[2]พ.ย.!G8</f>
        <v>2571120</v>
      </c>
      <c r="B91" s="141">
        <v>0</v>
      </c>
      <c r="C91" s="121">
        <f t="shared" ref="C91:C100" si="1">SUM(A91+B91)</f>
        <v>2571120</v>
      </c>
      <c r="D91" s="96">
        <f>G91+ต.ค.!D91</f>
        <v>428520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1" s="36" customFormat="1" ht="12.75">
      <c r="A92" s="96">
        <f>[2]พ.ย.!G9</f>
        <v>9315736</v>
      </c>
      <c r="B92" s="141">
        <v>0</v>
      </c>
      <c r="C92" s="121">
        <f t="shared" si="1"/>
        <v>9315736</v>
      </c>
      <c r="D92" s="96">
        <f>G92+ต.ค.!D92</f>
        <v>1274750</v>
      </c>
      <c r="E92" s="115" t="s">
        <v>31</v>
      </c>
      <c r="F92" s="142" t="s">
        <v>88</v>
      </c>
      <c r="G92" s="98">
        <f t="shared" si="2"/>
        <v>649230</v>
      </c>
      <c r="I92" s="66">
        <v>649230</v>
      </c>
      <c r="J92" s="67"/>
    </row>
    <row r="93" spans="1:11" s="36" customFormat="1" ht="12.75">
      <c r="A93" s="96">
        <f>[2]พ.ย.!G10</f>
        <v>816000</v>
      </c>
      <c r="B93" s="141">
        <v>0</v>
      </c>
      <c r="C93" s="121">
        <f t="shared" si="1"/>
        <v>816000</v>
      </c>
      <c r="D93" s="96">
        <f>G93+ต.ค.!D93</f>
        <v>33950</v>
      </c>
      <c r="E93" s="115" t="s">
        <v>32</v>
      </c>
      <c r="F93" s="142" t="s">
        <v>89</v>
      </c>
      <c r="G93" s="98">
        <f t="shared" si="2"/>
        <v>16650</v>
      </c>
      <c r="I93" s="66">
        <v>16650</v>
      </c>
      <c r="J93" s="91"/>
    </row>
    <row r="94" spans="1:11" s="36" customFormat="1" ht="12.75">
      <c r="A94" s="96">
        <f>[2]พ.ย.!G11</f>
        <v>4297170</v>
      </c>
      <c r="B94" s="141">
        <v>0</v>
      </c>
      <c r="C94" s="121">
        <f t="shared" si="1"/>
        <v>4297170</v>
      </c>
      <c r="D94" s="96">
        <f>G94+ต.ค.!D94</f>
        <v>335710</v>
      </c>
      <c r="E94" s="115" t="s">
        <v>33</v>
      </c>
      <c r="F94" s="142" t="s">
        <v>90</v>
      </c>
      <c r="G94" s="98">
        <f t="shared" si="2"/>
        <v>146960</v>
      </c>
      <c r="I94" s="66">
        <f>54460+6680+8380+8380+8380+8380+8380+8380+8380+6560+7080+6440+7080</f>
        <v>146960</v>
      </c>
      <c r="J94" s="68"/>
    </row>
    <row r="95" spans="1:11" s="36" customFormat="1" ht="12.75">
      <c r="A95" s="96">
        <f>[2]พ.ย.!G12</f>
        <v>2152144</v>
      </c>
      <c r="B95" s="141">
        <v>0</v>
      </c>
      <c r="C95" s="121">
        <f t="shared" si="1"/>
        <v>2152144</v>
      </c>
      <c r="D95" s="96">
        <f>G95+ต.ค.!D95</f>
        <v>21545</v>
      </c>
      <c r="E95" s="115" t="s">
        <v>34</v>
      </c>
      <c r="F95" s="142" t="s">
        <v>91</v>
      </c>
      <c r="G95" s="98">
        <f t="shared" si="2"/>
        <v>3025</v>
      </c>
      <c r="I95" s="66">
        <v>3025</v>
      </c>
      <c r="J95" s="67"/>
    </row>
    <row r="96" spans="1:11" s="36" customFormat="1" ht="12.75">
      <c r="A96" s="96">
        <f>[2]พ.ย.!G13</f>
        <v>257000</v>
      </c>
      <c r="B96" s="141">
        <v>0</v>
      </c>
      <c r="C96" s="121">
        <f t="shared" si="1"/>
        <v>257000</v>
      </c>
      <c r="D96" s="96">
        <f>G96+ต.ค.!D96</f>
        <v>36873.32</v>
      </c>
      <c r="E96" s="115" t="s">
        <v>35</v>
      </c>
      <c r="F96" s="142" t="s">
        <v>92</v>
      </c>
      <c r="G96" s="98">
        <f t="shared" si="2"/>
        <v>21421.74</v>
      </c>
      <c r="I96" s="66">
        <v>21421.74</v>
      </c>
      <c r="J96" s="91"/>
    </row>
    <row r="97" spans="1:10" s="36" customFormat="1" ht="12.75">
      <c r="A97" s="96">
        <f>[2]พ.ย.!G14</f>
        <v>1275300</v>
      </c>
      <c r="B97" s="141">
        <v>0</v>
      </c>
      <c r="C97" s="121">
        <f t="shared" si="1"/>
        <v>1275300</v>
      </c>
      <c r="D97" s="96">
        <f>G97+ต.ค.!D97</f>
        <v>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[2]พ.ย.!G15</f>
        <v>3683270</v>
      </c>
      <c r="B98" s="141">
        <v>0</v>
      </c>
      <c r="C98" s="121">
        <f t="shared" si="1"/>
        <v>3683270</v>
      </c>
      <c r="D98" s="96">
        <f>G98+ต.ค.!D98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[2]พ.ย.!G16</f>
        <v>0</v>
      </c>
      <c r="B99" s="141">
        <v>0</v>
      </c>
      <c r="C99" s="121">
        <f t="shared" si="1"/>
        <v>0</v>
      </c>
      <c r="D99" s="96">
        <f>G99+ต.ค.!D99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[2]พ.ย.!G17</f>
        <v>2621000</v>
      </c>
      <c r="B100" s="141">
        <v>0</v>
      </c>
      <c r="C100" s="121">
        <f t="shared" si="1"/>
        <v>2621000</v>
      </c>
      <c r="D100" s="96">
        <f>G100+ต.ค.!D100</f>
        <v>533088.68000000005</v>
      </c>
      <c r="E100" s="115" t="s">
        <v>39</v>
      </c>
      <c r="F100" s="142" t="s">
        <v>96</v>
      </c>
      <c r="G100" s="98">
        <f t="shared" si="2"/>
        <v>533088.68000000005</v>
      </c>
      <c r="I100" s="89">
        <v>533088.68000000005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4946745</v>
      </c>
      <c r="E102" s="47" t="s">
        <v>24</v>
      </c>
      <c r="F102" s="48"/>
      <c r="G102" s="49">
        <f>SUM(G90:G100)</f>
        <v>2634643.4200000004</v>
      </c>
      <c r="I102" s="49">
        <f>SUM(I90:I100)</f>
        <v>2634643.4200000004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2" customFormat="1" ht="12.75">
      <c r="A104" s="174"/>
      <c r="B104" s="175"/>
      <c r="C104" s="175"/>
      <c r="D104" s="174">
        <f>G104+ต.ค.!D104</f>
        <v>126814</v>
      </c>
      <c r="E104" s="167" t="s">
        <v>26</v>
      </c>
      <c r="F104" s="168">
        <v>11041000</v>
      </c>
      <c r="G104" s="176">
        <v>99654</v>
      </c>
    </row>
    <row r="105" spans="1:10" s="36" customFormat="1" ht="12.75">
      <c r="A105" s="96"/>
      <c r="B105" s="97"/>
      <c r="C105" s="97"/>
      <c r="D105" s="96">
        <f>G105+ต.ค.!D105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G106+ต.ค.!D106</f>
        <v>0</v>
      </c>
      <c r="E106" s="108" t="s">
        <v>48</v>
      </c>
      <c r="F106" s="109">
        <v>11046000</v>
      </c>
      <c r="G106" s="66"/>
    </row>
    <row r="107" spans="1:10" s="172" customFormat="1" ht="12.75">
      <c r="A107" s="169"/>
      <c r="B107" s="170"/>
      <c r="C107" s="170"/>
      <c r="D107" s="169">
        <f>G107+ต.ค.!D107</f>
        <v>0</v>
      </c>
      <c r="E107" s="103" t="s">
        <v>112</v>
      </c>
      <c r="F107" s="102">
        <v>11047000</v>
      </c>
      <c r="G107" s="171"/>
    </row>
    <row r="108" spans="1:10" s="172" customFormat="1" ht="12.75">
      <c r="A108" s="169"/>
      <c r="B108" s="170"/>
      <c r="C108" s="170"/>
      <c r="D108" s="169">
        <f>G108+ต.ค.!D108</f>
        <v>0</v>
      </c>
      <c r="E108" s="103" t="s">
        <v>123</v>
      </c>
      <c r="F108" s="102">
        <v>12010010</v>
      </c>
      <c r="G108" s="171"/>
    </row>
    <row r="109" spans="1:10" s="172" customFormat="1" ht="12.75">
      <c r="A109" s="169"/>
      <c r="B109" s="170"/>
      <c r="C109" s="170"/>
      <c r="D109" s="169">
        <f>G109+ต.ค.!D109</f>
        <v>0</v>
      </c>
      <c r="E109" s="103" t="s">
        <v>104</v>
      </c>
      <c r="F109" s="102">
        <v>12045000</v>
      </c>
      <c r="G109" s="171"/>
    </row>
    <row r="110" spans="1:10" s="36" customFormat="1" ht="12.75">
      <c r="A110" s="96"/>
      <c r="B110" s="97"/>
      <c r="C110" s="97"/>
      <c r="D110" s="96">
        <f>G110+ต.ค.!D110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G111+ต.ค.!D111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G112+ต.ค.!D112</f>
        <v>0</v>
      </c>
      <c r="E112" s="108" t="s">
        <v>101</v>
      </c>
      <c r="F112" s="109">
        <v>19030000</v>
      </c>
      <c r="G112" s="66"/>
    </row>
    <row r="113" spans="1:10" s="172" customFormat="1" ht="12.75">
      <c r="A113" s="169"/>
      <c r="B113" s="170"/>
      <c r="C113" s="170"/>
      <c r="D113" s="169">
        <f>G113+ต.ค.!D113</f>
        <v>0</v>
      </c>
      <c r="E113" s="103" t="s">
        <v>102</v>
      </c>
      <c r="F113" s="102">
        <v>19040000</v>
      </c>
      <c r="G113" s="171"/>
    </row>
    <row r="114" spans="1:10" s="36" customFormat="1" ht="12.75">
      <c r="A114" s="96"/>
      <c r="B114" s="97"/>
      <c r="C114" s="97"/>
      <c r="D114" s="96">
        <f>G114+ต.ค.!D114</f>
        <v>2433700</v>
      </c>
      <c r="E114" s="108" t="s">
        <v>76</v>
      </c>
      <c r="F114" s="109">
        <v>21010000</v>
      </c>
      <c r="G114" s="66">
        <v>632500</v>
      </c>
      <c r="I114" s="54"/>
      <c r="J114" s="54"/>
    </row>
    <row r="115" spans="1:10" s="36" customFormat="1" ht="12.75">
      <c r="A115" s="96"/>
      <c r="B115" s="97"/>
      <c r="C115" s="97"/>
      <c r="D115" s="96">
        <f>G115+ต.ค.!D115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G116+ต.ค.!D116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G117+ต.ค.!D117</f>
        <v>41043.550000000003</v>
      </c>
      <c r="E117" s="108" t="s">
        <v>78</v>
      </c>
      <c r="F117" s="109">
        <v>21040001</v>
      </c>
      <c r="G117" s="66">
        <v>17188.669999999998</v>
      </c>
      <c r="I117" s="55"/>
      <c r="J117" s="55"/>
    </row>
    <row r="118" spans="1:10" s="36" customFormat="1" ht="12.75">
      <c r="A118" s="96"/>
      <c r="B118" s="97"/>
      <c r="C118" s="97"/>
      <c r="D118" s="96">
        <f>G118+ต.ค.!D118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G119+ต.ค.!D119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G120+ต.ค.!D120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G121+ต.ค.!D121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G122+ต.ค.!D122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G123+ต.ค.!D123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G124+ต.ค.!D124</f>
        <v>4200</v>
      </c>
      <c r="E124" s="108" t="s">
        <v>81</v>
      </c>
      <c r="F124" s="109">
        <v>21040008</v>
      </c>
      <c r="G124" s="66">
        <v>4200</v>
      </c>
      <c r="I124" s="55"/>
      <c r="J124" s="55"/>
    </row>
    <row r="125" spans="1:10" s="36" customFormat="1" ht="12.75">
      <c r="A125" s="96"/>
      <c r="B125" s="97"/>
      <c r="C125" s="97"/>
      <c r="D125" s="96">
        <f>G125+ต.ค.!D125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G126+ต.ค.!D126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G127+ต.ค.!D127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G128+ต.ค.!D128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G129+ต.ค.!D129</f>
        <v>8908</v>
      </c>
      <c r="E129" s="108" t="s">
        <v>82</v>
      </c>
      <c r="F129" s="109">
        <v>21040013</v>
      </c>
      <c r="G129" s="66">
        <v>6408</v>
      </c>
      <c r="I129" s="55"/>
      <c r="J129" s="55"/>
    </row>
    <row r="130" spans="1:10" s="36" customFormat="1" ht="12.75">
      <c r="A130" s="96"/>
      <c r="B130" s="97"/>
      <c r="C130" s="97"/>
      <c r="D130" s="96">
        <f>G130+ต.ค.!D130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G131+ต.ค.!D131</f>
        <v>333528</v>
      </c>
      <c r="E131" s="108" t="s">
        <v>84</v>
      </c>
      <c r="F131" s="109">
        <v>21040015</v>
      </c>
      <c r="G131" s="66">
        <v>177164</v>
      </c>
      <c r="I131" s="55"/>
      <c r="J131" s="55"/>
    </row>
    <row r="132" spans="1:10" s="36" customFormat="1" ht="12.75">
      <c r="A132" s="96"/>
      <c r="B132" s="97"/>
      <c r="C132" s="97"/>
      <c r="D132" s="96">
        <f>G132+ต.ค.!D132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 customHeight="1">
      <c r="A133" s="96"/>
      <c r="B133" s="97"/>
      <c r="C133" s="97"/>
      <c r="D133" s="96">
        <f>G133+ต.ค.!D133</f>
        <v>9000</v>
      </c>
      <c r="E133" s="108" t="s">
        <v>97</v>
      </c>
      <c r="F133" s="109">
        <v>21040099</v>
      </c>
      <c r="G133" s="66">
        <v>9000</v>
      </c>
    </row>
    <row r="134" spans="1:10" s="36" customFormat="1" ht="12.75" hidden="1">
      <c r="A134" s="96"/>
      <c r="B134" s="97"/>
      <c r="C134" s="97"/>
      <c r="D134" s="96">
        <f>G134+ต.ค.!D134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G135+ต.ค.!D135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G136+ต.ค.!D136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G137+ต.ค.!D137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G138+ต.ค.!D138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G139+ต.ค.!D139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G140+ต.ค.!D140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G141+ต.ค.!D141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G142+ต.ค.!D142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G143+ต.ค.!D143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G144+ต.ค.!D144</f>
        <v>818953.28999999992</v>
      </c>
      <c r="E144" s="108" t="s">
        <v>41</v>
      </c>
      <c r="F144" s="109">
        <v>31000000</v>
      </c>
      <c r="G144" s="66">
        <f>715000+61111.46+42841.83</f>
        <v>818953.28999999992</v>
      </c>
    </row>
    <row r="145" spans="1:9" s="36" customFormat="1" ht="12.75">
      <c r="A145" s="96"/>
      <c r="B145" s="97"/>
      <c r="C145" s="97"/>
      <c r="D145" s="96">
        <f>G145+ต.ค.!D145</f>
        <v>20370.490000000002</v>
      </c>
      <c r="E145" s="108" t="s">
        <v>71</v>
      </c>
      <c r="F145" s="109">
        <v>32000000</v>
      </c>
      <c r="G145" s="66">
        <v>20370.490000000002</v>
      </c>
    </row>
    <row r="146" spans="1:9" s="36" customFormat="1" ht="12.75">
      <c r="A146" s="96"/>
      <c r="B146" s="97"/>
      <c r="C146" s="97"/>
      <c r="D146" s="96">
        <f>G146+ต.ค.!D146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G147+ต.ค.!D147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G148+ต.ค.!D148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3896517.33</v>
      </c>
      <c r="E150" s="47" t="s">
        <v>24</v>
      </c>
      <c r="F150" s="63"/>
      <c r="G150" s="64">
        <f>SUM(G104:G149)</f>
        <v>1785438.45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8843262.3300000001</v>
      </c>
      <c r="E152" s="47" t="s">
        <v>42</v>
      </c>
      <c r="F152" s="63"/>
      <c r="G152" s="64">
        <f>G102+G150</f>
        <v>4420081.87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2794702.8200000003</v>
      </c>
      <c r="E154" s="82" t="s">
        <v>49</v>
      </c>
      <c r="F154" s="81"/>
      <c r="G154" s="83">
        <f>SUM(G80-G152)</f>
        <v>-1969741.7600000002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40131555.549999997</v>
      </c>
      <c r="E156" s="85" t="s">
        <v>43</v>
      </c>
      <c r="F156" s="81"/>
      <c r="G156" s="64">
        <f>(G10+G80-G152)</f>
        <v>40131555.549999997</v>
      </c>
      <c r="H156" s="88" t="s">
        <v>72</v>
      </c>
      <c r="I156" s="88" t="s">
        <v>73</v>
      </c>
    </row>
    <row r="157" spans="1:9" ht="15" thickTop="1">
      <c r="G157" s="28"/>
      <c r="H157" s="28"/>
      <c r="I157" s="88" t="s">
        <v>98</v>
      </c>
    </row>
    <row r="158" spans="1:9">
      <c r="G158" s="28"/>
      <c r="H158" s="28"/>
    </row>
    <row r="159" spans="1:9">
      <c r="G159" s="28"/>
      <c r="H159" s="28"/>
    </row>
    <row r="160" spans="1:9">
      <c r="A160" s="27"/>
      <c r="B160" s="29"/>
      <c r="C160" s="30"/>
      <c r="D160" s="30"/>
    </row>
    <row r="161" spans="1:8">
      <c r="A161" s="27"/>
      <c r="B161" s="29"/>
      <c r="C161" s="30"/>
      <c r="D161" s="30"/>
    </row>
    <row r="162" spans="1:8">
      <c r="A162" s="27"/>
      <c r="B162" s="29"/>
      <c r="C162" s="30"/>
      <c r="D162" s="30"/>
    </row>
    <row r="163" spans="1:8">
      <c r="A163" s="27"/>
      <c r="B163" s="29"/>
      <c r="C163" s="30"/>
      <c r="D163" s="30"/>
    </row>
    <row r="164" spans="1:8">
      <c r="G164" s="28"/>
      <c r="H164" s="28"/>
    </row>
    <row r="165" spans="1:8">
      <c r="G165" s="28"/>
      <c r="H165" s="28"/>
    </row>
    <row r="166" spans="1:8">
      <c r="G166" s="28"/>
      <c r="H166" s="28"/>
    </row>
    <row r="167" spans="1:8">
      <c r="A167" s="27"/>
      <c r="B167" s="29"/>
      <c r="C167" s="30"/>
      <c r="D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190"/>
      <c r="B171" s="190"/>
      <c r="C171" s="190"/>
      <c r="D171" s="190"/>
      <c r="E171" s="190"/>
      <c r="F171" s="190"/>
      <c r="G171" s="190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49" zoomScale="110" zoomScaleNormal="110" workbookViewId="0">
      <selection activeCell="A159" sqref="A159:XFD16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91" t="str">
        <f>ต.ค.!A1</f>
        <v>องค์การบริหารส่วนตำบลห้วยยาง</v>
      </c>
      <c r="B1" s="191"/>
      <c r="C1" s="191"/>
      <c r="D1" s="191"/>
      <c r="E1" s="191"/>
      <c r="F1" s="191"/>
      <c r="G1" s="191"/>
      <c r="I1" s="189" t="s">
        <v>69</v>
      </c>
      <c r="J1" s="189"/>
      <c r="K1" s="189"/>
    </row>
    <row r="2" spans="1:11">
      <c r="A2" s="191" t="s">
        <v>0</v>
      </c>
      <c r="B2" s="191"/>
      <c r="C2" s="191"/>
      <c r="D2" s="191"/>
      <c r="E2" s="191"/>
      <c r="F2" s="191"/>
      <c r="G2" s="191"/>
      <c r="I2" s="5" t="s">
        <v>53</v>
      </c>
      <c r="J2" s="5" t="s">
        <v>68</v>
      </c>
      <c r="K2" s="5" t="s">
        <v>55</v>
      </c>
    </row>
    <row r="3" spans="1:11">
      <c r="A3" s="191" t="str">
        <f>"ปีงบประมาณ  "&amp;  I3 &amp;"  "&amp; J3 &amp;"  " &amp; K3</f>
        <v>ปีงบประมาณ  2562  ธันวาคม  2561</v>
      </c>
      <c r="B3" s="191"/>
      <c r="C3" s="191"/>
      <c r="D3" s="191"/>
      <c r="E3" s="191"/>
      <c r="F3" s="191"/>
      <c r="G3" s="191"/>
      <c r="I3" s="6">
        <v>2562</v>
      </c>
      <c r="J3" s="6" t="s">
        <v>58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92" t="s">
        <v>1</v>
      </c>
      <c r="B5" s="193"/>
      <c r="C5" s="193"/>
      <c r="D5" s="193"/>
      <c r="E5" s="199" t="s">
        <v>6</v>
      </c>
      <c r="F5" s="201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200"/>
      <c r="F6" s="202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200"/>
      <c r="F7" s="202"/>
      <c r="G7" s="12" t="s">
        <v>12</v>
      </c>
    </row>
    <row r="8" spans="1:11">
      <c r="A8" s="13"/>
      <c r="B8" s="13" t="s">
        <v>13</v>
      </c>
      <c r="C8" s="13"/>
      <c r="D8" s="14"/>
      <c r="E8" s="200"/>
      <c r="F8" s="202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พ.ย.!G156</f>
        <v>40131555.549999997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G12+พ.ย.!D12</f>
        <v>971</v>
      </c>
      <c r="E12" s="115" t="s">
        <v>16</v>
      </c>
      <c r="F12" s="109">
        <v>41100000</v>
      </c>
      <c r="G12" s="98">
        <f>[1]ธ.ค.!G16</f>
        <v>360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G13+พ.ย.!D13</f>
        <v>113388</v>
      </c>
      <c r="E13" s="115" t="s">
        <v>17</v>
      </c>
      <c r="F13" s="109">
        <v>41200000</v>
      </c>
      <c r="G13" s="98">
        <f>[1]ธ.ค.!G78</f>
        <v>92079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G14+พ.ย.!D14</f>
        <v>91648.66</v>
      </c>
      <c r="E14" s="115" t="s">
        <v>18</v>
      </c>
      <c r="F14" s="109">
        <v>41300000</v>
      </c>
      <c r="G14" s="98">
        <f>[1]ธ.ค.!G86</f>
        <v>8039.22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G15+พ.ย.!D15</f>
        <v>0</v>
      </c>
      <c r="E15" s="115" t="s">
        <v>19</v>
      </c>
      <c r="F15" s="109">
        <v>41400000</v>
      </c>
      <c r="G15" s="98">
        <f>[1]ธ.ค.!G95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G16+พ.ย.!D16</f>
        <v>530</v>
      </c>
      <c r="E16" s="115" t="s">
        <v>20</v>
      </c>
      <c r="F16" s="109">
        <v>41500000</v>
      </c>
      <c r="G16" s="98">
        <f>[1]ธ.ค.!G106</f>
        <v>10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G17+พ.ย.!D17</f>
        <v>0</v>
      </c>
      <c r="E17" s="115" t="s">
        <v>21</v>
      </c>
      <c r="F17" s="109">
        <v>41600000</v>
      </c>
      <c r="G17" s="98">
        <f>[1]ธ.ค.!G110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G18+พ.ย.!D18</f>
        <v>5293404.04</v>
      </c>
      <c r="E18" s="115" t="s">
        <v>22</v>
      </c>
      <c r="F18" s="109">
        <v>42100000</v>
      </c>
      <c r="G18" s="98">
        <f>[1]ธ.ค.!G131</f>
        <v>1851618.67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G19+พ.ย.!D19</f>
        <v>7365736</v>
      </c>
      <c r="E19" s="115" t="s">
        <v>23</v>
      </c>
      <c r="F19" s="109">
        <v>43100000</v>
      </c>
      <c r="G19" s="98">
        <f>[1]ธ.ค.!G137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12865677.699999999</v>
      </c>
      <c r="E21" s="39" t="s">
        <v>24</v>
      </c>
      <c r="F21" s="40"/>
      <c r="G21" s="38">
        <f>SUM(G12:G19)</f>
        <v>1952106.89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G23+พ.ย.!D23</f>
        <v>0</v>
      </c>
      <c r="E23" s="129" t="s">
        <v>25</v>
      </c>
      <c r="F23" s="130">
        <v>44100000</v>
      </c>
      <c r="G23" s="128">
        <f>[1]ธ.ค.!G144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12865677.699999999</v>
      </c>
      <c r="E25" s="47" t="s">
        <v>24</v>
      </c>
      <c r="F25" s="48"/>
      <c r="G25" s="49">
        <f>SUM(G21+G23)</f>
        <v>1952106.89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G27+พ.ย.!D27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G28+พ.ย.!D28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G29+พ.ย.!D29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G30+พ.ย.!D30</f>
        <v>0</v>
      </c>
      <c r="E30" s="146" t="s">
        <v>117</v>
      </c>
      <c r="F30" s="142" t="s">
        <v>121</v>
      </c>
      <c r="G30" s="150"/>
    </row>
    <row r="31" spans="1:10" s="172" customFormat="1" ht="12.75">
      <c r="A31" s="169"/>
      <c r="B31" s="170"/>
      <c r="C31" s="170"/>
      <c r="D31" s="169">
        <f>G31+พ.ย.!D31</f>
        <v>140104</v>
      </c>
      <c r="E31" s="101" t="s">
        <v>26</v>
      </c>
      <c r="F31" s="102">
        <v>11041000</v>
      </c>
      <c r="G31" s="171">
        <f>5032+4832+3200+8150+8150+8150+3200+6890</f>
        <v>47604</v>
      </c>
      <c r="I31" s="173"/>
      <c r="J31" s="173"/>
    </row>
    <row r="32" spans="1:10" s="172" customFormat="1" ht="12.75">
      <c r="A32" s="169"/>
      <c r="B32" s="170"/>
      <c r="C32" s="170"/>
      <c r="D32" s="169">
        <f>G32+พ.ย.!D32</f>
        <v>75445.899999999994</v>
      </c>
      <c r="E32" s="101" t="s">
        <v>75</v>
      </c>
      <c r="F32" s="102">
        <v>11042000</v>
      </c>
      <c r="G32" s="171"/>
      <c r="I32" s="173"/>
      <c r="J32" s="173"/>
    </row>
    <row r="33" spans="1:10" s="172" customFormat="1" ht="12.75">
      <c r="A33" s="169"/>
      <c r="B33" s="170"/>
      <c r="C33" s="170"/>
      <c r="D33" s="169">
        <f>G33+พ.ย.!D33</f>
        <v>0</v>
      </c>
      <c r="E33" s="103" t="s">
        <v>44</v>
      </c>
      <c r="F33" s="102">
        <v>11043001</v>
      </c>
      <c r="G33" s="171"/>
      <c r="I33" s="178"/>
      <c r="J33" s="178"/>
    </row>
    <row r="34" spans="1:10" s="172" customFormat="1" ht="12.75">
      <c r="A34" s="169"/>
      <c r="B34" s="170"/>
      <c r="C34" s="170"/>
      <c r="D34" s="169">
        <f>G34+พ.ย.!D34</f>
        <v>0</v>
      </c>
      <c r="E34" s="103" t="s">
        <v>45</v>
      </c>
      <c r="F34" s="102">
        <v>11043002</v>
      </c>
      <c r="G34" s="171"/>
      <c r="I34" s="178"/>
      <c r="J34" s="178"/>
    </row>
    <row r="35" spans="1:10" s="172" customFormat="1" ht="12.75">
      <c r="A35" s="169"/>
      <c r="B35" s="170"/>
      <c r="C35" s="170"/>
      <c r="D35" s="169">
        <f>G35+พ.ย.!D35</f>
        <v>0</v>
      </c>
      <c r="E35" s="103" t="s">
        <v>46</v>
      </c>
      <c r="F35" s="102">
        <v>11043003</v>
      </c>
      <c r="G35" s="171"/>
      <c r="I35" s="178"/>
      <c r="J35" s="178"/>
    </row>
    <row r="36" spans="1:10" s="172" customFormat="1" ht="12.75">
      <c r="A36" s="169"/>
      <c r="B36" s="170"/>
      <c r="C36" s="170"/>
      <c r="D36" s="169">
        <f>G36+พ.ย.!D36</f>
        <v>0</v>
      </c>
      <c r="E36" s="103" t="s">
        <v>122</v>
      </c>
      <c r="F36" s="102">
        <v>11044000</v>
      </c>
      <c r="G36" s="171"/>
      <c r="I36" s="178"/>
      <c r="J36" s="178"/>
    </row>
    <row r="37" spans="1:10" s="172" customFormat="1" ht="12.75">
      <c r="A37" s="169"/>
      <c r="B37" s="170"/>
      <c r="C37" s="170"/>
      <c r="D37" s="169">
        <f>G37+พ.ย.!D37</f>
        <v>0</v>
      </c>
      <c r="E37" s="103" t="s">
        <v>47</v>
      </c>
      <c r="F37" s="102">
        <v>11045000</v>
      </c>
      <c r="G37" s="171"/>
      <c r="I37" s="178"/>
      <c r="J37" s="178"/>
    </row>
    <row r="38" spans="1:10" s="172" customFormat="1" ht="12.75">
      <c r="A38" s="169"/>
      <c r="B38" s="170"/>
      <c r="C38" s="170"/>
      <c r="D38" s="169">
        <f>G38+พ.ย.!D38</f>
        <v>0</v>
      </c>
      <c r="E38" s="103" t="s">
        <v>48</v>
      </c>
      <c r="F38" s="102">
        <v>11046000</v>
      </c>
      <c r="G38" s="171"/>
    </row>
    <row r="39" spans="1:10" s="172" customFormat="1" ht="12.75">
      <c r="A39" s="169"/>
      <c r="B39" s="170"/>
      <c r="C39" s="170"/>
      <c r="D39" s="169">
        <f>G39+พ.ย.!D39</f>
        <v>0</v>
      </c>
      <c r="E39" s="103" t="s">
        <v>112</v>
      </c>
      <c r="F39" s="102">
        <v>11047000</v>
      </c>
      <c r="G39" s="171"/>
    </row>
    <row r="40" spans="1:10" s="172" customFormat="1" ht="12.75">
      <c r="A40" s="169"/>
      <c r="B40" s="170"/>
      <c r="C40" s="170"/>
      <c r="D40" s="169">
        <f>G40+พ.ย.!D40</f>
        <v>0</v>
      </c>
      <c r="E40" s="103" t="s">
        <v>104</v>
      </c>
      <c r="F40" s="102">
        <v>12045000</v>
      </c>
      <c r="G40" s="171"/>
    </row>
    <row r="41" spans="1:10" s="172" customFormat="1" ht="12.75">
      <c r="A41" s="169"/>
      <c r="B41" s="170"/>
      <c r="C41" s="170"/>
      <c r="D41" s="169">
        <f>G41+พ.ย.!D41</f>
        <v>0</v>
      </c>
      <c r="E41" s="103" t="s">
        <v>132</v>
      </c>
      <c r="F41" s="102">
        <v>12046000</v>
      </c>
      <c r="G41" s="171"/>
    </row>
    <row r="42" spans="1:10" s="172" customFormat="1" ht="12.75">
      <c r="A42" s="169"/>
      <c r="B42" s="170"/>
      <c r="C42" s="170"/>
      <c r="D42" s="169">
        <f>G42+พ.ย.!D42</f>
        <v>0</v>
      </c>
      <c r="E42" s="103" t="s">
        <v>100</v>
      </c>
      <c r="F42" s="102">
        <v>19020000</v>
      </c>
      <c r="G42" s="171"/>
    </row>
    <row r="43" spans="1:10" s="172" customFormat="1" ht="12.75">
      <c r="A43" s="169"/>
      <c r="B43" s="170"/>
      <c r="C43" s="170"/>
      <c r="D43" s="169">
        <f>G43+พ.ย.!D43</f>
        <v>0</v>
      </c>
      <c r="E43" s="103" t="s">
        <v>101</v>
      </c>
      <c r="F43" s="102">
        <v>19030000</v>
      </c>
      <c r="G43" s="171"/>
    </row>
    <row r="44" spans="1:10" s="172" customFormat="1" ht="12.75">
      <c r="A44" s="169"/>
      <c r="B44" s="170"/>
      <c r="C44" s="170"/>
      <c r="D44" s="169">
        <f>G44+พ.ย.!D44</f>
        <v>0</v>
      </c>
      <c r="E44" s="103" t="s">
        <v>102</v>
      </c>
      <c r="F44" s="102">
        <v>19040000</v>
      </c>
      <c r="G44" s="171"/>
    </row>
    <row r="45" spans="1:10" s="172" customFormat="1" ht="12.75">
      <c r="A45" s="169"/>
      <c r="B45" s="170"/>
      <c r="C45" s="170"/>
      <c r="D45" s="169">
        <f>G45+พ.ย.!D45</f>
        <v>82742.7</v>
      </c>
      <c r="E45" s="103" t="s">
        <v>78</v>
      </c>
      <c r="F45" s="102">
        <v>21040001</v>
      </c>
      <c r="G45" s="171">
        <v>51824.34</v>
      </c>
    </row>
    <row r="46" spans="1:10" s="172" customFormat="1" ht="12.75">
      <c r="A46" s="169"/>
      <c r="B46" s="170"/>
      <c r="C46" s="170"/>
      <c r="D46" s="169">
        <f>G46+พ.ย.!D46</f>
        <v>0</v>
      </c>
      <c r="E46" s="103" t="s">
        <v>99</v>
      </c>
      <c r="F46" s="102">
        <v>21040002</v>
      </c>
      <c r="G46" s="171"/>
    </row>
    <row r="47" spans="1:10" s="172" customFormat="1" ht="12.75">
      <c r="A47" s="169"/>
      <c r="B47" s="170"/>
      <c r="C47" s="170"/>
      <c r="D47" s="169">
        <f>G47+พ.ย.!D47</f>
        <v>0</v>
      </c>
      <c r="E47" s="103" t="s">
        <v>105</v>
      </c>
      <c r="F47" s="102">
        <v>21040003</v>
      </c>
      <c r="G47" s="171"/>
    </row>
    <row r="48" spans="1:10" s="172" customFormat="1" ht="12.75">
      <c r="A48" s="169"/>
      <c r="B48" s="170"/>
      <c r="C48" s="170"/>
      <c r="D48" s="169">
        <f>G48+พ.ย.!D48</f>
        <v>0</v>
      </c>
      <c r="E48" s="103" t="s">
        <v>106</v>
      </c>
      <c r="F48" s="102">
        <v>21040004</v>
      </c>
      <c r="G48" s="171"/>
    </row>
    <row r="49" spans="1:7" s="172" customFormat="1" ht="12.75">
      <c r="A49" s="169"/>
      <c r="B49" s="170"/>
      <c r="C49" s="170"/>
      <c r="D49" s="169">
        <f>G49+พ.ย.!D49</f>
        <v>0</v>
      </c>
      <c r="E49" s="103" t="s">
        <v>79</v>
      </c>
      <c r="F49" s="102">
        <v>21040005</v>
      </c>
      <c r="G49" s="171"/>
    </row>
    <row r="50" spans="1:7" s="172" customFormat="1" ht="12.75">
      <c r="A50" s="169"/>
      <c r="B50" s="170"/>
      <c r="C50" s="170"/>
      <c r="D50" s="169">
        <f>G50+พ.ย.!D50</f>
        <v>0</v>
      </c>
      <c r="E50" s="103" t="s">
        <v>107</v>
      </c>
      <c r="F50" s="102">
        <v>21040006</v>
      </c>
      <c r="G50" s="171"/>
    </row>
    <row r="51" spans="1:7" s="172" customFormat="1" ht="12.75">
      <c r="A51" s="169"/>
      <c r="B51" s="170"/>
      <c r="C51" s="170"/>
      <c r="D51" s="169">
        <f>G51+พ.ย.!D51</f>
        <v>0</v>
      </c>
      <c r="E51" s="103" t="s">
        <v>80</v>
      </c>
      <c r="F51" s="102">
        <v>21040007</v>
      </c>
      <c r="G51" s="171"/>
    </row>
    <row r="52" spans="1:7" s="172" customFormat="1" ht="12.75">
      <c r="A52" s="169"/>
      <c r="B52" s="170"/>
      <c r="C52" s="170"/>
      <c r="D52" s="169">
        <f>G52+พ.ย.!D52</f>
        <v>53350</v>
      </c>
      <c r="E52" s="103" t="s">
        <v>81</v>
      </c>
      <c r="F52" s="102">
        <v>21040008</v>
      </c>
      <c r="G52" s="171">
        <v>16900</v>
      </c>
    </row>
    <row r="53" spans="1:7" s="172" customFormat="1" ht="12.75">
      <c r="A53" s="169"/>
      <c r="B53" s="170"/>
      <c r="C53" s="170"/>
      <c r="D53" s="169">
        <f>G53+พ.ย.!D53</f>
        <v>0</v>
      </c>
      <c r="E53" s="103" t="s">
        <v>108</v>
      </c>
      <c r="F53" s="102">
        <v>21040009</v>
      </c>
      <c r="G53" s="171"/>
    </row>
    <row r="54" spans="1:7" s="172" customFormat="1" ht="12.75">
      <c r="A54" s="169"/>
      <c r="B54" s="170"/>
      <c r="C54" s="170"/>
      <c r="D54" s="169">
        <f>G54+พ.ย.!D54</f>
        <v>0</v>
      </c>
      <c r="E54" s="103" t="s">
        <v>109</v>
      </c>
      <c r="F54" s="102">
        <v>21040010</v>
      </c>
      <c r="G54" s="171"/>
    </row>
    <row r="55" spans="1:7" s="172" customFormat="1" ht="12.75">
      <c r="A55" s="169"/>
      <c r="B55" s="170"/>
      <c r="C55" s="170"/>
      <c r="D55" s="169">
        <f>G55+พ.ย.!D55</f>
        <v>0</v>
      </c>
      <c r="E55" s="103" t="s">
        <v>110</v>
      </c>
      <c r="F55" s="102">
        <v>21040011</v>
      </c>
      <c r="G55" s="171"/>
    </row>
    <row r="56" spans="1:7" s="172" customFormat="1" ht="12.75">
      <c r="A56" s="169"/>
      <c r="B56" s="170"/>
      <c r="C56" s="170"/>
      <c r="D56" s="169">
        <f>G56+พ.ย.!D56</f>
        <v>0</v>
      </c>
      <c r="E56" s="103" t="s">
        <v>111</v>
      </c>
      <c r="F56" s="102">
        <v>21040012</v>
      </c>
      <c r="G56" s="171"/>
    </row>
    <row r="57" spans="1:7" s="172" customFormat="1" ht="12.75">
      <c r="A57" s="169"/>
      <c r="B57" s="170"/>
      <c r="C57" s="170"/>
      <c r="D57" s="169">
        <f>G57+พ.ย.!D57</f>
        <v>15234</v>
      </c>
      <c r="E57" s="103" t="s">
        <v>82</v>
      </c>
      <c r="F57" s="102">
        <v>21040013</v>
      </c>
      <c r="G57" s="171">
        <v>6326</v>
      </c>
    </row>
    <row r="58" spans="1:7" s="172" customFormat="1" ht="12.75">
      <c r="A58" s="169"/>
      <c r="B58" s="170"/>
      <c r="C58" s="170"/>
      <c r="D58" s="169">
        <f>G58+พ.ย.!D58</f>
        <v>0</v>
      </c>
      <c r="E58" s="103" t="s">
        <v>83</v>
      </c>
      <c r="F58" s="102">
        <v>21040014</v>
      </c>
      <c r="G58" s="171"/>
    </row>
    <row r="59" spans="1:7" s="172" customFormat="1" ht="12.75">
      <c r="A59" s="169"/>
      <c r="B59" s="170"/>
      <c r="C59" s="170"/>
      <c r="D59" s="169">
        <f>G59+พ.ย.!D59</f>
        <v>521000</v>
      </c>
      <c r="E59" s="103" t="s">
        <v>84</v>
      </c>
      <c r="F59" s="102">
        <v>21040015</v>
      </c>
      <c r="G59" s="171">
        <v>187472</v>
      </c>
    </row>
    <row r="60" spans="1:7" s="172" customFormat="1" ht="12.75">
      <c r="A60" s="169"/>
      <c r="B60" s="170"/>
      <c r="C60" s="170"/>
      <c r="D60" s="169">
        <f>G60+พ.ย.!D60</f>
        <v>42841.83</v>
      </c>
      <c r="E60" s="103" t="s">
        <v>85</v>
      </c>
      <c r="F60" s="102">
        <v>21040016</v>
      </c>
      <c r="G60" s="171"/>
    </row>
    <row r="61" spans="1:7" s="172" customFormat="1" ht="12.75">
      <c r="A61" s="169"/>
      <c r="B61" s="170"/>
      <c r="C61" s="170"/>
      <c r="D61" s="169">
        <f>G61+พ.ย.!D61</f>
        <v>100380</v>
      </c>
      <c r="E61" s="103" t="s">
        <v>145</v>
      </c>
      <c r="F61" s="102">
        <v>21040099</v>
      </c>
      <c r="G61" s="171">
        <v>40380</v>
      </c>
    </row>
    <row r="62" spans="1:7" s="172" customFormat="1" ht="12" customHeight="1">
      <c r="A62" s="169"/>
      <c r="B62" s="170"/>
      <c r="C62" s="170"/>
      <c r="D62" s="169">
        <f>G62+พ.ย.!D62</f>
        <v>0</v>
      </c>
      <c r="E62" s="103" t="s">
        <v>113</v>
      </c>
      <c r="F62" s="102">
        <v>21061000</v>
      </c>
      <c r="G62" s="171"/>
    </row>
    <row r="63" spans="1:7" s="36" customFormat="1" ht="12.75" hidden="1">
      <c r="A63" s="96"/>
      <c r="B63" s="97"/>
      <c r="C63" s="97"/>
      <c r="D63" s="96">
        <f>G63+พ.ย.!D63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G64+พ.ย.!D64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G65+พ.ย.!D65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G66+พ.ย.!D66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G67+พ.ย.!D67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G68+พ.ย.!D68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G69+พ.ย.!D69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G70+พ.ย.!D70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G71+พ.ย.!D71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G72+พ.ย.!D72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G73+พ.ย.!D73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G74+พ.ย.!D74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G75+พ.ย.!D75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G76+พ.ย.!D76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1074900.68</v>
      </c>
      <c r="E78" s="39" t="s">
        <v>24</v>
      </c>
      <c r="F78" s="40"/>
      <c r="G78" s="58">
        <f>SUM(G31:G77)</f>
        <v>350506.33999999997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13940578.379999999</v>
      </c>
      <c r="E80" s="47" t="s">
        <v>27</v>
      </c>
      <c r="F80" s="63"/>
      <c r="G80" s="64">
        <f>(G25+G78)</f>
        <v>2302613.23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6" t="s">
        <v>70</v>
      </c>
      <c r="B84" s="207"/>
      <c r="C84" s="207"/>
      <c r="D84" s="207"/>
      <c r="E84" s="207"/>
      <c r="F84" s="207"/>
      <c r="G84" s="207"/>
    </row>
    <row r="85" spans="1:11" ht="15" thickTop="1">
      <c r="A85" s="194" t="s">
        <v>1</v>
      </c>
      <c r="B85" s="195"/>
      <c r="C85" s="195"/>
      <c r="D85" s="195"/>
      <c r="E85" s="196" t="s">
        <v>6</v>
      </c>
      <c r="F85" s="203" t="s">
        <v>7</v>
      </c>
      <c r="G85" s="12" t="s">
        <v>2</v>
      </c>
      <c r="H85" s="25"/>
      <c r="I85" s="185" t="s">
        <v>52</v>
      </c>
      <c r="J85" s="186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7"/>
      <c r="F86" s="204"/>
      <c r="G86" s="12" t="s">
        <v>8</v>
      </c>
      <c r="H86" s="25"/>
      <c r="I86" s="187"/>
      <c r="J86" s="188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7"/>
      <c r="F87" s="204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8"/>
      <c r="F88" s="205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[2]ธ.ค.!G7</f>
        <v>14015260</v>
      </c>
      <c r="B90" s="141">
        <v>0</v>
      </c>
      <c r="C90" s="121">
        <f>SUM(A90+B90)</f>
        <v>14015260</v>
      </c>
      <c r="D90" s="96">
        <f>G90+พ.ย.!D90</f>
        <v>3339264</v>
      </c>
      <c r="E90" s="115" t="s">
        <v>29</v>
      </c>
      <c r="F90" s="142" t="s">
        <v>86</v>
      </c>
      <c r="G90" s="98">
        <f>I90+J90</f>
        <v>1056956</v>
      </c>
      <c r="I90" s="66">
        <v>1056956</v>
      </c>
      <c r="J90" s="67"/>
    </row>
    <row r="91" spans="1:11" s="36" customFormat="1" ht="12.75">
      <c r="A91" s="96">
        <f>[2]ธ.ค.!G8</f>
        <v>2571120</v>
      </c>
      <c r="B91" s="141">
        <v>0</v>
      </c>
      <c r="C91" s="121">
        <f t="shared" ref="C91:C100" si="1">SUM(A91+B91)</f>
        <v>2571120</v>
      </c>
      <c r="D91" s="96">
        <f>G91+พ.ย.!D91</f>
        <v>642780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1" s="36" customFormat="1" ht="12.75">
      <c r="A92" s="96">
        <f>[2]ธ.ค.!G9</f>
        <v>9315736</v>
      </c>
      <c r="B92" s="141">
        <v>0</v>
      </c>
      <c r="C92" s="121">
        <f t="shared" si="1"/>
        <v>9315736</v>
      </c>
      <c r="D92" s="96">
        <f>G92+พ.ย.!D92</f>
        <v>1961396</v>
      </c>
      <c r="E92" s="115" t="s">
        <v>31</v>
      </c>
      <c r="F92" s="142" t="s">
        <v>88</v>
      </c>
      <c r="G92" s="98">
        <f t="shared" si="2"/>
        <v>686646</v>
      </c>
      <c r="I92" s="66">
        <v>686646</v>
      </c>
      <c r="J92" s="67"/>
    </row>
    <row r="93" spans="1:11" s="36" customFormat="1" ht="12.75">
      <c r="A93" s="96">
        <f>[2]ธ.ค.!G10</f>
        <v>816000</v>
      </c>
      <c r="B93" s="141">
        <v>0</v>
      </c>
      <c r="C93" s="121">
        <f t="shared" si="1"/>
        <v>816000</v>
      </c>
      <c r="D93" s="96">
        <f>G93+พ.ย.!D93</f>
        <v>48250</v>
      </c>
      <c r="E93" s="115" t="s">
        <v>32</v>
      </c>
      <c r="F93" s="142" t="s">
        <v>89</v>
      </c>
      <c r="G93" s="98">
        <f t="shared" si="2"/>
        <v>14300</v>
      </c>
      <c r="I93" s="66">
        <v>14300</v>
      </c>
      <c r="J93" s="91"/>
    </row>
    <row r="94" spans="1:11" s="36" customFormat="1" ht="12.75">
      <c r="A94" s="96">
        <f>[2]ธ.ค.!G11</f>
        <v>4293170</v>
      </c>
      <c r="B94" s="141">
        <v>0</v>
      </c>
      <c r="C94" s="121">
        <f t="shared" si="1"/>
        <v>4293170</v>
      </c>
      <c r="D94" s="96">
        <f>G94+พ.ย.!D94</f>
        <v>488392</v>
      </c>
      <c r="E94" s="115" t="s">
        <v>33</v>
      </c>
      <c r="F94" s="142" t="s">
        <v>90</v>
      </c>
      <c r="G94" s="98">
        <f t="shared" si="2"/>
        <v>152682</v>
      </c>
      <c r="I94" s="66">
        <f>105078+5032+4832+3200+8150+8150+8150+3200+6890</f>
        <v>152682</v>
      </c>
      <c r="J94" s="68"/>
    </row>
    <row r="95" spans="1:11" s="36" customFormat="1" ht="12.75">
      <c r="A95" s="96">
        <f>[2]ธ.ค.!G12</f>
        <v>2152144</v>
      </c>
      <c r="B95" s="141">
        <v>0</v>
      </c>
      <c r="C95" s="121">
        <f t="shared" si="1"/>
        <v>2152144</v>
      </c>
      <c r="D95" s="96">
        <f>G95+พ.ย.!D95</f>
        <v>47231.3</v>
      </c>
      <c r="E95" s="115" t="s">
        <v>34</v>
      </c>
      <c r="F95" s="142" t="s">
        <v>91</v>
      </c>
      <c r="G95" s="98">
        <f t="shared" si="2"/>
        <v>25686.3</v>
      </c>
      <c r="I95" s="66">
        <v>25686.3</v>
      </c>
      <c r="J95" s="67"/>
    </row>
    <row r="96" spans="1:11" s="36" customFormat="1" ht="12.75">
      <c r="A96" s="96">
        <f>[2]ธ.ค.!G13</f>
        <v>257000</v>
      </c>
      <c r="B96" s="141">
        <v>0</v>
      </c>
      <c r="C96" s="121">
        <f t="shared" si="1"/>
        <v>257000</v>
      </c>
      <c r="D96" s="96">
        <f>G96+พ.ย.!D96</f>
        <v>56463.67</v>
      </c>
      <c r="E96" s="115" t="s">
        <v>35</v>
      </c>
      <c r="F96" s="142" t="s">
        <v>92</v>
      </c>
      <c r="G96" s="98">
        <f t="shared" si="2"/>
        <v>19590.349999999999</v>
      </c>
      <c r="I96" s="66">
        <v>19590.349999999999</v>
      </c>
      <c r="J96" s="91"/>
    </row>
    <row r="97" spans="1:10" s="36" customFormat="1" ht="12.75">
      <c r="A97" s="96">
        <f>[2]ธ.ค.!G14</f>
        <v>1275300</v>
      </c>
      <c r="B97" s="141">
        <v>0</v>
      </c>
      <c r="C97" s="121">
        <f t="shared" si="1"/>
        <v>1275300</v>
      </c>
      <c r="D97" s="96">
        <f>G97+พ.ย.!D97</f>
        <v>44000</v>
      </c>
      <c r="E97" s="115" t="s">
        <v>36</v>
      </c>
      <c r="F97" s="142" t="s">
        <v>93</v>
      </c>
      <c r="G97" s="98">
        <f t="shared" si="2"/>
        <v>44000</v>
      </c>
      <c r="I97" s="66">
        <v>44000</v>
      </c>
      <c r="J97" s="68"/>
    </row>
    <row r="98" spans="1:10" s="36" customFormat="1" ht="12.75">
      <c r="A98" s="96">
        <f>[2]ธ.ค.!G15</f>
        <v>3683270</v>
      </c>
      <c r="B98" s="141">
        <v>0</v>
      </c>
      <c r="C98" s="121">
        <f t="shared" si="1"/>
        <v>3683270</v>
      </c>
      <c r="D98" s="96">
        <f>G98+พ.ย.!D98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[2]ธ.ค.!G16</f>
        <v>0</v>
      </c>
      <c r="B99" s="141">
        <v>0</v>
      </c>
      <c r="C99" s="121">
        <f t="shared" si="1"/>
        <v>0</v>
      </c>
      <c r="D99" s="96">
        <f>G99+พ.ย.!D99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[2]ธ.ค.!G17</f>
        <v>2621000</v>
      </c>
      <c r="B100" s="141">
        <v>0</v>
      </c>
      <c r="C100" s="121">
        <f t="shared" si="1"/>
        <v>2621000</v>
      </c>
      <c r="D100" s="96">
        <f>G100+พ.ย.!D100</f>
        <v>533088.68000000005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7160865.6499999994</v>
      </c>
      <c r="E102" s="47" t="s">
        <v>24</v>
      </c>
      <c r="F102" s="48"/>
      <c r="G102" s="49">
        <f>SUM(G90:G100)</f>
        <v>2214120.65</v>
      </c>
      <c r="I102" s="49">
        <f>SUM(I90:I100)</f>
        <v>2214120.65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G104+พ.ย.!D104</f>
        <v>215188</v>
      </c>
      <c r="E104" s="135" t="s">
        <v>26</v>
      </c>
      <c r="F104" s="136">
        <v>11041000</v>
      </c>
      <c r="G104" s="137">
        <v>88374</v>
      </c>
    </row>
    <row r="105" spans="1:10" s="36" customFormat="1" ht="12.75">
      <c r="A105" s="96"/>
      <c r="B105" s="97"/>
      <c r="C105" s="97"/>
      <c r="D105" s="96">
        <f>G105+พ.ย.!D105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G106+พ.ย.!D106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G107+พ.ย.!D107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G108+พ.ย.!D108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G109+พ.ย.!D109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G110+พ.ย.!D110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G111+พ.ย.!D111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G112+พ.ย.!D112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G113+พ.ย.!D113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G114+พ.ย.!D114</f>
        <v>5605932.0999999996</v>
      </c>
      <c r="E114" s="108" t="s">
        <v>76</v>
      </c>
      <c r="F114" s="109">
        <v>21010000</v>
      </c>
      <c r="G114" s="66">
        <v>3172232.1</v>
      </c>
      <c r="I114" s="54"/>
      <c r="J114" s="54"/>
    </row>
    <row r="115" spans="1:10" s="36" customFormat="1" ht="12.75" customHeight="1">
      <c r="A115" s="96"/>
      <c r="B115" s="97"/>
      <c r="C115" s="97"/>
      <c r="D115" s="96">
        <f>G115+พ.ย.!D115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G116+พ.ย.!D116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G117+พ.ย.!D117</f>
        <v>54773.240000000005</v>
      </c>
      <c r="E117" s="108" t="s">
        <v>78</v>
      </c>
      <c r="F117" s="109">
        <v>21040001</v>
      </c>
      <c r="G117" s="66">
        <v>13729.69</v>
      </c>
      <c r="I117" s="55"/>
      <c r="J117" s="55"/>
    </row>
    <row r="118" spans="1:10" s="36" customFormat="1" ht="12.75">
      <c r="A118" s="96"/>
      <c r="B118" s="97"/>
      <c r="C118" s="97"/>
      <c r="D118" s="96">
        <f>G118+พ.ย.!D118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G119+พ.ย.!D119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G120+พ.ย.!D120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G121+พ.ย.!D121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G122+พ.ย.!D122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G123+พ.ย.!D123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G124+พ.ย.!D124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G125+พ.ย.!D125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G126+พ.ย.!D126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G127+พ.ย.!D127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G128+พ.ย.!D128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G129+พ.ย.!D129</f>
        <v>15234</v>
      </c>
      <c r="E129" s="108" t="s">
        <v>82</v>
      </c>
      <c r="F129" s="109">
        <v>21040013</v>
      </c>
      <c r="G129" s="66">
        <v>6326</v>
      </c>
      <c r="I129" s="55"/>
      <c r="J129" s="55"/>
    </row>
    <row r="130" spans="1:10" s="36" customFormat="1" ht="12.75">
      <c r="A130" s="96"/>
      <c r="B130" s="97"/>
      <c r="C130" s="97"/>
      <c r="D130" s="96">
        <f>G130+พ.ย.!D130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G131+พ.ย.!D131</f>
        <v>521000</v>
      </c>
      <c r="E131" s="108" t="s">
        <v>84</v>
      </c>
      <c r="F131" s="109">
        <v>21040015</v>
      </c>
      <c r="G131" s="66">
        <v>187472</v>
      </c>
      <c r="I131" s="55"/>
      <c r="J131" s="55"/>
    </row>
    <row r="132" spans="1:10" s="36" customFormat="1" ht="12.75">
      <c r="A132" s="96"/>
      <c r="B132" s="97"/>
      <c r="C132" s="97"/>
      <c r="D132" s="96">
        <f>G132+พ.ย.!D132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G133+พ.ย.!D133</f>
        <v>28000</v>
      </c>
      <c r="E133" s="108" t="s">
        <v>97</v>
      </c>
      <c r="F133" s="109">
        <v>21040099</v>
      </c>
      <c r="G133" s="66">
        <v>19000</v>
      </c>
    </row>
    <row r="134" spans="1:10" s="36" customFormat="1" ht="10.5" customHeight="1">
      <c r="A134" s="96"/>
      <c r="B134" s="97"/>
      <c r="C134" s="97"/>
      <c r="D134" s="96">
        <f>G134+พ.ย.!D134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G135+พ.ย.!D135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G136+พ.ย.!D136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G137+พ.ย.!D137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G138+พ.ย.!D138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G139+พ.ย.!D139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G140+พ.ย.!D140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G141+พ.ย.!D141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G142+พ.ย.!D142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G143+พ.ย.!D143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G144+พ.ย.!D144</f>
        <v>2952953.29</v>
      </c>
      <c r="E144" s="108" t="s">
        <v>41</v>
      </c>
      <c r="F144" s="109">
        <v>31000000</v>
      </c>
      <c r="G144" s="66">
        <v>2134000</v>
      </c>
    </row>
    <row r="145" spans="1:9" s="36" customFormat="1" ht="12.75">
      <c r="A145" s="96"/>
      <c r="B145" s="97"/>
      <c r="C145" s="97"/>
      <c r="D145" s="96">
        <f>G145+พ.ย.!D145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G146+พ.ย.!D146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G147+พ.ย.!D147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G148+พ.ย.!D148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/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9517651.1199999992</v>
      </c>
      <c r="E150" s="47" t="s">
        <v>24</v>
      </c>
      <c r="F150" s="63"/>
      <c r="G150" s="64">
        <f>SUM(G104:G149)</f>
        <v>5621133.79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16678516.77</v>
      </c>
      <c r="E152" s="47" t="s">
        <v>42</v>
      </c>
      <c r="F152" s="63"/>
      <c r="G152" s="64">
        <f>G102+G150</f>
        <v>7835254.4399999995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-2737938.3900000006</v>
      </c>
      <c r="E154" s="82" t="s">
        <v>49</v>
      </c>
      <c r="F154" s="81"/>
      <c r="G154" s="83">
        <f>SUM(G80-G152)</f>
        <v>-5532641.209999999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34598914.340000004</v>
      </c>
      <c r="E156" s="85" t="s">
        <v>43</v>
      </c>
      <c r="F156" s="81"/>
      <c r="G156" s="64">
        <f>(G10+G80-G152)</f>
        <v>34598914.339999996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  <c r="H159" s="28"/>
    </row>
    <row r="160" spans="1:9">
      <c r="A160" s="27"/>
      <c r="B160" s="29"/>
      <c r="C160" s="30"/>
      <c r="D160" s="30"/>
    </row>
    <row r="161" spans="1:8">
      <c r="A161" s="27"/>
      <c r="B161" s="29"/>
      <c r="C161" s="30"/>
      <c r="D161" s="30"/>
    </row>
    <row r="162" spans="1:8">
      <c r="A162" s="27"/>
      <c r="B162" s="29"/>
      <c r="C162" s="30"/>
      <c r="D162" s="30"/>
    </row>
    <row r="163" spans="1:8">
      <c r="A163" s="27"/>
      <c r="B163" s="29"/>
      <c r="C163" s="30"/>
      <c r="D163" s="30"/>
    </row>
    <row r="164" spans="1:8">
      <c r="G164" s="28"/>
      <c r="H164" s="28"/>
    </row>
    <row r="165" spans="1:8">
      <c r="G165" s="28"/>
    </row>
    <row r="166" spans="1:8">
      <c r="G166" s="28"/>
    </row>
    <row r="167" spans="1:8">
      <c r="A167" s="27"/>
      <c r="B167" s="29"/>
      <c r="C167" s="30"/>
      <c r="D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190"/>
      <c r="B171" s="190"/>
      <c r="C171" s="190"/>
      <c r="D171" s="190"/>
      <c r="E171" s="190"/>
      <c r="F171" s="190"/>
      <c r="G171" s="190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abSelected="1" zoomScale="110" zoomScaleNormal="110" workbookViewId="0">
      <selection activeCell="K3" sqref="K3"/>
    </sheetView>
  </sheetViews>
  <sheetFormatPr defaultColWidth="15.140625" defaultRowHeight="14.25"/>
  <cols>
    <col min="1" max="4" width="13.85546875" style="210" customWidth="1"/>
    <col min="5" max="5" width="32.5703125" style="343" bestFit="1" customWidth="1"/>
    <col min="6" max="6" width="9.42578125" style="210" bestFit="1" customWidth="1"/>
    <col min="7" max="7" width="13.85546875" style="210" customWidth="1"/>
    <col min="8" max="8" width="7.42578125" style="210" customWidth="1"/>
    <col min="9" max="16384" width="15.140625" style="210"/>
  </cols>
  <sheetData>
    <row r="1" spans="1:11">
      <c r="A1" s="209" t="str">
        <f>ต.ค.!A1</f>
        <v>องค์การบริหารส่วนตำบลห้วยยาง</v>
      </c>
      <c r="B1" s="209"/>
      <c r="C1" s="209"/>
      <c r="D1" s="209"/>
      <c r="E1" s="209"/>
      <c r="F1" s="209"/>
      <c r="G1" s="209"/>
      <c r="I1" s="211" t="s">
        <v>69</v>
      </c>
      <c r="J1" s="211"/>
      <c r="K1" s="211"/>
    </row>
    <row r="2" spans="1:11">
      <c r="A2" s="209" t="s">
        <v>0</v>
      </c>
      <c r="B2" s="209"/>
      <c r="C2" s="209"/>
      <c r="D2" s="209"/>
      <c r="E2" s="209"/>
      <c r="F2" s="209"/>
      <c r="G2" s="209"/>
      <c r="I2" s="212" t="s">
        <v>53</v>
      </c>
      <c r="J2" s="212" t="s">
        <v>68</v>
      </c>
      <c r="K2" s="212" t="s">
        <v>55</v>
      </c>
    </row>
    <row r="3" spans="1:11">
      <c r="A3" s="209" t="str">
        <f>"ปีงบประมาณ  "&amp;  I3 &amp;"  "&amp; J3 &amp;"  " &amp; K3</f>
        <v>ปีงบประมาณ  2561  มกราคม  2562</v>
      </c>
      <c r="B3" s="209"/>
      <c r="C3" s="209"/>
      <c r="D3" s="209"/>
      <c r="E3" s="209"/>
      <c r="F3" s="209"/>
      <c r="G3" s="209"/>
      <c r="I3" s="213">
        <v>2561</v>
      </c>
      <c r="J3" s="213" t="s">
        <v>59</v>
      </c>
      <c r="K3" s="213">
        <v>2562</v>
      </c>
    </row>
    <row r="4" spans="1:11" ht="15" thickBot="1">
      <c r="A4" s="214"/>
      <c r="B4" s="214"/>
      <c r="C4" s="214"/>
      <c r="D4" s="214"/>
      <c r="E4" s="214"/>
      <c r="F4" s="214"/>
      <c r="G4" s="214"/>
      <c r="I4" s="215"/>
      <c r="J4" s="215"/>
      <c r="K4" s="215"/>
    </row>
    <row r="5" spans="1:11" ht="15" thickTop="1">
      <c r="A5" s="216" t="s">
        <v>1</v>
      </c>
      <c r="B5" s="217"/>
      <c r="C5" s="217"/>
      <c r="D5" s="217"/>
      <c r="E5" s="218" t="s">
        <v>6</v>
      </c>
      <c r="F5" s="219" t="s">
        <v>7</v>
      </c>
      <c r="G5" s="220" t="s">
        <v>2</v>
      </c>
    </row>
    <row r="6" spans="1:11">
      <c r="A6" s="221" t="s">
        <v>3</v>
      </c>
      <c r="B6" s="221" t="s">
        <v>4</v>
      </c>
      <c r="C6" s="222" t="s">
        <v>11</v>
      </c>
      <c r="D6" s="221" t="s">
        <v>5</v>
      </c>
      <c r="E6" s="223"/>
      <c r="F6" s="224"/>
      <c r="G6" s="225" t="s">
        <v>8</v>
      </c>
    </row>
    <row r="7" spans="1:11">
      <c r="A7" s="222" t="s">
        <v>9</v>
      </c>
      <c r="B7" s="222" t="s">
        <v>10</v>
      </c>
      <c r="C7" s="222" t="s">
        <v>9</v>
      </c>
      <c r="D7" s="222" t="s">
        <v>9</v>
      </c>
      <c r="E7" s="223"/>
      <c r="F7" s="224"/>
      <c r="G7" s="225" t="s">
        <v>12</v>
      </c>
    </row>
    <row r="8" spans="1:11">
      <c r="A8" s="226"/>
      <c r="B8" s="226" t="s">
        <v>13</v>
      </c>
      <c r="C8" s="226"/>
      <c r="D8" s="227"/>
      <c r="E8" s="223"/>
      <c r="F8" s="224"/>
      <c r="G8" s="227" t="s">
        <v>9</v>
      </c>
      <c r="J8" s="228"/>
    </row>
    <row r="9" spans="1:11" s="172" customFormat="1" ht="12.75">
      <c r="A9" s="229"/>
      <c r="B9" s="229"/>
      <c r="C9" s="229"/>
      <c r="D9" s="230"/>
      <c r="E9" s="231"/>
      <c r="F9" s="232"/>
      <c r="G9" s="230"/>
      <c r="J9" s="233"/>
    </row>
    <row r="10" spans="1:11" s="172" customFormat="1" ht="12.75">
      <c r="A10" s="234"/>
      <c r="B10" s="234"/>
      <c r="C10" s="234"/>
      <c r="D10" s="235">
        <f>ต.ค.!D10</f>
        <v>37336852.729999997</v>
      </c>
      <c r="E10" s="236" t="s">
        <v>14</v>
      </c>
      <c r="F10" s="237"/>
      <c r="G10" s="235">
        <f>ธ.ค.!G156</f>
        <v>34598914.339999996</v>
      </c>
    </row>
    <row r="11" spans="1:11" s="172" customFormat="1" ht="12.75">
      <c r="A11" s="169"/>
      <c r="B11" s="170"/>
      <c r="C11" s="170"/>
      <c r="D11" s="170"/>
      <c r="E11" s="238" t="s">
        <v>15</v>
      </c>
      <c r="F11" s="239"/>
      <c r="G11" s="239"/>
    </row>
    <row r="12" spans="1:11" s="172" customFormat="1" ht="12.75">
      <c r="A12" s="169">
        <f>ต.ค.!A12</f>
        <v>106400</v>
      </c>
      <c r="B12" s="240">
        <v>0</v>
      </c>
      <c r="C12" s="169">
        <f>A12+B12</f>
        <v>106400</v>
      </c>
      <c r="D12" s="169">
        <f>G12+ธ.ค.!D12</f>
        <v>3171</v>
      </c>
      <c r="E12" s="101" t="s">
        <v>16</v>
      </c>
      <c r="F12" s="102">
        <v>41100000</v>
      </c>
      <c r="G12" s="241">
        <f>[1]ม.ค.!G16</f>
        <v>2200</v>
      </c>
    </row>
    <row r="13" spans="1:11" s="172" customFormat="1" ht="12.75">
      <c r="A13" s="169">
        <f>ต.ค.!A13</f>
        <v>56600</v>
      </c>
      <c r="B13" s="240">
        <v>0</v>
      </c>
      <c r="C13" s="169">
        <f t="shared" ref="C13:C19" si="0">A13+B13</f>
        <v>56600</v>
      </c>
      <c r="D13" s="169">
        <f>G13+ธ.ค.!D13</f>
        <v>113576</v>
      </c>
      <c r="E13" s="101" t="s">
        <v>17</v>
      </c>
      <c r="F13" s="102">
        <v>41200000</v>
      </c>
      <c r="G13" s="241">
        <f>[1]ม.ค.!G78</f>
        <v>188</v>
      </c>
    </row>
    <row r="14" spans="1:11" s="172" customFormat="1" ht="12.75">
      <c r="A14" s="169">
        <f>ต.ค.!A14</f>
        <v>250000</v>
      </c>
      <c r="B14" s="240">
        <v>0</v>
      </c>
      <c r="C14" s="169">
        <f t="shared" si="0"/>
        <v>250000</v>
      </c>
      <c r="D14" s="169">
        <f>G14+ธ.ค.!D14</f>
        <v>195805.01</v>
      </c>
      <c r="E14" s="101" t="s">
        <v>18</v>
      </c>
      <c r="F14" s="102">
        <v>41300000</v>
      </c>
      <c r="G14" s="241">
        <f>[1]ม.ค.!G86</f>
        <v>104156.35</v>
      </c>
    </row>
    <row r="15" spans="1:11" s="172" customFormat="1" ht="12.75">
      <c r="A15" s="169">
        <f>ต.ค.!A15</f>
        <v>0</v>
      </c>
      <c r="B15" s="240">
        <v>0</v>
      </c>
      <c r="C15" s="169">
        <f t="shared" si="0"/>
        <v>0</v>
      </c>
      <c r="D15" s="169">
        <f>G15+ธ.ค.!D15</f>
        <v>0</v>
      </c>
      <c r="E15" s="101" t="s">
        <v>19</v>
      </c>
      <c r="F15" s="102">
        <v>41400000</v>
      </c>
      <c r="G15" s="241">
        <f>[1]ม.ค.!G95</f>
        <v>0</v>
      </c>
    </row>
    <row r="16" spans="1:11" s="172" customFormat="1" ht="12.75">
      <c r="A16" s="169">
        <f>ต.ค.!A16</f>
        <v>0</v>
      </c>
      <c r="B16" s="240">
        <v>0</v>
      </c>
      <c r="C16" s="169">
        <f t="shared" si="0"/>
        <v>0</v>
      </c>
      <c r="D16" s="169">
        <f>G16+ธ.ค.!D16</f>
        <v>530</v>
      </c>
      <c r="E16" s="101" t="s">
        <v>20</v>
      </c>
      <c r="F16" s="102">
        <v>41500000</v>
      </c>
      <c r="G16" s="241">
        <f>[1]ม.ค.!G106</f>
        <v>0</v>
      </c>
    </row>
    <row r="17" spans="1:10" s="172" customFormat="1" ht="12.75">
      <c r="A17" s="169">
        <f>ต.ค.!A17</f>
        <v>0</v>
      </c>
      <c r="B17" s="240">
        <v>0</v>
      </c>
      <c r="C17" s="169">
        <f t="shared" si="0"/>
        <v>0</v>
      </c>
      <c r="D17" s="169">
        <f>G17+ธ.ค.!D17</f>
        <v>0</v>
      </c>
      <c r="E17" s="101" t="s">
        <v>21</v>
      </c>
      <c r="F17" s="102">
        <v>41600000</v>
      </c>
      <c r="G17" s="241">
        <f>[1]ม.ค.!G110</f>
        <v>0</v>
      </c>
    </row>
    <row r="18" spans="1:10" s="172" customFormat="1" ht="12.75">
      <c r="A18" s="169">
        <f>ต.ค.!A18</f>
        <v>18587000</v>
      </c>
      <c r="B18" s="240">
        <v>0</v>
      </c>
      <c r="C18" s="169">
        <f t="shared" si="0"/>
        <v>18587000</v>
      </c>
      <c r="D18" s="169">
        <f>G18+ธ.ค.!D18</f>
        <v>6765356.1600000001</v>
      </c>
      <c r="E18" s="101" t="s">
        <v>22</v>
      </c>
      <c r="F18" s="102">
        <v>42100000</v>
      </c>
      <c r="G18" s="241">
        <f>[1]ม.ค.!G131</f>
        <v>1471952.12</v>
      </c>
    </row>
    <row r="19" spans="1:10" s="172" customFormat="1" ht="12.75">
      <c r="A19" s="169">
        <f>ต.ค.!A19</f>
        <v>22000000</v>
      </c>
      <c r="B19" s="240">
        <v>0</v>
      </c>
      <c r="C19" s="169">
        <f t="shared" si="0"/>
        <v>22000000</v>
      </c>
      <c r="D19" s="169">
        <f>G19+ธ.ค.!D19</f>
        <v>13739974</v>
      </c>
      <c r="E19" s="101" t="s">
        <v>23</v>
      </c>
      <c r="F19" s="102">
        <v>43100000</v>
      </c>
      <c r="G19" s="241">
        <f>[1]ม.ค.!G137</f>
        <v>6374238</v>
      </c>
    </row>
    <row r="20" spans="1:10" s="172" customFormat="1" ht="12.75">
      <c r="A20" s="242"/>
      <c r="B20" s="243"/>
      <c r="C20" s="242"/>
      <c r="D20" s="242"/>
      <c r="E20" s="244"/>
      <c r="F20" s="245"/>
      <c r="G20" s="246"/>
    </row>
    <row r="21" spans="1:10" s="172" customFormat="1" ht="13.5" thickBot="1">
      <c r="A21" s="247">
        <f>SUM(A12:A19)</f>
        <v>41000000</v>
      </c>
      <c r="B21" s="247">
        <f>SUM(B12:B19)</f>
        <v>0</v>
      </c>
      <c r="C21" s="247">
        <f>SUM(C12:C19)</f>
        <v>41000000</v>
      </c>
      <c r="D21" s="247">
        <f>SUM(D12:D19)</f>
        <v>20818412.170000002</v>
      </c>
      <c r="E21" s="248" t="s">
        <v>24</v>
      </c>
      <c r="F21" s="249"/>
      <c r="G21" s="247">
        <f>SUM(G12:G19)</f>
        <v>7952734.4700000007</v>
      </c>
    </row>
    <row r="22" spans="1:10" s="172" customFormat="1" ht="12.75">
      <c r="A22" s="250"/>
      <c r="B22" s="250"/>
      <c r="C22" s="250"/>
      <c r="D22" s="250"/>
      <c r="E22" s="251"/>
      <c r="F22" s="252"/>
      <c r="G22" s="253"/>
    </row>
    <row r="23" spans="1:10" s="172" customFormat="1" ht="12.75">
      <c r="A23" s="254">
        <v>0</v>
      </c>
      <c r="B23" s="255">
        <f>D23</f>
        <v>0</v>
      </c>
      <c r="C23" s="256">
        <f>A23+B23</f>
        <v>0</v>
      </c>
      <c r="D23" s="257">
        <f>G23+ธ.ค.!D23</f>
        <v>0</v>
      </c>
      <c r="E23" s="167" t="s">
        <v>25</v>
      </c>
      <c r="F23" s="168">
        <v>44100000</v>
      </c>
      <c r="G23" s="256">
        <f>[1]ม.ค.!G144</f>
        <v>0</v>
      </c>
    </row>
    <row r="24" spans="1:10" s="172" customFormat="1" ht="12.75">
      <c r="A24" s="258"/>
      <c r="B24" s="243"/>
      <c r="C24" s="246"/>
      <c r="D24" s="242"/>
      <c r="E24" s="244"/>
      <c r="F24" s="245"/>
      <c r="G24" s="246"/>
    </row>
    <row r="25" spans="1:10" s="172" customFormat="1" ht="13.5" thickBot="1">
      <c r="A25" s="259">
        <f>SUM(A21+A23)</f>
        <v>41000000</v>
      </c>
      <c r="B25" s="259">
        <f>SUM(B21+B23)</f>
        <v>0</v>
      </c>
      <c r="C25" s="259">
        <f>SUM(C21+C23)</f>
        <v>41000000</v>
      </c>
      <c r="D25" s="259">
        <f>SUM(D21+D23)</f>
        <v>20818412.170000002</v>
      </c>
      <c r="E25" s="260" t="s">
        <v>24</v>
      </c>
      <c r="F25" s="261"/>
      <c r="G25" s="262">
        <f>SUM(G21+G23)</f>
        <v>7952734.4700000007</v>
      </c>
    </row>
    <row r="26" spans="1:10" s="172" customFormat="1" ht="13.5" thickTop="1">
      <c r="A26" s="263"/>
      <c r="B26" s="263"/>
      <c r="C26" s="263"/>
      <c r="D26" s="263"/>
      <c r="E26" s="264"/>
      <c r="F26" s="265"/>
      <c r="G26" s="266"/>
    </row>
    <row r="27" spans="1:10" s="172" customFormat="1" ht="12.75">
      <c r="A27" s="267"/>
      <c r="B27" s="267"/>
      <c r="C27" s="267"/>
      <c r="D27" s="169">
        <f>G27+ธ.ค.!D27</f>
        <v>0</v>
      </c>
      <c r="E27" s="268" t="s">
        <v>114</v>
      </c>
      <c r="F27" s="269" t="s">
        <v>118</v>
      </c>
      <c r="G27" s="270"/>
    </row>
    <row r="28" spans="1:10" s="172" customFormat="1" ht="12.75">
      <c r="A28" s="271"/>
      <c r="B28" s="271"/>
      <c r="C28" s="271"/>
      <c r="D28" s="169">
        <f>G28+ธ.ค.!D28</f>
        <v>0</v>
      </c>
      <c r="E28" s="272" t="s">
        <v>115</v>
      </c>
      <c r="F28" s="269" t="s">
        <v>119</v>
      </c>
      <c r="G28" s="273"/>
    </row>
    <row r="29" spans="1:10" s="172" customFormat="1" ht="12.75">
      <c r="A29" s="271"/>
      <c r="B29" s="271"/>
      <c r="C29" s="271"/>
      <c r="D29" s="169">
        <f>G29+ธ.ค.!D29</f>
        <v>0</v>
      </c>
      <c r="E29" s="272" t="s">
        <v>116</v>
      </c>
      <c r="F29" s="102" t="s">
        <v>120</v>
      </c>
      <c r="G29" s="273"/>
    </row>
    <row r="30" spans="1:10" s="172" customFormat="1" ht="12.75">
      <c r="A30" s="271"/>
      <c r="B30" s="271"/>
      <c r="C30" s="271"/>
      <c r="D30" s="169">
        <f>G30+ธ.ค.!D30</f>
        <v>0</v>
      </c>
      <c r="E30" s="272" t="s">
        <v>117</v>
      </c>
      <c r="F30" s="269" t="s">
        <v>121</v>
      </c>
      <c r="G30" s="273"/>
    </row>
    <row r="31" spans="1:10" s="172" customFormat="1" ht="12.75">
      <c r="A31" s="169"/>
      <c r="B31" s="170"/>
      <c r="C31" s="170"/>
      <c r="D31" s="169">
        <f>G31+ธ.ค.!D31</f>
        <v>259412</v>
      </c>
      <c r="E31" s="101" t="s">
        <v>26</v>
      </c>
      <c r="F31" s="102">
        <v>11041000</v>
      </c>
      <c r="G31" s="171">
        <f>9140+9140+7370+7370+4232+4232+33600+34500+9724</f>
        <v>119308</v>
      </c>
      <c r="I31" s="173"/>
      <c r="J31" s="173"/>
    </row>
    <row r="32" spans="1:10" s="172" customFormat="1" ht="12.75">
      <c r="A32" s="169"/>
      <c r="B32" s="170"/>
      <c r="C32" s="170"/>
      <c r="D32" s="169">
        <f>G32+ธ.ค.!D32</f>
        <v>75445.899999999994</v>
      </c>
      <c r="E32" s="101" t="s">
        <v>75</v>
      </c>
      <c r="F32" s="102">
        <v>11042000</v>
      </c>
      <c r="G32" s="171"/>
      <c r="I32" s="173"/>
      <c r="J32" s="173"/>
    </row>
    <row r="33" spans="1:10" s="172" customFormat="1" ht="12.75">
      <c r="A33" s="169"/>
      <c r="B33" s="170"/>
      <c r="C33" s="170"/>
      <c r="D33" s="169">
        <f>G33+ธ.ค.!D33</f>
        <v>0</v>
      </c>
      <c r="E33" s="103" t="s">
        <v>44</v>
      </c>
      <c r="F33" s="102">
        <v>11043001</v>
      </c>
      <c r="G33" s="171"/>
      <c r="I33" s="178"/>
      <c r="J33" s="178"/>
    </row>
    <row r="34" spans="1:10" s="172" customFormat="1" ht="12.75">
      <c r="A34" s="169"/>
      <c r="B34" s="170"/>
      <c r="C34" s="170"/>
      <c r="D34" s="169">
        <f>G34+ธ.ค.!D34</f>
        <v>0</v>
      </c>
      <c r="E34" s="103" t="s">
        <v>45</v>
      </c>
      <c r="F34" s="102">
        <v>11043002</v>
      </c>
      <c r="G34" s="171"/>
      <c r="I34" s="178"/>
      <c r="J34" s="178"/>
    </row>
    <row r="35" spans="1:10" s="172" customFormat="1" ht="12.75">
      <c r="A35" s="169"/>
      <c r="B35" s="170"/>
      <c r="C35" s="170"/>
      <c r="D35" s="169">
        <f>G35+ธ.ค.!D35</f>
        <v>0</v>
      </c>
      <c r="E35" s="103" t="s">
        <v>46</v>
      </c>
      <c r="F35" s="102">
        <v>11043003</v>
      </c>
      <c r="G35" s="171"/>
      <c r="I35" s="178"/>
      <c r="J35" s="178"/>
    </row>
    <row r="36" spans="1:10" s="172" customFormat="1" ht="12.75">
      <c r="A36" s="169"/>
      <c r="B36" s="170"/>
      <c r="C36" s="170"/>
      <c r="D36" s="169">
        <f>G36+ธ.ค.!D36</f>
        <v>0</v>
      </c>
      <c r="E36" s="103" t="s">
        <v>122</v>
      </c>
      <c r="F36" s="102">
        <v>11044000</v>
      </c>
      <c r="G36" s="171"/>
      <c r="I36" s="178"/>
      <c r="J36" s="178"/>
    </row>
    <row r="37" spans="1:10" s="172" customFormat="1" ht="12.75">
      <c r="A37" s="169"/>
      <c r="B37" s="170"/>
      <c r="C37" s="170"/>
      <c r="D37" s="169">
        <f>G37+ธ.ค.!D37</f>
        <v>0</v>
      </c>
      <c r="E37" s="103" t="s">
        <v>47</v>
      </c>
      <c r="F37" s="102">
        <v>11045000</v>
      </c>
      <c r="G37" s="171"/>
      <c r="I37" s="178"/>
      <c r="J37" s="178"/>
    </row>
    <row r="38" spans="1:10" s="172" customFormat="1" ht="12.75">
      <c r="A38" s="169"/>
      <c r="B38" s="170"/>
      <c r="C38" s="170"/>
      <c r="D38" s="169">
        <f>G38+ธ.ค.!D38</f>
        <v>0</v>
      </c>
      <c r="E38" s="103" t="s">
        <v>48</v>
      </c>
      <c r="F38" s="102">
        <v>11046000</v>
      </c>
      <c r="G38" s="171"/>
    </row>
    <row r="39" spans="1:10" s="172" customFormat="1" ht="12.75">
      <c r="A39" s="169"/>
      <c r="B39" s="170"/>
      <c r="C39" s="170"/>
      <c r="D39" s="169">
        <f>G39+ธ.ค.!D39</f>
        <v>0</v>
      </c>
      <c r="E39" s="103" t="s">
        <v>112</v>
      </c>
      <c r="F39" s="102">
        <v>11047000</v>
      </c>
      <c r="G39" s="171"/>
    </row>
    <row r="40" spans="1:10" s="172" customFormat="1" ht="12.75">
      <c r="A40" s="169"/>
      <c r="B40" s="170"/>
      <c r="C40" s="170"/>
      <c r="D40" s="169">
        <f>G40+ธ.ค.!D40</f>
        <v>0</v>
      </c>
      <c r="E40" s="103" t="s">
        <v>104</v>
      </c>
      <c r="F40" s="102">
        <v>12045000</v>
      </c>
      <c r="G40" s="171"/>
    </row>
    <row r="41" spans="1:10" s="172" customFormat="1" ht="12.75">
      <c r="A41" s="169"/>
      <c r="B41" s="170"/>
      <c r="C41" s="170"/>
      <c r="D41" s="169">
        <f>G41+ธ.ค.!D41</f>
        <v>0</v>
      </c>
      <c r="E41" s="103" t="s">
        <v>132</v>
      </c>
      <c r="F41" s="102">
        <v>12046000</v>
      </c>
      <c r="G41" s="171"/>
    </row>
    <row r="42" spans="1:10" s="172" customFormat="1" ht="12.75">
      <c r="A42" s="169"/>
      <c r="B42" s="170"/>
      <c r="C42" s="170"/>
      <c r="D42" s="169">
        <f>G42+ธ.ค.!D42</f>
        <v>0</v>
      </c>
      <c r="E42" s="103" t="s">
        <v>100</v>
      </c>
      <c r="F42" s="102">
        <v>19020000</v>
      </c>
      <c r="G42" s="171"/>
    </row>
    <row r="43" spans="1:10" s="172" customFormat="1" ht="12.75">
      <c r="A43" s="169"/>
      <c r="B43" s="170"/>
      <c r="C43" s="170"/>
      <c r="D43" s="169">
        <f>G43+ธ.ค.!D43</f>
        <v>0</v>
      </c>
      <c r="E43" s="103" t="s">
        <v>101</v>
      </c>
      <c r="F43" s="102">
        <v>19030000</v>
      </c>
      <c r="G43" s="171"/>
    </row>
    <row r="44" spans="1:10" s="172" customFormat="1" ht="12.75">
      <c r="A44" s="169"/>
      <c r="B44" s="170"/>
      <c r="C44" s="170"/>
      <c r="D44" s="169">
        <f>G44+ธ.ค.!D44</f>
        <v>0</v>
      </c>
      <c r="E44" s="103" t="s">
        <v>102</v>
      </c>
      <c r="F44" s="102">
        <v>19040000</v>
      </c>
      <c r="G44" s="171"/>
    </row>
    <row r="45" spans="1:10" s="172" customFormat="1" ht="12.75">
      <c r="A45" s="169"/>
      <c r="B45" s="170"/>
      <c r="C45" s="170"/>
      <c r="D45" s="169">
        <f>G45+ธ.ค.!D45</f>
        <v>85018.849999999991</v>
      </c>
      <c r="E45" s="103" t="s">
        <v>78</v>
      </c>
      <c r="F45" s="102">
        <v>21040001</v>
      </c>
      <c r="G45" s="171">
        <v>2276.15</v>
      </c>
    </row>
    <row r="46" spans="1:10" s="172" customFormat="1" ht="12.75">
      <c r="A46" s="169"/>
      <c r="B46" s="170"/>
      <c r="C46" s="170"/>
      <c r="D46" s="169">
        <f>G46+ธ.ค.!D46</f>
        <v>0</v>
      </c>
      <c r="E46" s="103" t="s">
        <v>99</v>
      </c>
      <c r="F46" s="102">
        <v>21040002</v>
      </c>
      <c r="G46" s="171"/>
    </row>
    <row r="47" spans="1:10" s="172" customFormat="1" ht="12.75">
      <c r="A47" s="169"/>
      <c r="B47" s="170"/>
      <c r="C47" s="170"/>
      <c r="D47" s="169">
        <f>G47+ธ.ค.!D47</f>
        <v>0</v>
      </c>
      <c r="E47" s="103" t="s">
        <v>105</v>
      </c>
      <c r="F47" s="102">
        <v>21040003</v>
      </c>
      <c r="G47" s="171"/>
    </row>
    <row r="48" spans="1:10" s="172" customFormat="1" ht="12.75">
      <c r="A48" s="169"/>
      <c r="B48" s="170"/>
      <c r="C48" s="170"/>
      <c r="D48" s="169">
        <f>G48+ธ.ค.!D48</f>
        <v>0</v>
      </c>
      <c r="E48" s="103" t="s">
        <v>106</v>
      </c>
      <c r="F48" s="102">
        <v>21040004</v>
      </c>
      <c r="G48" s="171"/>
    </row>
    <row r="49" spans="1:7" s="172" customFormat="1" ht="12.75">
      <c r="A49" s="169"/>
      <c r="B49" s="170"/>
      <c r="C49" s="170"/>
      <c r="D49" s="169">
        <f>G49+ธ.ค.!D49</f>
        <v>0</v>
      </c>
      <c r="E49" s="103" t="s">
        <v>79</v>
      </c>
      <c r="F49" s="102">
        <v>21040005</v>
      </c>
      <c r="G49" s="171"/>
    </row>
    <row r="50" spans="1:7" s="172" customFormat="1" ht="12.75">
      <c r="A50" s="169"/>
      <c r="B50" s="170"/>
      <c r="C50" s="170"/>
      <c r="D50" s="169">
        <f>G50+ธ.ค.!D50</f>
        <v>0</v>
      </c>
      <c r="E50" s="103" t="s">
        <v>107</v>
      </c>
      <c r="F50" s="102">
        <v>21040006</v>
      </c>
      <c r="G50" s="171"/>
    </row>
    <row r="51" spans="1:7" s="172" customFormat="1" ht="12.75">
      <c r="A51" s="169"/>
      <c r="B51" s="170"/>
      <c r="C51" s="170"/>
      <c r="D51" s="169">
        <f>G51+ธ.ค.!D51</f>
        <v>0</v>
      </c>
      <c r="E51" s="103" t="s">
        <v>80</v>
      </c>
      <c r="F51" s="102">
        <v>21040007</v>
      </c>
      <c r="G51" s="171"/>
    </row>
    <row r="52" spans="1:7" s="172" customFormat="1" ht="12.75">
      <c r="A52" s="169"/>
      <c r="B52" s="170"/>
      <c r="C52" s="170"/>
      <c r="D52" s="169">
        <f>G52+ธ.ค.!D52</f>
        <v>65750</v>
      </c>
      <c r="E52" s="103" t="s">
        <v>81</v>
      </c>
      <c r="F52" s="102">
        <v>21040008</v>
      </c>
      <c r="G52" s="171">
        <v>12400</v>
      </c>
    </row>
    <row r="53" spans="1:7" s="172" customFormat="1" ht="12.75">
      <c r="A53" s="169"/>
      <c r="B53" s="170"/>
      <c r="C53" s="170"/>
      <c r="D53" s="169">
        <f>G53+ธ.ค.!D53</f>
        <v>0</v>
      </c>
      <c r="E53" s="103" t="s">
        <v>108</v>
      </c>
      <c r="F53" s="102">
        <v>21040009</v>
      </c>
      <c r="G53" s="171"/>
    </row>
    <row r="54" spans="1:7" s="172" customFormat="1" ht="12.75">
      <c r="A54" s="169"/>
      <c r="B54" s="170"/>
      <c r="C54" s="170"/>
      <c r="D54" s="169">
        <f>G54+ธ.ค.!D54</f>
        <v>0</v>
      </c>
      <c r="E54" s="103" t="s">
        <v>109</v>
      </c>
      <c r="F54" s="102">
        <v>21040010</v>
      </c>
      <c r="G54" s="171"/>
    </row>
    <row r="55" spans="1:7" s="172" customFormat="1" ht="12.75">
      <c r="A55" s="169"/>
      <c r="B55" s="170"/>
      <c r="C55" s="170"/>
      <c r="D55" s="169">
        <f>G55+ธ.ค.!D55</f>
        <v>0</v>
      </c>
      <c r="E55" s="103" t="s">
        <v>110</v>
      </c>
      <c r="F55" s="102">
        <v>21040011</v>
      </c>
      <c r="G55" s="171"/>
    </row>
    <row r="56" spans="1:7" s="172" customFormat="1" ht="12.75">
      <c r="A56" s="169"/>
      <c r="B56" s="170"/>
      <c r="C56" s="170"/>
      <c r="D56" s="169">
        <f>G56+ธ.ค.!D56</f>
        <v>0</v>
      </c>
      <c r="E56" s="103" t="s">
        <v>111</v>
      </c>
      <c r="F56" s="102">
        <v>21040012</v>
      </c>
      <c r="G56" s="171"/>
    </row>
    <row r="57" spans="1:7" s="172" customFormat="1" ht="12.75">
      <c r="A57" s="169"/>
      <c r="B57" s="170"/>
      <c r="C57" s="170"/>
      <c r="D57" s="169">
        <f>G57+ธ.ค.!D57</f>
        <v>21688</v>
      </c>
      <c r="E57" s="103" t="s">
        <v>82</v>
      </c>
      <c r="F57" s="102">
        <v>21040013</v>
      </c>
      <c r="G57" s="171">
        <v>6454</v>
      </c>
    </row>
    <row r="58" spans="1:7" s="172" customFormat="1" ht="12.75">
      <c r="A58" s="169"/>
      <c r="B58" s="170"/>
      <c r="C58" s="170"/>
      <c r="D58" s="169">
        <f>G58+ธ.ค.!D58</f>
        <v>0</v>
      </c>
      <c r="E58" s="103" t="s">
        <v>83</v>
      </c>
      <c r="F58" s="102">
        <v>21040014</v>
      </c>
      <c r="G58" s="171"/>
    </row>
    <row r="59" spans="1:7" s="172" customFormat="1" ht="12.75">
      <c r="A59" s="169"/>
      <c r="B59" s="170"/>
      <c r="C59" s="170"/>
      <c r="D59" s="169">
        <f>G59+ธ.ค.!D59</f>
        <v>691172</v>
      </c>
      <c r="E59" s="103" t="s">
        <v>84</v>
      </c>
      <c r="F59" s="102">
        <v>21040015</v>
      </c>
      <c r="G59" s="171">
        <v>170172</v>
      </c>
    </row>
    <row r="60" spans="1:7" s="172" customFormat="1" ht="12.75">
      <c r="A60" s="169"/>
      <c r="B60" s="170"/>
      <c r="C60" s="170"/>
      <c r="D60" s="169">
        <f>G60+ธ.ค.!D60</f>
        <v>42841.83</v>
      </c>
      <c r="E60" s="103" t="s">
        <v>85</v>
      </c>
      <c r="F60" s="102">
        <v>21040016</v>
      </c>
      <c r="G60" s="171"/>
    </row>
    <row r="61" spans="1:7" s="172" customFormat="1" ht="12.75">
      <c r="A61" s="169"/>
      <c r="B61" s="170"/>
      <c r="C61" s="170"/>
      <c r="D61" s="169">
        <f>G61+ธ.ค.!D61</f>
        <v>160380</v>
      </c>
      <c r="E61" s="103" t="s">
        <v>145</v>
      </c>
      <c r="F61" s="102">
        <v>21040099</v>
      </c>
      <c r="G61" s="171">
        <v>60000</v>
      </c>
    </row>
    <row r="62" spans="1:7" s="172" customFormat="1" ht="12" customHeight="1">
      <c r="A62" s="169"/>
      <c r="B62" s="170"/>
      <c r="C62" s="170"/>
      <c r="D62" s="169">
        <f>G62+ธ.ค.!D62</f>
        <v>0</v>
      </c>
      <c r="E62" s="103" t="s">
        <v>113</v>
      </c>
      <c r="F62" s="102">
        <v>21061000</v>
      </c>
      <c r="G62" s="171"/>
    </row>
    <row r="63" spans="1:7" s="172" customFormat="1" ht="12.75" hidden="1">
      <c r="A63" s="169"/>
      <c r="B63" s="170"/>
      <c r="C63" s="170"/>
      <c r="D63" s="169">
        <f>G63+ธ.ค.!D63</f>
        <v>0</v>
      </c>
      <c r="E63" s="103" t="s">
        <v>124</v>
      </c>
      <c r="F63" s="102">
        <v>22011001</v>
      </c>
      <c r="G63" s="171"/>
    </row>
    <row r="64" spans="1:7" s="172" customFormat="1" ht="12.75" hidden="1">
      <c r="A64" s="169"/>
      <c r="B64" s="170"/>
      <c r="C64" s="170"/>
      <c r="D64" s="169">
        <f>G64+ธ.ค.!D64</f>
        <v>0</v>
      </c>
      <c r="E64" s="103" t="s">
        <v>125</v>
      </c>
      <c r="F64" s="102">
        <v>22011002</v>
      </c>
      <c r="G64" s="171"/>
    </row>
    <row r="65" spans="1:7" s="172" customFormat="1" ht="12.75" hidden="1">
      <c r="A65" s="169"/>
      <c r="B65" s="170"/>
      <c r="C65" s="170"/>
      <c r="D65" s="169">
        <f>G65+ธ.ค.!D65</f>
        <v>0</v>
      </c>
      <c r="E65" s="274" t="s">
        <v>126</v>
      </c>
      <c r="F65" s="102">
        <v>22011003</v>
      </c>
      <c r="G65" s="171"/>
    </row>
    <row r="66" spans="1:7" s="172" customFormat="1" ht="12.75" hidden="1">
      <c r="A66" s="169"/>
      <c r="B66" s="170"/>
      <c r="C66" s="170"/>
      <c r="D66" s="169">
        <f>G66+ธ.ค.!D66</f>
        <v>0</v>
      </c>
      <c r="E66" s="103" t="s">
        <v>127</v>
      </c>
      <c r="F66" s="102">
        <v>22011004</v>
      </c>
      <c r="G66" s="171"/>
    </row>
    <row r="67" spans="1:7" s="172" customFormat="1" ht="12.75" hidden="1">
      <c r="A67" s="169"/>
      <c r="B67" s="170"/>
      <c r="C67" s="170"/>
      <c r="D67" s="169">
        <f>G67+ธ.ค.!D67</f>
        <v>0</v>
      </c>
      <c r="E67" s="274" t="s">
        <v>128</v>
      </c>
      <c r="F67" s="102">
        <v>22012001</v>
      </c>
      <c r="G67" s="171"/>
    </row>
    <row r="68" spans="1:7" s="172" customFormat="1" ht="12.75" hidden="1">
      <c r="A68" s="169"/>
      <c r="B68" s="170"/>
      <c r="C68" s="170"/>
      <c r="D68" s="169">
        <f>G68+ธ.ค.!D68</f>
        <v>0</v>
      </c>
      <c r="E68" s="103" t="s">
        <v>129</v>
      </c>
      <c r="F68" s="102">
        <v>22012002</v>
      </c>
      <c r="G68" s="171"/>
    </row>
    <row r="69" spans="1:7" s="172" customFormat="1" ht="12.75" hidden="1">
      <c r="A69" s="169"/>
      <c r="B69" s="170"/>
      <c r="C69" s="170"/>
      <c r="D69" s="169">
        <f>G69+ธ.ค.!D69</f>
        <v>0</v>
      </c>
      <c r="E69" s="103" t="s">
        <v>130</v>
      </c>
      <c r="F69" s="102">
        <v>22012003</v>
      </c>
      <c r="G69" s="171"/>
    </row>
    <row r="70" spans="1:7" s="172" customFormat="1" ht="12.75" hidden="1">
      <c r="A70" s="169"/>
      <c r="B70" s="170"/>
      <c r="C70" s="170"/>
      <c r="D70" s="169">
        <f>G70+ธ.ค.!D70</f>
        <v>0</v>
      </c>
      <c r="E70" s="103" t="s">
        <v>131</v>
      </c>
      <c r="F70" s="102">
        <v>22012004</v>
      </c>
      <c r="G70" s="171"/>
    </row>
    <row r="71" spans="1:7" s="172" customFormat="1" ht="12.75">
      <c r="A71" s="169"/>
      <c r="B71" s="170"/>
      <c r="C71" s="170"/>
      <c r="D71" s="169">
        <f>G71+ธ.ค.!D71</f>
        <v>0</v>
      </c>
      <c r="E71" s="103" t="s">
        <v>103</v>
      </c>
      <c r="F71" s="102">
        <v>29010000</v>
      </c>
      <c r="G71" s="171"/>
    </row>
    <row r="72" spans="1:7" s="172" customFormat="1" ht="12.75">
      <c r="A72" s="169"/>
      <c r="B72" s="170"/>
      <c r="C72" s="170"/>
      <c r="D72" s="169">
        <f>G72+ธ.ค.!D72</f>
        <v>34051.69</v>
      </c>
      <c r="E72" s="103" t="s">
        <v>41</v>
      </c>
      <c r="F72" s="102">
        <v>31000000</v>
      </c>
      <c r="G72" s="171"/>
    </row>
    <row r="73" spans="1:7" s="172" customFormat="1" ht="12.75">
      <c r="A73" s="169"/>
      <c r="B73" s="170"/>
      <c r="C73" s="170"/>
      <c r="D73" s="169">
        <f>G73+ธ.ค.!D73</f>
        <v>9750.56</v>
      </c>
      <c r="E73" s="103" t="s">
        <v>71</v>
      </c>
      <c r="F73" s="102">
        <v>32000000</v>
      </c>
      <c r="G73" s="171"/>
    </row>
    <row r="74" spans="1:7" s="172" customFormat="1" ht="12.75">
      <c r="A74" s="169"/>
      <c r="B74" s="170"/>
      <c r="C74" s="170"/>
      <c r="D74" s="169">
        <f>G74+ธ.ค.!D74</f>
        <v>0</v>
      </c>
      <c r="E74" s="103" t="str">
        <f>IF(ISBLANK(ต.ค.!E74)," ",ต.ค.!E74)</f>
        <v xml:space="preserve"> </v>
      </c>
      <c r="F74" s="102" t="str">
        <f>IF(ISBLANK(ต.ค.!F74)," ",ต.ค.!F74)</f>
        <v xml:space="preserve"> </v>
      </c>
      <c r="G74" s="241"/>
    </row>
    <row r="75" spans="1:7" s="172" customFormat="1" ht="12.75">
      <c r="A75" s="169"/>
      <c r="B75" s="170"/>
      <c r="C75" s="170"/>
      <c r="D75" s="169">
        <f>G75+ธ.ค.!D75</f>
        <v>0</v>
      </c>
      <c r="E75" s="103" t="str">
        <f>IF(ISBLANK(ต.ค.!E75)," ",ต.ค.!E75)</f>
        <v xml:space="preserve"> </v>
      </c>
      <c r="F75" s="102" t="str">
        <f>IF(ISBLANK(ต.ค.!F75)," ",ต.ค.!F75)</f>
        <v xml:space="preserve"> </v>
      </c>
      <c r="G75" s="241"/>
    </row>
    <row r="76" spans="1:7" s="172" customFormat="1" ht="12.75">
      <c r="A76" s="169"/>
      <c r="B76" s="170"/>
      <c r="C76" s="170"/>
      <c r="D76" s="169">
        <f>G76+ธ.ค.!D76</f>
        <v>0</v>
      </c>
      <c r="E76" s="103" t="str">
        <f>IF(ISBLANK(ต.ค.!E76)," ",ต.ค.!E76)</f>
        <v xml:space="preserve"> </v>
      </c>
      <c r="F76" s="102" t="str">
        <f>IF(ISBLANK(ต.ค.!F76)," ",ต.ค.!F76)</f>
        <v xml:space="preserve"> </v>
      </c>
      <c r="G76" s="241"/>
    </row>
    <row r="77" spans="1:7" s="172" customFormat="1" ht="12.75">
      <c r="A77" s="242"/>
      <c r="B77" s="275"/>
      <c r="C77" s="275"/>
      <c r="D77" s="242"/>
      <c r="E77" s="276"/>
      <c r="F77" s="245"/>
      <c r="G77" s="246"/>
    </row>
    <row r="78" spans="1:7" s="172" customFormat="1" ht="13.5" thickBot="1">
      <c r="A78" s="277">
        <v>0</v>
      </c>
      <c r="B78" s="277">
        <v>0</v>
      </c>
      <c r="C78" s="277">
        <v>0</v>
      </c>
      <c r="D78" s="278">
        <f>SUM(D31:D77)</f>
        <v>1445510.83</v>
      </c>
      <c r="E78" s="248" t="s">
        <v>24</v>
      </c>
      <c r="F78" s="249"/>
      <c r="G78" s="279">
        <f>SUM(G31:G77)</f>
        <v>370610.15</v>
      </c>
    </row>
    <row r="79" spans="1:7" s="172" customFormat="1" ht="12.75">
      <c r="A79" s="250"/>
      <c r="B79" s="280"/>
      <c r="C79" s="250"/>
      <c r="D79" s="281"/>
      <c r="E79" s="251"/>
      <c r="F79" s="282"/>
      <c r="G79" s="283"/>
    </row>
    <row r="80" spans="1:7" s="172" customFormat="1" ht="13.5" thickBot="1">
      <c r="A80" s="259">
        <f>A25+A78</f>
        <v>41000000</v>
      </c>
      <c r="B80" s="259">
        <f>B25+B78</f>
        <v>0</v>
      </c>
      <c r="C80" s="259">
        <f>C25+C78</f>
        <v>41000000</v>
      </c>
      <c r="D80" s="259">
        <f>D25+D78</f>
        <v>22263923</v>
      </c>
      <c r="E80" s="260" t="s">
        <v>27</v>
      </c>
      <c r="F80" s="284"/>
      <c r="G80" s="285">
        <f>(G25+G78)</f>
        <v>8323344.620000001</v>
      </c>
    </row>
    <row r="81" spans="1:11" ht="15" thickTop="1">
      <c r="A81" s="286"/>
      <c r="B81" s="286"/>
      <c r="C81" s="286"/>
      <c r="D81" s="286"/>
      <c r="E81" s="287"/>
      <c r="F81" s="288"/>
      <c r="G81" s="289"/>
    </row>
    <row r="82" spans="1:11">
      <c r="A82" s="290"/>
      <c r="B82" s="290"/>
      <c r="C82" s="290"/>
      <c r="D82" s="290"/>
      <c r="E82" s="291"/>
      <c r="F82" s="292"/>
      <c r="G82" s="293"/>
    </row>
    <row r="83" spans="1:11">
      <c r="A83" s="290"/>
      <c r="B83" s="290"/>
      <c r="C83" s="290"/>
      <c r="D83" s="290"/>
      <c r="E83" s="291"/>
      <c r="F83" s="292"/>
      <c r="G83" s="293"/>
    </row>
    <row r="84" spans="1:11" s="296" customFormat="1" ht="15" thickBot="1">
      <c r="A84" s="294" t="s">
        <v>70</v>
      </c>
      <c r="B84" s="295"/>
      <c r="C84" s="295"/>
      <c r="D84" s="295"/>
      <c r="E84" s="295"/>
      <c r="F84" s="295"/>
      <c r="G84" s="295"/>
    </row>
    <row r="85" spans="1:11" ht="15" thickTop="1">
      <c r="A85" s="297" t="s">
        <v>1</v>
      </c>
      <c r="B85" s="298"/>
      <c r="C85" s="298"/>
      <c r="D85" s="298"/>
      <c r="E85" s="299" t="s">
        <v>6</v>
      </c>
      <c r="F85" s="300" t="s">
        <v>7</v>
      </c>
      <c r="G85" s="225" t="s">
        <v>2</v>
      </c>
      <c r="H85" s="301"/>
      <c r="I85" s="302" t="s">
        <v>52</v>
      </c>
      <c r="J85" s="303"/>
      <c r="K85" s="296"/>
    </row>
    <row r="86" spans="1:11">
      <c r="A86" s="221" t="s">
        <v>3</v>
      </c>
      <c r="B86" s="221" t="s">
        <v>4</v>
      </c>
      <c r="C86" s="221"/>
      <c r="D86" s="221" t="s">
        <v>5</v>
      </c>
      <c r="E86" s="304"/>
      <c r="F86" s="305"/>
      <c r="G86" s="225" t="s">
        <v>8</v>
      </c>
      <c r="H86" s="301"/>
      <c r="I86" s="306"/>
      <c r="J86" s="307"/>
      <c r="K86" s="296"/>
    </row>
    <row r="87" spans="1:11">
      <c r="A87" s="222" t="s">
        <v>9</v>
      </c>
      <c r="B87" s="222" t="s">
        <v>10</v>
      </c>
      <c r="C87" s="222" t="s">
        <v>11</v>
      </c>
      <c r="D87" s="222" t="s">
        <v>9</v>
      </c>
      <c r="E87" s="304"/>
      <c r="F87" s="305"/>
      <c r="G87" s="225" t="s">
        <v>12</v>
      </c>
      <c r="I87" s="308" t="s">
        <v>50</v>
      </c>
      <c r="J87" s="309" t="s">
        <v>50</v>
      </c>
    </row>
    <row r="88" spans="1:11">
      <c r="A88" s="226"/>
      <c r="B88" s="226" t="s">
        <v>13</v>
      </c>
      <c r="C88" s="226" t="s">
        <v>9</v>
      </c>
      <c r="D88" s="226"/>
      <c r="E88" s="310"/>
      <c r="F88" s="311"/>
      <c r="G88" s="227" t="s">
        <v>9</v>
      </c>
      <c r="I88" s="312" t="s">
        <v>51</v>
      </c>
      <c r="J88" s="313" t="s">
        <v>133</v>
      </c>
    </row>
    <row r="89" spans="1:11" s="172" customFormat="1" ht="12.75">
      <c r="A89" s="314"/>
      <c r="B89" s="314"/>
      <c r="C89" s="314"/>
      <c r="D89" s="314"/>
      <c r="E89" s="315" t="s">
        <v>28</v>
      </c>
      <c r="F89" s="316"/>
      <c r="G89" s="316"/>
      <c r="I89" s="316"/>
      <c r="J89" s="316"/>
    </row>
    <row r="90" spans="1:11" s="172" customFormat="1" ht="12.75">
      <c r="A90" s="169">
        <f>[2]ม.ค.!G7</f>
        <v>14015260</v>
      </c>
      <c r="B90" s="317">
        <v>0</v>
      </c>
      <c r="C90" s="240">
        <f>SUM(A90+B90)</f>
        <v>14015260</v>
      </c>
      <c r="D90" s="169">
        <f>G90+ธ.ค.!D90</f>
        <v>4403958</v>
      </c>
      <c r="E90" s="101" t="s">
        <v>29</v>
      </c>
      <c r="F90" s="269" t="s">
        <v>86</v>
      </c>
      <c r="G90" s="241">
        <f>I90+J90</f>
        <v>1064694</v>
      </c>
      <c r="I90" s="171">
        <v>1064694</v>
      </c>
      <c r="J90" s="318"/>
    </row>
    <row r="91" spans="1:11" s="172" customFormat="1" ht="12.75">
      <c r="A91" s="169">
        <f>[2]ม.ค.!G8</f>
        <v>2571120</v>
      </c>
      <c r="B91" s="317">
        <v>0</v>
      </c>
      <c r="C91" s="240">
        <f t="shared" ref="C91:C100" si="1">SUM(A91+B91)</f>
        <v>2571120</v>
      </c>
      <c r="D91" s="169">
        <f>G91+ธ.ค.!D91</f>
        <v>857040</v>
      </c>
      <c r="E91" s="101" t="s">
        <v>30</v>
      </c>
      <c r="F91" s="269" t="s">
        <v>87</v>
      </c>
      <c r="G91" s="241">
        <f t="shared" ref="G91:G100" si="2">I91+J91</f>
        <v>214260</v>
      </c>
      <c r="I91" s="171">
        <v>214260</v>
      </c>
      <c r="J91" s="319"/>
    </row>
    <row r="92" spans="1:11" s="172" customFormat="1" ht="12.75">
      <c r="A92" s="169">
        <f>[2]ม.ค.!G9</f>
        <v>9315736</v>
      </c>
      <c r="B92" s="317">
        <v>0</v>
      </c>
      <c r="C92" s="240">
        <f t="shared" si="1"/>
        <v>9315736</v>
      </c>
      <c r="D92" s="169">
        <f>G92+ธ.ค.!D92</f>
        <v>2640916</v>
      </c>
      <c r="E92" s="101" t="s">
        <v>31</v>
      </c>
      <c r="F92" s="269" t="s">
        <v>88</v>
      </c>
      <c r="G92" s="241">
        <f t="shared" si="2"/>
        <v>679520</v>
      </c>
      <c r="I92" s="171">
        <v>679520</v>
      </c>
      <c r="J92" s="318"/>
    </row>
    <row r="93" spans="1:11" s="172" customFormat="1" ht="12.75">
      <c r="A93" s="169">
        <f>[2]ม.ค.!G10</f>
        <v>816000</v>
      </c>
      <c r="B93" s="317">
        <v>0</v>
      </c>
      <c r="C93" s="240">
        <f t="shared" si="1"/>
        <v>816000</v>
      </c>
      <c r="D93" s="169">
        <f>G93+ธ.ค.!D93</f>
        <v>130750</v>
      </c>
      <c r="E93" s="101" t="s">
        <v>32</v>
      </c>
      <c r="F93" s="269" t="s">
        <v>89</v>
      </c>
      <c r="G93" s="241">
        <f t="shared" si="2"/>
        <v>82500</v>
      </c>
      <c r="I93" s="171">
        <f>48900+33600</f>
        <v>82500</v>
      </c>
      <c r="J93" s="319"/>
    </row>
    <row r="94" spans="1:11" s="172" customFormat="1" ht="12.75">
      <c r="A94" s="169">
        <f>[2]ม.ค.!G11</f>
        <v>4293170</v>
      </c>
      <c r="B94" s="317">
        <v>0</v>
      </c>
      <c r="C94" s="240">
        <f t="shared" si="1"/>
        <v>4293170</v>
      </c>
      <c r="D94" s="169">
        <f>G94+ธ.ค.!D94</f>
        <v>764895</v>
      </c>
      <c r="E94" s="101" t="s">
        <v>33</v>
      </c>
      <c r="F94" s="269" t="s">
        <v>90</v>
      </c>
      <c r="G94" s="241">
        <f t="shared" si="2"/>
        <v>276503</v>
      </c>
      <c r="I94" s="171">
        <f>190795+9140+9140+7370+7370+4232+4232+34500+9724</f>
        <v>276503</v>
      </c>
      <c r="J94" s="68"/>
    </row>
    <row r="95" spans="1:11" s="172" customFormat="1" ht="12.75">
      <c r="A95" s="169">
        <f>[2]ม.ค.!G12</f>
        <v>2152144</v>
      </c>
      <c r="B95" s="317">
        <v>0</v>
      </c>
      <c r="C95" s="240">
        <f t="shared" si="1"/>
        <v>2152144</v>
      </c>
      <c r="D95" s="169">
        <f>G95+ธ.ค.!D95</f>
        <v>69666.3</v>
      </c>
      <c r="E95" s="101" t="s">
        <v>34</v>
      </c>
      <c r="F95" s="269" t="s">
        <v>91</v>
      </c>
      <c r="G95" s="241">
        <f t="shared" si="2"/>
        <v>22435</v>
      </c>
      <c r="I95" s="171">
        <v>22435</v>
      </c>
      <c r="J95" s="318"/>
    </row>
    <row r="96" spans="1:11" s="172" customFormat="1" ht="12.75">
      <c r="A96" s="169">
        <f>[2]ม.ค.!G13</f>
        <v>257000</v>
      </c>
      <c r="B96" s="317">
        <v>0</v>
      </c>
      <c r="C96" s="240">
        <f t="shared" si="1"/>
        <v>257000</v>
      </c>
      <c r="D96" s="169">
        <f>G96+ธ.ค.!D96</f>
        <v>73244.31</v>
      </c>
      <c r="E96" s="101" t="s">
        <v>35</v>
      </c>
      <c r="F96" s="269" t="s">
        <v>92</v>
      </c>
      <c r="G96" s="241">
        <f t="shared" si="2"/>
        <v>16780.64</v>
      </c>
      <c r="I96" s="171">
        <v>16780.64</v>
      </c>
      <c r="J96" s="319"/>
    </row>
    <row r="97" spans="1:10" s="172" customFormat="1" ht="12.75">
      <c r="A97" s="169">
        <f>[2]ม.ค.!G14</f>
        <v>1275300</v>
      </c>
      <c r="B97" s="317">
        <v>0</v>
      </c>
      <c r="C97" s="240">
        <f t="shared" si="1"/>
        <v>1275300</v>
      </c>
      <c r="D97" s="169">
        <f>G97+ธ.ค.!D97</f>
        <v>98900</v>
      </c>
      <c r="E97" s="101" t="s">
        <v>36</v>
      </c>
      <c r="F97" s="269" t="s">
        <v>93</v>
      </c>
      <c r="G97" s="241">
        <f t="shared" si="2"/>
        <v>54900</v>
      </c>
      <c r="I97" s="171">
        <v>54900</v>
      </c>
      <c r="J97" s="68"/>
    </row>
    <row r="98" spans="1:10" s="172" customFormat="1" ht="12.75">
      <c r="A98" s="169">
        <f>[2]ม.ค.!G15</f>
        <v>3683270</v>
      </c>
      <c r="B98" s="317">
        <v>0</v>
      </c>
      <c r="C98" s="240">
        <f t="shared" si="1"/>
        <v>3683270</v>
      </c>
      <c r="D98" s="169">
        <f>G98+ธ.ค.!D98</f>
        <v>0</v>
      </c>
      <c r="E98" s="101" t="s">
        <v>37</v>
      </c>
      <c r="F98" s="269" t="s">
        <v>94</v>
      </c>
      <c r="G98" s="241">
        <f t="shared" si="2"/>
        <v>0</v>
      </c>
      <c r="I98" s="171"/>
      <c r="J98" s="318"/>
    </row>
    <row r="99" spans="1:10" s="172" customFormat="1" ht="12.75">
      <c r="A99" s="169">
        <f>[2]ม.ค.!G16</f>
        <v>0</v>
      </c>
      <c r="B99" s="317">
        <v>0</v>
      </c>
      <c r="C99" s="240">
        <f t="shared" si="1"/>
        <v>0</v>
      </c>
      <c r="D99" s="169">
        <f>G99+ธ.ค.!D99</f>
        <v>0</v>
      </c>
      <c r="E99" s="101" t="s">
        <v>38</v>
      </c>
      <c r="F99" s="269" t="s">
        <v>95</v>
      </c>
      <c r="G99" s="241">
        <f t="shared" si="2"/>
        <v>0</v>
      </c>
      <c r="I99" s="171"/>
      <c r="J99" s="319"/>
    </row>
    <row r="100" spans="1:10" s="172" customFormat="1" ht="12.75">
      <c r="A100" s="169">
        <f>[2]ม.ค.!G17</f>
        <v>2621000</v>
      </c>
      <c r="B100" s="317">
        <v>0</v>
      </c>
      <c r="C100" s="240">
        <f t="shared" si="1"/>
        <v>2621000</v>
      </c>
      <c r="D100" s="169">
        <f>G100+ธ.ค.!D100</f>
        <v>1075088.6800000002</v>
      </c>
      <c r="E100" s="101" t="s">
        <v>39</v>
      </c>
      <c r="F100" s="269" t="s">
        <v>96</v>
      </c>
      <c r="G100" s="241">
        <f t="shared" si="2"/>
        <v>542000</v>
      </c>
      <c r="I100" s="320">
        <v>542000</v>
      </c>
      <c r="J100" s="321"/>
    </row>
    <row r="101" spans="1:10" s="172" customFormat="1" ht="12.75">
      <c r="A101" s="242"/>
      <c r="B101" s="322"/>
      <c r="C101" s="243"/>
      <c r="D101" s="242"/>
      <c r="E101" s="244"/>
      <c r="F101" s="323"/>
      <c r="G101" s="246"/>
      <c r="I101" s="324"/>
      <c r="J101" s="325"/>
    </row>
    <row r="102" spans="1:10" s="172" customFormat="1" ht="13.5" thickBot="1">
      <c r="A102" s="259">
        <f>SUM(A90:A100)</f>
        <v>41000000</v>
      </c>
      <c r="B102" s="326">
        <f>SUM(B90:B100)</f>
        <v>0</v>
      </c>
      <c r="C102" s="259">
        <f>SUM(C90:C100)</f>
        <v>41000000</v>
      </c>
      <c r="D102" s="259">
        <f>SUM(D90:D100)</f>
        <v>10114458.290000001</v>
      </c>
      <c r="E102" s="260" t="s">
        <v>24</v>
      </c>
      <c r="F102" s="261"/>
      <c r="G102" s="262">
        <f>SUM(G90:G100)</f>
        <v>2953592.64</v>
      </c>
      <c r="I102" s="262">
        <f>SUM(I90:I100)</f>
        <v>2953592.64</v>
      </c>
      <c r="J102" s="262">
        <f>SUM(J90:J100)</f>
        <v>0</v>
      </c>
    </row>
    <row r="103" spans="1:10" s="172" customFormat="1" ht="13.5" thickTop="1">
      <c r="A103" s="327"/>
      <c r="B103" s="328"/>
      <c r="C103" s="327"/>
      <c r="D103" s="327"/>
      <c r="E103" s="329"/>
      <c r="F103" s="330"/>
      <c r="G103" s="331"/>
      <c r="I103" s="332"/>
      <c r="J103" s="332"/>
    </row>
    <row r="104" spans="1:10" s="172" customFormat="1" ht="12.75">
      <c r="A104" s="174"/>
      <c r="B104" s="175"/>
      <c r="C104" s="175"/>
      <c r="D104" s="174">
        <f>G104+ธ.ค.!D104</f>
        <v>277012</v>
      </c>
      <c r="E104" s="167" t="s">
        <v>26</v>
      </c>
      <c r="F104" s="168">
        <v>11041000</v>
      </c>
      <c r="G104" s="176">
        <v>61824</v>
      </c>
    </row>
    <row r="105" spans="1:10" s="172" customFormat="1" ht="12.75">
      <c r="A105" s="169"/>
      <c r="B105" s="170"/>
      <c r="C105" s="170"/>
      <c r="D105" s="169">
        <f>G105+ธ.ค.!D105</f>
        <v>100000</v>
      </c>
      <c r="E105" s="103" t="s">
        <v>47</v>
      </c>
      <c r="F105" s="102">
        <v>11045000</v>
      </c>
      <c r="G105" s="171"/>
    </row>
    <row r="106" spans="1:10" s="172" customFormat="1" ht="12.75">
      <c r="A106" s="169"/>
      <c r="B106" s="170"/>
      <c r="C106" s="170"/>
      <c r="D106" s="169">
        <f>G106+ธ.ค.!D106</f>
        <v>0</v>
      </c>
      <c r="E106" s="103" t="s">
        <v>48</v>
      </c>
      <c r="F106" s="102">
        <v>11046000</v>
      </c>
      <c r="G106" s="171"/>
    </row>
    <row r="107" spans="1:10" s="172" customFormat="1" ht="12.75">
      <c r="A107" s="169"/>
      <c r="B107" s="170"/>
      <c r="C107" s="170"/>
      <c r="D107" s="169">
        <f>G107+ธ.ค.!D107</f>
        <v>0</v>
      </c>
      <c r="E107" s="103" t="s">
        <v>112</v>
      </c>
      <c r="F107" s="102">
        <v>11047000</v>
      </c>
      <c r="G107" s="171"/>
    </row>
    <row r="108" spans="1:10" s="172" customFormat="1" ht="12.75">
      <c r="A108" s="169"/>
      <c r="B108" s="170"/>
      <c r="C108" s="170"/>
      <c r="D108" s="169">
        <f>G108+ธ.ค.!D108</f>
        <v>0</v>
      </c>
      <c r="E108" s="103" t="s">
        <v>123</v>
      </c>
      <c r="F108" s="102">
        <v>12010010</v>
      </c>
      <c r="G108" s="171"/>
    </row>
    <row r="109" spans="1:10" s="172" customFormat="1" ht="12.75">
      <c r="A109" s="169"/>
      <c r="B109" s="170"/>
      <c r="C109" s="170"/>
      <c r="D109" s="169">
        <f>G109+ธ.ค.!D109</f>
        <v>0</v>
      </c>
      <c r="E109" s="103" t="s">
        <v>104</v>
      </c>
      <c r="F109" s="102">
        <v>12045000</v>
      </c>
      <c r="G109" s="171"/>
    </row>
    <row r="110" spans="1:10" s="172" customFormat="1" ht="12.75">
      <c r="A110" s="169"/>
      <c r="B110" s="170"/>
      <c r="C110" s="170"/>
      <c r="D110" s="169">
        <f>G110+ธ.ค.!D110</f>
        <v>0</v>
      </c>
      <c r="E110" s="103" t="s">
        <v>132</v>
      </c>
      <c r="F110" s="102">
        <v>12046000</v>
      </c>
      <c r="G110" s="171"/>
    </row>
    <row r="111" spans="1:10" s="172" customFormat="1" ht="12.75">
      <c r="A111" s="169"/>
      <c r="B111" s="170"/>
      <c r="C111" s="170"/>
      <c r="D111" s="169">
        <f>G111+ธ.ค.!D111</f>
        <v>0</v>
      </c>
      <c r="E111" s="103" t="s">
        <v>100</v>
      </c>
      <c r="F111" s="102">
        <v>19020000</v>
      </c>
      <c r="G111" s="171"/>
    </row>
    <row r="112" spans="1:10" s="172" customFormat="1" ht="12.75">
      <c r="A112" s="169"/>
      <c r="B112" s="170"/>
      <c r="C112" s="170"/>
      <c r="D112" s="169">
        <f>G112+ธ.ค.!D112</f>
        <v>0</v>
      </c>
      <c r="E112" s="103" t="s">
        <v>101</v>
      </c>
      <c r="F112" s="102">
        <v>19030000</v>
      </c>
      <c r="G112" s="171"/>
    </row>
    <row r="113" spans="1:10" s="172" customFormat="1" ht="12.75">
      <c r="A113" s="169"/>
      <c r="B113" s="170"/>
      <c r="C113" s="170"/>
      <c r="D113" s="169">
        <f>G113+ธ.ค.!D113</f>
        <v>0</v>
      </c>
      <c r="E113" s="103" t="s">
        <v>102</v>
      </c>
      <c r="F113" s="102">
        <v>19040000</v>
      </c>
      <c r="G113" s="171"/>
    </row>
    <row r="114" spans="1:10" s="172" customFormat="1" ht="12.75">
      <c r="A114" s="169"/>
      <c r="B114" s="170"/>
      <c r="C114" s="170"/>
      <c r="D114" s="169">
        <f>G114+ธ.ค.!D114</f>
        <v>5605932.0999999996</v>
      </c>
      <c r="E114" s="103" t="s">
        <v>76</v>
      </c>
      <c r="F114" s="102">
        <v>21010000</v>
      </c>
      <c r="G114" s="171"/>
      <c r="I114" s="173"/>
      <c r="J114" s="173"/>
    </row>
    <row r="115" spans="1:10" s="172" customFormat="1" ht="12.75" customHeight="1">
      <c r="A115" s="169"/>
      <c r="B115" s="170"/>
      <c r="C115" s="170"/>
      <c r="D115" s="169">
        <f>G115+ธ.ค.!D115</f>
        <v>0</v>
      </c>
      <c r="E115" s="103" t="s">
        <v>77</v>
      </c>
      <c r="F115" s="102">
        <v>21020000</v>
      </c>
      <c r="G115" s="171"/>
      <c r="I115" s="180"/>
      <c r="J115" s="178"/>
    </row>
    <row r="116" spans="1:10" s="172" customFormat="1" ht="12.75">
      <c r="A116" s="169"/>
      <c r="B116" s="170"/>
      <c r="C116" s="170"/>
      <c r="D116" s="169">
        <f>G116+ธ.ค.!D116</f>
        <v>0</v>
      </c>
      <c r="E116" s="103" t="s">
        <v>40</v>
      </c>
      <c r="F116" s="102">
        <v>21030000</v>
      </c>
      <c r="G116" s="171"/>
      <c r="I116" s="178"/>
    </row>
    <row r="117" spans="1:10" s="172" customFormat="1" ht="12.75">
      <c r="A117" s="169"/>
      <c r="B117" s="170"/>
      <c r="C117" s="170"/>
      <c r="D117" s="169">
        <f>G117+ธ.ค.!D117</f>
        <v>106597.58</v>
      </c>
      <c r="E117" s="103" t="s">
        <v>78</v>
      </c>
      <c r="F117" s="102">
        <v>21040001</v>
      </c>
      <c r="G117" s="171">
        <v>51824.34</v>
      </c>
      <c r="I117" s="178"/>
      <c r="J117" s="178"/>
    </row>
    <row r="118" spans="1:10" s="172" customFormat="1" ht="12.75">
      <c r="A118" s="169"/>
      <c r="B118" s="170"/>
      <c r="C118" s="170"/>
      <c r="D118" s="169">
        <f>G118+ธ.ค.!D118</f>
        <v>0</v>
      </c>
      <c r="E118" s="103" t="s">
        <v>99</v>
      </c>
      <c r="F118" s="102">
        <v>21040002</v>
      </c>
      <c r="G118" s="171"/>
      <c r="I118" s="178"/>
      <c r="J118" s="178"/>
    </row>
    <row r="119" spans="1:10" s="172" customFormat="1" ht="12.75">
      <c r="A119" s="169"/>
      <c r="B119" s="170"/>
      <c r="C119" s="170"/>
      <c r="D119" s="169">
        <f>G119+ธ.ค.!D119</f>
        <v>0</v>
      </c>
      <c r="E119" s="103" t="s">
        <v>105</v>
      </c>
      <c r="F119" s="102">
        <v>21040003</v>
      </c>
      <c r="G119" s="171"/>
      <c r="I119" s="178"/>
      <c r="J119" s="178"/>
    </row>
    <row r="120" spans="1:10" s="172" customFormat="1" ht="12.75">
      <c r="A120" s="169"/>
      <c r="B120" s="170"/>
      <c r="C120" s="170"/>
      <c r="D120" s="169">
        <f>G120+ธ.ค.!D120</f>
        <v>0</v>
      </c>
      <c r="E120" s="103" t="s">
        <v>106</v>
      </c>
      <c r="F120" s="102">
        <v>21040004</v>
      </c>
      <c r="G120" s="171"/>
      <c r="I120" s="178"/>
      <c r="J120" s="178"/>
    </row>
    <row r="121" spans="1:10" s="172" customFormat="1" ht="12.75">
      <c r="A121" s="169"/>
      <c r="B121" s="170"/>
      <c r="C121" s="170"/>
      <c r="D121" s="169">
        <f>G121+ธ.ค.!D121</f>
        <v>0</v>
      </c>
      <c r="E121" s="103" t="s">
        <v>79</v>
      </c>
      <c r="F121" s="102">
        <v>21040005</v>
      </c>
      <c r="G121" s="171"/>
      <c r="I121" s="178"/>
      <c r="J121" s="178"/>
    </row>
    <row r="122" spans="1:10" s="172" customFormat="1" ht="12.75">
      <c r="A122" s="169"/>
      <c r="B122" s="170"/>
      <c r="C122" s="170"/>
      <c r="D122" s="169">
        <f>G122+ธ.ค.!D122</f>
        <v>0</v>
      </c>
      <c r="E122" s="103" t="s">
        <v>107</v>
      </c>
      <c r="F122" s="102">
        <v>21040006</v>
      </c>
      <c r="G122" s="171"/>
      <c r="I122" s="178"/>
      <c r="J122" s="178"/>
    </row>
    <row r="123" spans="1:10" s="172" customFormat="1" ht="12.75">
      <c r="A123" s="169"/>
      <c r="B123" s="170"/>
      <c r="C123" s="170"/>
      <c r="D123" s="169">
        <f>G123+ธ.ค.!D123</f>
        <v>0</v>
      </c>
      <c r="E123" s="103" t="s">
        <v>80</v>
      </c>
      <c r="F123" s="102">
        <v>21040007</v>
      </c>
      <c r="G123" s="171"/>
      <c r="I123" s="178"/>
      <c r="J123" s="178"/>
    </row>
    <row r="124" spans="1:10" s="172" customFormat="1" ht="12.75">
      <c r="A124" s="169"/>
      <c r="B124" s="170"/>
      <c r="C124" s="170"/>
      <c r="D124" s="169">
        <f>G124+ธ.ค.!D124</f>
        <v>4200</v>
      </c>
      <c r="E124" s="103" t="s">
        <v>81</v>
      </c>
      <c r="F124" s="102">
        <v>21040008</v>
      </c>
      <c r="G124" s="171"/>
      <c r="I124" s="178"/>
      <c r="J124" s="178"/>
    </row>
    <row r="125" spans="1:10" s="172" customFormat="1" ht="12.75">
      <c r="A125" s="169"/>
      <c r="B125" s="170"/>
      <c r="C125" s="170"/>
      <c r="D125" s="169">
        <f>G125+ธ.ค.!D125</f>
        <v>0</v>
      </c>
      <c r="E125" s="103" t="s">
        <v>108</v>
      </c>
      <c r="F125" s="102">
        <v>21040009</v>
      </c>
      <c r="G125" s="171"/>
      <c r="I125" s="178"/>
      <c r="J125" s="178"/>
    </row>
    <row r="126" spans="1:10" s="172" customFormat="1" ht="12.75">
      <c r="A126" s="169"/>
      <c r="B126" s="170"/>
      <c r="C126" s="170"/>
      <c r="D126" s="169">
        <f>G126+ธ.ค.!D126</f>
        <v>0</v>
      </c>
      <c r="E126" s="103" t="s">
        <v>109</v>
      </c>
      <c r="F126" s="102">
        <v>21040010</v>
      </c>
      <c r="G126" s="171"/>
      <c r="I126" s="178"/>
      <c r="J126" s="178"/>
    </row>
    <row r="127" spans="1:10" s="172" customFormat="1" ht="12.75">
      <c r="A127" s="169"/>
      <c r="B127" s="170"/>
      <c r="C127" s="170"/>
      <c r="D127" s="169">
        <f>G127+ธ.ค.!D127</f>
        <v>0</v>
      </c>
      <c r="E127" s="103" t="s">
        <v>110</v>
      </c>
      <c r="F127" s="102">
        <v>21040011</v>
      </c>
      <c r="G127" s="171"/>
      <c r="I127" s="178"/>
      <c r="J127" s="178"/>
    </row>
    <row r="128" spans="1:10" s="172" customFormat="1" ht="12.75">
      <c r="A128" s="169"/>
      <c r="B128" s="170"/>
      <c r="C128" s="170"/>
      <c r="D128" s="169">
        <f>G128+ธ.ค.!D128</f>
        <v>0</v>
      </c>
      <c r="E128" s="103" t="s">
        <v>111</v>
      </c>
      <c r="F128" s="102">
        <v>21040012</v>
      </c>
      <c r="G128" s="171"/>
      <c r="I128" s="178"/>
      <c r="J128" s="178"/>
    </row>
    <row r="129" spans="1:10" s="172" customFormat="1" ht="12.75">
      <c r="A129" s="169"/>
      <c r="B129" s="170"/>
      <c r="C129" s="170"/>
      <c r="D129" s="169">
        <f>G129+ธ.ค.!D129</f>
        <v>21688</v>
      </c>
      <c r="E129" s="103" t="s">
        <v>82</v>
      </c>
      <c r="F129" s="102">
        <v>21040013</v>
      </c>
      <c r="G129" s="171">
        <v>6454</v>
      </c>
      <c r="I129" s="178"/>
      <c r="J129" s="178"/>
    </row>
    <row r="130" spans="1:10" s="172" customFormat="1" ht="12.75">
      <c r="A130" s="169"/>
      <c r="B130" s="170"/>
      <c r="C130" s="170"/>
      <c r="D130" s="169">
        <f>G130+ธ.ค.!D130</f>
        <v>0</v>
      </c>
      <c r="E130" s="103" t="s">
        <v>83</v>
      </c>
      <c r="F130" s="102">
        <v>21040014</v>
      </c>
      <c r="G130" s="171"/>
      <c r="I130" s="178"/>
      <c r="J130" s="178"/>
    </row>
    <row r="131" spans="1:10" s="172" customFormat="1" ht="12.75">
      <c r="A131" s="169"/>
      <c r="B131" s="170"/>
      <c r="C131" s="170"/>
      <c r="D131" s="169">
        <f>G131+ธ.ค.!D131</f>
        <v>691172</v>
      </c>
      <c r="E131" s="103" t="s">
        <v>84</v>
      </c>
      <c r="F131" s="102">
        <v>21040015</v>
      </c>
      <c r="G131" s="171">
        <v>170172</v>
      </c>
      <c r="I131" s="178"/>
      <c r="J131" s="178"/>
    </row>
    <row r="132" spans="1:10" s="172" customFormat="1" ht="12.75">
      <c r="A132" s="169"/>
      <c r="B132" s="170"/>
      <c r="C132" s="170"/>
      <c r="D132" s="169">
        <f>G132+ธ.ค.!D132</f>
        <v>0</v>
      </c>
      <c r="E132" s="103" t="s">
        <v>85</v>
      </c>
      <c r="F132" s="102">
        <v>21040016</v>
      </c>
      <c r="G132" s="171"/>
      <c r="I132" s="178"/>
      <c r="J132" s="178"/>
    </row>
    <row r="133" spans="1:10" s="172" customFormat="1" ht="12.75">
      <c r="A133" s="169"/>
      <c r="B133" s="170"/>
      <c r="C133" s="170"/>
      <c r="D133" s="169">
        <f>G133+ธ.ค.!D133</f>
        <v>53615</v>
      </c>
      <c r="E133" s="103" t="s">
        <v>97</v>
      </c>
      <c r="F133" s="102">
        <v>21040099</v>
      </c>
      <c r="G133" s="171">
        <v>25615</v>
      </c>
    </row>
    <row r="134" spans="1:10" s="172" customFormat="1" ht="12.75">
      <c r="A134" s="169"/>
      <c r="B134" s="170"/>
      <c r="C134" s="170"/>
      <c r="D134" s="169">
        <f>G134+ธ.ค.!D134</f>
        <v>0</v>
      </c>
      <c r="E134" s="103" t="s">
        <v>113</v>
      </c>
      <c r="F134" s="102">
        <v>21061000</v>
      </c>
      <c r="G134" s="171"/>
    </row>
    <row r="135" spans="1:10" s="172" customFormat="1" ht="0.75" customHeight="1">
      <c r="A135" s="169"/>
      <c r="B135" s="170"/>
      <c r="C135" s="170"/>
      <c r="D135" s="169">
        <f>G135+ธ.ค.!D135</f>
        <v>0</v>
      </c>
      <c r="E135" s="103" t="s">
        <v>124</v>
      </c>
      <c r="F135" s="102">
        <v>22011001</v>
      </c>
      <c r="G135" s="171"/>
    </row>
    <row r="136" spans="1:10" s="172" customFormat="1" ht="12.75" hidden="1">
      <c r="A136" s="169"/>
      <c r="B136" s="170"/>
      <c r="C136" s="170"/>
      <c r="D136" s="169">
        <f>G136+ธ.ค.!D136</f>
        <v>0</v>
      </c>
      <c r="E136" s="103" t="s">
        <v>125</v>
      </c>
      <c r="F136" s="102">
        <v>22011002</v>
      </c>
      <c r="G136" s="171"/>
    </row>
    <row r="137" spans="1:10" s="172" customFormat="1" ht="12.75" hidden="1">
      <c r="A137" s="169"/>
      <c r="B137" s="170"/>
      <c r="C137" s="170"/>
      <c r="D137" s="169">
        <f>G137+ธ.ค.!D137</f>
        <v>0</v>
      </c>
      <c r="E137" s="274" t="s">
        <v>126</v>
      </c>
      <c r="F137" s="102">
        <v>22011003</v>
      </c>
      <c r="G137" s="171"/>
    </row>
    <row r="138" spans="1:10" s="172" customFormat="1" ht="12.75" hidden="1">
      <c r="A138" s="169"/>
      <c r="B138" s="170"/>
      <c r="C138" s="170"/>
      <c r="D138" s="169">
        <f>G138+ธ.ค.!D138</f>
        <v>0</v>
      </c>
      <c r="E138" s="103" t="s">
        <v>127</v>
      </c>
      <c r="F138" s="102">
        <v>22011004</v>
      </c>
      <c r="G138" s="171"/>
    </row>
    <row r="139" spans="1:10" s="172" customFormat="1" ht="12.75" hidden="1">
      <c r="A139" s="169"/>
      <c r="B139" s="170"/>
      <c r="C139" s="170"/>
      <c r="D139" s="169">
        <f>G139+ธ.ค.!D139</f>
        <v>0</v>
      </c>
      <c r="E139" s="274" t="s">
        <v>128</v>
      </c>
      <c r="F139" s="102">
        <v>22012001</v>
      </c>
      <c r="G139" s="171"/>
    </row>
    <row r="140" spans="1:10" s="172" customFormat="1" ht="12.75" hidden="1">
      <c r="A140" s="169"/>
      <c r="B140" s="170"/>
      <c r="C140" s="170"/>
      <c r="D140" s="169">
        <f>G140+ธ.ค.!D140</f>
        <v>0</v>
      </c>
      <c r="E140" s="103" t="s">
        <v>129</v>
      </c>
      <c r="F140" s="102">
        <v>22012002</v>
      </c>
      <c r="G140" s="171"/>
    </row>
    <row r="141" spans="1:10" s="172" customFormat="1" ht="12.75" hidden="1">
      <c r="A141" s="169"/>
      <c r="B141" s="170"/>
      <c r="C141" s="170"/>
      <c r="D141" s="169">
        <f>G141+ธ.ค.!D141</f>
        <v>0</v>
      </c>
      <c r="E141" s="103" t="s">
        <v>130</v>
      </c>
      <c r="F141" s="102">
        <v>22012003</v>
      </c>
      <c r="G141" s="171"/>
    </row>
    <row r="142" spans="1:10" s="172" customFormat="1" ht="12.75" hidden="1">
      <c r="A142" s="169"/>
      <c r="B142" s="170"/>
      <c r="C142" s="170"/>
      <c r="D142" s="169">
        <f>G142+ธ.ค.!D142</f>
        <v>0</v>
      </c>
      <c r="E142" s="103" t="s">
        <v>131</v>
      </c>
      <c r="F142" s="102">
        <v>22012004</v>
      </c>
      <c r="G142" s="171"/>
    </row>
    <row r="143" spans="1:10" s="172" customFormat="1" ht="12.75">
      <c r="A143" s="169"/>
      <c r="B143" s="170"/>
      <c r="C143" s="170"/>
      <c r="D143" s="169">
        <f>G143+ธ.ค.!D143</f>
        <v>0</v>
      </c>
      <c r="E143" s="103" t="s">
        <v>103</v>
      </c>
      <c r="F143" s="102">
        <v>29010000</v>
      </c>
      <c r="G143" s="171"/>
    </row>
    <row r="144" spans="1:10" s="172" customFormat="1" ht="12.75">
      <c r="A144" s="169"/>
      <c r="B144" s="170"/>
      <c r="C144" s="170"/>
      <c r="D144" s="169">
        <f>G144+ธ.ค.!D144</f>
        <v>2952953.29</v>
      </c>
      <c r="E144" s="103" t="s">
        <v>41</v>
      </c>
      <c r="F144" s="102">
        <v>31000000</v>
      </c>
      <c r="G144" s="171"/>
    </row>
    <row r="145" spans="1:9" s="172" customFormat="1" ht="12.75">
      <c r="A145" s="169"/>
      <c r="B145" s="170"/>
      <c r="C145" s="170"/>
      <c r="D145" s="169">
        <f>G145+ธ.ค.!D145</f>
        <v>20370.490000000002</v>
      </c>
      <c r="E145" s="103" t="s">
        <v>71</v>
      </c>
      <c r="F145" s="102">
        <v>32000000</v>
      </c>
      <c r="G145" s="171"/>
    </row>
    <row r="146" spans="1:9" s="172" customFormat="1" ht="12.75">
      <c r="A146" s="169"/>
      <c r="B146" s="170"/>
      <c r="C146" s="170"/>
      <c r="D146" s="169">
        <f>G146+ธ.ค.!D146</f>
        <v>0</v>
      </c>
      <c r="E146" s="103" t="str">
        <f>IF(ISBLANK(ต.ค.!E74)," ",ต.ค.!E74)</f>
        <v xml:space="preserve"> </v>
      </c>
      <c r="F146" s="102" t="str">
        <f>IF(ISBLANK(ต.ค.!F74)," ",ต.ค.!F74)</f>
        <v xml:space="preserve"> </v>
      </c>
      <c r="G146" s="241"/>
    </row>
    <row r="147" spans="1:9" s="172" customFormat="1" ht="12.75">
      <c r="A147" s="169"/>
      <c r="B147" s="170"/>
      <c r="C147" s="170"/>
      <c r="D147" s="169">
        <f>G147+ธ.ค.!D147</f>
        <v>0</v>
      </c>
      <c r="E147" s="103" t="str">
        <f>IF(ISBLANK(ต.ค.!E75)," ",ต.ค.!E75)</f>
        <v xml:space="preserve"> </v>
      </c>
      <c r="F147" s="102" t="str">
        <f>IF(ISBLANK(ต.ค.!F75)," ",ต.ค.!F75)</f>
        <v xml:space="preserve"> </v>
      </c>
      <c r="G147" s="241"/>
    </row>
    <row r="148" spans="1:9" s="172" customFormat="1" ht="12.75">
      <c r="A148" s="169"/>
      <c r="B148" s="170"/>
      <c r="C148" s="170"/>
      <c r="D148" s="169">
        <f>G148+ธ.ค.!D148</f>
        <v>0</v>
      </c>
      <c r="E148" s="103" t="str">
        <f>IF(ISBLANK(ต.ค.!E76)," ",ต.ค.!E76)</f>
        <v xml:space="preserve"> </v>
      </c>
      <c r="F148" s="102" t="str">
        <f>IF(ISBLANK(ต.ค.!F76)," ",ต.ค.!F76)</f>
        <v xml:space="preserve"> </v>
      </c>
      <c r="G148" s="241"/>
    </row>
    <row r="149" spans="1:9" s="172" customFormat="1" ht="12.75" customHeight="1">
      <c r="A149" s="275"/>
      <c r="B149" s="275"/>
      <c r="C149" s="275"/>
      <c r="D149" s="275"/>
      <c r="E149" s="276" t="str">
        <f>IF(ISBLANK(ต.ค.!E149)," ",ต.ค.!E149)</f>
        <v xml:space="preserve"> </v>
      </c>
      <c r="F149" s="245"/>
      <c r="G149" s="333"/>
    </row>
    <row r="150" spans="1:9" s="172" customFormat="1" ht="13.5" thickBot="1">
      <c r="A150" s="334"/>
      <c r="B150" s="334"/>
      <c r="C150" s="334"/>
      <c r="D150" s="335">
        <f>SUM(D104:D149)</f>
        <v>9833540.459999999</v>
      </c>
      <c r="E150" s="260" t="s">
        <v>24</v>
      </c>
      <c r="F150" s="284"/>
      <c r="G150" s="285">
        <f>SUM(G104:G149)</f>
        <v>315889.33999999997</v>
      </c>
    </row>
    <row r="151" spans="1:9" s="172" customFormat="1" ht="13.5" thickTop="1">
      <c r="A151" s="280"/>
      <c r="B151" s="280"/>
      <c r="C151" s="280"/>
      <c r="D151" s="280"/>
      <c r="E151" s="251"/>
      <c r="F151" s="252"/>
      <c r="G151" s="283"/>
    </row>
    <row r="152" spans="1:9" s="172" customFormat="1" ht="13.5" thickBot="1">
      <c r="A152" s="336">
        <f>A102+A150</f>
        <v>41000000</v>
      </c>
      <c r="B152" s="336">
        <f>B102+B150</f>
        <v>0</v>
      </c>
      <c r="C152" s="336">
        <f>C102+C150</f>
        <v>41000000</v>
      </c>
      <c r="D152" s="336">
        <f>D102+D150</f>
        <v>19947998.75</v>
      </c>
      <c r="E152" s="260" t="s">
        <v>42</v>
      </c>
      <c r="F152" s="284"/>
      <c r="G152" s="285">
        <f>G102+G150</f>
        <v>3269481.98</v>
      </c>
    </row>
    <row r="153" spans="1:9" s="172" customFormat="1" ht="13.5" thickTop="1">
      <c r="A153" s="337"/>
      <c r="B153" s="337"/>
      <c r="C153" s="337"/>
      <c r="D153" s="281"/>
      <c r="E153" s="338"/>
      <c r="F153" s="337"/>
      <c r="G153" s="282"/>
    </row>
    <row r="154" spans="1:9" s="172" customFormat="1" ht="12.75">
      <c r="A154" s="337"/>
      <c r="B154" s="337"/>
      <c r="C154" s="337"/>
      <c r="D154" s="339">
        <f>SUM(D80-D152)</f>
        <v>2315924.25</v>
      </c>
      <c r="E154" s="338" t="s">
        <v>49</v>
      </c>
      <c r="F154" s="337"/>
      <c r="G154" s="339">
        <f>SUM(G80-G152)</f>
        <v>5053862.6400000006</v>
      </c>
    </row>
    <row r="155" spans="1:9" s="172" customFormat="1" ht="12.75">
      <c r="A155" s="337"/>
      <c r="B155" s="337"/>
      <c r="C155" s="337"/>
      <c r="D155" s="340"/>
      <c r="E155" s="341"/>
      <c r="F155" s="337"/>
      <c r="G155" s="342"/>
    </row>
    <row r="156" spans="1:9" s="172" customFormat="1" ht="13.5" thickBot="1">
      <c r="A156" s="337"/>
      <c r="B156" s="337"/>
      <c r="C156" s="337"/>
      <c r="D156" s="285">
        <f>(D10+D80-D152)</f>
        <v>39652776.979999997</v>
      </c>
      <c r="E156" s="341" t="s">
        <v>43</v>
      </c>
      <c r="F156" s="337"/>
      <c r="G156" s="285">
        <f>(G10+G80-G152)</f>
        <v>39652776.979999997</v>
      </c>
      <c r="H156" s="172" t="s">
        <v>72</v>
      </c>
      <c r="I156" s="172" t="s">
        <v>73</v>
      </c>
    </row>
    <row r="157" spans="1:9" ht="15" thickTop="1">
      <c r="G157" s="344"/>
      <c r="I157" s="172" t="s">
        <v>98</v>
      </c>
    </row>
    <row r="158" spans="1:9">
      <c r="G158" s="344"/>
    </row>
    <row r="159" spans="1:9">
      <c r="G159" s="344"/>
    </row>
    <row r="160" spans="1:9" s="4" customFormat="1">
      <c r="E160" s="27"/>
      <c r="G160" s="28"/>
      <c r="H160" s="28"/>
    </row>
    <row r="161" spans="1:7" s="4" customFormat="1">
      <c r="A161" s="27"/>
      <c r="B161" s="29"/>
      <c r="C161" s="30"/>
      <c r="D161" s="30"/>
      <c r="E161" s="27"/>
    </row>
    <row r="162" spans="1:7" s="4" customFormat="1">
      <c r="A162" s="27"/>
      <c r="B162" s="29"/>
      <c r="C162" s="30"/>
      <c r="D162" s="30"/>
      <c r="E162" s="27"/>
    </row>
    <row r="163" spans="1:7" s="4" customFormat="1">
      <c r="A163" s="27"/>
      <c r="B163" s="29"/>
      <c r="C163" s="30"/>
      <c r="D163" s="30"/>
      <c r="E163" s="27"/>
    </row>
    <row r="164" spans="1:7" s="4" customFormat="1">
      <c r="A164" s="27"/>
      <c r="B164" s="29"/>
      <c r="C164" s="30"/>
      <c r="D164" s="30"/>
      <c r="E164" s="27"/>
    </row>
    <row r="165" spans="1:7">
      <c r="G165" s="344"/>
    </row>
    <row r="166" spans="1:7">
      <c r="G166" s="344"/>
    </row>
    <row r="167" spans="1:7">
      <c r="A167" s="343"/>
      <c r="B167" s="345"/>
      <c r="C167" s="346"/>
      <c r="D167" s="346"/>
    </row>
    <row r="168" spans="1:7">
      <c r="A168" s="343"/>
      <c r="B168" s="345"/>
      <c r="C168" s="346"/>
      <c r="D168" s="346"/>
    </row>
    <row r="169" spans="1:7">
      <c r="A169" s="343"/>
      <c r="B169" s="345"/>
      <c r="C169" s="346"/>
      <c r="D169" s="346"/>
    </row>
    <row r="170" spans="1:7">
      <c r="A170" s="343"/>
      <c r="B170" s="345"/>
      <c r="C170" s="346"/>
      <c r="D170" s="346"/>
    </row>
    <row r="171" spans="1:7">
      <c r="A171" s="347"/>
      <c r="B171" s="347"/>
      <c r="C171" s="347"/>
      <c r="D171" s="347"/>
      <c r="E171" s="347"/>
      <c r="F171" s="347"/>
      <c r="G171" s="347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4"/>
  <sheetViews>
    <sheetView topLeftCell="A128" zoomScale="110" zoomScaleNormal="110" workbookViewId="0">
      <selection activeCell="G144" sqref="G14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91" t="str">
        <f>ต.ค.!A1</f>
        <v>องค์การบริหารส่วนตำบลห้วยยาง</v>
      </c>
      <c r="B1" s="191"/>
      <c r="C1" s="191"/>
      <c r="D1" s="191"/>
      <c r="E1" s="191"/>
      <c r="F1" s="191"/>
      <c r="G1" s="191"/>
      <c r="I1" s="189" t="s">
        <v>69</v>
      </c>
      <c r="J1" s="189"/>
      <c r="K1" s="189"/>
    </row>
    <row r="2" spans="1:11">
      <c r="A2" s="191" t="s">
        <v>0</v>
      </c>
      <c r="B2" s="191"/>
      <c r="C2" s="191"/>
      <c r="D2" s="191"/>
      <c r="E2" s="191"/>
      <c r="F2" s="191"/>
      <c r="G2" s="191"/>
      <c r="I2" s="5" t="s">
        <v>53</v>
      </c>
      <c r="J2" s="5" t="s">
        <v>68</v>
      </c>
      <c r="K2" s="5" t="s">
        <v>55</v>
      </c>
    </row>
    <row r="3" spans="1:11">
      <c r="A3" s="191" t="str">
        <f>"ปีงบประมาณ  "&amp;  I3 &amp;"  "&amp; J3 &amp;"  " &amp; K3</f>
        <v>ปีงบประมาณ  2561  กุมภาพันธ์  2561</v>
      </c>
      <c r="B3" s="191"/>
      <c r="C3" s="191"/>
      <c r="D3" s="191"/>
      <c r="E3" s="191"/>
      <c r="F3" s="191"/>
      <c r="G3" s="191"/>
      <c r="I3" s="6">
        <v>2561</v>
      </c>
      <c r="J3" s="6" t="s">
        <v>60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92" t="s">
        <v>1</v>
      </c>
      <c r="B5" s="193"/>
      <c r="C5" s="193"/>
      <c r="D5" s="193"/>
      <c r="E5" s="199" t="s">
        <v>6</v>
      </c>
      <c r="F5" s="201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200"/>
      <c r="F6" s="202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200"/>
      <c r="F7" s="202"/>
      <c r="G7" s="12" t="s">
        <v>12</v>
      </c>
    </row>
    <row r="8" spans="1:11">
      <c r="A8" s="13"/>
      <c r="B8" s="13" t="s">
        <v>13</v>
      </c>
      <c r="C8" s="13"/>
      <c r="D8" s="14"/>
      <c r="E8" s="200"/>
      <c r="F8" s="202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ม.ค.!G156</f>
        <v>39652776.979999997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G12+ม.ค.!D12</f>
        <v>3171</v>
      </c>
      <c r="E12" s="115" t="s">
        <v>16</v>
      </c>
      <c r="F12" s="109">
        <v>41100000</v>
      </c>
      <c r="G12" s="98">
        <f>[1]ก.พ.!G16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G13+ม.ค.!D13</f>
        <v>113576</v>
      </c>
      <c r="E13" s="115" t="s">
        <v>17</v>
      </c>
      <c r="F13" s="109">
        <v>41200000</v>
      </c>
      <c r="G13" s="98">
        <f>[1]ก.พ.!G78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G14+ม.ค.!D14</f>
        <v>195805.01</v>
      </c>
      <c r="E14" s="115" t="s">
        <v>18</v>
      </c>
      <c r="F14" s="109">
        <v>41300000</v>
      </c>
      <c r="G14" s="98">
        <f>[1]ก.พ.!G86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G15+ม.ค.!D15</f>
        <v>0</v>
      </c>
      <c r="E15" s="115" t="s">
        <v>19</v>
      </c>
      <c r="F15" s="109">
        <v>41400000</v>
      </c>
      <c r="G15" s="98">
        <f>[1]ก.พ.!G95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G16+ม.ค.!D16</f>
        <v>530</v>
      </c>
      <c r="E16" s="115" t="s">
        <v>20</v>
      </c>
      <c r="F16" s="109">
        <v>41500000</v>
      </c>
      <c r="G16" s="98">
        <f>[1]ก.พ.!G106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G17+ม.ค.!D17</f>
        <v>0</v>
      </c>
      <c r="E17" s="115" t="s">
        <v>21</v>
      </c>
      <c r="F17" s="109">
        <v>41600000</v>
      </c>
      <c r="G17" s="98">
        <f>[1]ก.พ.!G110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G18+ม.ค.!D18</f>
        <v>6765356.1600000001</v>
      </c>
      <c r="E18" s="115" t="s">
        <v>22</v>
      </c>
      <c r="F18" s="109">
        <v>42100000</v>
      </c>
      <c r="G18" s="98">
        <f>[1]ก.พ.!G131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G19+ม.ค.!D19</f>
        <v>13739974</v>
      </c>
      <c r="E19" s="115" t="s">
        <v>23</v>
      </c>
      <c r="F19" s="109">
        <v>43100000</v>
      </c>
      <c r="G19" s="98">
        <f>[1]ก.พ.!G137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20818412.170000002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G23+ม.ค.!D23</f>
        <v>0</v>
      </c>
      <c r="E23" s="129" t="s">
        <v>25</v>
      </c>
      <c r="F23" s="130">
        <v>44100000</v>
      </c>
      <c r="G23" s="128">
        <f>[1]ก.พ.!G144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20818412.170000002</v>
      </c>
      <c r="E25" s="47" t="s">
        <v>24</v>
      </c>
      <c r="F25" s="48"/>
      <c r="G25" s="49">
        <f>SUM(G21+G23)</f>
        <v>0</v>
      </c>
    </row>
    <row r="26" spans="1:10" s="36" customFormat="1" ht="12" customHeight="1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G27+ม.ค.!D27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G28+ม.ค.!D28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G29+ม.ค.!D29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G30+ม.ค.!D30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G31+ม.ค.!D31</f>
        <v>259412</v>
      </c>
      <c r="E31" s="101" t="s">
        <v>26</v>
      </c>
      <c r="F31" s="102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G32+ม.ค.!D32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G33+ม.ค.!D33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G34+ม.ค.!D34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G35+ม.ค.!D35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G36+ม.ค.!D36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G37+ม.ค.!D37</f>
        <v>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G38+ม.ค.!D38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G39+ม.ค.!D39</f>
        <v>0</v>
      </c>
      <c r="E39" s="103" t="s">
        <v>112</v>
      </c>
      <c r="F39" s="102">
        <v>11047000</v>
      </c>
      <c r="G39" s="66"/>
    </row>
    <row r="40" spans="1:10" s="36" customFormat="1" ht="12.75">
      <c r="A40" s="96"/>
      <c r="B40" s="97"/>
      <c r="C40" s="97"/>
      <c r="D40" s="96">
        <f>G40+ม.ค.!D40</f>
        <v>0</v>
      </c>
      <c r="E40" s="103" t="s">
        <v>104</v>
      </c>
      <c r="F40" s="102">
        <v>12045000</v>
      </c>
      <c r="G40" s="66"/>
    </row>
    <row r="41" spans="1:10" s="36" customFormat="1" ht="12.75">
      <c r="A41" s="96"/>
      <c r="B41" s="97"/>
      <c r="C41" s="97"/>
      <c r="D41" s="96">
        <f>G41+ม.ค.!D41</f>
        <v>0</v>
      </c>
      <c r="E41" s="103" t="s">
        <v>132</v>
      </c>
      <c r="F41" s="102">
        <v>12046000</v>
      </c>
      <c r="G41" s="66"/>
    </row>
    <row r="42" spans="1:10" s="36" customFormat="1" ht="12.75">
      <c r="A42" s="96"/>
      <c r="B42" s="97"/>
      <c r="C42" s="97"/>
      <c r="D42" s="96">
        <f>G42+ม.ค.!D42</f>
        <v>0</v>
      </c>
      <c r="E42" s="103" t="s">
        <v>100</v>
      </c>
      <c r="F42" s="102">
        <v>19020000</v>
      </c>
      <c r="G42" s="66"/>
    </row>
    <row r="43" spans="1:10" s="36" customFormat="1" ht="12.75">
      <c r="A43" s="96"/>
      <c r="B43" s="97"/>
      <c r="C43" s="97"/>
      <c r="D43" s="96">
        <f>G43+ม.ค.!D43</f>
        <v>0</v>
      </c>
      <c r="E43" s="103" t="s">
        <v>101</v>
      </c>
      <c r="F43" s="102">
        <v>19030000</v>
      </c>
      <c r="G43" s="66"/>
    </row>
    <row r="44" spans="1:10" s="36" customFormat="1" ht="12.75">
      <c r="A44" s="96"/>
      <c r="B44" s="97"/>
      <c r="C44" s="97"/>
      <c r="D44" s="96">
        <f>G44+ม.ค.!D44</f>
        <v>0</v>
      </c>
      <c r="E44" s="103" t="s">
        <v>102</v>
      </c>
      <c r="F44" s="102">
        <v>19040000</v>
      </c>
      <c r="G44" s="66"/>
    </row>
    <row r="45" spans="1:10" s="36" customFormat="1" ht="12.75">
      <c r="A45" s="96"/>
      <c r="B45" s="97"/>
      <c r="C45" s="97"/>
      <c r="D45" s="96">
        <f>G45+ม.ค.!D45</f>
        <v>85018.849999999991</v>
      </c>
      <c r="E45" s="103" t="s">
        <v>78</v>
      </c>
      <c r="F45" s="102">
        <v>21040001</v>
      </c>
      <c r="G45" s="66"/>
    </row>
    <row r="46" spans="1:10" s="36" customFormat="1" ht="12.75">
      <c r="A46" s="96"/>
      <c r="B46" s="97"/>
      <c r="C46" s="97"/>
      <c r="D46" s="96">
        <f>G46+ม.ค.!D46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G47+ม.ค.!D47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 t="s">
        <v>74</v>
      </c>
      <c r="D52" s="96">
        <f>G52+ม.ค.!D52</f>
        <v>65750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G53+ม.ค.!D53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G54+ม.ค.!D54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G55+ม.ค.!D55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G56+ม.ค.!D56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G57+ม.ค.!D57</f>
        <v>21688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G58+ม.ค.!D58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G59+ม.ค.!D59</f>
        <v>691172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G60+ม.ค.!D60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G61+ม.ค.!D61</f>
        <v>160380</v>
      </c>
      <c r="E61" s="108" t="s">
        <v>135</v>
      </c>
      <c r="F61" s="109">
        <v>21040099</v>
      </c>
      <c r="G61" s="66"/>
    </row>
    <row r="62" spans="1:7" s="36" customFormat="1" ht="11.25" customHeight="1">
      <c r="A62" s="96"/>
      <c r="B62" s="97"/>
      <c r="C62" s="97"/>
      <c r="D62" s="96">
        <f>G62+ม.ค.!D62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G63+ม.ค.!D63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G64+ม.ค.!D64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G65+ม.ค.!D65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G66+ม.ค.!D66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G67+ม.ค.!D67</f>
        <v>0</v>
      </c>
      <c r="E67" s="154" t="s">
        <v>128</v>
      </c>
      <c r="F67" s="109">
        <v>22012001</v>
      </c>
      <c r="G67" s="66"/>
    </row>
    <row r="68" spans="1:7" s="36" customFormat="1" ht="13.5" customHeight="1">
      <c r="A68" s="96"/>
      <c r="B68" s="97"/>
      <c r="C68" s="97"/>
      <c r="D68" s="96">
        <f>G68+ม.ค.!D68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G69+ม.ค.!D69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G70+ม.ค.!D70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G72+ม.ค.!D72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G73+ม.ค.!D73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1445510.83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22263923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6" t="s">
        <v>70</v>
      </c>
      <c r="B84" s="207"/>
      <c r="C84" s="207"/>
      <c r="D84" s="207"/>
      <c r="E84" s="207"/>
      <c r="F84" s="207"/>
      <c r="G84" s="207"/>
    </row>
    <row r="85" spans="1:11" ht="15" thickTop="1">
      <c r="A85" s="194" t="s">
        <v>1</v>
      </c>
      <c r="B85" s="195"/>
      <c r="C85" s="195"/>
      <c r="D85" s="195"/>
      <c r="E85" s="196" t="s">
        <v>6</v>
      </c>
      <c r="F85" s="203" t="s">
        <v>7</v>
      </c>
      <c r="G85" s="12" t="s">
        <v>2</v>
      </c>
      <c r="H85" s="25"/>
      <c r="I85" s="185" t="s">
        <v>52</v>
      </c>
      <c r="J85" s="186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7"/>
      <c r="F86" s="204"/>
      <c r="G86" s="12" t="s">
        <v>8</v>
      </c>
      <c r="H86" s="25"/>
      <c r="I86" s="187"/>
      <c r="J86" s="188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7"/>
      <c r="F87" s="204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8"/>
      <c r="F88" s="205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[2]ก.พ.!G7</f>
        <v>14015260</v>
      </c>
      <c r="B90" s="141">
        <v>0</v>
      </c>
      <c r="C90" s="121">
        <f>SUM(A90+B90)</f>
        <v>14015260</v>
      </c>
      <c r="D90" s="96">
        <f>G90+ม.ค.!D90</f>
        <v>4403958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[2]ก.พ.!G8</f>
        <v>2571120</v>
      </c>
      <c r="B91" s="141">
        <v>0</v>
      </c>
      <c r="C91" s="121">
        <f t="shared" ref="C91:C100" si="1">SUM(A91+B91)</f>
        <v>2571120</v>
      </c>
      <c r="D91" s="96">
        <f>G91+ม.ค.!D91</f>
        <v>857040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[2]ก.พ.!G9</f>
        <v>9315736</v>
      </c>
      <c r="B92" s="141">
        <v>0</v>
      </c>
      <c r="C92" s="121">
        <f t="shared" si="1"/>
        <v>9315736</v>
      </c>
      <c r="D92" s="96">
        <f>G92+ม.ค.!D92</f>
        <v>2640916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[2]ก.พ.!G10</f>
        <v>816000</v>
      </c>
      <c r="B93" s="141">
        <v>0</v>
      </c>
      <c r="C93" s="121">
        <f t="shared" si="1"/>
        <v>816000</v>
      </c>
      <c r="D93" s="96">
        <f>G93+ม.ค.!D93</f>
        <v>130750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[2]ก.พ.!G11</f>
        <v>4293170</v>
      </c>
      <c r="B94" s="141">
        <v>0</v>
      </c>
      <c r="C94" s="121">
        <f t="shared" si="1"/>
        <v>4293170</v>
      </c>
      <c r="D94" s="96">
        <f>G94+ม.ค.!D94</f>
        <v>764895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[2]ก.พ.!G12</f>
        <v>2152144</v>
      </c>
      <c r="B95" s="141">
        <v>0</v>
      </c>
      <c r="C95" s="121">
        <f t="shared" si="1"/>
        <v>2152144</v>
      </c>
      <c r="D95" s="96">
        <f>G95+ม.ค.!D95</f>
        <v>69666.3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[2]ก.พ.!G13</f>
        <v>257000</v>
      </c>
      <c r="B96" s="141">
        <v>0</v>
      </c>
      <c r="C96" s="121">
        <f t="shared" si="1"/>
        <v>257000</v>
      </c>
      <c r="D96" s="96">
        <f>G96+ม.ค.!D96</f>
        <v>73244.31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[2]ก.พ.!G14</f>
        <v>1275300</v>
      </c>
      <c r="B97" s="141">
        <v>0</v>
      </c>
      <c r="C97" s="121">
        <f t="shared" si="1"/>
        <v>1275300</v>
      </c>
      <c r="D97" s="96">
        <f>G97+ม.ค.!D97</f>
        <v>98900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[2]ก.พ.!G15</f>
        <v>3683270</v>
      </c>
      <c r="B98" s="141">
        <v>0</v>
      </c>
      <c r="C98" s="121">
        <f t="shared" si="1"/>
        <v>3683270</v>
      </c>
      <c r="D98" s="96">
        <f>G98+ม.ค.!D98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[2]ก.พ.!G16</f>
        <v>0</v>
      </c>
      <c r="B99" s="141">
        <v>0</v>
      </c>
      <c r="C99" s="121">
        <f t="shared" si="1"/>
        <v>0</v>
      </c>
      <c r="D99" s="96">
        <f>G99+ม.ค.!D99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[2]ก.พ.!G17</f>
        <v>2621000</v>
      </c>
      <c r="B100" s="141">
        <v>0</v>
      </c>
      <c r="C100" s="121">
        <f t="shared" si="1"/>
        <v>2621000</v>
      </c>
      <c r="D100" s="96">
        <f>G100+ม.ค.!D100</f>
        <v>1075088.6800000002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10114458.290000001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G104+ม.ค.!D104</f>
        <v>277012</v>
      </c>
      <c r="E104" s="167" t="s">
        <v>26</v>
      </c>
      <c r="F104" s="168">
        <v>11041000</v>
      </c>
      <c r="G104" s="137"/>
    </row>
    <row r="105" spans="1:10" s="36" customFormat="1" ht="12.75">
      <c r="A105" s="96"/>
      <c r="B105" s="97"/>
      <c r="C105" s="97"/>
      <c r="D105" s="96">
        <f>G105+ม.ค.!D105</f>
        <v>100000</v>
      </c>
      <c r="E105" s="103" t="s">
        <v>47</v>
      </c>
      <c r="F105" s="102">
        <v>11045000</v>
      </c>
      <c r="G105" s="66"/>
    </row>
    <row r="106" spans="1:10" s="36" customFormat="1" ht="12.75">
      <c r="A106" s="96"/>
      <c r="B106" s="97"/>
      <c r="C106" s="97"/>
      <c r="D106" s="96">
        <f>G106+ม.ค.!D106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G107+ม.ค.!D107</f>
        <v>0</v>
      </c>
      <c r="E107" s="103" t="s">
        <v>112</v>
      </c>
      <c r="F107" s="102">
        <v>11047000</v>
      </c>
      <c r="G107" s="66"/>
    </row>
    <row r="108" spans="1:10" s="36" customFormat="1" ht="12.75">
      <c r="A108" s="96"/>
      <c r="B108" s="97"/>
      <c r="C108" s="97"/>
      <c r="D108" s="96">
        <f>G108+ม.ค.!D108</f>
        <v>0</v>
      </c>
      <c r="E108" s="103" t="s">
        <v>123</v>
      </c>
      <c r="F108" s="102">
        <v>12010010</v>
      </c>
      <c r="G108" s="66"/>
    </row>
    <row r="109" spans="1:10" s="36" customFormat="1" ht="12.75">
      <c r="A109" s="96"/>
      <c r="B109" s="97"/>
      <c r="C109" s="97"/>
      <c r="D109" s="96">
        <f>G109+ม.ค.!D109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G110+ม.ค.!D110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G111+ม.ค.!D111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G112+ม.ค.!D112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G113+ม.ค.!D113</f>
        <v>0</v>
      </c>
      <c r="E113" s="103" t="s">
        <v>102</v>
      </c>
      <c r="F113" s="102">
        <v>19040000</v>
      </c>
      <c r="G113" s="66"/>
    </row>
    <row r="114" spans="1:10" s="36" customFormat="1" ht="12.75">
      <c r="A114" s="96"/>
      <c r="B114" s="97"/>
      <c r="C114" s="97"/>
      <c r="D114" s="96">
        <f>G114+ม.ค.!D114</f>
        <v>5605932.0999999996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G117+ม.ค.!D117</f>
        <v>106597.58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G118+ม.ค.!D118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G119+ม.ค.!D119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G124+ม.ค.!D124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G125+ม.ค.!D125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G126+ม.ค.!D126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G127+ม.ค.!D127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G128+ม.ค.!D128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G129+ม.ค.!D129</f>
        <v>21688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G130+ม.ค.!D130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G131+ม.ค.!D131</f>
        <v>691172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G132+ม.ค.!D132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G133+ม.ค.!D133</f>
        <v>53615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G134+ม.ค.!D134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G137+ม.ค.!D137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G138+ม.ค.!D138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G143+ม.ค.!D143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G144+ม.ค.!D144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G145+ม.ค.!D145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9833540.459999999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19947998.75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2315924.25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39652776.979999997</v>
      </c>
      <c r="E156" s="85" t="s">
        <v>43</v>
      </c>
      <c r="F156" s="81"/>
      <c r="G156" s="64">
        <f>(G10+G80-G152)</f>
        <v>39652776.979999997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  <c r="I158" s="88"/>
    </row>
    <row r="159" spans="1:9">
      <c r="G159" s="28"/>
      <c r="I159" s="88"/>
    </row>
    <row r="160" spans="1:9">
      <c r="G160" s="28"/>
      <c r="I160" s="88"/>
    </row>
    <row r="161" spans="1:7">
      <c r="G161" s="28"/>
    </row>
    <row r="162" spans="1:7">
      <c r="A162" s="190" t="s">
        <v>142</v>
      </c>
      <c r="B162" s="190"/>
      <c r="C162" s="190" t="s">
        <v>140</v>
      </c>
      <c r="D162" s="190"/>
      <c r="E162" s="190" t="s">
        <v>137</v>
      </c>
      <c r="F162" s="190"/>
      <c r="G162" s="190"/>
    </row>
    <row r="163" spans="1:7">
      <c r="A163" s="190" t="s">
        <v>139</v>
      </c>
      <c r="B163" s="190"/>
      <c r="C163" s="190" t="s">
        <v>141</v>
      </c>
      <c r="D163" s="190"/>
      <c r="E163" s="190" t="s">
        <v>138</v>
      </c>
      <c r="F163" s="190"/>
      <c r="G163" s="190"/>
    </row>
    <row r="164" spans="1:7">
      <c r="G164" s="28"/>
    </row>
    <row r="165" spans="1:7">
      <c r="G165" s="28"/>
    </row>
    <row r="166" spans="1:7">
      <c r="G166" s="28"/>
    </row>
    <row r="167" spans="1:7">
      <c r="G167" s="28"/>
    </row>
    <row r="168" spans="1:7">
      <c r="G168" s="28"/>
    </row>
    <row r="169" spans="1:7">
      <c r="G169" s="28"/>
    </row>
    <row r="170" spans="1:7">
      <c r="A170" s="27"/>
      <c r="B170" s="29"/>
      <c r="C170" s="30"/>
      <c r="D170" s="30"/>
    </row>
    <row r="171" spans="1:7">
      <c r="A171" s="27"/>
      <c r="B171" s="29"/>
      <c r="C171" s="30"/>
      <c r="D171" s="30"/>
    </row>
    <row r="172" spans="1:7">
      <c r="A172" s="27"/>
      <c r="B172" s="29"/>
      <c r="C172" s="30"/>
      <c r="D172" s="30"/>
    </row>
    <row r="173" spans="1:7">
      <c r="A173" s="27"/>
      <c r="B173" s="29"/>
      <c r="C173" s="30"/>
      <c r="D173" s="30"/>
    </row>
    <row r="174" spans="1:7">
      <c r="A174" s="190"/>
      <c r="B174" s="190"/>
      <c r="C174" s="190"/>
      <c r="D174" s="190"/>
      <c r="E174" s="190"/>
      <c r="F174" s="190"/>
      <c r="G174" s="190"/>
    </row>
  </sheetData>
  <mergeCells count="19">
    <mergeCell ref="I85:J86"/>
    <mergeCell ref="A84:G84"/>
    <mergeCell ref="E162:G162"/>
    <mergeCell ref="E163:G163"/>
    <mergeCell ref="C162:D162"/>
    <mergeCell ref="C163:D163"/>
    <mergeCell ref="A162:B162"/>
    <mergeCell ref="A163:B163"/>
    <mergeCell ref="I1:K1"/>
    <mergeCell ref="A2:G2"/>
    <mergeCell ref="A3:G3"/>
    <mergeCell ref="A5:D5"/>
    <mergeCell ref="E5:E8"/>
    <mergeCell ref="F5:F8"/>
    <mergeCell ref="A174:G174"/>
    <mergeCell ref="A1:G1"/>
    <mergeCell ref="A85:D85"/>
    <mergeCell ref="E85:E88"/>
    <mergeCell ref="F85:F88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28" zoomScale="110" zoomScaleNormal="110" workbookViewId="0">
      <selection activeCell="G144" sqref="G14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91" t="str">
        <f>ต.ค.!A1</f>
        <v>องค์การบริหารส่วนตำบลห้วยยาง</v>
      </c>
      <c r="B1" s="191"/>
      <c r="C1" s="191"/>
      <c r="D1" s="191"/>
      <c r="E1" s="191"/>
      <c r="F1" s="191"/>
      <c r="G1" s="191"/>
      <c r="I1" s="189" t="s">
        <v>69</v>
      </c>
      <c r="J1" s="189"/>
      <c r="K1" s="189"/>
    </row>
    <row r="2" spans="1:11">
      <c r="A2" s="191" t="s">
        <v>0</v>
      </c>
      <c r="B2" s="191"/>
      <c r="C2" s="191"/>
      <c r="D2" s="191"/>
      <c r="E2" s="191"/>
      <c r="F2" s="191"/>
      <c r="G2" s="191"/>
      <c r="I2" s="5" t="s">
        <v>53</v>
      </c>
      <c r="J2" s="5" t="s">
        <v>68</v>
      </c>
      <c r="K2" s="5" t="s">
        <v>55</v>
      </c>
    </row>
    <row r="3" spans="1:11">
      <c r="A3" s="191" t="str">
        <f>"ปีงบประมาณ  "&amp;  I3 &amp;"  "&amp; J3 &amp;"  " &amp; K3</f>
        <v>ปีงบประมาณ  2561  มีนาคม  2561</v>
      </c>
      <c r="B3" s="191"/>
      <c r="C3" s="191"/>
      <c r="D3" s="191"/>
      <c r="E3" s="191"/>
      <c r="F3" s="191"/>
      <c r="G3" s="191"/>
      <c r="I3" s="6">
        <v>2561</v>
      </c>
      <c r="J3" s="6" t="s">
        <v>61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92" t="s">
        <v>1</v>
      </c>
      <c r="B5" s="193"/>
      <c r="C5" s="193"/>
      <c r="D5" s="193"/>
      <c r="E5" s="199" t="s">
        <v>6</v>
      </c>
      <c r="F5" s="201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200"/>
      <c r="F6" s="202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200"/>
      <c r="F7" s="202"/>
      <c r="G7" s="12" t="s">
        <v>12</v>
      </c>
    </row>
    <row r="8" spans="1:11">
      <c r="A8" s="13"/>
      <c r="B8" s="13" t="s">
        <v>13</v>
      </c>
      <c r="C8" s="13"/>
      <c r="D8" s="14"/>
      <c r="E8" s="200"/>
      <c r="F8" s="202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ก.พ.!G156</f>
        <v>39652776.979999997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G12+ก.พ.!D12</f>
        <v>3171</v>
      </c>
      <c r="E12" s="115" t="s">
        <v>16</v>
      </c>
      <c r="F12" s="109">
        <v>41100000</v>
      </c>
      <c r="G12" s="98">
        <f>[1]มี.ค.!G16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G13+ก.พ.!D13</f>
        <v>113576</v>
      </c>
      <c r="E13" s="115" t="s">
        <v>17</v>
      </c>
      <c r="F13" s="109">
        <v>41200000</v>
      </c>
      <c r="G13" s="98">
        <f>[1]มี.ค.!G78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G14+ก.พ.!D14</f>
        <v>195805.01</v>
      </c>
      <c r="E14" s="115" t="s">
        <v>18</v>
      </c>
      <c r="F14" s="109">
        <v>41300000</v>
      </c>
      <c r="G14" s="98">
        <f>[1]มี.ค.!G86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G15+ก.พ.!D15</f>
        <v>0</v>
      </c>
      <c r="E15" s="115" t="s">
        <v>19</v>
      </c>
      <c r="F15" s="109">
        <v>41400000</v>
      </c>
      <c r="G15" s="98">
        <f>[1]มี.ค.!G95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G16+ก.พ.!D16</f>
        <v>530</v>
      </c>
      <c r="E16" s="115" t="s">
        <v>20</v>
      </c>
      <c r="F16" s="109">
        <v>41500000</v>
      </c>
      <c r="G16" s="98">
        <f>[1]มี.ค.!G106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G17+ก.พ.!D17</f>
        <v>0</v>
      </c>
      <c r="E17" s="115" t="s">
        <v>21</v>
      </c>
      <c r="F17" s="109">
        <v>41600000</v>
      </c>
      <c r="G17" s="98">
        <f>[1]มี.ค.!G110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G18+ก.พ.!D18</f>
        <v>6765356.1600000001</v>
      </c>
      <c r="E18" s="115" t="s">
        <v>22</v>
      </c>
      <c r="F18" s="109">
        <v>42100000</v>
      </c>
      <c r="G18" s="98">
        <f>[1]มี.ค.!G131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G19+ก.พ.!D19</f>
        <v>13739974</v>
      </c>
      <c r="E19" s="115" t="s">
        <v>23</v>
      </c>
      <c r="F19" s="109">
        <v>43100000</v>
      </c>
      <c r="G19" s="98">
        <f>[1]มี.ค.!G137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20818412.170000002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G23+ก.พ.!D23</f>
        <v>0</v>
      </c>
      <c r="E23" s="129" t="s">
        <v>25</v>
      </c>
      <c r="F23" s="130">
        <v>44100000</v>
      </c>
      <c r="G23" s="128">
        <f>[1]มี.ค.!G144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20818412.170000002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G27+ก.พ.!D27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G28+ก.พ.!D28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G29+ก.พ.!D29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G30+ก.พ.!D30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G31+ก.พ.!D31</f>
        <v>259412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G32+ก.พ.!D32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G33+ก.พ.!D33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G34+ก.พ.!D34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G35+ก.พ.!D35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G36+ก.พ.!D36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G37+ก.พ.!D37</f>
        <v>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G38+ก.พ.!D38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G39+ก.พ.!D39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G40+ก.พ.!D40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G41+ก.พ.!D41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G42+ก.พ.!D42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G43+ก.พ.!D43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G44+ก.พ.!D44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G45+ก.พ.!D45</f>
        <v>85018.849999999991</v>
      </c>
      <c r="E45" s="108" t="s">
        <v>78</v>
      </c>
      <c r="F45" s="109">
        <v>21040001</v>
      </c>
      <c r="G45" s="66"/>
    </row>
    <row r="46" spans="1:10" s="36" customFormat="1" ht="12.75">
      <c r="A46" s="96"/>
      <c r="B46" s="97"/>
      <c r="C46" s="97"/>
      <c r="D46" s="96">
        <f>G46+ก.พ.!D46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G47+ก.พ.!D47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G48+ก.พ.!D48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G49+ก.พ.!D49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G50+ก.พ.!D50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G51+ก.พ.!D51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G52+ก.พ.!D52</f>
        <v>65750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G53+ก.พ.!D53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G54+ก.พ.!D54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G55+ก.พ.!D55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G56+ก.พ.!D56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G57+ก.พ.!D57</f>
        <v>21688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G58+ก.พ.!D58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G59+ก.พ.!D59</f>
        <v>691172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G60+ก.พ.!D60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G61+ก.พ.!D61</f>
        <v>160380</v>
      </c>
      <c r="E61" s="108" t="s">
        <v>135</v>
      </c>
      <c r="F61" s="109">
        <v>21040099</v>
      </c>
      <c r="G61" s="66"/>
    </row>
    <row r="62" spans="1:7" s="36" customFormat="1" ht="12" customHeight="1">
      <c r="A62" s="96"/>
      <c r="B62" s="97"/>
      <c r="C62" s="97"/>
      <c r="D62" s="96">
        <f>G62+ก.พ.!D62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G63+ก.พ.!D63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G64+ก.พ.!D64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G65+ก.พ.!D65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G66+ก.พ.!D66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G67+ก.พ.!D67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G68+ก.พ.!D68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G69+ก.พ.!D69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G70+ก.พ.!D70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G71+ก.พ.!D71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G72+ก.พ.!D72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G73+ก.พ.!D73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G74+ก.พ.!D74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G75+ก.พ.!D75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G76+ก.พ.!D76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1445510.83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22263923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6" t="s">
        <v>70</v>
      </c>
      <c r="B84" s="207"/>
      <c r="C84" s="207"/>
      <c r="D84" s="207"/>
      <c r="E84" s="207"/>
      <c r="F84" s="207"/>
      <c r="G84" s="207"/>
    </row>
    <row r="85" spans="1:11" ht="15" thickTop="1">
      <c r="A85" s="194" t="s">
        <v>1</v>
      </c>
      <c r="B85" s="195"/>
      <c r="C85" s="195"/>
      <c r="D85" s="195"/>
      <c r="E85" s="196" t="s">
        <v>6</v>
      </c>
      <c r="F85" s="203" t="s">
        <v>7</v>
      </c>
      <c r="G85" s="12" t="s">
        <v>2</v>
      </c>
      <c r="H85" s="25"/>
      <c r="I85" s="185" t="s">
        <v>52</v>
      </c>
      <c r="J85" s="186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7"/>
      <c r="F86" s="204"/>
      <c r="G86" s="12" t="s">
        <v>8</v>
      </c>
      <c r="H86" s="25"/>
      <c r="I86" s="187"/>
      <c r="J86" s="188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7"/>
      <c r="F87" s="204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8"/>
      <c r="F88" s="205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[2]มี.ค.!G7</f>
        <v>14015260</v>
      </c>
      <c r="B90" s="141">
        <v>0</v>
      </c>
      <c r="C90" s="121">
        <f>SUM(A90+B90)</f>
        <v>14015260</v>
      </c>
      <c r="D90" s="96">
        <f>G90+ก.พ.!D90</f>
        <v>4403958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[2]มี.ค.!G8</f>
        <v>2571120</v>
      </c>
      <c r="B91" s="141">
        <v>0</v>
      </c>
      <c r="C91" s="121">
        <f t="shared" ref="C91:C100" si="1">SUM(A91+B91)</f>
        <v>2571120</v>
      </c>
      <c r="D91" s="96">
        <f>G91+ก.พ.!D91</f>
        <v>857040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[2]มี.ค.!G9</f>
        <v>9315736</v>
      </c>
      <c r="B92" s="141">
        <v>0</v>
      </c>
      <c r="C92" s="121">
        <f t="shared" si="1"/>
        <v>9315736</v>
      </c>
      <c r="D92" s="96">
        <f>G92+ก.พ.!D92</f>
        <v>2640916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[2]มี.ค.!G10</f>
        <v>816000</v>
      </c>
      <c r="B93" s="141">
        <v>0</v>
      </c>
      <c r="C93" s="121">
        <f t="shared" si="1"/>
        <v>816000</v>
      </c>
      <c r="D93" s="96">
        <f>G93+ก.พ.!D93</f>
        <v>130750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[2]มี.ค.!G11</f>
        <v>4293170</v>
      </c>
      <c r="B94" s="141">
        <v>0</v>
      </c>
      <c r="C94" s="121">
        <f t="shared" si="1"/>
        <v>4293170</v>
      </c>
      <c r="D94" s="96">
        <f>G94+ก.พ.!D94</f>
        <v>764895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[2]มี.ค.!G12</f>
        <v>2152144</v>
      </c>
      <c r="B95" s="141">
        <v>0</v>
      </c>
      <c r="C95" s="121">
        <f t="shared" si="1"/>
        <v>2152144</v>
      </c>
      <c r="D95" s="96">
        <f>G95+ก.พ.!D95</f>
        <v>69666.3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[2]มี.ค.!G13</f>
        <v>257000</v>
      </c>
      <c r="B96" s="141">
        <v>0</v>
      </c>
      <c r="C96" s="121">
        <f t="shared" si="1"/>
        <v>257000</v>
      </c>
      <c r="D96" s="96">
        <f>G96+ก.พ.!D96</f>
        <v>73244.31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[2]มี.ค.!G14</f>
        <v>1275300</v>
      </c>
      <c r="B97" s="141">
        <v>0</v>
      </c>
      <c r="C97" s="121">
        <f t="shared" si="1"/>
        <v>1275300</v>
      </c>
      <c r="D97" s="96">
        <f>G97+ก.พ.!D97</f>
        <v>98900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[2]มี.ค.!G15</f>
        <v>3683270</v>
      </c>
      <c r="B98" s="141">
        <v>0</v>
      </c>
      <c r="C98" s="121">
        <f t="shared" si="1"/>
        <v>3683270</v>
      </c>
      <c r="D98" s="96">
        <f>G98+ก.พ.!D98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[2]มี.ค.!G16</f>
        <v>0</v>
      </c>
      <c r="B99" s="141">
        <v>0</v>
      </c>
      <c r="C99" s="121">
        <f t="shared" si="1"/>
        <v>0</v>
      </c>
      <c r="D99" s="96">
        <f>G99+ก.พ.!D99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[2]มี.ค.!G17</f>
        <v>2621000</v>
      </c>
      <c r="B100" s="141">
        <v>0</v>
      </c>
      <c r="C100" s="121">
        <f t="shared" si="1"/>
        <v>2621000</v>
      </c>
      <c r="D100" s="96">
        <f>G100+ก.พ.!D100</f>
        <v>1075088.6800000002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10114458.290000001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G104+ก.พ.!D104</f>
        <v>277012</v>
      </c>
      <c r="E104" s="135" t="s">
        <v>26</v>
      </c>
      <c r="F104" s="136">
        <v>11041000</v>
      </c>
      <c r="G104" s="137"/>
    </row>
    <row r="105" spans="1:10" s="36" customFormat="1" ht="12.75">
      <c r="A105" s="96"/>
      <c r="B105" s="97"/>
      <c r="C105" s="97"/>
      <c r="D105" s="96">
        <f>G105+ก.พ.!D105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G106+ก.พ.!D106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G107+ก.พ.!D107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G108+ก.พ.!D108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G109+ก.พ.!D109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G110+ก.พ.!D110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G111+ก.พ.!D111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G112+ก.พ.!D112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G113+ก.พ.!D113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G114+ก.พ.!D114</f>
        <v>5605932.0999999996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G115+ก.พ.!D115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G116+ก.พ.!D116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G117+ก.พ.!D117</f>
        <v>106597.58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G118+ก.พ.!D118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G119+ก.พ.!D119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G120+ก.พ.!D120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G121+ก.พ.!D121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G122+ก.พ.!D122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G123+ก.พ.!D123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G124+ก.พ.!D124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G125+ก.พ.!D125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G126+ก.พ.!D126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G127+ก.พ.!D127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G128+ก.พ.!D128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G129+ก.พ.!D129</f>
        <v>21688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G130+ก.พ.!D130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G131+ก.พ.!D131</f>
        <v>691172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G132+ก.พ.!D132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G133+ก.พ.!D133</f>
        <v>53615</v>
      </c>
      <c r="E133" s="108" t="s">
        <v>136</v>
      </c>
      <c r="F133" s="109">
        <v>21040099</v>
      </c>
      <c r="G133" s="66"/>
    </row>
    <row r="134" spans="1:10" s="36" customFormat="1" ht="11.25" customHeight="1">
      <c r="A134" s="96"/>
      <c r="B134" s="97"/>
      <c r="C134" s="97"/>
      <c r="D134" s="96">
        <f>G134+ก.พ.!D134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G135+ก.พ.!D135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G136+ก.พ.!D136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G137+ก.พ.!D137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G138+ก.พ.!D138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G139+ก.พ.!D139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G140+ก.พ.!D140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G141+ก.พ.!D141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G142+ก.พ.!D142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G143+ก.พ.!D143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G144+ก.พ.!D144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G145+ก.พ.!D145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G146+ก.พ.!D146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G147+ก.พ.!D147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G148+ก.พ.!D148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9833540.459999999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19947998.75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2315924.25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39652776.979999997</v>
      </c>
      <c r="E156" s="85" t="s">
        <v>43</v>
      </c>
      <c r="F156" s="81"/>
      <c r="G156" s="64">
        <f>(G10+G80-G152)</f>
        <v>39652776.979999997</v>
      </c>
      <c r="H156" s="88" t="s">
        <v>72</v>
      </c>
      <c r="I156" s="88" t="s">
        <v>73</v>
      </c>
    </row>
    <row r="157" spans="1:9" ht="15" thickTop="1">
      <c r="G157" s="31"/>
      <c r="I157" s="88" t="s">
        <v>98</v>
      </c>
    </row>
    <row r="158" spans="1:9">
      <c r="G158" s="31"/>
    </row>
    <row r="159" spans="1:9">
      <c r="G159" s="31"/>
    </row>
    <row r="160" spans="1:9">
      <c r="G160" s="28"/>
      <c r="I160" s="88"/>
    </row>
    <row r="161" spans="1:7">
      <c r="G161" s="28"/>
    </row>
    <row r="162" spans="1:7">
      <c r="A162" s="190" t="s">
        <v>142</v>
      </c>
      <c r="B162" s="190"/>
      <c r="C162" s="190" t="s">
        <v>140</v>
      </c>
      <c r="D162" s="190"/>
      <c r="E162" s="190" t="s">
        <v>137</v>
      </c>
      <c r="F162" s="190"/>
      <c r="G162" s="190"/>
    </row>
    <row r="163" spans="1:7">
      <c r="A163" s="190" t="s">
        <v>139</v>
      </c>
      <c r="B163" s="190"/>
      <c r="C163" s="190" t="s">
        <v>141</v>
      </c>
      <c r="D163" s="190"/>
      <c r="E163" s="190" t="s">
        <v>138</v>
      </c>
      <c r="F163" s="190"/>
      <c r="G163" s="190"/>
    </row>
    <row r="164" spans="1:7">
      <c r="G164" s="28"/>
    </row>
    <row r="165" spans="1:7">
      <c r="G165" s="28"/>
    </row>
    <row r="166" spans="1:7">
      <c r="G166" s="31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90"/>
      <c r="B171" s="190"/>
      <c r="C171" s="190"/>
      <c r="D171" s="190"/>
      <c r="E171" s="190"/>
      <c r="F171" s="190"/>
      <c r="G171" s="190"/>
    </row>
  </sheetData>
  <mergeCells count="19">
    <mergeCell ref="A163:B163"/>
    <mergeCell ref="C163:D163"/>
    <mergeCell ref="E163:G163"/>
    <mergeCell ref="A171:G171"/>
    <mergeCell ref="A1:G1"/>
    <mergeCell ref="A85:D85"/>
    <mergeCell ref="E85:E88"/>
    <mergeCell ref="F85:F88"/>
    <mergeCell ref="I1:K1"/>
    <mergeCell ref="A2:G2"/>
    <mergeCell ref="A3:G3"/>
    <mergeCell ref="A5:D5"/>
    <mergeCell ref="E5:E8"/>
    <mergeCell ref="F5:F8"/>
    <mergeCell ref="I85:J86"/>
    <mergeCell ref="A84:G84"/>
    <mergeCell ref="A162:B162"/>
    <mergeCell ref="C162:D162"/>
    <mergeCell ref="E162:G162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2"/>
  <sheetViews>
    <sheetView topLeftCell="A128" zoomScale="110" zoomScaleNormal="110" workbookViewId="0">
      <selection activeCell="G144" sqref="G14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5.85546875" style="4" customWidth="1"/>
    <col min="8" max="8" width="7.42578125" style="4" customWidth="1"/>
    <col min="9" max="16384" width="15.140625" style="4"/>
  </cols>
  <sheetData>
    <row r="1" spans="1:11">
      <c r="A1" s="191" t="str">
        <f>ต.ค.!A1</f>
        <v>องค์การบริหารส่วนตำบลห้วยยาง</v>
      </c>
      <c r="B1" s="191"/>
      <c r="C1" s="191"/>
      <c r="D1" s="191"/>
      <c r="E1" s="191"/>
      <c r="F1" s="191"/>
      <c r="G1" s="191"/>
      <c r="I1" s="189" t="s">
        <v>69</v>
      </c>
      <c r="J1" s="189"/>
      <c r="K1" s="189"/>
    </row>
    <row r="2" spans="1:11">
      <c r="A2" s="191" t="s">
        <v>0</v>
      </c>
      <c r="B2" s="191"/>
      <c r="C2" s="191"/>
      <c r="D2" s="191"/>
      <c r="E2" s="191"/>
      <c r="F2" s="191"/>
      <c r="G2" s="191"/>
      <c r="I2" s="5" t="s">
        <v>53</v>
      </c>
      <c r="J2" s="5" t="s">
        <v>68</v>
      </c>
      <c r="K2" s="5" t="s">
        <v>55</v>
      </c>
    </row>
    <row r="3" spans="1:11">
      <c r="A3" s="191" t="str">
        <f>"ปีงบประมาณ  "&amp;  I3 &amp;"  "&amp; J3 &amp;"  " &amp; K3</f>
        <v>ปีงบประมาณ  2561  เมษายน  2561</v>
      </c>
      <c r="B3" s="191"/>
      <c r="C3" s="191"/>
      <c r="D3" s="191"/>
      <c r="E3" s="191"/>
      <c r="F3" s="191"/>
      <c r="G3" s="191"/>
      <c r="I3" s="6">
        <v>2561</v>
      </c>
      <c r="J3" s="6" t="s">
        <v>62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92" t="s">
        <v>1</v>
      </c>
      <c r="B5" s="193"/>
      <c r="C5" s="193"/>
      <c r="D5" s="193"/>
      <c r="E5" s="199" t="s">
        <v>6</v>
      </c>
      <c r="F5" s="201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200"/>
      <c r="F6" s="202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200"/>
      <c r="F7" s="202"/>
      <c r="G7" s="12" t="s">
        <v>12</v>
      </c>
    </row>
    <row r="8" spans="1:11">
      <c r="A8" s="13"/>
      <c r="B8" s="13" t="s">
        <v>13</v>
      </c>
      <c r="C8" s="13"/>
      <c r="D8" s="14"/>
      <c r="E8" s="200"/>
      <c r="F8" s="202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มี.ค.!G156</f>
        <v>39652776.979999997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G12+มี.ค.!D12</f>
        <v>3171</v>
      </c>
      <c r="E12" s="115" t="s">
        <v>16</v>
      </c>
      <c r="F12" s="109">
        <v>41100000</v>
      </c>
      <c r="G12" s="98">
        <f>[1]เม.ย.!G16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G13+มี.ค.!D13</f>
        <v>113576</v>
      </c>
      <c r="E13" s="115" t="s">
        <v>17</v>
      </c>
      <c r="F13" s="109">
        <v>41200000</v>
      </c>
      <c r="G13" s="98">
        <f>[1]เม.ย.!G78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G14+มี.ค.!D14</f>
        <v>195805.01</v>
      </c>
      <c r="E14" s="115" t="s">
        <v>18</v>
      </c>
      <c r="F14" s="109">
        <v>41300000</v>
      </c>
      <c r="G14" s="98">
        <f>[1]เม.ย.!G86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G15+มี.ค.!D15</f>
        <v>0</v>
      </c>
      <c r="E15" s="115" t="s">
        <v>19</v>
      </c>
      <c r="F15" s="109">
        <v>41400000</v>
      </c>
      <c r="G15" s="98">
        <f>[1]เม.ย.!G95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G16+มี.ค.!D16</f>
        <v>530</v>
      </c>
      <c r="E16" s="115" t="s">
        <v>20</v>
      </c>
      <c r="F16" s="109">
        <v>41500000</v>
      </c>
      <c r="G16" s="98">
        <f>[1]เม.ย.!G106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G17+มี.ค.!D17</f>
        <v>0</v>
      </c>
      <c r="E17" s="115" t="s">
        <v>21</v>
      </c>
      <c r="F17" s="109">
        <v>41600000</v>
      </c>
      <c r="G17" s="98">
        <f>[1]เม.ย.!G110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G18+มี.ค.!D18</f>
        <v>6765356.1600000001</v>
      </c>
      <c r="E18" s="115" t="s">
        <v>22</v>
      </c>
      <c r="F18" s="109">
        <v>42100000</v>
      </c>
      <c r="G18" s="98">
        <f>[1]เม.ย.!G131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G19+มี.ค.!D19</f>
        <v>13739974</v>
      </c>
      <c r="E19" s="115" t="s">
        <v>23</v>
      </c>
      <c r="F19" s="109">
        <v>43100000</v>
      </c>
      <c r="G19" s="98">
        <f>[1]เม.ย.!G137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20818412.170000002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G23+มี.ค.!D23</f>
        <v>0</v>
      </c>
      <c r="E23" s="129" t="s">
        <v>25</v>
      </c>
      <c r="F23" s="130">
        <v>44100000</v>
      </c>
      <c r="G23" s="128">
        <f>[1]เม.ย.!G144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20818412.170000002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G27+มี.ค.!D27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G28+มี.ค.!D28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G29+มี.ค.!D29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G30+มี.ค.!D30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G31+มี.ค.!D31</f>
        <v>259412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G32+มี.ค.!D32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G33+มี.ค.!D33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G34+มี.ค.!D34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G35+มี.ค.!D35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G36+มี.ค.!D36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G37+มี.ค.!D37</f>
        <v>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G38+มี.ค.!D38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G39+มี.ค.!D39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G40+มี.ค.!D40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G41+มี.ค.!D41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G42+มี.ค.!D42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G43+มี.ค.!D43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G44+มี.ค.!D44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G45+มี.ค.!D45</f>
        <v>85018.849999999991</v>
      </c>
      <c r="E45" s="108" t="s">
        <v>78</v>
      </c>
      <c r="F45" s="109">
        <v>21040001</v>
      </c>
      <c r="G45" s="66"/>
    </row>
    <row r="46" spans="1:10" s="36" customFormat="1" ht="12.75">
      <c r="A46" s="96"/>
      <c r="B46" s="97"/>
      <c r="C46" s="97"/>
      <c r="D46" s="96">
        <f>G46+มี.ค.!D46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G47+มี.ค.!D47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G48+มี.ค.!D48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G49+มี.ค.!D49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G50+มี.ค.!D50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G51+มี.ค.!D51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G52+มี.ค.!D52</f>
        <v>65750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G53+มี.ค.!D53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G54+มี.ค.!D54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G55+มี.ค.!D55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G56+มี.ค.!D56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G57+มี.ค.!D57</f>
        <v>21688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G58+มี.ค.!D58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G59+มี.ค.!D59</f>
        <v>691172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G60+มี.ค.!D60</f>
        <v>42841.83</v>
      </c>
      <c r="E60" s="108" t="s">
        <v>85</v>
      </c>
      <c r="F60" s="109">
        <v>21040016</v>
      </c>
      <c r="G60" s="66"/>
    </row>
    <row r="61" spans="1:7" s="36" customFormat="1" ht="11.25" customHeight="1">
      <c r="A61" s="96"/>
      <c r="B61" s="97"/>
      <c r="C61" s="97"/>
      <c r="D61" s="96">
        <f>G61+มี.ค.!D61</f>
        <v>160380</v>
      </c>
      <c r="E61" s="108" t="s">
        <v>135</v>
      </c>
      <c r="F61" s="109">
        <v>21040099</v>
      </c>
      <c r="G61" s="66"/>
    </row>
    <row r="62" spans="1:7" s="36" customFormat="1" ht="12.75" hidden="1">
      <c r="A62" s="96"/>
      <c r="B62" s="97"/>
      <c r="C62" s="97"/>
      <c r="D62" s="96">
        <f>G62+มี.ค.!D62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G63+มี.ค.!D63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G64+มี.ค.!D64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G65+มี.ค.!D65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G66+มี.ค.!D66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G67+มี.ค.!D67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G68+มี.ค.!D68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G69+มี.ค.!D69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G70+มี.ค.!D70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G71+มี.ค.!D71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G72+มี.ค.!D72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G73+มี.ค.!D73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G74+มี.ค.!D74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G75+มี.ค.!D75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G76+มี.ค.!D76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1445510.83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22263923</v>
      </c>
      <c r="E80" s="47" t="s">
        <v>27</v>
      </c>
      <c r="F80" s="63"/>
      <c r="G80" s="64">
        <f>(G25+G78)</f>
        <v>0</v>
      </c>
    </row>
    <row r="81" spans="1:12" ht="15" thickTop="1">
      <c r="A81" s="16"/>
      <c r="B81" s="16"/>
      <c r="C81" s="16"/>
      <c r="D81" s="16"/>
      <c r="E81" s="17"/>
      <c r="F81" s="18"/>
      <c r="G81" s="19"/>
    </row>
    <row r="82" spans="1:12">
      <c r="A82" s="20"/>
      <c r="B82" s="20"/>
      <c r="C82" s="20"/>
      <c r="D82" s="20"/>
      <c r="E82" s="21"/>
      <c r="F82" s="22"/>
      <c r="G82" s="23"/>
    </row>
    <row r="83" spans="1:12">
      <c r="A83" s="20"/>
      <c r="B83" s="20"/>
      <c r="C83" s="20"/>
      <c r="D83" s="20"/>
      <c r="E83" s="21"/>
      <c r="F83" s="22"/>
      <c r="G83" s="23"/>
    </row>
    <row r="84" spans="1:12" s="24" customFormat="1" ht="15" thickBot="1">
      <c r="A84" s="206" t="s">
        <v>70</v>
      </c>
      <c r="B84" s="207"/>
      <c r="C84" s="207"/>
      <c r="D84" s="207"/>
      <c r="E84" s="207"/>
      <c r="F84" s="207"/>
      <c r="G84" s="207"/>
    </row>
    <row r="85" spans="1:12" ht="15" thickTop="1">
      <c r="A85" s="194" t="s">
        <v>1</v>
      </c>
      <c r="B85" s="195"/>
      <c r="C85" s="195"/>
      <c r="D85" s="195"/>
      <c r="E85" s="196" t="s">
        <v>6</v>
      </c>
      <c r="F85" s="203" t="s">
        <v>7</v>
      </c>
      <c r="G85" s="12" t="s">
        <v>2</v>
      </c>
      <c r="H85" s="25"/>
      <c r="I85" s="185" t="s">
        <v>52</v>
      </c>
      <c r="J85" s="186"/>
      <c r="K85" s="24"/>
    </row>
    <row r="86" spans="1:12">
      <c r="A86" s="10" t="s">
        <v>3</v>
      </c>
      <c r="B86" s="10" t="s">
        <v>4</v>
      </c>
      <c r="C86" s="10"/>
      <c r="D86" s="10" t="s">
        <v>5</v>
      </c>
      <c r="E86" s="197"/>
      <c r="F86" s="204"/>
      <c r="G86" s="12" t="s">
        <v>8</v>
      </c>
      <c r="H86" s="25"/>
      <c r="I86" s="187"/>
      <c r="J86" s="188"/>
      <c r="K86" s="24"/>
    </row>
    <row r="87" spans="1:12">
      <c r="A87" s="11" t="s">
        <v>9</v>
      </c>
      <c r="B87" s="11" t="s">
        <v>10</v>
      </c>
      <c r="C87" s="11" t="s">
        <v>11</v>
      </c>
      <c r="D87" s="11" t="s">
        <v>9</v>
      </c>
      <c r="E87" s="197"/>
      <c r="F87" s="204"/>
      <c r="G87" s="12" t="s">
        <v>12</v>
      </c>
      <c r="I87" s="156" t="s">
        <v>50</v>
      </c>
      <c r="J87" s="157" t="s">
        <v>50</v>
      </c>
    </row>
    <row r="88" spans="1:12">
      <c r="A88" s="13"/>
      <c r="B88" s="13" t="s">
        <v>13</v>
      </c>
      <c r="C88" s="13" t="s">
        <v>9</v>
      </c>
      <c r="D88" s="13"/>
      <c r="E88" s="198"/>
      <c r="F88" s="205"/>
      <c r="G88" s="14" t="s">
        <v>9</v>
      </c>
      <c r="I88" s="158" t="s">
        <v>51</v>
      </c>
      <c r="J88" s="159" t="s">
        <v>133</v>
      </c>
    </row>
    <row r="89" spans="1:12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2" s="36" customFormat="1" ht="12.75">
      <c r="A90" s="96">
        <f>[2]เม.ย.!G7</f>
        <v>14015260</v>
      </c>
      <c r="B90" s="141">
        <v>0</v>
      </c>
      <c r="C90" s="121">
        <f>SUM(A90+B90)</f>
        <v>14015260</v>
      </c>
      <c r="D90" s="96">
        <f>G90+มี.ค.!D90</f>
        <v>4403958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2" s="36" customFormat="1" ht="12.75">
      <c r="A91" s="96">
        <f>[2]เม.ย.!G8</f>
        <v>2571120</v>
      </c>
      <c r="B91" s="141">
        <v>0</v>
      </c>
      <c r="C91" s="121">
        <f t="shared" ref="C91:C100" si="1">SUM(A91+B91)</f>
        <v>2571120</v>
      </c>
      <c r="D91" s="96">
        <f>G91+มี.ค.!D91</f>
        <v>857040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2" s="36" customFormat="1" ht="12.75">
      <c r="A92" s="96">
        <f>[2]เม.ย.!G9</f>
        <v>9315736</v>
      </c>
      <c r="B92" s="141">
        <v>0</v>
      </c>
      <c r="C92" s="121">
        <f t="shared" si="1"/>
        <v>9315736</v>
      </c>
      <c r="D92" s="96">
        <f>G92+มี.ค.!D92</f>
        <v>2640916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2" s="36" customFormat="1" ht="12.75">
      <c r="A93" s="96">
        <f>[2]เม.ย.!G10</f>
        <v>816000</v>
      </c>
      <c r="B93" s="141">
        <v>0</v>
      </c>
      <c r="C93" s="121">
        <f t="shared" si="1"/>
        <v>816000</v>
      </c>
      <c r="D93" s="96">
        <f>G93+มี.ค.!D93</f>
        <v>130750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2" s="36" customFormat="1" ht="12.75">
      <c r="A94" s="96">
        <f>[2]เม.ย.!G11</f>
        <v>4293170</v>
      </c>
      <c r="B94" s="141">
        <v>0</v>
      </c>
      <c r="C94" s="121">
        <f t="shared" si="1"/>
        <v>4293170</v>
      </c>
      <c r="D94" s="96">
        <f>G94+มี.ค.!D94</f>
        <v>764895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2" s="36" customFormat="1" ht="12.75">
      <c r="A95" s="96">
        <f>[2]เม.ย.!G12</f>
        <v>2152144</v>
      </c>
      <c r="B95" s="141">
        <v>0</v>
      </c>
      <c r="C95" s="121">
        <f t="shared" si="1"/>
        <v>2152144</v>
      </c>
      <c r="D95" s="96">
        <f>G95+มี.ค.!D95</f>
        <v>69666.3</v>
      </c>
      <c r="E95" s="115" t="s">
        <v>34</v>
      </c>
      <c r="F95" s="142" t="s">
        <v>91</v>
      </c>
      <c r="G95" s="98">
        <f t="shared" si="2"/>
        <v>0</v>
      </c>
      <c r="I95" s="66"/>
      <c r="J95" s="67"/>
      <c r="K95" s="90"/>
      <c r="L95" s="90"/>
    </row>
    <row r="96" spans="1:12" s="36" customFormat="1" ht="12.75">
      <c r="A96" s="96">
        <f>[2]เม.ย.!G13</f>
        <v>257000</v>
      </c>
      <c r="B96" s="141">
        <v>0</v>
      </c>
      <c r="C96" s="121">
        <f t="shared" si="1"/>
        <v>257000</v>
      </c>
      <c r="D96" s="96">
        <f>G96+มี.ค.!D96</f>
        <v>73244.31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[2]เม.ย.!G14</f>
        <v>1275300</v>
      </c>
      <c r="B97" s="141">
        <v>0</v>
      </c>
      <c r="C97" s="121">
        <f t="shared" si="1"/>
        <v>1275300</v>
      </c>
      <c r="D97" s="96">
        <f>G97+มี.ค.!D97</f>
        <v>98900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[2]เม.ย.!G15</f>
        <v>3683270</v>
      </c>
      <c r="B98" s="141">
        <v>0</v>
      </c>
      <c r="C98" s="121">
        <f t="shared" si="1"/>
        <v>3683270</v>
      </c>
      <c r="D98" s="96">
        <f>G98+มี.ค.!D98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[2]เม.ย.!G16</f>
        <v>0</v>
      </c>
      <c r="B99" s="141">
        <v>0</v>
      </c>
      <c r="C99" s="121">
        <f t="shared" si="1"/>
        <v>0</v>
      </c>
      <c r="D99" s="96">
        <f>G99+มี.ค.!D99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[2]เม.ย.!G17</f>
        <v>2621000</v>
      </c>
      <c r="B100" s="141">
        <v>0</v>
      </c>
      <c r="C100" s="121">
        <f t="shared" si="1"/>
        <v>2621000</v>
      </c>
      <c r="D100" s="96">
        <f>G100+มี.ค.!D100</f>
        <v>1075088.6800000002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10114458.290000001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G104+มี.ค.!D104</f>
        <v>277012</v>
      </c>
      <c r="E104" s="135" t="s">
        <v>26</v>
      </c>
      <c r="F104" s="136">
        <v>11041000</v>
      </c>
      <c r="G104" s="137"/>
    </row>
    <row r="105" spans="1:10" s="36" customFormat="1" ht="12.75">
      <c r="A105" s="96"/>
      <c r="B105" s="97"/>
      <c r="C105" s="97"/>
      <c r="D105" s="96">
        <f>G105+มี.ค.!D105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G106+มี.ค.!D106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G107+มี.ค.!D107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G108+มี.ค.!D108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G109+มี.ค.!D109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G110+มี.ค.!D110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G111+มี.ค.!D111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G112+มี.ค.!D112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G113+มี.ค.!D113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G114+มี.ค.!D114</f>
        <v>5605932.0999999996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G115+มี.ค.!D115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G116+มี.ค.!D116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G117+มี.ค.!D117</f>
        <v>106597.58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G118+มี.ค.!D118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G119+มี.ค.!D119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G120+มี.ค.!D120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G121+มี.ค.!D121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G122+มี.ค.!D122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G123+มี.ค.!D123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G124+มี.ค.!D124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G125+มี.ค.!D125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G126+มี.ค.!D126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G127+มี.ค.!D127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G128+มี.ค.!D128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G129+มี.ค.!D129</f>
        <v>21688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G130+มี.ค.!D130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G131+มี.ค.!D131</f>
        <v>691172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G132+มี.ค.!D132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G133+มี.ค.!D133</f>
        <v>53615</v>
      </c>
      <c r="E133" s="108" t="s">
        <v>136</v>
      </c>
      <c r="F133" s="109">
        <v>21040099</v>
      </c>
      <c r="G133" s="66"/>
    </row>
    <row r="134" spans="1:10" s="36" customFormat="1" ht="12.75" hidden="1">
      <c r="A134" s="96"/>
      <c r="B134" s="97"/>
      <c r="C134" s="97"/>
      <c r="D134" s="96">
        <f>G134+มี.ค.!D134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G135+มี.ค.!D135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G136+มี.ค.!D136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G137+มี.ค.!D137</f>
        <v>0</v>
      </c>
      <c r="E137" s="154" t="s">
        <v>126</v>
      </c>
      <c r="F137" s="109">
        <v>22011003</v>
      </c>
      <c r="G137" s="66"/>
    </row>
    <row r="138" spans="1:10" s="36" customFormat="1" ht="0.75" customHeight="1">
      <c r="A138" s="96"/>
      <c r="B138" s="97"/>
      <c r="C138" s="97"/>
      <c r="D138" s="96">
        <f>G138+มี.ค.!D138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G139+มี.ค.!D139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G140+มี.ค.!D140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G141+มี.ค.!D141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G142+มี.ค.!D142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G143+มี.ค.!D143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G144+มี.ค.!D144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G145+มี.ค.!D145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G146+มี.ค.!D146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G147+มี.ค.!D147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G148+มี.ค.!D148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9833540.459999999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19947998.75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2315924.25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39652776.979999997</v>
      </c>
      <c r="E156" s="85" t="s">
        <v>43</v>
      </c>
      <c r="F156" s="81"/>
      <c r="G156" s="64">
        <f>(G10+G80-G152)</f>
        <v>39652776.979999997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  <c r="I158" s="88"/>
    </row>
    <row r="159" spans="1:9">
      <c r="G159" s="28"/>
    </row>
    <row r="160" spans="1:9">
      <c r="G160" s="28"/>
    </row>
    <row r="161" spans="1:7">
      <c r="A161" s="190" t="s">
        <v>143</v>
      </c>
      <c r="B161" s="190"/>
      <c r="C161" s="190" t="s">
        <v>140</v>
      </c>
      <c r="D161" s="190"/>
      <c r="E161" s="190" t="s">
        <v>137</v>
      </c>
      <c r="F161" s="190"/>
      <c r="G161" s="190"/>
    </row>
    <row r="162" spans="1:7">
      <c r="A162" s="190" t="s">
        <v>144</v>
      </c>
      <c r="B162" s="190"/>
      <c r="C162" s="190" t="s">
        <v>141</v>
      </c>
      <c r="D162" s="190"/>
      <c r="E162" s="190" t="s">
        <v>138</v>
      </c>
      <c r="F162" s="190"/>
      <c r="G162" s="190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G167" s="28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27"/>
      <c r="B171" s="29"/>
      <c r="C171" s="30"/>
      <c r="D171" s="30"/>
    </row>
    <row r="172" spans="1:7">
      <c r="A172" s="190"/>
      <c r="B172" s="190"/>
      <c r="C172" s="190"/>
      <c r="D172" s="190"/>
      <c r="E172" s="190"/>
      <c r="F172" s="190"/>
      <c r="G172" s="190"/>
    </row>
  </sheetData>
  <mergeCells count="19">
    <mergeCell ref="A162:B162"/>
    <mergeCell ref="C162:D162"/>
    <mergeCell ref="E162:G162"/>
    <mergeCell ref="A172:G172"/>
    <mergeCell ref="A1:G1"/>
    <mergeCell ref="A85:D85"/>
    <mergeCell ref="E85:E88"/>
    <mergeCell ref="F85:F88"/>
    <mergeCell ref="I1:K1"/>
    <mergeCell ref="A2:G2"/>
    <mergeCell ref="A3:G3"/>
    <mergeCell ref="A5:D5"/>
    <mergeCell ref="E5:E8"/>
    <mergeCell ref="F5:F8"/>
    <mergeCell ref="I85:J86"/>
    <mergeCell ref="A84:G84"/>
    <mergeCell ref="A161:B161"/>
    <mergeCell ref="C161:D161"/>
    <mergeCell ref="E161:G16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16" zoomScaleNormal="100" workbookViewId="0">
      <selection activeCell="G131" sqref="G13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91" t="str">
        <f>ต.ค.!A1</f>
        <v>องค์การบริหารส่วนตำบลห้วยยาง</v>
      </c>
      <c r="B1" s="191"/>
      <c r="C1" s="191"/>
      <c r="D1" s="191"/>
      <c r="E1" s="191"/>
      <c r="F1" s="191"/>
      <c r="G1" s="191"/>
      <c r="I1" s="189" t="s">
        <v>69</v>
      </c>
      <c r="J1" s="189"/>
      <c r="K1" s="189"/>
    </row>
    <row r="2" spans="1:11">
      <c r="A2" s="191" t="s">
        <v>0</v>
      </c>
      <c r="B2" s="191"/>
      <c r="C2" s="191"/>
      <c r="D2" s="191"/>
      <c r="E2" s="191"/>
      <c r="F2" s="191"/>
      <c r="G2" s="191"/>
      <c r="I2" s="5" t="s">
        <v>53</v>
      </c>
      <c r="J2" s="5" t="s">
        <v>68</v>
      </c>
      <c r="K2" s="5" t="s">
        <v>55</v>
      </c>
    </row>
    <row r="3" spans="1:11">
      <c r="A3" s="191" t="str">
        <f>"ปีงบประมาณ  "&amp;  I3 &amp;"  "&amp; J3 &amp;"  " &amp; K3</f>
        <v>ปีงบประมาณ  2561  พฤษภาคม  2561</v>
      </c>
      <c r="B3" s="191"/>
      <c r="C3" s="191"/>
      <c r="D3" s="191"/>
      <c r="E3" s="191"/>
      <c r="F3" s="191"/>
      <c r="G3" s="191"/>
      <c r="I3" s="6">
        <v>2561</v>
      </c>
      <c r="J3" s="6" t="s">
        <v>63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92" t="s">
        <v>1</v>
      </c>
      <c r="B5" s="193"/>
      <c r="C5" s="193"/>
      <c r="D5" s="193"/>
      <c r="E5" s="199" t="s">
        <v>6</v>
      </c>
      <c r="F5" s="201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200"/>
      <c r="F6" s="202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200"/>
      <c r="F7" s="202"/>
      <c r="G7" s="12" t="s">
        <v>12</v>
      </c>
    </row>
    <row r="8" spans="1:11">
      <c r="A8" s="13"/>
      <c r="B8" s="13" t="s">
        <v>13</v>
      </c>
      <c r="C8" s="13"/>
      <c r="D8" s="14"/>
      <c r="E8" s="200"/>
      <c r="F8" s="202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เม.ย.!G156</f>
        <v>39652776.979999997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G12+เม.ย.!D12</f>
        <v>3171</v>
      </c>
      <c r="E12" s="115" t="s">
        <v>16</v>
      </c>
      <c r="F12" s="109">
        <v>41100000</v>
      </c>
      <c r="G12" s="98">
        <f>[1]พ.ค.!G16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G13+เม.ย.!D13</f>
        <v>113576</v>
      </c>
      <c r="E13" s="115" t="s">
        <v>17</v>
      </c>
      <c r="F13" s="109">
        <v>41200000</v>
      </c>
      <c r="G13" s="98">
        <f>[1]พ.ค.!G78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G14+เม.ย.!D14</f>
        <v>195805.01</v>
      </c>
      <c r="E14" s="115" t="s">
        <v>18</v>
      </c>
      <c r="F14" s="109">
        <v>41300000</v>
      </c>
      <c r="G14" s="98">
        <f>[1]พ.ค.!G86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G15+เม.ย.!D15</f>
        <v>0</v>
      </c>
      <c r="E15" s="115" t="s">
        <v>19</v>
      </c>
      <c r="F15" s="109">
        <v>41400000</v>
      </c>
      <c r="G15" s="98">
        <f>[1]พ.ค.!G95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G16+เม.ย.!D16</f>
        <v>530</v>
      </c>
      <c r="E16" s="115" t="s">
        <v>20</v>
      </c>
      <c r="F16" s="109">
        <v>41500000</v>
      </c>
      <c r="G16" s="98">
        <f>[1]พ.ค.!G106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G17+เม.ย.!D17</f>
        <v>0</v>
      </c>
      <c r="E17" s="115" t="s">
        <v>21</v>
      </c>
      <c r="F17" s="109">
        <v>41600000</v>
      </c>
      <c r="G17" s="98">
        <f>[1]พ.ค.!G110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G18+เม.ย.!D18</f>
        <v>6765356.1600000001</v>
      </c>
      <c r="E18" s="115" t="s">
        <v>22</v>
      </c>
      <c r="F18" s="109">
        <v>42100000</v>
      </c>
      <c r="G18" s="98">
        <f>[1]พ.ค.!G131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G19+เม.ย.!D19</f>
        <v>13739974</v>
      </c>
      <c r="E19" s="115" t="s">
        <v>23</v>
      </c>
      <c r="F19" s="109">
        <v>43100000</v>
      </c>
      <c r="G19" s="98">
        <f>[1]พ.ค.!G137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20818412.170000002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G23+เม.ย.!D23</f>
        <v>0</v>
      </c>
      <c r="E23" s="129" t="s">
        <v>25</v>
      </c>
      <c r="F23" s="130">
        <v>44100000</v>
      </c>
      <c r="G23" s="128">
        <f>[1]พ.ค.!G144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20818412.170000002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G27+เม.ย.!D27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G28+เม.ย.!D28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G29+เม.ย.!D29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G30+เม.ย.!D30</f>
        <v>0</v>
      </c>
      <c r="E30" s="146" t="s">
        <v>117</v>
      </c>
      <c r="F30" s="142" t="s">
        <v>121</v>
      </c>
      <c r="G30" s="150"/>
    </row>
    <row r="31" spans="1:10" s="172" customFormat="1" ht="12.75">
      <c r="A31" s="169"/>
      <c r="B31" s="170"/>
      <c r="C31" s="170"/>
      <c r="D31" s="169">
        <f>G31+เม.ย.!D31</f>
        <v>259412</v>
      </c>
      <c r="E31" s="101" t="s">
        <v>26</v>
      </c>
      <c r="F31" s="102">
        <v>11041000</v>
      </c>
      <c r="G31" s="171"/>
      <c r="I31" s="173"/>
      <c r="J31" s="173"/>
    </row>
    <row r="32" spans="1:10" s="36" customFormat="1" ht="12.75">
      <c r="A32" s="96"/>
      <c r="B32" s="97"/>
      <c r="C32" s="97"/>
      <c r="D32" s="96">
        <f>G32+เม.ย.!D32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G33+เม.ย.!D33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G34+เม.ย.!D34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G35+เม.ย.!D35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G36+เม.ย.!D36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G37+เม.ย.!D37</f>
        <v>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G38+เม.ย.!D38</f>
        <v>0</v>
      </c>
      <c r="E38" s="108" t="s">
        <v>48</v>
      </c>
      <c r="F38" s="109">
        <v>11046000</v>
      </c>
      <c r="G38" s="66"/>
    </row>
    <row r="39" spans="1:10" s="172" customFormat="1" ht="12.75">
      <c r="A39" s="169"/>
      <c r="B39" s="170"/>
      <c r="C39" s="170"/>
      <c r="D39" s="169">
        <f>G39+เม.ย.!D39</f>
        <v>0</v>
      </c>
      <c r="E39" s="103" t="s">
        <v>112</v>
      </c>
      <c r="F39" s="102">
        <v>11047000</v>
      </c>
      <c r="G39" s="171"/>
    </row>
    <row r="40" spans="1:10" s="36" customFormat="1" ht="12.75">
      <c r="A40" s="96"/>
      <c r="B40" s="97"/>
      <c r="C40" s="97"/>
      <c r="D40" s="96">
        <f>G40+เม.ย.!D40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G41+เม.ย.!D41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G42+เม.ย.!D42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G43+เม.ย.!D43</f>
        <v>0</v>
      </c>
      <c r="E43" s="108" t="s">
        <v>101</v>
      </c>
      <c r="F43" s="109">
        <v>19030000</v>
      </c>
      <c r="G43" s="66"/>
    </row>
    <row r="44" spans="1:10" s="172" customFormat="1" ht="12.75">
      <c r="A44" s="169"/>
      <c r="B44" s="170"/>
      <c r="C44" s="170"/>
      <c r="D44" s="169">
        <f>G44+เม.ย.!D44</f>
        <v>0</v>
      </c>
      <c r="E44" s="103" t="s">
        <v>102</v>
      </c>
      <c r="F44" s="102">
        <v>19040000</v>
      </c>
      <c r="G44" s="171"/>
    </row>
    <row r="45" spans="1:10" s="36" customFormat="1" ht="12.75">
      <c r="A45" s="96"/>
      <c r="B45" s="97"/>
      <c r="C45" s="97"/>
      <c r="D45" s="96">
        <f>G45+เม.ย.!D45</f>
        <v>85018.849999999991</v>
      </c>
      <c r="E45" s="108" t="s">
        <v>78</v>
      </c>
      <c r="F45" s="109">
        <v>21040001</v>
      </c>
      <c r="G45" s="66"/>
    </row>
    <row r="46" spans="1:10" s="36" customFormat="1" ht="12.75" hidden="1">
      <c r="A46" s="96"/>
      <c r="B46" s="97"/>
      <c r="C46" s="97"/>
      <c r="D46" s="96">
        <f>G46+เม.ย.!D46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G47+เม.ย.!D47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G48+เม.ย.!D48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G49+เม.ย.!D49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G50+เม.ย.!D50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G51+เม.ย.!D51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G52+เม.ย.!D52</f>
        <v>65750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G53+เม.ย.!D53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G54+เม.ย.!D54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G55+เม.ย.!D55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G56+เม.ย.!D56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G57+เม.ย.!D57</f>
        <v>21688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G58+เม.ย.!D58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G59+เม.ย.!D59</f>
        <v>691172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G60+เม.ย.!D60</f>
        <v>42841.83</v>
      </c>
      <c r="E60" s="108" t="s">
        <v>85</v>
      </c>
      <c r="F60" s="109">
        <v>21040016</v>
      </c>
      <c r="G60" s="66"/>
    </row>
    <row r="61" spans="1:7" s="36" customFormat="1" ht="11.25" customHeight="1">
      <c r="A61" s="96"/>
      <c r="B61" s="97"/>
      <c r="C61" s="97"/>
      <c r="D61" s="96">
        <f>G61+เม.ย.!D61</f>
        <v>160380</v>
      </c>
      <c r="E61" s="108" t="s">
        <v>145</v>
      </c>
      <c r="F61" s="109">
        <v>21040099</v>
      </c>
      <c r="G61" s="66"/>
    </row>
    <row r="62" spans="1:7" s="36" customFormat="1" ht="12.75" hidden="1">
      <c r="A62" s="96"/>
      <c r="B62" s="97"/>
      <c r="C62" s="97"/>
      <c r="D62" s="96">
        <f>G62+เม.ย.!D62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G63+เม.ย.!D63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G64+เม.ย.!D64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G65+เม.ย.!D65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G66+เม.ย.!D66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G67+เม.ย.!D67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G68+เม.ย.!D68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G69+เม.ย.!D69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G70+เม.ย.!D70</f>
        <v>0</v>
      </c>
      <c r="E70" s="108" t="s">
        <v>131</v>
      </c>
      <c r="F70" s="109">
        <v>22012004</v>
      </c>
      <c r="G70" s="66"/>
    </row>
    <row r="71" spans="1:7" s="36" customFormat="1" ht="12.75" hidden="1">
      <c r="A71" s="96"/>
      <c r="B71" s="97"/>
      <c r="C71" s="97"/>
      <c r="D71" s="96">
        <f>G71+เม.ย.!D71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G72+เม.ย.!D72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G73+เม.ย.!D73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G74+เม.ย.!D74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G75+เม.ย.!D75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G76+เม.ย.!D76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1445510.83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22263923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6" t="s">
        <v>70</v>
      </c>
      <c r="B84" s="207"/>
      <c r="C84" s="207"/>
      <c r="D84" s="207"/>
      <c r="E84" s="207"/>
      <c r="F84" s="207"/>
      <c r="G84" s="207"/>
    </row>
    <row r="85" spans="1:11" ht="15" thickTop="1">
      <c r="A85" s="194" t="s">
        <v>1</v>
      </c>
      <c r="B85" s="195"/>
      <c r="C85" s="195"/>
      <c r="D85" s="195"/>
      <c r="E85" s="196" t="s">
        <v>6</v>
      </c>
      <c r="F85" s="203" t="s">
        <v>7</v>
      </c>
      <c r="G85" s="12" t="s">
        <v>2</v>
      </c>
      <c r="H85" s="25"/>
      <c r="I85" s="185" t="s">
        <v>52</v>
      </c>
      <c r="J85" s="186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7"/>
      <c r="F86" s="204"/>
      <c r="G86" s="12" t="s">
        <v>8</v>
      </c>
      <c r="H86" s="25"/>
      <c r="I86" s="187"/>
      <c r="J86" s="188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7"/>
      <c r="F87" s="204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8"/>
      <c r="F88" s="205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[2]พ.ค.!G7</f>
        <v>14015260</v>
      </c>
      <c r="B90" s="141">
        <v>0</v>
      </c>
      <c r="C90" s="121">
        <f>SUM(A90+B90)</f>
        <v>14015260</v>
      </c>
      <c r="D90" s="96">
        <f>G90+เม.ย.!D90</f>
        <v>4403958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[2]พ.ค.!G8</f>
        <v>2571120</v>
      </c>
      <c r="B91" s="141">
        <v>0</v>
      </c>
      <c r="C91" s="121">
        <f t="shared" ref="C91:C100" si="1">SUM(A91+B91)</f>
        <v>2571120</v>
      </c>
      <c r="D91" s="96">
        <f>G91+เม.ย.!D91</f>
        <v>857040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[2]พ.ค.!G9</f>
        <v>9315736</v>
      </c>
      <c r="B92" s="141">
        <v>0</v>
      </c>
      <c r="C92" s="121">
        <f t="shared" si="1"/>
        <v>9315736</v>
      </c>
      <c r="D92" s="96">
        <f>G92+เม.ย.!D92</f>
        <v>2640916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[2]พ.ค.!G10</f>
        <v>816000</v>
      </c>
      <c r="B93" s="141">
        <v>0</v>
      </c>
      <c r="C93" s="121">
        <f t="shared" si="1"/>
        <v>816000</v>
      </c>
      <c r="D93" s="96">
        <f>G93+เม.ย.!D93</f>
        <v>130750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[2]พ.ค.!G11</f>
        <v>4293170</v>
      </c>
      <c r="B94" s="141">
        <v>0</v>
      </c>
      <c r="C94" s="121">
        <f t="shared" si="1"/>
        <v>4293170</v>
      </c>
      <c r="D94" s="96">
        <f>G94+เม.ย.!D94</f>
        <v>764895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[2]พ.ค.!G12</f>
        <v>2152144</v>
      </c>
      <c r="B95" s="141">
        <v>0</v>
      </c>
      <c r="C95" s="121">
        <f t="shared" si="1"/>
        <v>2152144</v>
      </c>
      <c r="D95" s="96">
        <f>G95+เม.ย.!D95</f>
        <v>69666.3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[2]พ.ค.!G13</f>
        <v>257000</v>
      </c>
      <c r="B96" s="141">
        <v>0</v>
      </c>
      <c r="C96" s="121">
        <f t="shared" si="1"/>
        <v>257000</v>
      </c>
      <c r="D96" s="96">
        <f>G96+เม.ย.!D96</f>
        <v>73244.31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[2]พ.ค.!G14</f>
        <v>1275300</v>
      </c>
      <c r="B97" s="141">
        <v>0</v>
      </c>
      <c r="C97" s="121">
        <f t="shared" si="1"/>
        <v>1275300</v>
      </c>
      <c r="D97" s="96">
        <f>G97+เม.ย.!D97</f>
        <v>98900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[2]พ.ค.!G15</f>
        <v>3683270</v>
      </c>
      <c r="B98" s="141">
        <v>0</v>
      </c>
      <c r="C98" s="121">
        <f t="shared" si="1"/>
        <v>3683270</v>
      </c>
      <c r="D98" s="96">
        <f>G98+เม.ย.!D98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[2]พ.ค.!G16</f>
        <v>0</v>
      </c>
      <c r="B99" s="141">
        <v>0</v>
      </c>
      <c r="C99" s="121">
        <f t="shared" si="1"/>
        <v>0</v>
      </c>
      <c r="D99" s="96">
        <f>G99+เม.ย.!D99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[2]พ.ค.!G17</f>
        <v>2621000</v>
      </c>
      <c r="B100" s="141">
        <v>0</v>
      </c>
      <c r="C100" s="121">
        <f t="shared" si="1"/>
        <v>2621000</v>
      </c>
      <c r="D100" s="96">
        <f>G100+เม.ย.!D100</f>
        <v>1075088.6800000002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10114458.290000001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2" customFormat="1" ht="12.75">
      <c r="A104" s="174"/>
      <c r="B104" s="175"/>
      <c r="C104" s="175"/>
      <c r="D104" s="174">
        <f>G104+เม.ย.!D104</f>
        <v>277012</v>
      </c>
      <c r="E104" s="167" t="s">
        <v>26</v>
      </c>
      <c r="F104" s="168">
        <v>11041000</v>
      </c>
      <c r="G104" s="176"/>
    </row>
    <row r="105" spans="1:10" s="172" customFormat="1" ht="12.75">
      <c r="A105" s="169"/>
      <c r="B105" s="170"/>
      <c r="C105" s="170"/>
      <c r="D105" s="169">
        <f>G105+เม.ย.!D105</f>
        <v>100000</v>
      </c>
      <c r="E105" s="103" t="s">
        <v>47</v>
      </c>
      <c r="F105" s="102">
        <v>11045000</v>
      </c>
      <c r="G105" s="171"/>
    </row>
    <row r="106" spans="1:10" s="172" customFormat="1" ht="12.75">
      <c r="A106" s="169"/>
      <c r="B106" s="170"/>
      <c r="C106" s="170"/>
      <c r="D106" s="169">
        <f>G106+เม.ย.!D106</f>
        <v>0</v>
      </c>
      <c r="E106" s="103" t="s">
        <v>48</v>
      </c>
      <c r="F106" s="102">
        <v>11046000</v>
      </c>
      <c r="G106" s="171"/>
    </row>
    <row r="107" spans="1:10" s="172" customFormat="1" ht="12.75">
      <c r="A107" s="169"/>
      <c r="B107" s="170"/>
      <c r="C107" s="170"/>
      <c r="D107" s="169">
        <f>G107+เม.ย.!D107</f>
        <v>0</v>
      </c>
      <c r="E107" s="103" t="s">
        <v>112</v>
      </c>
      <c r="F107" s="102">
        <v>11047000</v>
      </c>
      <c r="G107" s="171"/>
    </row>
    <row r="108" spans="1:10" s="172" customFormat="1" ht="12.75" hidden="1">
      <c r="A108" s="169"/>
      <c r="B108" s="170"/>
      <c r="C108" s="170"/>
      <c r="D108" s="169">
        <f>G108+เม.ย.!D108</f>
        <v>0</v>
      </c>
      <c r="E108" s="103" t="s">
        <v>123</v>
      </c>
      <c r="F108" s="102">
        <v>12010010</v>
      </c>
      <c r="G108" s="171"/>
    </row>
    <row r="109" spans="1:10" s="172" customFormat="1" ht="12.75">
      <c r="A109" s="169"/>
      <c r="B109" s="170"/>
      <c r="C109" s="170"/>
      <c r="D109" s="169">
        <f>G109+เม.ย.!D109</f>
        <v>0</v>
      </c>
      <c r="E109" s="103" t="s">
        <v>104</v>
      </c>
      <c r="F109" s="102">
        <v>12045000</v>
      </c>
      <c r="G109" s="171"/>
    </row>
    <row r="110" spans="1:10" s="36" customFormat="1" ht="12.75" hidden="1">
      <c r="A110" s="96"/>
      <c r="B110" s="97"/>
      <c r="C110" s="97"/>
      <c r="D110" s="96">
        <f>G110+เม.ย.!D110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G111+เม.ย.!D111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G112+เม.ย.!D112</f>
        <v>0</v>
      </c>
      <c r="E112" s="108" t="s">
        <v>101</v>
      </c>
      <c r="F112" s="109">
        <v>19030000</v>
      </c>
      <c r="G112" s="66"/>
    </row>
    <row r="113" spans="1:10" s="172" customFormat="1" ht="12.75">
      <c r="A113" s="169"/>
      <c r="B113" s="170"/>
      <c r="C113" s="170"/>
      <c r="D113" s="169">
        <f>G113+เม.ย.!D113</f>
        <v>0</v>
      </c>
      <c r="E113" s="103" t="s">
        <v>102</v>
      </c>
      <c r="F113" s="102">
        <v>19040000</v>
      </c>
      <c r="G113" s="171"/>
    </row>
    <row r="114" spans="1:10" s="36" customFormat="1" ht="12.75">
      <c r="A114" s="96"/>
      <c r="B114" s="97"/>
      <c r="C114" s="97"/>
      <c r="D114" s="96">
        <f>G114+เม.ย.!D114</f>
        <v>5605932.0999999996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G115+เม.ย.!D115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G116+เม.ย.!D116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G117+เม.ย.!D117</f>
        <v>106597.58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G118+เม.ย.!D118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G119+เม.ย.!D119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G120+เม.ย.!D120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G121+เม.ย.!D121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G122+เม.ย.!D122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G123+เม.ย.!D123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G124+เม.ย.!D124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G125+เม.ย.!D125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G126+เม.ย.!D126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G127+เม.ย.!D127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G128+เม.ย.!D128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G129+เม.ย.!D129</f>
        <v>21688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G130+เม.ย.!D130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G131+เม.ย.!D131</f>
        <v>691172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G132+เม.ย.!D132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0.5" customHeight="1">
      <c r="A133" s="96"/>
      <c r="B133" s="97"/>
      <c r="C133" s="97"/>
      <c r="D133" s="96">
        <f>G133+เม.ย.!D133</f>
        <v>53615</v>
      </c>
      <c r="E133" s="108" t="s">
        <v>97</v>
      </c>
      <c r="F133" s="109">
        <v>21040099</v>
      </c>
      <c r="G133" s="66"/>
    </row>
    <row r="134" spans="1:10" s="36" customFormat="1" ht="12.75" hidden="1">
      <c r="A134" s="96"/>
      <c r="B134" s="97"/>
      <c r="C134" s="97"/>
      <c r="D134" s="96">
        <f>G134+เม.ย.!D134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G135+เม.ย.!D135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G136+เม.ย.!D136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G137+เม.ย.!D137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G138+เม.ย.!D138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G139+เม.ย.!D139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G140+เม.ย.!D140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G141+เม.ย.!D141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G142+เม.ย.!D142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G143+เม.ย.!D143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G144+เม.ย.!D144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G145+เม.ย.!D145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G146+เม.ย.!D146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G147+เม.ย.!D147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G148+เม.ย.!D148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9833540.459999999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19947998.75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2315924.25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39652776.979999997</v>
      </c>
      <c r="E156" s="85" t="s">
        <v>43</v>
      </c>
      <c r="F156" s="81"/>
      <c r="G156" s="64">
        <f>(G10+G80-G152)</f>
        <v>39652776.979999997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 ht="15" customHeight="1">
      <c r="G159" s="28"/>
    </row>
    <row r="160" spans="1:9" ht="18" customHeight="1">
      <c r="A160" s="190" t="s">
        <v>146</v>
      </c>
      <c r="B160" s="190"/>
      <c r="C160" s="190" t="s">
        <v>147</v>
      </c>
      <c r="D160" s="190"/>
      <c r="E160" s="190" t="s">
        <v>137</v>
      </c>
      <c r="F160" s="190"/>
      <c r="G160" s="190"/>
    </row>
    <row r="161" spans="1:7" ht="17.25" customHeight="1">
      <c r="A161" s="190" t="s">
        <v>139</v>
      </c>
      <c r="B161" s="190"/>
      <c r="C161" s="190" t="s">
        <v>148</v>
      </c>
      <c r="D161" s="190"/>
      <c r="E161" s="190" t="s">
        <v>138</v>
      </c>
      <c r="F161" s="190"/>
      <c r="G161" s="190"/>
    </row>
    <row r="162" spans="1:7" ht="18" customHeight="1">
      <c r="C162" s="190" t="s">
        <v>149</v>
      </c>
      <c r="D162" s="190"/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90"/>
      <c r="B171" s="190"/>
      <c r="C171" s="190"/>
      <c r="D171" s="190"/>
      <c r="E171" s="190"/>
      <c r="F171" s="190"/>
      <c r="G171" s="190"/>
    </row>
  </sheetData>
  <mergeCells count="20">
    <mergeCell ref="A160:B160"/>
    <mergeCell ref="C160:D160"/>
    <mergeCell ref="E160:G160"/>
    <mergeCell ref="A85:D85"/>
    <mergeCell ref="E85:E88"/>
    <mergeCell ref="F85:F88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1:B161"/>
    <mergeCell ref="C162:D162"/>
    <mergeCell ref="E161:G161"/>
    <mergeCell ref="C161:D161"/>
    <mergeCell ref="A171:G17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47" zoomScale="110" zoomScaleNormal="110" workbookViewId="0">
      <selection activeCell="A161" sqref="A161:B16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91" t="str">
        <f>ต.ค.!A1</f>
        <v>องค์การบริหารส่วนตำบลห้วยยาง</v>
      </c>
      <c r="B1" s="191"/>
      <c r="C1" s="191"/>
      <c r="D1" s="191"/>
      <c r="E1" s="191"/>
      <c r="F1" s="191"/>
      <c r="G1" s="191"/>
      <c r="I1" s="189" t="s">
        <v>69</v>
      </c>
      <c r="J1" s="189"/>
      <c r="K1" s="189"/>
    </row>
    <row r="2" spans="1:11" ht="23.25" customHeight="1">
      <c r="A2" s="191" t="s">
        <v>0</v>
      </c>
      <c r="B2" s="191"/>
      <c r="C2" s="191"/>
      <c r="D2" s="191"/>
      <c r="E2" s="191"/>
      <c r="F2" s="191"/>
      <c r="G2" s="191"/>
      <c r="I2" s="5" t="s">
        <v>53</v>
      </c>
      <c r="J2" s="5" t="s">
        <v>68</v>
      </c>
      <c r="K2" s="5" t="s">
        <v>55</v>
      </c>
    </row>
    <row r="3" spans="1:11" ht="21" customHeight="1">
      <c r="A3" s="191" t="str">
        <f>"ปีงบประมาณ  "&amp;  I3 &amp;"  "&amp; J3 &amp;"  " &amp; K3</f>
        <v>ปีงบประมาณ  2561  มิถุนายน  2561</v>
      </c>
      <c r="B3" s="191"/>
      <c r="C3" s="191"/>
      <c r="D3" s="191"/>
      <c r="E3" s="191"/>
      <c r="F3" s="191"/>
      <c r="G3" s="191"/>
      <c r="I3" s="6">
        <v>2561</v>
      </c>
      <c r="J3" s="6" t="s">
        <v>64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92" t="s">
        <v>1</v>
      </c>
      <c r="B5" s="193"/>
      <c r="C5" s="193"/>
      <c r="D5" s="193"/>
      <c r="E5" s="199" t="s">
        <v>6</v>
      </c>
      <c r="F5" s="201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200"/>
      <c r="F6" s="202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200"/>
      <c r="F7" s="202"/>
      <c r="G7" s="12" t="s">
        <v>12</v>
      </c>
    </row>
    <row r="8" spans="1:11">
      <c r="A8" s="13"/>
      <c r="B8" s="13" t="s">
        <v>13</v>
      </c>
      <c r="C8" s="13"/>
      <c r="D8" s="14"/>
      <c r="E8" s="200"/>
      <c r="F8" s="202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พ.ค.!G156</f>
        <v>39652776.979999997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G12+พ.ค.!D12</f>
        <v>3171</v>
      </c>
      <c r="E12" s="115" t="s">
        <v>16</v>
      </c>
      <c r="F12" s="109">
        <v>41100000</v>
      </c>
      <c r="G12" s="98">
        <f>[1]มิ.ย.!G16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G13+พ.ค.!D13</f>
        <v>113576</v>
      </c>
      <c r="E13" s="115" t="s">
        <v>17</v>
      </c>
      <c r="F13" s="109">
        <v>41200000</v>
      </c>
      <c r="G13" s="98">
        <f>[1]มิ.ย.!G78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G14+พ.ค.!D14</f>
        <v>195805.01</v>
      </c>
      <c r="E14" s="115" t="s">
        <v>18</v>
      </c>
      <c r="F14" s="109">
        <v>41300000</v>
      </c>
      <c r="G14" s="98">
        <f>[1]มิ.ย.!G86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G15+พ.ค.!D15</f>
        <v>0</v>
      </c>
      <c r="E15" s="115" t="s">
        <v>19</v>
      </c>
      <c r="F15" s="109">
        <v>41400000</v>
      </c>
      <c r="G15" s="98">
        <f>[1]มิ.ย.!G95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G16+พ.ค.!D16</f>
        <v>530</v>
      </c>
      <c r="E16" s="115" t="s">
        <v>20</v>
      </c>
      <c r="F16" s="109">
        <v>41500000</v>
      </c>
      <c r="G16" s="98">
        <f>[1]มิ.ย.!G106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G17+พ.ค.!D17</f>
        <v>0</v>
      </c>
      <c r="E17" s="115" t="s">
        <v>21</v>
      </c>
      <c r="F17" s="109">
        <v>41600000</v>
      </c>
      <c r="G17" s="98">
        <f>[1]มิ.ย.!G110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G18+พ.ค.!D18</f>
        <v>6765356.1600000001</v>
      </c>
      <c r="E18" s="115" t="s">
        <v>22</v>
      </c>
      <c r="F18" s="109">
        <v>42100000</v>
      </c>
      <c r="G18" s="98">
        <f>[1]มิ.ย.!G131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G19+พ.ค.!D19</f>
        <v>13739974</v>
      </c>
      <c r="E19" s="115" t="s">
        <v>23</v>
      </c>
      <c r="F19" s="109">
        <v>43100000</v>
      </c>
      <c r="G19" s="98">
        <f>[1]มิ.ย.!G137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20818412.170000002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G23+พ.ค.!D23</f>
        <v>0</v>
      </c>
      <c r="E23" s="129" t="s">
        <v>25</v>
      </c>
      <c r="F23" s="130">
        <v>44100000</v>
      </c>
      <c r="G23" s="128">
        <f>[1]มิ.ย.!G144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20818412.170000002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G27+พ.ค.!D27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G28+พ.ค.!D28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G29+พ.ค.!D29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G30+พ.ค.!D30</f>
        <v>0</v>
      </c>
      <c r="E30" s="146" t="s">
        <v>117</v>
      </c>
      <c r="F30" s="142" t="s">
        <v>121</v>
      </c>
      <c r="G30" s="150"/>
    </row>
    <row r="31" spans="1:10" s="172" customFormat="1" ht="12.75">
      <c r="A31" s="169"/>
      <c r="B31" s="170"/>
      <c r="C31" s="170"/>
      <c r="D31" s="169">
        <f>G31+พ.ค.!D31</f>
        <v>259412</v>
      </c>
      <c r="E31" s="101" t="s">
        <v>26</v>
      </c>
      <c r="F31" s="102">
        <v>11041000</v>
      </c>
      <c r="G31" s="171"/>
      <c r="I31" s="173"/>
      <c r="J31" s="173"/>
    </row>
    <row r="32" spans="1:10" s="36" customFormat="1" ht="12.75">
      <c r="A32" s="96"/>
      <c r="B32" s="97"/>
      <c r="C32" s="97"/>
      <c r="D32" s="96">
        <f>G32+พ.ค.!D32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G33+พ.ค.!D33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G34+พ.ค.!D34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G35+พ.ค.!D35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G36+พ.ค.!D36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G37+พ.ค.!D37</f>
        <v>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G38+พ.ค.!D38</f>
        <v>0</v>
      </c>
      <c r="E38" s="108" t="s">
        <v>48</v>
      </c>
      <c r="F38" s="109">
        <v>11046000</v>
      </c>
      <c r="G38" s="66"/>
    </row>
    <row r="39" spans="1:10" s="172" customFormat="1" ht="12.75">
      <c r="A39" s="169"/>
      <c r="B39" s="170"/>
      <c r="C39" s="170"/>
      <c r="D39" s="169">
        <f>G39+พ.ค.!D39</f>
        <v>0</v>
      </c>
      <c r="E39" s="103" t="s">
        <v>112</v>
      </c>
      <c r="F39" s="102">
        <v>11047000</v>
      </c>
      <c r="G39" s="171"/>
    </row>
    <row r="40" spans="1:10" s="172" customFormat="1" ht="12.75">
      <c r="A40" s="169"/>
      <c r="B40" s="170"/>
      <c r="C40" s="170"/>
      <c r="D40" s="169">
        <f>G40+พ.ค.!D40</f>
        <v>0</v>
      </c>
      <c r="E40" s="103" t="s">
        <v>104</v>
      </c>
      <c r="F40" s="102">
        <v>12045000</v>
      </c>
      <c r="G40" s="171"/>
    </row>
    <row r="41" spans="1:10" s="172" customFormat="1" ht="12.75" hidden="1">
      <c r="A41" s="169"/>
      <c r="B41" s="170"/>
      <c r="C41" s="170"/>
      <c r="D41" s="169">
        <f>G41+พ.ค.!D41</f>
        <v>0</v>
      </c>
      <c r="E41" s="103" t="s">
        <v>132</v>
      </c>
      <c r="F41" s="102">
        <v>12046000</v>
      </c>
      <c r="G41" s="171"/>
    </row>
    <row r="42" spans="1:10" s="172" customFormat="1" ht="12.75" hidden="1">
      <c r="A42" s="169"/>
      <c r="B42" s="170"/>
      <c r="C42" s="170"/>
      <c r="D42" s="169">
        <f>G42+พ.ค.!D42</f>
        <v>0</v>
      </c>
      <c r="E42" s="103" t="s">
        <v>100</v>
      </c>
      <c r="F42" s="102">
        <v>19020000</v>
      </c>
      <c r="G42" s="171"/>
    </row>
    <row r="43" spans="1:10" s="172" customFormat="1" ht="12.75" hidden="1">
      <c r="A43" s="169"/>
      <c r="B43" s="170"/>
      <c r="C43" s="170"/>
      <c r="D43" s="169">
        <f>G43+พ.ค.!D43</f>
        <v>0</v>
      </c>
      <c r="E43" s="103" t="s">
        <v>101</v>
      </c>
      <c r="F43" s="102">
        <v>19030000</v>
      </c>
      <c r="G43" s="171"/>
    </row>
    <row r="44" spans="1:10" s="172" customFormat="1" ht="12.75">
      <c r="A44" s="169"/>
      <c r="B44" s="170"/>
      <c r="C44" s="170"/>
      <c r="D44" s="169">
        <f>G44+พ.ค.!D44</f>
        <v>0</v>
      </c>
      <c r="E44" s="103" t="s">
        <v>102</v>
      </c>
      <c r="F44" s="102">
        <v>19040000</v>
      </c>
      <c r="G44" s="171"/>
    </row>
    <row r="45" spans="1:10" s="36" customFormat="1" ht="12.75">
      <c r="A45" s="96"/>
      <c r="B45" s="97"/>
      <c r="C45" s="97"/>
      <c r="D45" s="96">
        <f>G45+พ.ค.!D45</f>
        <v>85018.849999999991</v>
      </c>
      <c r="E45" s="108" t="s">
        <v>78</v>
      </c>
      <c r="F45" s="109">
        <v>21040001</v>
      </c>
      <c r="G45" s="66"/>
    </row>
    <row r="46" spans="1:10" s="36" customFormat="1" ht="12.75" hidden="1">
      <c r="A46" s="96"/>
      <c r="B46" s="97"/>
      <c r="C46" s="97"/>
      <c r="D46" s="96">
        <f>G46+พ.ค.!D46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G47+พ.ค.!D47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G48+พ.ค.!D48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G49+พ.ค.!D49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G50+พ.ค.!D50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G51+พ.ค.!D51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G52+พ.ค.!D52</f>
        <v>65750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G53+พ.ค.!D53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G54+พ.ค.!D54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G55+พ.ค.!D55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G56+พ.ค.!D56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G57+พ.ค.!D57</f>
        <v>21688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G58+พ.ค.!D58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G59+พ.ค.!D59</f>
        <v>691172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G60+พ.ค.!D60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G61+พ.ค.!D61</f>
        <v>160380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G62+พ.ค.!D62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G63+พ.ค.!D63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G64+พ.ค.!D64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G65+พ.ค.!D65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G66+พ.ค.!D66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G67+พ.ค.!D67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G68+พ.ค.!D68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G69+พ.ค.!D69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G70+พ.ค.!D70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G71+พ.ค.!D71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G72+พ.ค.!D72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G73+พ.ค.!D73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G74+พ.ค.!D74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G75+พ.ค.!D75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G76+พ.ค.!D76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31.5" customHeight="1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1445510.83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22263923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 ht="23.25" customHeight="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6" t="s">
        <v>70</v>
      </c>
      <c r="B84" s="207"/>
      <c r="C84" s="207"/>
      <c r="D84" s="207"/>
      <c r="E84" s="207"/>
      <c r="F84" s="207"/>
      <c r="G84" s="207"/>
    </row>
    <row r="85" spans="1:11" ht="15" thickTop="1">
      <c r="A85" s="194" t="s">
        <v>1</v>
      </c>
      <c r="B85" s="195"/>
      <c r="C85" s="195"/>
      <c r="D85" s="195"/>
      <c r="E85" s="196" t="s">
        <v>6</v>
      </c>
      <c r="F85" s="203" t="s">
        <v>7</v>
      </c>
      <c r="G85" s="12" t="s">
        <v>2</v>
      </c>
      <c r="H85" s="25"/>
      <c r="I85" s="185" t="s">
        <v>52</v>
      </c>
      <c r="J85" s="186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7"/>
      <c r="F86" s="204"/>
      <c r="G86" s="12" t="s">
        <v>8</v>
      </c>
      <c r="H86" s="25"/>
      <c r="I86" s="187"/>
      <c r="J86" s="188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7"/>
      <c r="F87" s="204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8"/>
      <c r="F88" s="205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[2]มิ.ย.!G7</f>
        <v>14015260</v>
      </c>
      <c r="B90" s="141">
        <v>0</v>
      </c>
      <c r="C90" s="121">
        <f>SUM(A90+B90)</f>
        <v>14015260</v>
      </c>
      <c r="D90" s="96">
        <f>G90+พ.ค.!D90</f>
        <v>4403958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[2]มิ.ย.!G8</f>
        <v>2571120</v>
      </c>
      <c r="B91" s="141">
        <v>0</v>
      </c>
      <c r="C91" s="121">
        <f t="shared" ref="C91:C100" si="1">SUM(A91+B91)</f>
        <v>2571120</v>
      </c>
      <c r="D91" s="96">
        <f>G91+พ.ค.!D91</f>
        <v>857040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[2]มิ.ย.!G9</f>
        <v>9315736</v>
      </c>
      <c r="B92" s="141">
        <v>0</v>
      </c>
      <c r="C92" s="121">
        <f t="shared" si="1"/>
        <v>9315736</v>
      </c>
      <c r="D92" s="96">
        <f>G92+พ.ค.!D92</f>
        <v>2640916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[2]มิ.ย.!G10</f>
        <v>816000</v>
      </c>
      <c r="B93" s="141">
        <v>0</v>
      </c>
      <c r="C93" s="121">
        <f t="shared" si="1"/>
        <v>816000</v>
      </c>
      <c r="D93" s="96">
        <f>G93+พ.ค.!D93</f>
        <v>130750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[2]มิ.ย.!G11</f>
        <v>4293170</v>
      </c>
      <c r="B94" s="141">
        <v>0</v>
      </c>
      <c r="C94" s="121">
        <f t="shared" si="1"/>
        <v>4293170</v>
      </c>
      <c r="D94" s="96">
        <f>G94+พ.ค.!D94</f>
        <v>764895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[2]มิ.ย.!G12</f>
        <v>2152144</v>
      </c>
      <c r="B95" s="141">
        <v>0</v>
      </c>
      <c r="C95" s="121">
        <f t="shared" si="1"/>
        <v>2152144</v>
      </c>
      <c r="D95" s="96">
        <f>G95+พ.ค.!D95</f>
        <v>69666.3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[2]มิ.ย.!G13</f>
        <v>257000</v>
      </c>
      <c r="B96" s="141">
        <v>0</v>
      </c>
      <c r="C96" s="121">
        <f t="shared" si="1"/>
        <v>257000</v>
      </c>
      <c r="D96" s="96">
        <f>G96+พ.ค.!D96</f>
        <v>73244.31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[2]มิ.ย.!G14</f>
        <v>1275300</v>
      </c>
      <c r="B97" s="141">
        <v>0</v>
      </c>
      <c r="C97" s="121">
        <f t="shared" si="1"/>
        <v>1275300</v>
      </c>
      <c r="D97" s="96">
        <f>G97+พ.ค.!D97</f>
        <v>98900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[2]มิ.ย.!G15</f>
        <v>3683270</v>
      </c>
      <c r="B98" s="141">
        <v>0</v>
      </c>
      <c r="C98" s="121">
        <f t="shared" si="1"/>
        <v>3683270</v>
      </c>
      <c r="D98" s="96">
        <f>G98+พ.ค.!D98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[2]มิ.ย.!G16</f>
        <v>0</v>
      </c>
      <c r="B99" s="141">
        <v>0</v>
      </c>
      <c r="C99" s="121">
        <f t="shared" si="1"/>
        <v>0</v>
      </c>
      <c r="D99" s="96">
        <f>G99+พ.ค.!D99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[2]มิ.ย.!G17</f>
        <v>2621000</v>
      </c>
      <c r="B100" s="141">
        <v>0</v>
      </c>
      <c r="C100" s="121">
        <f t="shared" si="1"/>
        <v>2621000</v>
      </c>
      <c r="D100" s="96">
        <f>G100+พ.ค.!D100</f>
        <v>1075088.6800000002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10114458.290000001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2" customFormat="1" ht="12.75">
      <c r="A104" s="174"/>
      <c r="B104" s="175"/>
      <c r="C104" s="175"/>
      <c r="D104" s="174">
        <f>G104+พ.ค.!D104</f>
        <v>277012</v>
      </c>
      <c r="E104" s="167" t="s">
        <v>26</v>
      </c>
      <c r="F104" s="168">
        <v>11041000</v>
      </c>
      <c r="G104" s="176"/>
    </row>
    <row r="105" spans="1:10" s="172" customFormat="1" ht="12.75">
      <c r="A105" s="169"/>
      <c r="B105" s="170"/>
      <c r="C105" s="170"/>
      <c r="D105" s="169">
        <f>G105+พ.ค.!D105</f>
        <v>100000</v>
      </c>
      <c r="E105" s="103" t="s">
        <v>47</v>
      </c>
      <c r="F105" s="102">
        <v>11045000</v>
      </c>
      <c r="G105" s="171"/>
    </row>
    <row r="106" spans="1:10" s="172" customFormat="1" ht="12.75">
      <c r="A106" s="169"/>
      <c r="B106" s="170"/>
      <c r="C106" s="170"/>
      <c r="D106" s="169">
        <f>G106+พ.ค.!D106</f>
        <v>0</v>
      </c>
      <c r="E106" s="103" t="s">
        <v>48</v>
      </c>
      <c r="F106" s="102">
        <v>11046000</v>
      </c>
      <c r="G106" s="171"/>
    </row>
    <row r="107" spans="1:10" s="172" customFormat="1" ht="12.75">
      <c r="A107" s="169"/>
      <c r="B107" s="170"/>
      <c r="C107" s="170"/>
      <c r="D107" s="169">
        <f>G107+พ.ค.!D107</f>
        <v>0</v>
      </c>
      <c r="E107" s="103" t="s">
        <v>112</v>
      </c>
      <c r="F107" s="102">
        <v>11047000</v>
      </c>
      <c r="G107" s="171"/>
    </row>
    <row r="108" spans="1:10" s="172" customFormat="1" ht="12.75" hidden="1">
      <c r="A108" s="169"/>
      <c r="B108" s="170"/>
      <c r="C108" s="170"/>
      <c r="D108" s="169">
        <f>G108+พ.ค.!D108</f>
        <v>0</v>
      </c>
      <c r="E108" s="103" t="s">
        <v>123</v>
      </c>
      <c r="F108" s="102">
        <v>12010010</v>
      </c>
      <c r="G108" s="171"/>
    </row>
    <row r="109" spans="1:10" s="172" customFormat="1" ht="12.75">
      <c r="A109" s="169"/>
      <c r="B109" s="170"/>
      <c r="C109" s="170"/>
      <c r="D109" s="169">
        <f>G109+พ.ค.!D109</f>
        <v>0</v>
      </c>
      <c r="E109" s="103" t="s">
        <v>104</v>
      </c>
      <c r="F109" s="102">
        <v>12045000</v>
      </c>
      <c r="G109" s="171"/>
    </row>
    <row r="110" spans="1:10" s="172" customFormat="1" ht="12.75" hidden="1">
      <c r="A110" s="169"/>
      <c r="B110" s="170"/>
      <c r="C110" s="170"/>
      <c r="D110" s="169">
        <f>G110+พ.ค.!D110</f>
        <v>0</v>
      </c>
      <c r="E110" s="103" t="s">
        <v>132</v>
      </c>
      <c r="F110" s="102">
        <v>12046000</v>
      </c>
      <c r="G110" s="171"/>
    </row>
    <row r="111" spans="1:10" s="172" customFormat="1" ht="12.75" hidden="1">
      <c r="A111" s="169"/>
      <c r="B111" s="170"/>
      <c r="C111" s="170"/>
      <c r="D111" s="169">
        <f>G111+พ.ค.!D111</f>
        <v>0</v>
      </c>
      <c r="E111" s="103" t="s">
        <v>100</v>
      </c>
      <c r="F111" s="102">
        <v>19020000</v>
      </c>
      <c r="G111" s="171"/>
    </row>
    <row r="112" spans="1:10" s="172" customFormat="1" ht="12.75" hidden="1">
      <c r="A112" s="169"/>
      <c r="B112" s="170"/>
      <c r="C112" s="170"/>
      <c r="D112" s="169">
        <f>G112+พ.ค.!D112</f>
        <v>0</v>
      </c>
      <c r="E112" s="103" t="s">
        <v>101</v>
      </c>
      <c r="F112" s="102">
        <v>19030000</v>
      </c>
      <c r="G112" s="171"/>
    </row>
    <row r="113" spans="1:10" s="172" customFormat="1" ht="12.75">
      <c r="A113" s="169"/>
      <c r="B113" s="170"/>
      <c r="C113" s="170"/>
      <c r="D113" s="169">
        <f>G113+พ.ค.!D113</f>
        <v>0</v>
      </c>
      <c r="E113" s="103" t="s">
        <v>102</v>
      </c>
      <c r="F113" s="102">
        <v>19040000</v>
      </c>
      <c r="G113" s="171"/>
    </row>
    <row r="114" spans="1:10" s="36" customFormat="1" ht="12.75">
      <c r="A114" s="96"/>
      <c r="B114" s="97"/>
      <c r="C114" s="97"/>
      <c r="D114" s="96">
        <f>G114+พ.ค.!D114</f>
        <v>5605932.0999999996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G115+พ.ค.!D115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G116+พ.ค.!D116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G117+พ.ค.!D117</f>
        <v>106597.58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G118+พ.ค.!D118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G119+พ.ค.!D119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G120+พ.ค.!D120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G121+พ.ค.!D121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G122+พ.ค.!D122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G123+พ.ค.!D123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G124+พ.ค.!D124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G125+พ.ค.!D125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G126+พ.ค.!D126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G127+พ.ค.!D127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G128+พ.ค.!D128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G129+พ.ค.!D129</f>
        <v>21688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G130+พ.ค.!D130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G131+พ.ค.!D131</f>
        <v>691172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G132+พ.ค.!D132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G133+พ.ค.!D133</f>
        <v>53615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G134+พ.ค.!D134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G135+พ.ค.!D135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G136+พ.ค.!D136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G137+พ.ค.!D137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G138+พ.ค.!D138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G139+พ.ค.!D139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G140+พ.ค.!D140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G141+พ.ค.!D141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G142+พ.ค.!D142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G143+พ.ค.!D143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G144+พ.ค.!D144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G145+พ.ค.!D145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G146+พ.ค.!D146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G147+พ.ค.!D147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G148+พ.ค.!D148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9833540.459999999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19947998.75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2315924.25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39652776.979999997</v>
      </c>
      <c r="E156" s="85" t="s">
        <v>43</v>
      </c>
      <c r="F156" s="81"/>
      <c r="G156" s="64">
        <f>(G10+G80-G152)</f>
        <v>39652776.979999997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 ht="6.75" customHeight="1">
      <c r="G160" s="28"/>
    </row>
    <row r="161" spans="1:7" ht="25.5" customHeight="1">
      <c r="A161" s="190" t="s">
        <v>146</v>
      </c>
      <c r="B161" s="190"/>
      <c r="C161" s="190" t="s">
        <v>150</v>
      </c>
      <c r="D161" s="190"/>
      <c r="E161" s="190" t="s">
        <v>137</v>
      </c>
      <c r="F161" s="190"/>
      <c r="G161" s="190"/>
    </row>
    <row r="162" spans="1:7" ht="22.5" customHeight="1">
      <c r="A162" s="190" t="s">
        <v>139</v>
      </c>
      <c r="B162" s="190"/>
      <c r="C162" s="190" t="s">
        <v>141</v>
      </c>
      <c r="D162" s="190"/>
      <c r="E162" s="190" t="s">
        <v>138</v>
      </c>
      <c r="F162" s="190"/>
      <c r="G162" s="190"/>
    </row>
    <row r="163" spans="1:7" ht="18" customHeight="1">
      <c r="C163" s="190"/>
      <c r="D163" s="190"/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90"/>
      <c r="B171" s="190"/>
      <c r="C171" s="190"/>
      <c r="D171" s="190"/>
      <c r="E171" s="190"/>
      <c r="F171" s="190"/>
      <c r="G171" s="190"/>
    </row>
  </sheetData>
  <mergeCells count="20">
    <mergeCell ref="A161:B161"/>
    <mergeCell ref="C161:D161"/>
    <mergeCell ref="E161:G161"/>
    <mergeCell ref="A85:D85"/>
    <mergeCell ref="E85:E88"/>
    <mergeCell ref="F85:F88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2:B162"/>
    <mergeCell ref="C162:D162"/>
    <mergeCell ref="E162:G162"/>
    <mergeCell ref="C163:D163"/>
    <mergeCell ref="A171:G17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15</vt:i4>
      </vt:variant>
    </vt:vector>
  </HeadingPairs>
  <TitlesOfParts>
    <vt:vector size="30" baseType="lpstr">
      <vt:lpstr>ต.ค.</vt:lpstr>
      <vt:lpstr>พ.ย.</vt:lpstr>
      <vt:lpstr>ธ.ค.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ฐานข้อมูล</vt:lpstr>
      <vt:lpstr>Sheet13</vt:lpstr>
      <vt:lpstr>Sheet1</vt:lpstr>
      <vt:lpstr>ก.ค.!Print_Area</vt:lpstr>
      <vt:lpstr>ก.พ.!Print_Area</vt:lpstr>
      <vt:lpstr>ก.ย.!Print_Area</vt:lpstr>
      <vt:lpstr>ต.ค.!Print_Area</vt:lpstr>
      <vt:lpstr>ธ.ค.!Print_Area</vt:lpstr>
      <vt:lpstr>พ.ค.!Print_Area</vt:lpstr>
      <vt:lpstr>พ.ย.!Print_Area</vt:lpstr>
      <vt:lpstr>ม.ค.!Print_Area</vt:lpstr>
      <vt:lpstr>มิ.ย.!Print_Area</vt:lpstr>
      <vt:lpstr>มี.ค.!Print_Area</vt:lpstr>
      <vt:lpstr>เม.ย.!Print_Area</vt:lpstr>
      <vt:lpstr>ส.ค.!Print_Area</vt:lpstr>
      <vt:lpstr>เดือน</vt:lpstr>
      <vt:lpstr>ปีงบประมาณ</vt:lpstr>
      <vt:lpstr>พ.ศ.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Windows User</cp:lastModifiedBy>
  <cp:lastPrinted>2019-02-01T06:29:18Z</cp:lastPrinted>
  <dcterms:created xsi:type="dcterms:W3CDTF">2015-11-02T13:07:45Z</dcterms:created>
  <dcterms:modified xsi:type="dcterms:W3CDTF">2019-02-01T06:31:28Z</dcterms:modified>
</cp:coreProperties>
</file>