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บการเงิน(อบรม)\งบการเงินประจำเดือน\2.รายงานรับ-จ่ายเงิน\"/>
    </mc:Choice>
  </mc:AlternateContent>
  <bookViews>
    <workbookView xWindow="240" yWindow="645" windowWidth="20115" windowHeight="7395" tabRatio="664" firstSheet="1" activeTab="9"/>
  </bookViews>
  <sheets>
    <sheet name="ต.ค." sheetId="1" r:id="rId1"/>
    <sheet name="พ.ย." sheetId="2" r:id="rId2"/>
    <sheet name="ธ.ค." sheetId="3" r:id="rId3"/>
    <sheet name="ม.ค." sheetId="4" r:id="rId4"/>
    <sheet name="ก.พ." sheetId="5" r:id="rId5"/>
    <sheet name="มี.ค." sheetId="6" r:id="rId6"/>
    <sheet name="เม.ย." sheetId="7" r:id="rId7"/>
    <sheet name="พ.ค." sheetId="8" r:id="rId8"/>
    <sheet name="มิ.ย." sheetId="9" r:id="rId9"/>
    <sheet name="ก.ค." sheetId="10" r:id="rId10"/>
    <sheet name="ส.ค." sheetId="11" r:id="rId11"/>
    <sheet name="ก.ย." sheetId="12" r:id="rId12"/>
    <sheet name="ฐานข้อมูล" sheetId="13" state="hidden" r:id="rId13"/>
    <sheet name="Sheet13" sheetId="14" r:id="rId14"/>
    <sheet name="Sheet1" sheetId="15" r:id="rId15"/>
  </sheets>
  <externalReferences>
    <externalReference r:id="rId16"/>
    <externalReference r:id="rId17"/>
  </externalReferences>
  <definedNames>
    <definedName name="_xlnm.Print_Area" localSheetId="9">ก.ค.!$A$1:$G$162</definedName>
    <definedName name="_xlnm.Print_Area" localSheetId="4">ก.พ.!$A$1:$G$164</definedName>
    <definedName name="_xlnm.Print_Area" localSheetId="11">ก.ย.!$A$1:$G$171</definedName>
    <definedName name="_xlnm.Print_Area" localSheetId="0">ต.ค.!$A$1:$G$171</definedName>
    <definedName name="_xlnm.Print_Area" localSheetId="2">ธ.ค.!$A$1:$G$171</definedName>
    <definedName name="_xlnm.Print_Area" localSheetId="7">พ.ค.!$A$1:$G$163</definedName>
    <definedName name="_xlnm.Print_Area" localSheetId="1">พ.ย.!$A$1:$G$171</definedName>
    <definedName name="_xlnm.Print_Area" localSheetId="3">ม.ค.!$A$1:$G$171</definedName>
    <definedName name="_xlnm.Print_Area" localSheetId="8">มิ.ย.!$A$1:$G$164</definedName>
    <definedName name="_xlnm.Print_Area" localSheetId="5">มี.ค.!$A$1:$G$163</definedName>
    <definedName name="_xlnm.Print_Area" localSheetId="6">เม.ย.!$A$1:$G$163</definedName>
    <definedName name="_xlnm.Print_Area" localSheetId="10">ส.ค.!$A$1:$G$171</definedName>
    <definedName name="เดือน">ฐานข้อมูล!$B$2:$B$13</definedName>
    <definedName name="ปีงบประมาณ">ฐานข้อมูล!$A$2:$A$8</definedName>
    <definedName name="พ.ศ.">ฐานข้อมูล!$C$2:$C$9</definedName>
  </definedNames>
  <calcPr calcId="152511"/>
</workbook>
</file>

<file path=xl/calcChain.xml><?xml version="1.0" encoding="utf-8"?>
<calcChain xmlns="http://schemas.openxmlformats.org/spreadsheetml/2006/main">
  <c r="G31" i="10" l="1"/>
  <c r="I94" i="10"/>
  <c r="I94" i="9" l="1"/>
  <c r="G31" i="9"/>
  <c r="G131" i="9" l="1"/>
  <c r="D28" i="8" l="1"/>
  <c r="I94" i="8" l="1"/>
  <c r="I93" i="8"/>
  <c r="I90" i="8"/>
  <c r="G31" i="8"/>
  <c r="I94" i="7" l="1"/>
  <c r="I93" i="7" l="1"/>
  <c r="G31" i="7"/>
  <c r="G104" i="7"/>
  <c r="G31" i="6" l="1"/>
  <c r="I90" i="6"/>
  <c r="I94" i="6"/>
  <c r="I94" i="5" l="1"/>
  <c r="G31" i="5"/>
  <c r="I102" i="1" l="1"/>
  <c r="G101" i="1"/>
  <c r="D101" i="1" l="1"/>
  <c r="G23" i="12" l="1"/>
  <c r="G19" i="12"/>
  <c r="G18" i="12"/>
  <c r="G17" i="12"/>
  <c r="G16" i="12"/>
  <c r="G15" i="12"/>
  <c r="G14" i="12"/>
  <c r="G13" i="12"/>
  <c r="G12" i="12"/>
  <c r="G23" i="11"/>
  <c r="G19" i="11"/>
  <c r="G18" i="11"/>
  <c r="G17" i="11"/>
  <c r="G16" i="11"/>
  <c r="G15" i="11"/>
  <c r="G14" i="11"/>
  <c r="G13" i="11"/>
  <c r="G12" i="11"/>
  <c r="G23" i="10"/>
  <c r="G19" i="10"/>
  <c r="G18" i="10"/>
  <c r="G17" i="10"/>
  <c r="G16" i="10"/>
  <c r="G15" i="10"/>
  <c r="G14" i="10"/>
  <c r="G13" i="10"/>
  <c r="G12" i="10"/>
  <c r="G23" i="9"/>
  <c r="G19" i="9"/>
  <c r="G18" i="9"/>
  <c r="G17" i="9"/>
  <c r="G16" i="9"/>
  <c r="G15" i="9"/>
  <c r="G14" i="9"/>
  <c r="G13" i="9"/>
  <c r="G12" i="9"/>
  <c r="G23" i="8"/>
  <c r="G19" i="8"/>
  <c r="G18" i="8"/>
  <c r="G17" i="8"/>
  <c r="G16" i="8"/>
  <c r="G15" i="8"/>
  <c r="G14" i="8"/>
  <c r="G13" i="8"/>
  <c r="G12" i="8"/>
  <c r="G23" i="7"/>
  <c r="G19" i="7"/>
  <c r="G18" i="7"/>
  <c r="G17" i="7"/>
  <c r="G16" i="7"/>
  <c r="G15" i="7"/>
  <c r="G14" i="7"/>
  <c r="G13" i="7"/>
  <c r="G12" i="7"/>
  <c r="G23" i="6"/>
  <c r="G19" i="6"/>
  <c r="G18" i="6"/>
  <c r="G17" i="6"/>
  <c r="G16" i="6"/>
  <c r="G15" i="6"/>
  <c r="G14" i="6"/>
  <c r="G13" i="6"/>
  <c r="G12" i="6"/>
  <c r="G23" i="5"/>
  <c r="G19" i="5"/>
  <c r="G18" i="5"/>
  <c r="G17" i="5"/>
  <c r="G16" i="5"/>
  <c r="G15" i="5"/>
  <c r="G14" i="5"/>
  <c r="G13" i="5"/>
  <c r="G12" i="5"/>
  <c r="G23" i="4"/>
  <c r="G19" i="4"/>
  <c r="G18" i="4"/>
  <c r="G17" i="4"/>
  <c r="G16" i="4"/>
  <c r="G15" i="4"/>
  <c r="G14" i="4"/>
  <c r="G13" i="4"/>
  <c r="G12" i="4"/>
  <c r="G23" i="3"/>
  <c r="G19" i="3"/>
  <c r="G18" i="3"/>
  <c r="G17" i="3"/>
  <c r="G16" i="3"/>
  <c r="G15" i="3"/>
  <c r="G14" i="3"/>
  <c r="G13" i="3"/>
  <c r="G12" i="3"/>
  <c r="G23" i="2"/>
  <c r="G19" i="2"/>
  <c r="G18" i="2"/>
  <c r="G17" i="2"/>
  <c r="G16" i="2"/>
  <c r="G15" i="2"/>
  <c r="G14" i="2"/>
  <c r="G13" i="2"/>
  <c r="G12" i="2"/>
  <c r="G23" i="1"/>
  <c r="G19" i="1"/>
  <c r="G18" i="1"/>
  <c r="G17" i="1"/>
  <c r="G16" i="1"/>
  <c r="G15" i="1"/>
  <c r="G14" i="1"/>
  <c r="G13" i="1"/>
  <c r="A19" i="1"/>
  <c r="A18" i="1"/>
  <c r="A17" i="1"/>
  <c r="A16" i="1"/>
  <c r="A15" i="1"/>
  <c r="A14" i="1"/>
  <c r="A13" i="1"/>
  <c r="G12" i="1" l="1"/>
  <c r="A12" i="1" l="1"/>
  <c r="A100" i="12" l="1"/>
  <c r="A99" i="12"/>
  <c r="A98" i="12"/>
  <c r="A97" i="12"/>
  <c r="A96" i="12"/>
  <c r="A95" i="12"/>
  <c r="A94" i="12"/>
  <c r="A93" i="12"/>
  <c r="A92" i="12"/>
  <c r="A91" i="12"/>
  <c r="A90" i="12"/>
  <c r="A100" i="11"/>
  <c r="A99" i="11"/>
  <c r="A98" i="11"/>
  <c r="A97" i="11"/>
  <c r="A96" i="11"/>
  <c r="A95" i="11"/>
  <c r="A94" i="11"/>
  <c r="A93" i="11"/>
  <c r="A92" i="11"/>
  <c r="A91" i="11"/>
  <c r="A90" i="11"/>
  <c r="A100" i="10"/>
  <c r="A99" i="10"/>
  <c r="A98" i="10"/>
  <c r="A97" i="10"/>
  <c r="A96" i="10"/>
  <c r="A95" i="10"/>
  <c r="A94" i="10"/>
  <c r="A93" i="10"/>
  <c r="A92" i="10"/>
  <c r="A91" i="10"/>
  <c r="A90" i="10"/>
  <c r="A100" i="9"/>
  <c r="A99" i="9"/>
  <c r="A98" i="9"/>
  <c r="A97" i="9"/>
  <c r="A96" i="9"/>
  <c r="A95" i="9"/>
  <c r="A94" i="9"/>
  <c r="A93" i="9"/>
  <c r="A92" i="9"/>
  <c r="A91" i="9"/>
  <c r="A90" i="9"/>
  <c r="A100" i="8"/>
  <c r="A99" i="8"/>
  <c r="A98" i="8"/>
  <c r="A97" i="8"/>
  <c r="A96" i="8"/>
  <c r="A95" i="8"/>
  <c r="A94" i="8"/>
  <c r="A93" i="8"/>
  <c r="A92" i="8"/>
  <c r="A91" i="8"/>
  <c r="A90" i="8"/>
  <c r="A100" i="7"/>
  <c r="A99" i="7"/>
  <c r="A98" i="7"/>
  <c r="A97" i="7"/>
  <c r="A96" i="7"/>
  <c r="A95" i="7"/>
  <c r="A94" i="7"/>
  <c r="A93" i="7"/>
  <c r="A92" i="7"/>
  <c r="A91" i="7"/>
  <c r="A90" i="7"/>
  <c r="A100" i="6"/>
  <c r="A99" i="6"/>
  <c r="A98" i="6"/>
  <c r="A97" i="6"/>
  <c r="A96" i="6"/>
  <c r="A95" i="6"/>
  <c r="A94" i="6"/>
  <c r="A93" i="6"/>
  <c r="A92" i="6"/>
  <c r="A91" i="6"/>
  <c r="A90" i="6"/>
  <c r="A100" i="5"/>
  <c r="A99" i="5"/>
  <c r="A98" i="5"/>
  <c r="A97" i="5"/>
  <c r="A96" i="5"/>
  <c r="A95" i="5"/>
  <c r="A94" i="5"/>
  <c r="A93" i="5"/>
  <c r="A92" i="5"/>
  <c r="A91" i="5"/>
  <c r="A90" i="5"/>
  <c r="A100" i="4"/>
  <c r="A99" i="4"/>
  <c r="A98" i="4"/>
  <c r="A97" i="4"/>
  <c r="A96" i="4"/>
  <c r="A95" i="4"/>
  <c r="A94" i="4"/>
  <c r="A93" i="4"/>
  <c r="A92" i="4"/>
  <c r="A91" i="4"/>
  <c r="A90" i="4"/>
  <c r="A100" i="3"/>
  <c r="A99" i="3"/>
  <c r="A98" i="3"/>
  <c r="A97" i="3"/>
  <c r="A96" i="3"/>
  <c r="A95" i="3"/>
  <c r="A94" i="3"/>
  <c r="A93" i="3"/>
  <c r="A92" i="3"/>
  <c r="A91" i="3"/>
  <c r="A90" i="3"/>
  <c r="A100" i="2"/>
  <c r="A99" i="2"/>
  <c r="A98" i="2"/>
  <c r="A97" i="2"/>
  <c r="A96" i="2"/>
  <c r="A95" i="2"/>
  <c r="A94" i="2"/>
  <c r="A93" i="2"/>
  <c r="A92" i="2"/>
  <c r="A91" i="2"/>
  <c r="A90" i="2"/>
  <c r="A100" i="1"/>
  <c r="A99" i="1"/>
  <c r="A98" i="1"/>
  <c r="A97" i="1"/>
  <c r="A96" i="1"/>
  <c r="A95" i="1"/>
  <c r="A94" i="1"/>
  <c r="A93" i="1"/>
  <c r="A92" i="1"/>
  <c r="A91" i="1"/>
  <c r="A90" i="1"/>
  <c r="D41" i="1" l="1"/>
  <c r="D41" i="2" s="1"/>
  <c r="D41" i="3" s="1"/>
  <c r="D41" i="4" s="1"/>
  <c r="D41" i="5" s="1"/>
  <c r="D41" i="6" s="1"/>
  <c r="D41" i="7" s="1"/>
  <c r="D41" i="8" s="1"/>
  <c r="D110" i="1"/>
  <c r="D110" i="2" s="1"/>
  <c r="D110" i="3" s="1"/>
  <c r="D110" i="4" s="1"/>
  <c r="D110" i="5" s="1"/>
  <c r="D110" i="6" s="1"/>
  <c r="D110" i="7" s="1"/>
  <c r="D110" i="8" s="1"/>
  <c r="D110" i="9" s="1"/>
  <c r="D41" i="9" l="1"/>
  <c r="D41" i="10" s="1"/>
  <c r="D41" i="11" s="1"/>
  <c r="D41" i="12" s="1"/>
  <c r="D110" i="10"/>
  <c r="D63" i="1"/>
  <c r="D64" i="1"/>
  <c r="D64" i="2" s="1"/>
  <c r="D64" i="3" s="1"/>
  <c r="D64" i="4" s="1"/>
  <c r="D64" i="5" s="1"/>
  <c r="D64" i="6" s="1"/>
  <c r="D64" i="7" s="1"/>
  <c r="D64" i="8" s="1"/>
  <c r="D65" i="1"/>
  <c r="D66" i="1"/>
  <c r="D66" i="2" s="1"/>
  <c r="D66" i="3" s="1"/>
  <c r="D66" i="4" s="1"/>
  <c r="D66" i="5" s="1"/>
  <c r="D66" i="6" s="1"/>
  <c r="D66" i="7" s="1"/>
  <c r="D66" i="8" s="1"/>
  <c r="D67" i="1"/>
  <c r="D68" i="1"/>
  <c r="D68" i="2" s="1"/>
  <c r="D68" i="3" s="1"/>
  <c r="D68" i="4" s="1"/>
  <c r="D68" i="5" s="1"/>
  <c r="D68" i="6" s="1"/>
  <c r="D68" i="7" s="1"/>
  <c r="D68" i="8" s="1"/>
  <c r="D69" i="1"/>
  <c r="D70" i="1"/>
  <c r="D70" i="2" s="1"/>
  <c r="D70" i="3" s="1"/>
  <c r="D70" i="4" s="1"/>
  <c r="D70" i="5" s="1"/>
  <c r="D70" i="6" s="1"/>
  <c r="D70" i="7" s="1"/>
  <c r="D70" i="8" s="1"/>
  <c r="D71" i="1"/>
  <c r="D63" i="2"/>
  <c r="D63" i="3" s="1"/>
  <c r="D63" i="4" s="1"/>
  <c r="D63" i="5" s="1"/>
  <c r="D63" i="6" s="1"/>
  <c r="D63" i="7" s="1"/>
  <c r="D63" i="8" s="1"/>
  <c r="D65" i="2"/>
  <c r="D65" i="3" s="1"/>
  <c r="D65" i="4" s="1"/>
  <c r="D65" i="5" s="1"/>
  <c r="D65" i="6" s="1"/>
  <c r="D65" i="7" s="1"/>
  <c r="D65" i="8" s="1"/>
  <c r="D67" i="2"/>
  <c r="D67" i="3" s="1"/>
  <c r="D67" i="4" s="1"/>
  <c r="D67" i="5" s="1"/>
  <c r="D67" i="6" s="1"/>
  <c r="D67" i="7" s="1"/>
  <c r="D67" i="8" s="1"/>
  <c r="D69" i="2"/>
  <c r="D69" i="3" s="1"/>
  <c r="D69" i="4" s="1"/>
  <c r="D69" i="5" s="1"/>
  <c r="D69" i="6" s="1"/>
  <c r="D69" i="7" s="1"/>
  <c r="D69" i="8" s="1"/>
  <c r="D135" i="1"/>
  <c r="D135" i="2" s="1"/>
  <c r="D135" i="3" s="1"/>
  <c r="D135" i="4" s="1"/>
  <c r="D135" i="5" s="1"/>
  <c r="D135" i="6" s="1"/>
  <c r="D135" i="7" s="1"/>
  <c r="D135" i="8" s="1"/>
  <c r="D135" i="9" s="1"/>
  <c r="D135" i="10" s="1"/>
  <c r="D135" i="11" s="1"/>
  <c r="D135" i="12" s="1"/>
  <c r="D136" i="1"/>
  <c r="D136" i="2" s="1"/>
  <c r="D136" i="3" s="1"/>
  <c r="D136" i="4" s="1"/>
  <c r="D136" i="5" s="1"/>
  <c r="D136" i="6" s="1"/>
  <c r="D136" i="7" s="1"/>
  <c r="D136" i="8" s="1"/>
  <c r="D136" i="9" s="1"/>
  <c r="D136" i="10" s="1"/>
  <c r="D136" i="11" s="1"/>
  <c r="D136" i="12" s="1"/>
  <c r="D137" i="1"/>
  <c r="D137" i="2" s="1"/>
  <c r="D137" i="3" s="1"/>
  <c r="D137" i="4" s="1"/>
  <c r="D137" i="5" s="1"/>
  <c r="D137" i="6" s="1"/>
  <c r="D137" i="7" s="1"/>
  <c r="D137" i="8" s="1"/>
  <c r="D137" i="9" s="1"/>
  <c r="D137" i="10" s="1"/>
  <c r="D137" i="11" s="1"/>
  <c r="D137" i="12" s="1"/>
  <c r="D138" i="1"/>
  <c r="D138" i="2" s="1"/>
  <c r="D138" i="3" s="1"/>
  <c r="D138" i="4" s="1"/>
  <c r="D138" i="5" s="1"/>
  <c r="D138" i="6" s="1"/>
  <c r="D138" i="7" s="1"/>
  <c r="D138" i="8" s="1"/>
  <c r="D138" i="9" s="1"/>
  <c r="D138" i="10" s="1"/>
  <c r="D138" i="11" s="1"/>
  <c r="D138" i="12" s="1"/>
  <c r="D139" i="1"/>
  <c r="D139" i="2" s="1"/>
  <c r="D139" i="3" s="1"/>
  <c r="D139" i="4" s="1"/>
  <c r="D139" i="5" s="1"/>
  <c r="D139" i="6" s="1"/>
  <c r="D139" i="7" s="1"/>
  <c r="D139" i="8" s="1"/>
  <c r="D139" i="9" s="1"/>
  <c r="D139" i="10" s="1"/>
  <c r="D139" i="11" s="1"/>
  <c r="D139" i="12" s="1"/>
  <c r="D140" i="1"/>
  <c r="D140" i="2" s="1"/>
  <c r="D140" i="3" s="1"/>
  <c r="D140" i="4" s="1"/>
  <c r="D140" i="5" s="1"/>
  <c r="D140" i="6" s="1"/>
  <c r="D140" i="7" s="1"/>
  <c r="D140" i="8" s="1"/>
  <c r="D140" i="9" s="1"/>
  <c r="D140" i="10" s="1"/>
  <c r="D140" i="11" s="1"/>
  <c r="D140" i="12" s="1"/>
  <c r="D141" i="1"/>
  <c r="D141" i="2" s="1"/>
  <c r="D141" i="3" s="1"/>
  <c r="D141" i="4" s="1"/>
  <c r="D141" i="5" s="1"/>
  <c r="D141" i="6" s="1"/>
  <c r="D141" i="7" s="1"/>
  <c r="D141" i="8" s="1"/>
  <c r="D141" i="9" s="1"/>
  <c r="D141" i="10" s="1"/>
  <c r="D141" i="11" s="1"/>
  <c r="D141" i="12" s="1"/>
  <c r="D142" i="1"/>
  <c r="D142" i="2" s="1"/>
  <c r="D142" i="3" s="1"/>
  <c r="D142" i="4" s="1"/>
  <c r="D142" i="5" s="1"/>
  <c r="D142" i="6" s="1"/>
  <c r="D142" i="7" s="1"/>
  <c r="D142" i="8" s="1"/>
  <c r="D142" i="9" s="1"/>
  <c r="D142" i="10" s="1"/>
  <c r="D142" i="11" s="1"/>
  <c r="D142" i="12" s="1"/>
  <c r="D63" i="9" l="1"/>
  <c r="D68" i="9"/>
  <c r="D64" i="9"/>
  <c r="D67" i="9"/>
  <c r="D70" i="9"/>
  <c r="D66" i="9"/>
  <c r="D69" i="9"/>
  <c r="D65" i="9"/>
  <c r="D110" i="11"/>
  <c r="D124" i="1"/>
  <c r="D125" i="1"/>
  <c r="D126" i="1"/>
  <c r="D126" i="2" s="1"/>
  <c r="D126" i="3" s="1"/>
  <c r="D126" i="4" s="1"/>
  <c r="D126" i="5" s="1"/>
  <c r="D126" i="6" s="1"/>
  <c r="D126" i="7" s="1"/>
  <c r="D126" i="8" s="1"/>
  <c r="D126" i="9" s="1"/>
  <c r="D126" i="10" s="1"/>
  <c r="D126" i="11" s="1"/>
  <c r="D126" i="12" s="1"/>
  <c r="D127" i="1"/>
  <c r="D127" i="2" s="1"/>
  <c r="D127" i="3" s="1"/>
  <c r="D127" i="4" s="1"/>
  <c r="D127" i="5" s="1"/>
  <c r="D127" i="6" s="1"/>
  <c r="D127" i="7" s="1"/>
  <c r="D127" i="8" s="1"/>
  <c r="D127" i="9" s="1"/>
  <c r="D127" i="10" s="1"/>
  <c r="D127" i="11" s="1"/>
  <c r="D127" i="12" s="1"/>
  <c r="D128" i="1"/>
  <c r="D129" i="1"/>
  <c r="D129" i="2" s="1"/>
  <c r="D129" i="3" s="1"/>
  <c r="D129" i="4" s="1"/>
  <c r="D129" i="5" s="1"/>
  <c r="D129" i="6" s="1"/>
  <c r="D129" i="7" s="1"/>
  <c r="D129" i="8" s="1"/>
  <c r="D129" i="9" s="1"/>
  <c r="D129" i="10" s="1"/>
  <c r="D129" i="11" s="1"/>
  <c r="D129" i="12" s="1"/>
  <c r="D130" i="1"/>
  <c r="D130" i="2" s="1"/>
  <c r="D130" i="3" s="1"/>
  <c r="D130" i="4" s="1"/>
  <c r="D130" i="5" s="1"/>
  <c r="D130" i="6" s="1"/>
  <c r="D130" i="7" s="1"/>
  <c r="D130" i="8" s="1"/>
  <c r="D130" i="9" s="1"/>
  <c r="D130" i="10" s="1"/>
  <c r="D130" i="11" s="1"/>
  <c r="D130" i="12" s="1"/>
  <c r="D131" i="1"/>
  <c r="D131" i="2" s="1"/>
  <c r="D131" i="3" s="1"/>
  <c r="D131" i="4" s="1"/>
  <c r="D131" i="5" s="1"/>
  <c r="D131" i="6" s="1"/>
  <c r="D131" i="7" s="1"/>
  <c r="D131" i="8" s="1"/>
  <c r="D131" i="9" s="1"/>
  <c r="D131" i="10" s="1"/>
  <c r="D131" i="11" s="1"/>
  <c r="D131" i="12" s="1"/>
  <c r="D132" i="1"/>
  <c r="D133" i="1"/>
  <c r="D124" i="2"/>
  <c r="D124" i="3" s="1"/>
  <c r="D124" i="4" s="1"/>
  <c r="D124" i="5" s="1"/>
  <c r="D124" i="6" s="1"/>
  <c r="D125" i="2"/>
  <c r="D125" i="3" s="1"/>
  <c r="D125" i="4" s="1"/>
  <c r="D125" i="5" s="1"/>
  <c r="D125" i="6" s="1"/>
  <c r="D125" i="7" s="1"/>
  <c r="D125" i="8" s="1"/>
  <c r="D125" i="9" s="1"/>
  <c r="D125" i="10" s="1"/>
  <c r="D125" i="11" s="1"/>
  <c r="D125" i="12" s="1"/>
  <c r="D128" i="2"/>
  <c r="D128" i="3" s="1"/>
  <c r="D128" i="4" s="1"/>
  <c r="D128" i="5" s="1"/>
  <c r="D128" i="6" s="1"/>
  <c r="D128" i="7" s="1"/>
  <c r="D128" i="8" s="1"/>
  <c r="D128" i="9" s="1"/>
  <c r="D128" i="10" s="1"/>
  <c r="D128" i="11" s="1"/>
  <c r="D128" i="12" s="1"/>
  <c r="D132" i="2"/>
  <c r="D132" i="3" s="1"/>
  <c r="D132" i="4" s="1"/>
  <c r="D132" i="5" s="1"/>
  <c r="D132" i="6" s="1"/>
  <c r="D132" i="7" s="1"/>
  <c r="D132" i="8" s="1"/>
  <c r="D132" i="9" s="1"/>
  <c r="D132" i="10" s="1"/>
  <c r="D132" i="11" s="1"/>
  <c r="D132" i="12" s="1"/>
  <c r="D133" i="2"/>
  <c r="D133" i="3" s="1"/>
  <c r="D133" i="4" s="1"/>
  <c r="D133" i="5" s="1"/>
  <c r="D133" i="6" s="1"/>
  <c r="D133" i="7" s="1"/>
  <c r="D133" i="8" s="1"/>
  <c r="D133" i="9" s="1"/>
  <c r="D133" i="10" s="1"/>
  <c r="D133" i="11" s="1"/>
  <c r="D133" i="12" s="1"/>
  <c r="D65" i="10" l="1"/>
  <c r="D66" i="10"/>
  <c r="D67" i="10"/>
  <c r="D68" i="10"/>
  <c r="D110" i="12"/>
  <c r="D69" i="10"/>
  <c r="D70" i="10"/>
  <c r="D64" i="10"/>
  <c r="D63" i="10"/>
  <c r="D108" i="1"/>
  <c r="D64" i="11" l="1"/>
  <c r="D69" i="11"/>
  <c r="D68" i="11"/>
  <c r="D66" i="11"/>
  <c r="D63" i="11"/>
  <c r="D70" i="11"/>
  <c r="D67" i="11"/>
  <c r="D65" i="11"/>
  <c r="D108" i="2"/>
  <c r="D36" i="1"/>
  <c r="D36" i="2" s="1"/>
  <c r="D36" i="3" s="1"/>
  <c r="D36" i="4" s="1"/>
  <c r="D36" i="5" s="1"/>
  <c r="D36" i="6" s="1"/>
  <c r="D36" i="7" s="1"/>
  <c r="D36" i="8" s="1"/>
  <c r="D65" i="12" l="1"/>
  <c r="D70" i="12"/>
  <c r="D66" i="12"/>
  <c r="D69" i="12"/>
  <c r="D36" i="9"/>
  <c r="D67" i="12"/>
  <c r="D63" i="12"/>
  <c r="D68" i="12"/>
  <c r="D64" i="12"/>
  <c r="D108" i="3"/>
  <c r="D27" i="1"/>
  <c r="D28" i="1"/>
  <c r="D28" i="2" s="1"/>
  <c r="D28" i="3" s="1"/>
  <c r="D28" i="4" s="1"/>
  <c r="D28" i="5" s="1"/>
  <c r="D28" i="6" s="1"/>
  <c r="D28" i="7" s="1"/>
  <c r="D29" i="1"/>
  <c r="D29" i="2" s="1"/>
  <c r="D29" i="3" s="1"/>
  <c r="D29" i="4" s="1"/>
  <c r="D29" i="5" s="1"/>
  <c r="D29" i="6" s="1"/>
  <c r="D29" i="7" s="1"/>
  <c r="D29" i="8" s="1"/>
  <c r="D30" i="1"/>
  <c r="D30" i="2" s="1"/>
  <c r="D30" i="3" s="1"/>
  <c r="D30" i="4" s="1"/>
  <c r="D30" i="5" s="1"/>
  <c r="D30" i="6" s="1"/>
  <c r="D30" i="7" s="1"/>
  <c r="D30" i="8" s="1"/>
  <c r="D30" i="9" l="1"/>
  <c r="D29" i="9"/>
  <c r="D28" i="9"/>
  <c r="D36" i="10"/>
  <c r="D108" i="4"/>
  <c r="D27" i="2"/>
  <c r="D27" i="3" s="1"/>
  <c r="D27" i="4" s="1"/>
  <c r="D27" i="5" s="1"/>
  <c r="D27" i="6" s="1"/>
  <c r="D27" i="7" s="1"/>
  <c r="D27" i="8" s="1"/>
  <c r="D146" i="1"/>
  <c r="D146" i="2" s="1"/>
  <c r="D146" i="3" s="1"/>
  <c r="D146" i="4" s="1"/>
  <c r="D146" i="5" s="1"/>
  <c r="D146" i="6" s="1"/>
  <c r="D146" i="7" s="1"/>
  <c r="D146" i="8" s="1"/>
  <c r="D146" i="9" s="1"/>
  <c r="D146" i="10" s="1"/>
  <c r="D146" i="11" s="1"/>
  <c r="D146" i="12" s="1"/>
  <c r="D147" i="1"/>
  <c r="D147" i="2" s="1"/>
  <c r="D147" i="3" s="1"/>
  <c r="D147" i="4" s="1"/>
  <c r="D147" i="5" s="1"/>
  <c r="D147" i="6" s="1"/>
  <c r="D147" i="7" s="1"/>
  <c r="D147" i="8" s="1"/>
  <c r="D147" i="9" s="1"/>
  <c r="D147" i="10" s="1"/>
  <c r="D147" i="11" s="1"/>
  <c r="D147" i="12" s="1"/>
  <c r="D148" i="1"/>
  <c r="D74" i="1"/>
  <c r="D74" i="2" s="1"/>
  <c r="D74" i="3" s="1"/>
  <c r="D74" i="4" s="1"/>
  <c r="D74" i="5" s="1"/>
  <c r="D74" i="6" s="1"/>
  <c r="D74" i="7" s="1"/>
  <c r="D74" i="8" s="1"/>
  <c r="D74" i="9" s="1"/>
  <c r="D74" i="10" s="1"/>
  <c r="D74" i="11" s="1"/>
  <c r="D74" i="12" s="1"/>
  <c r="D75" i="1"/>
  <c r="D75" i="2" s="1"/>
  <c r="D75" i="3" s="1"/>
  <c r="D75" i="4" s="1"/>
  <c r="D75" i="5" s="1"/>
  <c r="D75" i="6" s="1"/>
  <c r="D75" i="7" s="1"/>
  <c r="D75" i="8" s="1"/>
  <c r="D75" i="9" s="1"/>
  <c r="D75" i="10" s="1"/>
  <c r="D75" i="11" s="1"/>
  <c r="D75" i="12" s="1"/>
  <c r="D76" i="1"/>
  <c r="D76" i="2" s="1"/>
  <c r="D76" i="3" s="1"/>
  <c r="D76" i="4" s="1"/>
  <c r="D76" i="5" s="1"/>
  <c r="D76" i="6" s="1"/>
  <c r="D76" i="7" s="1"/>
  <c r="D76" i="8" s="1"/>
  <c r="D76" i="9" s="1"/>
  <c r="D76" i="10" s="1"/>
  <c r="D76" i="11" s="1"/>
  <c r="D76" i="12" s="1"/>
  <c r="D148" i="2"/>
  <c r="D148" i="3" s="1"/>
  <c r="D148" i="4" s="1"/>
  <c r="D148" i="5" s="1"/>
  <c r="D148" i="6" s="1"/>
  <c r="D148" i="7" s="1"/>
  <c r="D148" i="8" s="1"/>
  <c r="D148" i="9" s="1"/>
  <c r="D148" i="10" s="1"/>
  <c r="D148" i="11" s="1"/>
  <c r="D148" i="12" s="1"/>
  <c r="F147" i="3"/>
  <c r="F148" i="3"/>
  <c r="F147" i="4"/>
  <c r="F148" i="4"/>
  <c r="F147" i="5"/>
  <c r="F148" i="5"/>
  <c r="F147" i="6"/>
  <c r="F148" i="6"/>
  <c r="F147" i="7"/>
  <c r="F148" i="7"/>
  <c r="F147" i="8"/>
  <c r="F148" i="8"/>
  <c r="F147" i="9"/>
  <c r="F148" i="9"/>
  <c r="F147" i="10"/>
  <c r="F148" i="10"/>
  <c r="F147" i="11"/>
  <c r="F148" i="11"/>
  <c r="F147" i="12"/>
  <c r="F148" i="12"/>
  <c r="F147" i="2"/>
  <c r="F148" i="2"/>
  <c r="F146" i="3"/>
  <c r="F146" i="4"/>
  <c r="F146" i="5"/>
  <c r="F146" i="6"/>
  <c r="F146" i="7"/>
  <c r="F146" i="8"/>
  <c r="F146" i="9"/>
  <c r="F146" i="10"/>
  <c r="F146" i="11"/>
  <c r="F146" i="12"/>
  <c r="F146" i="2"/>
  <c r="E147" i="3"/>
  <c r="E148" i="3"/>
  <c r="E147" i="4"/>
  <c r="E148" i="4"/>
  <c r="E147" i="5"/>
  <c r="E148" i="5"/>
  <c r="E147" i="6"/>
  <c r="E148" i="6"/>
  <c r="E147" i="7"/>
  <c r="E148" i="7"/>
  <c r="E147" i="8"/>
  <c r="E148" i="8"/>
  <c r="E147" i="9"/>
  <c r="E148" i="9"/>
  <c r="E147" i="10"/>
  <c r="E148" i="10"/>
  <c r="E147" i="11"/>
  <c r="E148" i="11"/>
  <c r="E147" i="12"/>
  <c r="E148" i="12"/>
  <c r="E147" i="2"/>
  <c r="E148" i="2"/>
  <c r="E146" i="3"/>
  <c r="E146" i="4"/>
  <c r="E146" i="5"/>
  <c r="E146" i="6"/>
  <c r="E146" i="7"/>
  <c r="E146" i="8"/>
  <c r="E146" i="9"/>
  <c r="E146" i="10"/>
  <c r="E146" i="11"/>
  <c r="E146" i="12"/>
  <c r="E146" i="2"/>
  <c r="F75" i="3"/>
  <c r="F76" i="3"/>
  <c r="F75" i="4"/>
  <c r="F76" i="4"/>
  <c r="F75" i="5"/>
  <c r="F76" i="5"/>
  <c r="F75" i="6"/>
  <c r="F76" i="6"/>
  <c r="F75" i="7"/>
  <c r="F76" i="7"/>
  <c r="F75" i="8"/>
  <c r="F76" i="8"/>
  <c r="F75" i="9"/>
  <c r="F76" i="9"/>
  <c r="F75" i="10"/>
  <c r="F76" i="10"/>
  <c r="F75" i="11"/>
  <c r="F76" i="11"/>
  <c r="F75" i="12"/>
  <c r="F76" i="12"/>
  <c r="F75" i="2"/>
  <c r="F76" i="2"/>
  <c r="F74" i="3"/>
  <c r="F74" i="4"/>
  <c r="F74" i="5"/>
  <c r="F74" i="6"/>
  <c r="F74" i="7"/>
  <c r="F74" i="8"/>
  <c r="F74" i="9"/>
  <c r="F74" i="10"/>
  <c r="F74" i="11"/>
  <c r="F74" i="12"/>
  <c r="F74" i="2"/>
  <c r="E75" i="3"/>
  <c r="E76" i="3"/>
  <c r="E75" i="4"/>
  <c r="E76" i="4"/>
  <c r="E75" i="5"/>
  <c r="E76" i="5"/>
  <c r="E75" i="6"/>
  <c r="E76" i="6"/>
  <c r="E75" i="7"/>
  <c r="E76" i="7"/>
  <c r="E75" i="8"/>
  <c r="E76" i="8"/>
  <c r="E75" i="9"/>
  <c r="E76" i="9"/>
  <c r="E75" i="10"/>
  <c r="E76" i="10"/>
  <c r="E75" i="11"/>
  <c r="E76" i="11"/>
  <c r="E75" i="12"/>
  <c r="E76" i="12"/>
  <c r="E75" i="2"/>
  <c r="E76" i="2"/>
  <c r="E74" i="3"/>
  <c r="E74" i="4"/>
  <c r="E74" i="5"/>
  <c r="E74" i="6"/>
  <c r="E74" i="7"/>
  <c r="E74" i="8"/>
  <c r="E74" i="9"/>
  <c r="E74" i="10"/>
  <c r="E74" i="11"/>
  <c r="E74" i="12"/>
  <c r="E74" i="2"/>
  <c r="D134" i="1"/>
  <c r="D62" i="1"/>
  <c r="D62" i="2" s="1"/>
  <c r="D107" i="1"/>
  <c r="D107" i="2" s="1"/>
  <c r="D107" i="3" s="1"/>
  <c r="D107" i="4" s="1"/>
  <c r="D107" i="5" s="1"/>
  <c r="D107" i="6" s="1"/>
  <c r="D107" i="7" s="1"/>
  <c r="D107" i="8" s="1"/>
  <c r="D39" i="1"/>
  <c r="D39" i="2" s="1"/>
  <c r="D39" i="3" s="1"/>
  <c r="D39" i="4" s="1"/>
  <c r="D39" i="5" s="1"/>
  <c r="D39" i="6" s="1"/>
  <c r="D39" i="7" s="1"/>
  <c r="D39" i="8" s="1"/>
  <c r="D39" i="9" s="1"/>
  <c r="D39" i="10" s="1"/>
  <c r="D39" i="11" s="1"/>
  <c r="D39" i="12" s="1"/>
  <c r="D40" i="1"/>
  <c r="D40" i="2" s="1"/>
  <c r="D32" i="1"/>
  <c r="D33" i="1"/>
  <c r="D33" i="2" s="1"/>
  <c r="D33" i="3" s="1"/>
  <c r="D33" i="4" s="1"/>
  <c r="D34" i="1"/>
  <c r="D34" i="2" s="1"/>
  <c r="D34" i="3" s="1"/>
  <c r="D34" i="4" s="1"/>
  <c r="D35" i="1"/>
  <c r="D35" i="2" s="1"/>
  <c r="D35" i="3" s="1"/>
  <c r="D35" i="4" s="1"/>
  <c r="D37" i="1"/>
  <c r="D37" i="2" s="1"/>
  <c r="D37" i="3" s="1"/>
  <c r="D37" i="4" s="1"/>
  <c r="D42" i="1"/>
  <c r="D42" i="2" s="1"/>
  <c r="D42" i="3" s="1"/>
  <c r="D42" i="4" s="1"/>
  <c r="D42" i="5" s="1"/>
  <c r="D42" i="6" s="1"/>
  <c r="D42" i="7" s="1"/>
  <c r="D42" i="8" s="1"/>
  <c r="D43" i="1"/>
  <c r="D43" i="2" s="1"/>
  <c r="D43" i="3" s="1"/>
  <c r="D43" i="4" s="1"/>
  <c r="D43" i="5" s="1"/>
  <c r="D43" i="6" s="1"/>
  <c r="D43" i="7" s="1"/>
  <c r="D43" i="8" s="1"/>
  <c r="D44" i="1"/>
  <c r="D44" i="2" s="1"/>
  <c r="D44" i="3" s="1"/>
  <c r="D44" i="4" s="1"/>
  <c r="D44" i="5" s="1"/>
  <c r="D44" i="6" s="1"/>
  <c r="D44" i="7" s="1"/>
  <c r="D44" i="8" s="1"/>
  <c r="D44" i="9" s="1"/>
  <c r="D44" i="10" s="1"/>
  <c r="D44" i="11" s="1"/>
  <c r="D44" i="12" s="1"/>
  <c r="D45" i="1"/>
  <c r="D45" i="2" s="1"/>
  <c r="D46" i="1"/>
  <c r="D46" i="2" s="1"/>
  <c r="D47" i="1"/>
  <c r="D47" i="2" s="1"/>
  <c r="D48" i="1"/>
  <c r="D48" i="2" s="1"/>
  <c r="D49" i="1"/>
  <c r="D49" i="2" s="1"/>
  <c r="D50" i="1"/>
  <c r="D50" i="2" s="1"/>
  <c r="D51" i="1"/>
  <c r="D51" i="2" s="1"/>
  <c r="D52" i="1"/>
  <c r="D52" i="2" s="1"/>
  <c r="D53" i="1"/>
  <c r="D53" i="2" s="1"/>
  <c r="D54" i="1"/>
  <c r="D54" i="2" s="1"/>
  <c r="D55" i="1"/>
  <c r="D55" i="2" s="1"/>
  <c r="D56" i="1"/>
  <c r="D56" i="2" s="1"/>
  <c r="D57" i="1"/>
  <c r="D57" i="2" s="1"/>
  <c r="D58" i="1"/>
  <c r="D58" i="2" s="1"/>
  <c r="D59" i="1"/>
  <c r="D59" i="2" s="1"/>
  <c r="D60" i="1"/>
  <c r="D60" i="2" s="1"/>
  <c r="D61" i="1"/>
  <c r="D61" i="2" s="1"/>
  <c r="D71" i="2"/>
  <c r="D72" i="1"/>
  <c r="D72" i="2" s="1"/>
  <c r="D73" i="1"/>
  <c r="D73" i="2" s="1"/>
  <c r="D73" i="3" s="1"/>
  <c r="D73" i="4" s="1"/>
  <c r="D73" i="5" s="1"/>
  <c r="D73" i="6" s="1"/>
  <c r="D73" i="7" s="1"/>
  <c r="D73" i="8" s="1"/>
  <c r="D105" i="1"/>
  <c r="D109" i="1"/>
  <c r="D109" i="2" s="1"/>
  <c r="D111" i="1"/>
  <c r="D111" i="2" s="1"/>
  <c r="D111" i="3" s="1"/>
  <c r="D111" i="4" s="1"/>
  <c r="D111" i="5" s="1"/>
  <c r="D111" i="6" s="1"/>
  <c r="D111" i="7" s="1"/>
  <c r="D111" i="8" s="1"/>
  <c r="D112" i="1"/>
  <c r="D112" i="2" s="1"/>
  <c r="D112" i="3" s="1"/>
  <c r="D112" i="4" s="1"/>
  <c r="D112" i="5" s="1"/>
  <c r="D112" i="6" s="1"/>
  <c r="D112" i="7" s="1"/>
  <c r="D112" i="8" s="1"/>
  <c r="D113" i="1"/>
  <c r="D113" i="2" s="1"/>
  <c r="D113" i="3" s="1"/>
  <c r="D113" i="4" s="1"/>
  <c r="D113" i="5" s="1"/>
  <c r="D113" i="6" s="1"/>
  <c r="D113" i="7" s="1"/>
  <c r="D113" i="8" s="1"/>
  <c r="D114" i="1"/>
  <c r="D114" i="2" s="1"/>
  <c r="D114" i="3" s="1"/>
  <c r="D114" i="4" s="1"/>
  <c r="D114" i="5" s="1"/>
  <c r="D114" i="6" s="1"/>
  <c r="D114" i="7" s="1"/>
  <c r="D114" i="8" s="1"/>
  <c r="D115" i="1"/>
  <c r="D115" i="2" s="1"/>
  <c r="D115" i="3" s="1"/>
  <c r="D115" i="4" s="1"/>
  <c r="D115" i="5" s="1"/>
  <c r="D115" i="6" s="1"/>
  <c r="D115" i="7" s="1"/>
  <c r="D115" i="8" s="1"/>
  <c r="D116" i="1"/>
  <c r="D116" i="2" s="1"/>
  <c r="D116" i="3" s="1"/>
  <c r="D116" i="4" s="1"/>
  <c r="D116" i="5" s="1"/>
  <c r="D116" i="6" s="1"/>
  <c r="D116" i="7" s="1"/>
  <c r="D116" i="8" s="1"/>
  <c r="D116" i="9" s="1"/>
  <c r="D117" i="1"/>
  <c r="D117" i="2" s="1"/>
  <c r="D117" i="3" s="1"/>
  <c r="D117" i="4" s="1"/>
  <c r="D117" i="5" s="1"/>
  <c r="D117" i="6" s="1"/>
  <c r="D117" i="7" s="1"/>
  <c r="D117" i="8" s="1"/>
  <c r="D117" i="9" s="1"/>
  <c r="D117" i="10" s="1"/>
  <c r="D117" i="11" s="1"/>
  <c r="D117" i="12" s="1"/>
  <c r="D118" i="1"/>
  <c r="D118" i="2" s="1"/>
  <c r="D118" i="3" s="1"/>
  <c r="D118" i="4" s="1"/>
  <c r="D118" i="5" s="1"/>
  <c r="D118" i="6" s="1"/>
  <c r="D118" i="7" s="1"/>
  <c r="D118" i="8" s="1"/>
  <c r="D118" i="9" s="1"/>
  <c r="D118" i="10" s="1"/>
  <c r="D118" i="11" s="1"/>
  <c r="D118" i="12" s="1"/>
  <c r="D119" i="1"/>
  <c r="D119" i="2" s="1"/>
  <c r="D119" i="3" s="1"/>
  <c r="D119" i="4" s="1"/>
  <c r="D119" i="5" s="1"/>
  <c r="D119" i="6" s="1"/>
  <c r="D119" i="7" s="1"/>
  <c r="D119" i="8" s="1"/>
  <c r="D119" i="9" s="1"/>
  <c r="D119" i="10" s="1"/>
  <c r="D119" i="11" s="1"/>
  <c r="D119" i="12" s="1"/>
  <c r="D120" i="1"/>
  <c r="D120" i="2" s="1"/>
  <c r="D120" i="3" s="1"/>
  <c r="D120" i="4" s="1"/>
  <c r="D120" i="5" s="1"/>
  <c r="D120" i="6" s="1"/>
  <c r="D120" i="7" s="1"/>
  <c r="D120" i="8" s="1"/>
  <c r="D120" i="9" s="1"/>
  <c r="D120" i="10" s="1"/>
  <c r="D120" i="11" s="1"/>
  <c r="D120" i="12" s="1"/>
  <c r="D121" i="1"/>
  <c r="D121" i="2" s="1"/>
  <c r="D121" i="3" s="1"/>
  <c r="D121" i="4" s="1"/>
  <c r="D121" i="5" s="1"/>
  <c r="D121" i="6" s="1"/>
  <c r="D121" i="7" s="1"/>
  <c r="D121" i="8" s="1"/>
  <c r="D121" i="9" s="1"/>
  <c r="D121" i="10" s="1"/>
  <c r="D121" i="11" s="1"/>
  <c r="D121" i="12" s="1"/>
  <c r="D122" i="1"/>
  <c r="D122" i="2" s="1"/>
  <c r="D122" i="3" s="1"/>
  <c r="D122" i="4" s="1"/>
  <c r="D122" i="5" s="1"/>
  <c r="D122" i="6" s="1"/>
  <c r="D122" i="7" s="1"/>
  <c r="D122" i="8" s="1"/>
  <c r="D122" i="9" s="1"/>
  <c r="D122" i="10" s="1"/>
  <c r="D122" i="11" s="1"/>
  <c r="D122" i="12" s="1"/>
  <c r="D123" i="1"/>
  <c r="D123" i="2" s="1"/>
  <c r="D123" i="3" s="1"/>
  <c r="D123" i="4" s="1"/>
  <c r="D123" i="5" s="1"/>
  <c r="D123" i="6" s="1"/>
  <c r="D123" i="7" s="1"/>
  <c r="D123" i="8" s="1"/>
  <c r="D123" i="9" s="1"/>
  <c r="D123" i="10" s="1"/>
  <c r="D123" i="11" s="1"/>
  <c r="D123" i="12" s="1"/>
  <c r="D124" i="7"/>
  <c r="D124" i="8" s="1"/>
  <c r="D124" i="9" s="1"/>
  <c r="D124" i="10" s="1"/>
  <c r="D124" i="11" s="1"/>
  <c r="D124" i="12" s="1"/>
  <c r="D143" i="1"/>
  <c r="D144" i="1"/>
  <c r="D144" i="2" s="1"/>
  <c r="D144" i="3" s="1"/>
  <c r="D144" i="4" s="1"/>
  <c r="D144" i="5" s="1"/>
  <c r="D144" i="6" s="1"/>
  <c r="D144" i="7" s="1"/>
  <c r="D144" i="8" s="1"/>
  <c r="D145" i="1"/>
  <c r="D145" i="2" s="1"/>
  <c r="D145" i="3" s="1"/>
  <c r="D145" i="4" s="1"/>
  <c r="D145" i="5" s="1"/>
  <c r="D145" i="6" s="1"/>
  <c r="D145" i="7" s="1"/>
  <c r="D145" i="8" s="1"/>
  <c r="D145" i="9" s="1"/>
  <c r="D105" i="2"/>
  <c r="D32" i="2"/>
  <c r="D107" i="9" l="1"/>
  <c r="D113" i="9"/>
  <c r="D36" i="11"/>
  <c r="D29" i="10"/>
  <c r="D116" i="10"/>
  <c r="D112" i="9"/>
  <c r="D112" i="10" s="1"/>
  <c r="D112" i="11" s="1"/>
  <c r="D112" i="12" s="1"/>
  <c r="D73" i="9"/>
  <c r="D27" i="9"/>
  <c r="D114" i="9"/>
  <c r="D115" i="9"/>
  <c r="D43" i="9"/>
  <c r="D28" i="10"/>
  <c r="D30" i="10"/>
  <c r="D71" i="3"/>
  <c r="D72" i="3"/>
  <c r="D143" i="2"/>
  <c r="D143" i="3" s="1"/>
  <c r="D143" i="4" s="1"/>
  <c r="D143" i="5" s="1"/>
  <c r="D143" i="6" s="1"/>
  <c r="D143" i="7" s="1"/>
  <c r="D143" i="8" s="1"/>
  <c r="D111" i="9"/>
  <c r="D111" i="10" s="1"/>
  <c r="D111" i="11" s="1"/>
  <c r="D111" i="12" s="1"/>
  <c r="D42" i="9"/>
  <c r="D134" i="2"/>
  <c r="D134" i="3" s="1"/>
  <c r="D134" i="4" s="1"/>
  <c r="D134" i="5" s="1"/>
  <c r="D134" i="6" s="1"/>
  <c r="D134" i="7" s="1"/>
  <c r="D134" i="8" s="1"/>
  <c r="D71" i="4"/>
  <c r="D62" i="3"/>
  <c r="D62" i="4" s="1"/>
  <c r="D62" i="5" s="1"/>
  <c r="D62" i="6" s="1"/>
  <c r="D62" i="7" s="1"/>
  <c r="D62" i="8" s="1"/>
  <c r="D54" i="3"/>
  <c r="D50" i="3"/>
  <c r="D46" i="3"/>
  <c r="D57" i="3"/>
  <c r="D53" i="3"/>
  <c r="D49" i="3"/>
  <c r="D45" i="3"/>
  <c r="D47" i="3"/>
  <c r="D109" i="3"/>
  <c r="D58" i="3"/>
  <c r="D60" i="3"/>
  <c r="D56" i="3"/>
  <c r="D52" i="3"/>
  <c r="D48" i="3"/>
  <c r="D61" i="3"/>
  <c r="D59" i="3"/>
  <c r="D55" i="3"/>
  <c r="D51" i="3"/>
  <c r="D108" i="5"/>
  <c r="D32" i="3"/>
  <c r="D144" i="9"/>
  <c r="D144" i="10" s="1"/>
  <c r="D144" i="11" s="1"/>
  <c r="D144" i="12" s="1"/>
  <c r="D145" i="10"/>
  <c r="D145" i="11" s="1"/>
  <c r="D145" i="12" s="1"/>
  <c r="D40" i="3"/>
  <c r="D40" i="4" s="1"/>
  <c r="D40" i="5" s="1"/>
  <c r="D40" i="6" s="1"/>
  <c r="D40" i="7" s="1"/>
  <c r="D40" i="8" s="1"/>
  <c r="D40" i="9" s="1"/>
  <c r="D134" i="9" l="1"/>
  <c r="D134" i="10" s="1"/>
  <c r="D134" i="11" s="1"/>
  <c r="D134" i="12" s="1"/>
  <c r="D42" i="10"/>
  <c r="D28" i="11"/>
  <c r="D115" i="10"/>
  <c r="D27" i="10"/>
  <c r="D29" i="11"/>
  <c r="D113" i="10"/>
  <c r="D62" i="9"/>
  <c r="D30" i="11"/>
  <c r="D43" i="10"/>
  <c r="D114" i="10"/>
  <c r="D73" i="10"/>
  <c r="D116" i="11"/>
  <c r="D36" i="12"/>
  <c r="D107" i="10"/>
  <c r="D71" i="5"/>
  <c r="D72" i="4"/>
  <c r="D51" i="4"/>
  <c r="D59" i="4"/>
  <c r="D48" i="4"/>
  <c r="D56" i="4"/>
  <c r="D58" i="4"/>
  <c r="D47" i="4"/>
  <c r="D49" i="4"/>
  <c r="D57" i="4"/>
  <c r="D50" i="4"/>
  <c r="D55" i="4"/>
  <c r="D61" i="4"/>
  <c r="D52" i="4"/>
  <c r="D60" i="4"/>
  <c r="D109" i="4"/>
  <c r="D45" i="4"/>
  <c r="D53" i="4"/>
  <c r="D46" i="4"/>
  <c r="D54" i="4"/>
  <c r="D108" i="6"/>
  <c r="D32" i="4"/>
  <c r="D143" i="9"/>
  <c r="D143" i="10" s="1"/>
  <c r="D143" i="11" s="1"/>
  <c r="D143" i="12" s="1"/>
  <c r="D40" i="10"/>
  <c r="D40" i="11" s="1"/>
  <c r="D40" i="12" s="1"/>
  <c r="D106" i="1"/>
  <c r="D38" i="1"/>
  <c r="A12" i="4"/>
  <c r="A3" i="3"/>
  <c r="D107" i="11" l="1"/>
  <c r="D116" i="12"/>
  <c r="D114" i="11"/>
  <c r="D30" i="12"/>
  <c r="D113" i="11"/>
  <c r="D27" i="11"/>
  <c r="D28" i="12"/>
  <c r="D73" i="11"/>
  <c r="D43" i="11"/>
  <c r="D62" i="10"/>
  <c r="D29" i="12"/>
  <c r="D115" i="11"/>
  <c r="D42" i="11"/>
  <c r="D71" i="6"/>
  <c r="D72" i="5"/>
  <c r="D109" i="5"/>
  <c r="D55" i="5"/>
  <c r="D47" i="5"/>
  <c r="D46" i="5"/>
  <c r="D45" i="5"/>
  <c r="D54" i="5"/>
  <c r="D53" i="5"/>
  <c r="D52" i="5"/>
  <c r="D57" i="5"/>
  <c r="D56" i="5"/>
  <c r="D59" i="5"/>
  <c r="D60" i="5"/>
  <c r="D61" i="5"/>
  <c r="D50" i="5"/>
  <c r="D49" i="5"/>
  <c r="D58" i="5"/>
  <c r="D48" i="5"/>
  <c r="D51" i="5"/>
  <c r="D108" i="7"/>
  <c r="D38" i="2"/>
  <c r="D38" i="3" s="1"/>
  <c r="D38" i="4" s="1"/>
  <c r="D106" i="2"/>
  <c r="A3" i="1"/>
  <c r="D115" i="12" l="1"/>
  <c r="D62" i="11"/>
  <c r="D73" i="12"/>
  <c r="D27" i="12"/>
  <c r="D42" i="12"/>
  <c r="D43" i="12"/>
  <c r="D113" i="12"/>
  <c r="D114" i="12"/>
  <c r="D107" i="12"/>
  <c r="D71" i="7"/>
  <c r="D72" i="6"/>
  <c r="D48" i="6"/>
  <c r="D61" i="6"/>
  <c r="D57" i="6"/>
  <c r="D53" i="6"/>
  <c r="D47" i="6"/>
  <c r="D51" i="6"/>
  <c r="D58" i="6"/>
  <c r="D50" i="6"/>
  <c r="D60" i="6"/>
  <c r="D56" i="6"/>
  <c r="D52" i="6"/>
  <c r="D54" i="6"/>
  <c r="D46" i="6"/>
  <c r="D55" i="6"/>
  <c r="D49" i="6"/>
  <c r="D59" i="6"/>
  <c r="D45" i="6"/>
  <c r="D109" i="6"/>
  <c r="D108" i="8"/>
  <c r="D105" i="3"/>
  <c r="D105" i="4" s="1"/>
  <c r="D105" i="5" s="1"/>
  <c r="D105" i="6" s="1"/>
  <c r="D62" i="12" l="1"/>
  <c r="D71" i="8"/>
  <c r="D72" i="7"/>
  <c r="D55" i="7"/>
  <c r="D56" i="7"/>
  <c r="D51" i="7"/>
  <c r="D61" i="7"/>
  <c r="D59" i="7"/>
  <c r="D54" i="7"/>
  <c r="D50" i="7"/>
  <c r="D53" i="7"/>
  <c r="D109" i="7"/>
  <c r="D45" i="7"/>
  <c r="D49" i="7"/>
  <c r="D46" i="7"/>
  <c r="D52" i="7"/>
  <c r="D60" i="7"/>
  <c r="D58" i="7"/>
  <c r="D47" i="7"/>
  <c r="D57" i="7"/>
  <c r="D48" i="7"/>
  <c r="D108" i="9"/>
  <c r="D105" i="7"/>
  <c r="D105" i="8" s="1"/>
  <c r="D105" i="9" l="1"/>
  <c r="D71" i="9"/>
  <c r="D72" i="8"/>
  <c r="D47" i="8"/>
  <c r="D46" i="8"/>
  <c r="D53" i="8"/>
  <c r="D61" i="8"/>
  <c r="D48" i="8"/>
  <c r="D60" i="8"/>
  <c r="D45" i="8"/>
  <c r="D54" i="8"/>
  <c r="D56" i="8"/>
  <c r="D57" i="8"/>
  <c r="D58" i="8"/>
  <c r="D52" i="8"/>
  <c r="D49" i="8"/>
  <c r="D109" i="8"/>
  <c r="D50" i="8"/>
  <c r="D59" i="8"/>
  <c r="D51" i="8"/>
  <c r="D55" i="8"/>
  <c r="D108" i="10"/>
  <c r="E149" i="2"/>
  <c r="E149" i="4"/>
  <c r="E149" i="5"/>
  <c r="E149" i="6"/>
  <c r="E149" i="7"/>
  <c r="E149" i="8"/>
  <c r="E149" i="9"/>
  <c r="E149" i="10"/>
  <c r="E149" i="11"/>
  <c r="E149" i="12"/>
  <c r="D10" i="3"/>
  <c r="D10" i="4"/>
  <c r="D10" i="5"/>
  <c r="D10" i="6"/>
  <c r="D10" i="7"/>
  <c r="D10" i="8"/>
  <c r="D10" i="9"/>
  <c r="D10" i="10"/>
  <c r="D10" i="11"/>
  <c r="D10" i="12"/>
  <c r="D10" i="2"/>
  <c r="D105" i="10" l="1"/>
  <c r="D71" i="10"/>
  <c r="D72" i="9"/>
  <c r="D57" i="9"/>
  <c r="D54" i="9"/>
  <c r="D61" i="9"/>
  <c r="D109" i="9"/>
  <c r="D55" i="9"/>
  <c r="D59" i="9"/>
  <c r="D52" i="9"/>
  <c r="D60" i="9"/>
  <c r="D46" i="9"/>
  <c r="D51" i="9"/>
  <c r="D50" i="9"/>
  <c r="D49" i="9"/>
  <c r="D58" i="9"/>
  <c r="D56" i="9"/>
  <c r="D45" i="9"/>
  <c r="D48" i="9"/>
  <c r="D53" i="9"/>
  <c r="D47" i="9"/>
  <c r="D108" i="11"/>
  <c r="A1" i="3"/>
  <c r="D105" i="11" l="1"/>
  <c r="D71" i="11"/>
  <c r="D72" i="10"/>
  <c r="D48" i="10"/>
  <c r="D49" i="10"/>
  <c r="D60" i="10"/>
  <c r="D109" i="10"/>
  <c r="D47" i="10"/>
  <c r="D56" i="10"/>
  <c r="D51" i="10"/>
  <c r="D59" i="10"/>
  <c r="D54" i="10"/>
  <c r="D53" i="10"/>
  <c r="D45" i="10"/>
  <c r="D58" i="10"/>
  <c r="D50" i="10"/>
  <c r="D46" i="10"/>
  <c r="D52" i="10"/>
  <c r="D55" i="10"/>
  <c r="D61" i="10"/>
  <c r="D57" i="10"/>
  <c r="D108" i="12"/>
  <c r="G78" i="7"/>
  <c r="D105" i="12" l="1"/>
  <c r="D71" i="12"/>
  <c r="D72" i="11"/>
  <c r="D55" i="11"/>
  <c r="D58" i="11"/>
  <c r="D56" i="11"/>
  <c r="D57" i="11"/>
  <c r="D46" i="11"/>
  <c r="D53" i="11"/>
  <c r="D59" i="11"/>
  <c r="D109" i="11"/>
  <c r="D49" i="11"/>
  <c r="D61" i="11"/>
  <c r="D52" i="11"/>
  <c r="D50" i="11"/>
  <c r="D45" i="11"/>
  <c r="D54" i="11"/>
  <c r="D51" i="11"/>
  <c r="D47" i="11"/>
  <c r="D60" i="11"/>
  <c r="D48" i="11"/>
  <c r="D32" i="5"/>
  <c r="D72" i="12" l="1"/>
  <c r="D47" i="12"/>
  <c r="D50" i="12"/>
  <c r="D61" i="12"/>
  <c r="D53" i="12"/>
  <c r="D58" i="12"/>
  <c r="D48" i="12"/>
  <c r="D54" i="12"/>
  <c r="D109" i="12"/>
  <c r="D57" i="12"/>
  <c r="D60" i="12"/>
  <c r="D51" i="12"/>
  <c r="D45" i="12"/>
  <c r="D52" i="12"/>
  <c r="D49" i="12"/>
  <c r="D59" i="12"/>
  <c r="D46" i="12"/>
  <c r="D56" i="12"/>
  <c r="D55" i="12"/>
  <c r="D32" i="6"/>
  <c r="D32" i="7" s="1"/>
  <c r="A1" i="4"/>
  <c r="A1" i="5"/>
  <c r="A1" i="6"/>
  <c r="A1" i="7"/>
  <c r="A1" i="8"/>
  <c r="A1" i="9"/>
  <c r="A1" i="10"/>
  <c r="A1" i="11"/>
  <c r="A1" i="12"/>
  <c r="A1" i="2"/>
  <c r="D32" i="8" l="1"/>
  <c r="A19" i="4"/>
  <c r="A17" i="4"/>
  <c r="A18" i="3"/>
  <c r="A16" i="3"/>
  <c r="A15" i="4"/>
  <c r="A14" i="3"/>
  <c r="A13" i="4"/>
  <c r="A12" i="3"/>
  <c r="D32" i="9" l="1"/>
  <c r="A12" i="2"/>
  <c r="A12" i="11"/>
  <c r="A12" i="9"/>
  <c r="A12" i="7"/>
  <c r="A12" i="5"/>
  <c r="A13" i="2"/>
  <c r="A13" i="11"/>
  <c r="A13" i="9"/>
  <c r="A13" i="7"/>
  <c r="A13" i="5"/>
  <c r="A13" i="3"/>
  <c r="A14" i="12"/>
  <c r="A14" i="10"/>
  <c r="A14" i="8"/>
  <c r="A14" i="6"/>
  <c r="A14" i="4"/>
  <c r="A15" i="2"/>
  <c r="A15" i="11"/>
  <c r="A15" i="9"/>
  <c r="A15" i="7"/>
  <c r="A15" i="5"/>
  <c r="A15" i="3"/>
  <c r="A16" i="12"/>
  <c r="A16" i="10"/>
  <c r="A16" i="8"/>
  <c r="A16" i="6"/>
  <c r="A16" i="4"/>
  <c r="A17" i="2"/>
  <c r="A17" i="11"/>
  <c r="A17" i="9"/>
  <c r="A17" i="7"/>
  <c r="A17" i="5"/>
  <c r="A17" i="3"/>
  <c r="A18" i="12"/>
  <c r="A18" i="10"/>
  <c r="A18" i="8"/>
  <c r="A18" i="6"/>
  <c r="A18" i="4"/>
  <c r="A19" i="2"/>
  <c r="A19" i="11"/>
  <c r="A19" i="9"/>
  <c r="A19" i="7"/>
  <c r="A19" i="5"/>
  <c r="A19" i="3"/>
  <c r="A12" i="12"/>
  <c r="A12" i="10"/>
  <c r="A12" i="8"/>
  <c r="A12" i="6"/>
  <c r="A13" i="12"/>
  <c r="A13" i="10"/>
  <c r="A13" i="8"/>
  <c r="A13" i="6"/>
  <c r="A14" i="2"/>
  <c r="A14" i="11"/>
  <c r="A14" i="9"/>
  <c r="A14" i="7"/>
  <c r="A14" i="5"/>
  <c r="A15" i="12"/>
  <c r="A15" i="10"/>
  <c r="A15" i="8"/>
  <c r="A15" i="6"/>
  <c r="A16" i="2"/>
  <c r="A16" i="11"/>
  <c r="A16" i="9"/>
  <c r="A16" i="7"/>
  <c r="A16" i="5"/>
  <c r="A17" i="12"/>
  <c r="A17" i="10"/>
  <c r="A17" i="8"/>
  <c r="A17" i="6"/>
  <c r="A18" i="2"/>
  <c r="A18" i="11"/>
  <c r="A18" i="9"/>
  <c r="A18" i="7"/>
  <c r="A18" i="5"/>
  <c r="A19" i="12"/>
  <c r="A19" i="10"/>
  <c r="A19" i="8"/>
  <c r="A19" i="6"/>
  <c r="D32" i="10" l="1"/>
  <c r="A102" i="2"/>
  <c r="D32" i="11" l="1"/>
  <c r="B21" i="1"/>
  <c r="A21" i="1"/>
  <c r="D32" i="12" l="1"/>
  <c r="J102" i="12"/>
  <c r="I102" i="12"/>
  <c r="A102" i="12"/>
  <c r="A152" i="12" s="1"/>
  <c r="G100" i="12"/>
  <c r="C100" i="12"/>
  <c r="G99" i="12"/>
  <c r="C99" i="12"/>
  <c r="G98" i="12"/>
  <c r="G97" i="12"/>
  <c r="C97" i="12"/>
  <c r="G96" i="12"/>
  <c r="C96" i="12"/>
  <c r="G95" i="12"/>
  <c r="G94" i="12"/>
  <c r="G93" i="12"/>
  <c r="C93" i="12"/>
  <c r="G92" i="12"/>
  <c r="G91" i="12"/>
  <c r="C91" i="12"/>
  <c r="G90" i="12"/>
  <c r="G78" i="12"/>
  <c r="B21" i="12"/>
  <c r="A21" i="12"/>
  <c r="A25" i="12" s="1"/>
  <c r="A80" i="12" s="1"/>
  <c r="C19" i="12"/>
  <c r="C18" i="12"/>
  <c r="C17" i="12"/>
  <c r="C16" i="12"/>
  <c r="C15" i="12"/>
  <c r="C14" i="12"/>
  <c r="C13" i="12"/>
  <c r="C12" i="12"/>
  <c r="A3" i="12"/>
  <c r="J102" i="11"/>
  <c r="I102" i="11"/>
  <c r="A102" i="11"/>
  <c r="A152" i="11" s="1"/>
  <c r="G100" i="11"/>
  <c r="C100" i="11"/>
  <c r="G99" i="11"/>
  <c r="C99" i="11"/>
  <c r="G98" i="11"/>
  <c r="G97" i="11"/>
  <c r="C97" i="11"/>
  <c r="G96" i="11"/>
  <c r="C96" i="11"/>
  <c r="G95" i="11"/>
  <c r="G94" i="11"/>
  <c r="G93" i="11"/>
  <c r="C93" i="11"/>
  <c r="G92" i="11"/>
  <c r="G91" i="11"/>
  <c r="C91" i="11"/>
  <c r="G90" i="11"/>
  <c r="G78" i="11"/>
  <c r="B21" i="11"/>
  <c r="A21" i="11"/>
  <c r="A25" i="11" s="1"/>
  <c r="A80" i="11" s="1"/>
  <c r="C19" i="11"/>
  <c r="C18" i="11"/>
  <c r="C17" i="11"/>
  <c r="C16" i="11"/>
  <c r="C15" i="11"/>
  <c r="C14" i="11"/>
  <c r="C13" i="11"/>
  <c r="C12" i="11"/>
  <c r="A3" i="11"/>
  <c r="J102" i="10"/>
  <c r="I102" i="10"/>
  <c r="A102" i="10"/>
  <c r="A152" i="10" s="1"/>
  <c r="G100" i="10"/>
  <c r="C100" i="10"/>
  <c r="G99" i="10"/>
  <c r="C99" i="10"/>
  <c r="G98" i="10"/>
  <c r="G97" i="10"/>
  <c r="C97" i="10"/>
  <c r="G96" i="10"/>
  <c r="C96" i="10"/>
  <c r="G95" i="10"/>
  <c r="G94" i="10"/>
  <c r="G93" i="10"/>
  <c r="C93" i="10"/>
  <c r="G92" i="10"/>
  <c r="G91" i="10"/>
  <c r="C91" i="10"/>
  <c r="G90" i="10"/>
  <c r="B21" i="10"/>
  <c r="A21" i="10"/>
  <c r="A25" i="10" s="1"/>
  <c r="A80" i="10" s="1"/>
  <c r="C19" i="10"/>
  <c r="C18" i="10"/>
  <c r="C17" i="10"/>
  <c r="C16" i="10"/>
  <c r="C15" i="10"/>
  <c r="C14" i="10"/>
  <c r="C13" i="10"/>
  <c r="C12" i="10"/>
  <c r="A3" i="10"/>
  <c r="J102" i="9"/>
  <c r="I102" i="9"/>
  <c r="A102" i="9"/>
  <c r="A152" i="9" s="1"/>
  <c r="G100" i="9"/>
  <c r="C100" i="9"/>
  <c r="G99" i="9"/>
  <c r="C99" i="9"/>
  <c r="G98" i="9"/>
  <c r="G97" i="9"/>
  <c r="C97" i="9"/>
  <c r="G96" i="9"/>
  <c r="C96" i="9"/>
  <c r="G95" i="9"/>
  <c r="G94" i="9"/>
  <c r="G93" i="9"/>
  <c r="C93" i="9"/>
  <c r="G92" i="9"/>
  <c r="G91" i="9"/>
  <c r="C91" i="9"/>
  <c r="G90" i="9"/>
  <c r="G78" i="9"/>
  <c r="B21" i="9"/>
  <c r="A21" i="9"/>
  <c r="A25" i="9" s="1"/>
  <c r="A80" i="9" s="1"/>
  <c r="C19" i="9"/>
  <c r="C18" i="9"/>
  <c r="C17" i="9"/>
  <c r="C16" i="9"/>
  <c r="C15" i="9"/>
  <c r="C14" i="9"/>
  <c r="C13" i="9"/>
  <c r="C12" i="9"/>
  <c r="A3" i="9"/>
  <c r="J102" i="8"/>
  <c r="I102" i="8"/>
  <c r="A102" i="8"/>
  <c r="A152" i="8" s="1"/>
  <c r="G100" i="8"/>
  <c r="C100" i="8"/>
  <c r="G99" i="8"/>
  <c r="C99" i="8"/>
  <c r="G98" i="8"/>
  <c r="G97" i="8"/>
  <c r="C97" i="8"/>
  <c r="G96" i="8"/>
  <c r="C96" i="8"/>
  <c r="G95" i="8"/>
  <c r="G94" i="8"/>
  <c r="G93" i="8"/>
  <c r="C93" i="8"/>
  <c r="G92" i="8"/>
  <c r="G91" i="8"/>
  <c r="C91" i="8"/>
  <c r="G90" i="8"/>
  <c r="G78" i="8"/>
  <c r="B21" i="8"/>
  <c r="A21" i="8"/>
  <c r="A25" i="8" s="1"/>
  <c r="A80" i="8" s="1"/>
  <c r="C19" i="8"/>
  <c r="C18" i="8"/>
  <c r="C17" i="8"/>
  <c r="C16" i="8"/>
  <c r="C15" i="8"/>
  <c r="C14" i="8"/>
  <c r="C13" i="8"/>
  <c r="C12" i="8"/>
  <c r="A3" i="8"/>
  <c r="J102" i="7"/>
  <c r="I102" i="7"/>
  <c r="A102" i="7"/>
  <c r="A152" i="7" s="1"/>
  <c r="G100" i="7"/>
  <c r="C100" i="7"/>
  <c r="G99" i="7"/>
  <c r="C99" i="7"/>
  <c r="G98" i="7"/>
  <c r="G97" i="7"/>
  <c r="C97" i="7"/>
  <c r="G96" i="7"/>
  <c r="C96" i="7"/>
  <c r="G95" i="7"/>
  <c r="G94" i="7"/>
  <c r="G93" i="7"/>
  <c r="C93" i="7"/>
  <c r="G92" i="7"/>
  <c r="G91" i="7"/>
  <c r="C91" i="7"/>
  <c r="G90" i="7"/>
  <c r="B21" i="7"/>
  <c r="A21" i="7"/>
  <c r="A25" i="7" s="1"/>
  <c r="A80" i="7" s="1"/>
  <c r="C19" i="7"/>
  <c r="C18" i="7"/>
  <c r="C17" i="7"/>
  <c r="C16" i="7"/>
  <c r="C15" i="7"/>
  <c r="C14" i="7"/>
  <c r="C13" i="7"/>
  <c r="C12" i="7"/>
  <c r="A3" i="7"/>
  <c r="J102" i="6"/>
  <c r="I102" i="6"/>
  <c r="A102" i="6"/>
  <c r="A152" i="6" s="1"/>
  <c r="G100" i="6"/>
  <c r="C100" i="6"/>
  <c r="G99" i="6"/>
  <c r="C99" i="6"/>
  <c r="G98" i="6"/>
  <c r="G97" i="6"/>
  <c r="C97" i="6"/>
  <c r="G96" i="6"/>
  <c r="C96" i="6"/>
  <c r="G95" i="6"/>
  <c r="G94" i="6"/>
  <c r="G93" i="6"/>
  <c r="C93" i="6"/>
  <c r="G92" i="6"/>
  <c r="G91" i="6"/>
  <c r="C91" i="6"/>
  <c r="G90" i="6"/>
  <c r="G78" i="6"/>
  <c r="B21" i="6"/>
  <c r="A21" i="6"/>
  <c r="A25" i="6" s="1"/>
  <c r="A80" i="6" s="1"/>
  <c r="C19" i="6"/>
  <c r="C18" i="6"/>
  <c r="C17" i="6"/>
  <c r="C16" i="6"/>
  <c r="C15" i="6"/>
  <c r="C14" i="6"/>
  <c r="C13" i="6"/>
  <c r="C12" i="6"/>
  <c r="A3" i="6"/>
  <c r="J102" i="5"/>
  <c r="I102" i="5"/>
  <c r="A102" i="5"/>
  <c r="A152" i="5" s="1"/>
  <c r="G100" i="5"/>
  <c r="C100" i="5"/>
  <c r="G99" i="5"/>
  <c r="C99" i="5"/>
  <c r="G98" i="5"/>
  <c r="G97" i="5"/>
  <c r="C97" i="5"/>
  <c r="G96" i="5"/>
  <c r="C96" i="5"/>
  <c r="G95" i="5"/>
  <c r="G94" i="5"/>
  <c r="G93" i="5"/>
  <c r="C93" i="5"/>
  <c r="G92" i="5"/>
  <c r="G91" i="5"/>
  <c r="C91" i="5"/>
  <c r="G90" i="5"/>
  <c r="B21" i="5"/>
  <c r="A21" i="5"/>
  <c r="A25" i="5" s="1"/>
  <c r="A80" i="5" s="1"/>
  <c r="C19" i="5"/>
  <c r="C18" i="5"/>
  <c r="C17" i="5"/>
  <c r="C16" i="5"/>
  <c r="C15" i="5"/>
  <c r="C14" i="5"/>
  <c r="C13" i="5"/>
  <c r="C12" i="5"/>
  <c r="A3" i="5"/>
  <c r="I102" i="4"/>
  <c r="A102" i="4"/>
  <c r="A152" i="4" s="1"/>
  <c r="G100" i="4"/>
  <c r="C100" i="4"/>
  <c r="G99" i="4"/>
  <c r="C99" i="4"/>
  <c r="G98" i="4"/>
  <c r="G97" i="4"/>
  <c r="C97" i="4"/>
  <c r="G96" i="4"/>
  <c r="C96" i="4"/>
  <c r="G95" i="4"/>
  <c r="G94" i="4"/>
  <c r="G93" i="4"/>
  <c r="C93" i="4"/>
  <c r="G91" i="4"/>
  <c r="C91" i="4"/>
  <c r="G90" i="4"/>
  <c r="G78" i="4"/>
  <c r="B21" i="4"/>
  <c r="A21" i="4"/>
  <c r="A25" i="4" s="1"/>
  <c r="A80" i="4" s="1"/>
  <c r="C19" i="4"/>
  <c r="C18" i="4"/>
  <c r="C17" i="4"/>
  <c r="C16" i="4"/>
  <c r="C15" i="4"/>
  <c r="C14" i="4"/>
  <c r="C13" i="4"/>
  <c r="C12" i="4"/>
  <c r="A3" i="4"/>
  <c r="J102" i="3"/>
  <c r="I102" i="3"/>
  <c r="A102" i="3"/>
  <c r="A152" i="3" s="1"/>
  <c r="G100" i="3"/>
  <c r="C100" i="3"/>
  <c r="G99" i="3"/>
  <c r="C99" i="3"/>
  <c r="G98" i="3"/>
  <c r="G97" i="3"/>
  <c r="C97" i="3"/>
  <c r="G96" i="3"/>
  <c r="C96" i="3"/>
  <c r="G95" i="3"/>
  <c r="G94" i="3"/>
  <c r="G93" i="3"/>
  <c r="C93" i="3"/>
  <c r="G92" i="3"/>
  <c r="G91" i="3"/>
  <c r="C91" i="3"/>
  <c r="G90" i="3"/>
  <c r="G78" i="3"/>
  <c r="B21" i="3"/>
  <c r="A21" i="3"/>
  <c r="A25" i="3" s="1"/>
  <c r="A80" i="3" s="1"/>
  <c r="C19" i="3"/>
  <c r="C18" i="3"/>
  <c r="C17" i="3"/>
  <c r="C16" i="3"/>
  <c r="C15" i="3"/>
  <c r="C14" i="3"/>
  <c r="C13" i="3"/>
  <c r="C12" i="3"/>
  <c r="J102" i="2"/>
  <c r="I102" i="2"/>
  <c r="A152" i="2"/>
  <c r="G100" i="2"/>
  <c r="C100" i="2"/>
  <c r="G99" i="2"/>
  <c r="C99" i="2"/>
  <c r="G98" i="2"/>
  <c r="G97" i="2"/>
  <c r="C97" i="2"/>
  <c r="G96" i="2"/>
  <c r="C96" i="2"/>
  <c r="G95" i="2"/>
  <c r="G94" i="2"/>
  <c r="G93" i="2"/>
  <c r="C93" i="2"/>
  <c r="G92" i="2"/>
  <c r="G91" i="2"/>
  <c r="C91" i="2"/>
  <c r="G90" i="2"/>
  <c r="B21" i="2"/>
  <c r="A21" i="2"/>
  <c r="A25" i="2" s="1"/>
  <c r="A80" i="2" s="1"/>
  <c r="C19" i="2"/>
  <c r="C18" i="2"/>
  <c r="C17" i="2"/>
  <c r="C16" i="2"/>
  <c r="C15" i="2"/>
  <c r="C14" i="2"/>
  <c r="C13" i="2"/>
  <c r="C12" i="2"/>
  <c r="A3" i="2"/>
  <c r="G21" i="4" l="1"/>
  <c r="G25" i="4" s="1"/>
  <c r="G80" i="4" s="1"/>
  <c r="G21" i="6"/>
  <c r="G25" i="6" s="1"/>
  <c r="G80" i="6" s="1"/>
  <c r="G21" i="7"/>
  <c r="G25" i="7" s="1"/>
  <c r="G80" i="7" s="1"/>
  <c r="G21" i="8"/>
  <c r="G25" i="8" s="1"/>
  <c r="G80" i="8" s="1"/>
  <c r="G21" i="11"/>
  <c r="G25" i="11" s="1"/>
  <c r="G80" i="11" s="1"/>
  <c r="G21" i="9"/>
  <c r="G25" i="9" s="1"/>
  <c r="G80" i="9" s="1"/>
  <c r="C21" i="2"/>
  <c r="C21" i="10"/>
  <c r="C21" i="4"/>
  <c r="G21" i="12"/>
  <c r="G25" i="12" s="1"/>
  <c r="G80" i="12" s="1"/>
  <c r="C21" i="5"/>
  <c r="C21" i="8"/>
  <c r="C21" i="9"/>
  <c r="G21" i="5"/>
  <c r="G25" i="5" s="1"/>
  <c r="G102" i="2"/>
  <c r="G102" i="3"/>
  <c r="G102" i="7"/>
  <c r="G102" i="8"/>
  <c r="C21" i="3"/>
  <c r="G102" i="5"/>
  <c r="C21" i="6"/>
  <c r="G102" i="6"/>
  <c r="C21" i="7"/>
  <c r="G102" i="10"/>
  <c r="G102" i="11"/>
  <c r="G102" i="12"/>
  <c r="G102" i="9"/>
  <c r="C21" i="11"/>
  <c r="C21" i="12"/>
  <c r="G21" i="10"/>
  <c r="G25" i="10" s="1"/>
  <c r="D23" i="1"/>
  <c r="B23" i="1" s="1"/>
  <c r="C23" i="1" s="1"/>
  <c r="G91" i="1"/>
  <c r="G92" i="1"/>
  <c r="G93" i="1"/>
  <c r="G94" i="1"/>
  <c r="G95" i="1"/>
  <c r="G96" i="1"/>
  <c r="G97" i="1"/>
  <c r="G98" i="1"/>
  <c r="G102" i="1" s="1"/>
  <c r="G99" i="1"/>
  <c r="G100" i="1"/>
  <c r="G90" i="1"/>
  <c r="J102" i="1"/>
  <c r="D23" i="2" l="1"/>
  <c r="G21" i="3"/>
  <c r="G25" i="3" s="1"/>
  <c r="G80" i="3" s="1"/>
  <c r="G21" i="2"/>
  <c r="G25" i="2" s="1"/>
  <c r="B23" i="2" l="1"/>
  <c r="C23" i="2" s="1"/>
  <c r="D23" i="3"/>
  <c r="B23" i="3" l="1"/>
  <c r="D23" i="4"/>
  <c r="B25" i="2"/>
  <c r="B80" i="2" s="1"/>
  <c r="C25" i="2"/>
  <c r="C80" i="2" s="1"/>
  <c r="G10" i="1"/>
  <c r="D106" i="3"/>
  <c r="D106" i="4" s="1"/>
  <c r="D106" i="5" s="1"/>
  <c r="D106" i="6" s="1"/>
  <c r="D104" i="1"/>
  <c r="B25" i="1"/>
  <c r="D31" i="1"/>
  <c r="D31" i="2" s="1"/>
  <c r="G21" i="1"/>
  <c r="G25" i="1" s="1"/>
  <c r="A102" i="1"/>
  <c r="A152" i="1" s="1"/>
  <c r="D91" i="1"/>
  <c r="D92" i="1"/>
  <c r="D93" i="1"/>
  <c r="D94" i="1"/>
  <c r="D95" i="1"/>
  <c r="D96" i="1"/>
  <c r="D97" i="1"/>
  <c r="D98" i="1"/>
  <c r="D102" i="1" s="1"/>
  <c r="D99" i="1"/>
  <c r="D100" i="1"/>
  <c r="D90" i="1"/>
  <c r="C91" i="1"/>
  <c r="C93" i="1"/>
  <c r="C96" i="1"/>
  <c r="C97" i="1"/>
  <c r="C99" i="1"/>
  <c r="C100" i="1"/>
  <c r="D106" i="7" l="1"/>
  <c r="D106" i="8" s="1"/>
  <c r="D90" i="2"/>
  <c r="D104" i="2"/>
  <c r="D104" i="3" s="1"/>
  <c r="D98" i="2"/>
  <c r="D94" i="2"/>
  <c r="D99" i="2"/>
  <c r="D97" i="2"/>
  <c r="D95" i="2"/>
  <c r="D93" i="2"/>
  <c r="D91" i="2"/>
  <c r="D35" i="5"/>
  <c r="D35" i="6" s="1"/>
  <c r="D33" i="5"/>
  <c r="D33" i="6" s="1"/>
  <c r="D100" i="2"/>
  <c r="D96" i="2"/>
  <c r="D92" i="2"/>
  <c r="D37" i="5"/>
  <c r="D37" i="6" s="1"/>
  <c r="D34" i="5"/>
  <c r="D34" i="6" s="1"/>
  <c r="D31" i="3"/>
  <c r="B23" i="4"/>
  <c r="D23" i="5"/>
  <c r="C23" i="3"/>
  <c r="C25" i="3" s="1"/>
  <c r="C80" i="3" s="1"/>
  <c r="B25" i="3"/>
  <c r="B80" i="3" s="1"/>
  <c r="B80" i="1"/>
  <c r="D106" i="9" l="1"/>
  <c r="D37" i="7"/>
  <c r="D37" i="8" s="1"/>
  <c r="D37" i="9" s="1"/>
  <c r="D34" i="7"/>
  <c r="D34" i="8" s="1"/>
  <c r="D33" i="7"/>
  <c r="D33" i="8" s="1"/>
  <c r="D35" i="7"/>
  <c r="D35" i="8" s="1"/>
  <c r="D90" i="3"/>
  <c r="D92" i="3"/>
  <c r="D100" i="3"/>
  <c r="D93" i="3"/>
  <c r="D97" i="3"/>
  <c r="D94" i="3"/>
  <c r="D96" i="3"/>
  <c r="D91" i="3"/>
  <c r="D95" i="3"/>
  <c r="D99" i="3"/>
  <c r="D98" i="3"/>
  <c r="D102" i="2"/>
  <c r="B23" i="5"/>
  <c r="D23" i="6"/>
  <c r="C23" i="4"/>
  <c r="C25" i="4" s="1"/>
  <c r="C80" i="4" s="1"/>
  <c r="B25" i="4"/>
  <c r="B80" i="4" s="1"/>
  <c r="D104" i="4"/>
  <c r="D31" i="4"/>
  <c r="D13" i="1"/>
  <c r="D13" i="2" s="1"/>
  <c r="D13" i="3" s="1"/>
  <c r="D13" i="4" s="1"/>
  <c r="D13" i="5" s="1"/>
  <c r="D13" i="6" s="1"/>
  <c r="D13" i="7" s="1"/>
  <c r="D13" i="8" s="1"/>
  <c r="D13" i="9" s="1"/>
  <c r="D13" i="10" s="1"/>
  <c r="D13" i="11" s="1"/>
  <c r="D13" i="12" s="1"/>
  <c r="D14" i="1"/>
  <c r="D14" i="2" s="1"/>
  <c r="D14" i="3" s="1"/>
  <c r="D14" i="4" s="1"/>
  <c r="D14" i="5" s="1"/>
  <c r="D14" i="6" s="1"/>
  <c r="D14" i="7" s="1"/>
  <c r="D14" i="8" s="1"/>
  <c r="D14" i="9" s="1"/>
  <c r="D14" i="10" s="1"/>
  <c r="D14" i="11" s="1"/>
  <c r="D14" i="12" s="1"/>
  <c r="D15" i="1"/>
  <c r="D15" i="2" s="1"/>
  <c r="D15" i="3" s="1"/>
  <c r="D15" i="4" s="1"/>
  <c r="D15" i="5" s="1"/>
  <c r="D15" i="6" s="1"/>
  <c r="D15" i="7" s="1"/>
  <c r="D15" i="8" s="1"/>
  <c r="D15" i="9" s="1"/>
  <c r="D15" i="10" s="1"/>
  <c r="D15" i="11" s="1"/>
  <c r="D15" i="12" s="1"/>
  <c r="D16" i="1"/>
  <c r="D16" i="2" s="1"/>
  <c r="D16" i="3" s="1"/>
  <c r="D16" i="4" s="1"/>
  <c r="D16" i="5" s="1"/>
  <c r="D16" i="6" s="1"/>
  <c r="D16" i="7" s="1"/>
  <c r="D16" i="8" s="1"/>
  <c r="D16" i="9" s="1"/>
  <c r="D16" i="10" s="1"/>
  <c r="D16" i="11" s="1"/>
  <c r="D16" i="12" s="1"/>
  <c r="D17" i="1"/>
  <c r="D17" i="2" s="1"/>
  <c r="D17" i="3" s="1"/>
  <c r="D17" i="4" s="1"/>
  <c r="D17" i="5" s="1"/>
  <c r="D17" i="6" s="1"/>
  <c r="D17" i="7" s="1"/>
  <c r="D17" i="8" s="1"/>
  <c r="D17" i="9" s="1"/>
  <c r="D17" i="10" s="1"/>
  <c r="D17" i="11" s="1"/>
  <c r="D17" i="12" s="1"/>
  <c r="D18" i="1"/>
  <c r="D18" i="2" s="1"/>
  <c r="D18" i="3" s="1"/>
  <c r="D18" i="4" s="1"/>
  <c r="D18" i="5" s="1"/>
  <c r="D18" i="6" s="1"/>
  <c r="D18" i="7" s="1"/>
  <c r="D18" i="8" s="1"/>
  <c r="D18" i="9" s="1"/>
  <c r="D18" i="10" s="1"/>
  <c r="D18" i="11" s="1"/>
  <c r="D18" i="12" s="1"/>
  <c r="D19" i="1"/>
  <c r="D19" i="2" s="1"/>
  <c r="D19" i="3" s="1"/>
  <c r="D19" i="4" s="1"/>
  <c r="D19" i="5" s="1"/>
  <c r="D19" i="6" s="1"/>
  <c r="D19" i="7" s="1"/>
  <c r="D19" i="8" s="1"/>
  <c r="D19" i="9" s="1"/>
  <c r="D19" i="10" s="1"/>
  <c r="D19" i="11" s="1"/>
  <c r="D19" i="12" s="1"/>
  <c r="D12" i="1"/>
  <c r="C13" i="1"/>
  <c r="C14" i="1"/>
  <c r="C15" i="1"/>
  <c r="C16" i="1"/>
  <c r="C17" i="1"/>
  <c r="C18" i="1"/>
  <c r="C19" i="1"/>
  <c r="C12" i="1"/>
  <c r="G78" i="1"/>
  <c r="G80" i="1" s="1"/>
  <c r="D78" i="1"/>
  <c r="A25" i="1"/>
  <c r="A80" i="1" s="1"/>
  <c r="D34" i="9" l="1"/>
  <c r="D37" i="10"/>
  <c r="D35" i="9"/>
  <c r="D33" i="9"/>
  <c r="D106" i="10"/>
  <c r="D90" i="4"/>
  <c r="D102" i="3"/>
  <c r="C21" i="1"/>
  <c r="C25" i="1" s="1"/>
  <c r="C80" i="1" s="1"/>
  <c r="D12" i="2"/>
  <c r="D21" i="2" s="1"/>
  <c r="D25" i="2" s="1"/>
  <c r="D21" i="1"/>
  <c r="D25" i="1" s="1"/>
  <c r="D80" i="1" s="1"/>
  <c r="D98" i="4"/>
  <c r="D99" i="4"/>
  <c r="D95" i="4"/>
  <c r="D91" i="4"/>
  <c r="D96" i="4"/>
  <c r="D94" i="4"/>
  <c r="D97" i="4"/>
  <c r="D93" i="4"/>
  <c r="D100" i="4"/>
  <c r="D104" i="5"/>
  <c r="B23" i="6"/>
  <c r="D23" i="7"/>
  <c r="D31" i="5"/>
  <c r="C23" i="5"/>
  <c r="C25" i="5" s="1"/>
  <c r="C80" i="5" s="1"/>
  <c r="B25" i="5"/>
  <c r="B80" i="5" s="1"/>
  <c r="D33" i="10" l="1"/>
  <c r="D37" i="11"/>
  <c r="D106" i="11"/>
  <c r="D35" i="10"/>
  <c r="D34" i="10"/>
  <c r="D90" i="5"/>
  <c r="D12" i="3"/>
  <c r="D12" i="4" s="1"/>
  <c r="D100" i="5"/>
  <c r="D93" i="5"/>
  <c r="D97" i="5"/>
  <c r="D94" i="5"/>
  <c r="D96" i="5"/>
  <c r="D91" i="5"/>
  <c r="D95" i="5"/>
  <c r="D99" i="5"/>
  <c r="D98" i="5"/>
  <c r="B25" i="6"/>
  <c r="B80" i="6" s="1"/>
  <c r="C23" i="6"/>
  <c r="C25" i="6" s="1"/>
  <c r="C80" i="6" s="1"/>
  <c r="D104" i="6"/>
  <c r="D31" i="6"/>
  <c r="B23" i="7"/>
  <c r="D23" i="8"/>
  <c r="D35" i="11" l="1"/>
  <c r="D37" i="12"/>
  <c r="D34" i="11"/>
  <c r="D106" i="12"/>
  <c r="D33" i="11"/>
  <c r="D90" i="6"/>
  <c r="D21" i="3"/>
  <c r="D25" i="3" s="1"/>
  <c r="D98" i="6"/>
  <c r="D99" i="6"/>
  <c r="D95" i="6"/>
  <c r="D91" i="6"/>
  <c r="D96" i="6"/>
  <c r="D94" i="6"/>
  <c r="D97" i="6"/>
  <c r="D93" i="6"/>
  <c r="D100" i="6"/>
  <c r="B23" i="8"/>
  <c r="D23" i="9"/>
  <c r="D12" i="5"/>
  <c r="D21" i="4"/>
  <c r="D25" i="4" s="1"/>
  <c r="B25" i="7"/>
  <c r="B80" i="7" s="1"/>
  <c r="C23" i="7"/>
  <c r="C25" i="7" s="1"/>
  <c r="C80" i="7" s="1"/>
  <c r="D31" i="7"/>
  <c r="D104" i="7"/>
  <c r="D33" i="12" l="1"/>
  <c r="D34" i="12"/>
  <c r="D35" i="12"/>
  <c r="D90" i="7"/>
  <c r="D100" i="7"/>
  <c r="D93" i="7"/>
  <c r="D97" i="7"/>
  <c r="D94" i="7"/>
  <c r="D96" i="7"/>
  <c r="D91" i="7"/>
  <c r="D95" i="7"/>
  <c r="D99" i="7"/>
  <c r="D98" i="7"/>
  <c r="D104" i="8"/>
  <c r="B23" i="9"/>
  <c r="D23" i="10"/>
  <c r="D31" i="8"/>
  <c r="D12" i="6"/>
  <c r="D21" i="5"/>
  <c r="D25" i="5" s="1"/>
  <c r="C23" i="8"/>
  <c r="C25" i="8" s="1"/>
  <c r="C80" i="8" s="1"/>
  <c r="B25" i="8"/>
  <c r="B80" i="8" s="1"/>
  <c r="D90" i="8" l="1"/>
  <c r="D98" i="8"/>
  <c r="D99" i="8"/>
  <c r="D95" i="8"/>
  <c r="D91" i="8"/>
  <c r="D96" i="8"/>
  <c r="D94" i="8"/>
  <c r="D97" i="8"/>
  <c r="D93" i="8"/>
  <c r="D100" i="8"/>
  <c r="D21" i="6"/>
  <c r="D25" i="6" s="1"/>
  <c r="D12" i="7"/>
  <c r="B23" i="10"/>
  <c r="D23" i="11"/>
  <c r="D31" i="9"/>
  <c r="C23" i="9"/>
  <c r="C25" i="9" s="1"/>
  <c r="C80" i="9" s="1"/>
  <c r="B25" i="9"/>
  <c r="B80" i="9" s="1"/>
  <c r="D104" i="9"/>
  <c r="D90" i="9" l="1"/>
  <c r="D100" i="9"/>
  <c r="D93" i="9"/>
  <c r="D97" i="9"/>
  <c r="D94" i="9"/>
  <c r="D96" i="9"/>
  <c r="D91" i="9"/>
  <c r="D95" i="9"/>
  <c r="D99" i="9"/>
  <c r="D98" i="9"/>
  <c r="B23" i="11"/>
  <c r="D23" i="12"/>
  <c r="B23" i="12" s="1"/>
  <c r="D21" i="7"/>
  <c r="D25" i="7" s="1"/>
  <c r="D12" i="8"/>
  <c r="D104" i="10"/>
  <c r="D31" i="10"/>
  <c r="C23" i="10"/>
  <c r="C25" i="10" s="1"/>
  <c r="C80" i="10" s="1"/>
  <c r="B25" i="10"/>
  <c r="B80" i="10" s="1"/>
  <c r="D90" i="10" l="1"/>
  <c r="D98" i="10"/>
  <c r="D99" i="10"/>
  <c r="D95" i="10"/>
  <c r="D91" i="10"/>
  <c r="D96" i="10"/>
  <c r="D94" i="10"/>
  <c r="D97" i="10"/>
  <c r="D93" i="10"/>
  <c r="D100" i="10"/>
  <c r="D31" i="11"/>
  <c r="D12" i="9"/>
  <c r="D21" i="8"/>
  <c r="D25" i="8" s="1"/>
  <c r="B25" i="12"/>
  <c r="B80" i="12" s="1"/>
  <c r="C23" i="12"/>
  <c r="C25" i="12" s="1"/>
  <c r="C80" i="12" s="1"/>
  <c r="D104" i="11"/>
  <c r="B25" i="11"/>
  <c r="B80" i="11" s="1"/>
  <c r="C23" i="11"/>
  <c r="C25" i="11" s="1"/>
  <c r="C80" i="11" s="1"/>
  <c r="D90" i="11" l="1"/>
  <c r="D100" i="11"/>
  <c r="D93" i="11"/>
  <c r="D97" i="11"/>
  <c r="D94" i="11"/>
  <c r="D96" i="11"/>
  <c r="D91" i="11"/>
  <c r="D95" i="11"/>
  <c r="D99" i="11"/>
  <c r="D98" i="11"/>
  <c r="D104" i="12"/>
  <c r="D12" i="10"/>
  <c r="D21" i="9"/>
  <c r="D25" i="9" s="1"/>
  <c r="D31" i="12"/>
  <c r="D90" i="12" l="1"/>
  <c r="D98" i="12"/>
  <c r="D99" i="12"/>
  <c r="D95" i="12"/>
  <c r="D91" i="12"/>
  <c r="D96" i="12"/>
  <c r="D94" i="12"/>
  <c r="D97" i="12"/>
  <c r="D93" i="12"/>
  <c r="D100" i="12"/>
  <c r="D12" i="11"/>
  <c r="D21" i="10"/>
  <c r="D25" i="10" s="1"/>
  <c r="D21" i="11" l="1"/>
  <c r="D25" i="11" s="1"/>
  <c r="D12" i="12"/>
  <c r="D21" i="12" s="1"/>
  <c r="D25" i="12" s="1"/>
  <c r="G150" i="12" l="1"/>
  <c r="G152" i="12" s="1"/>
  <c r="G154" i="12" s="1"/>
  <c r="G150" i="11"/>
  <c r="G152" i="11" s="1"/>
  <c r="G154" i="11" s="1"/>
  <c r="G150" i="9"/>
  <c r="G152" i="9" s="1"/>
  <c r="G154" i="9" s="1"/>
  <c r="G150" i="8"/>
  <c r="G152" i="8" s="1"/>
  <c r="G154" i="8" s="1"/>
  <c r="G150" i="7"/>
  <c r="G152" i="7" s="1"/>
  <c r="G154" i="7" s="1"/>
  <c r="G150" i="6"/>
  <c r="G152" i="6" s="1"/>
  <c r="G154" i="6" s="1"/>
  <c r="G150" i="5"/>
  <c r="G152" i="5" s="1"/>
  <c r="G150" i="4"/>
  <c r="G150" i="3"/>
  <c r="G152" i="3" s="1"/>
  <c r="G154" i="3" s="1"/>
  <c r="C94" i="1" l="1"/>
  <c r="C95" i="1" l="1"/>
  <c r="C94" i="2" l="1"/>
  <c r="C98" i="1"/>
  <c r="C98" i="2"/>
  <c r="C94" i="3" l="1"/>
  <c r="C95" i="2"/>
  <c r="C98" i="3"/>
  <c r="C90" i="1" l="1"/>
  <c r="C94" i="4" l="1"/>
  <c r="C90" i="2"/>
  <c r="C95" i="3"/>
  <c r="C98" i="4"/>
  <c r="C92" i="1" l="1"/>
  <c r="C102" i="1" s="1"/>
  <c r="C152" i="1" s="1"/>
  <c r="B102" i="1"/>
  <c r="B152" i="1" s="1"/>
  <c r="C90" i="4"/>
  <c r="C90" i="3"/>
  <c r="C94" i="5" l="1"/>
  <c r="C92" i="2"/>
  <c r="C102" i="2" s="1"/>
  <c r="C152" i="2" s="1"/>
  <c r="B102" i="2"/>
  <c r="B152" i="2" s="1"/>
  <c r="C95" i="4"/>
  <c r="C98" i="5"/>
  <c r="C90" i="5" l="1"/>
  <c r="C94" i="6" l="1"/>
  <c r="C92" i="3"/>
  <c r="C102" i="3" s="1"/>
  <c r="C152" i="3" s="1"/>
  <c r="B102" i="3"/>
  <c r="B152" i="3" s="1"/>
  <c r="C95" i="5"/>
  <c r="C98" i="6"/>
  <c r="C90" i="6" l="1"/>
  <c r="C94" i="7" l="1"/>
  <c r="C92" i="4"/>
  <c r="C102" i="4" s="1"/>
  <c r="C152" i="4" s="1"/>
  <c r="B102" i="4"/>
  <c r="B152" i="4" s="1"/>
  <c r="C95" i="6"/>
  <c r="C98" i="7"/>
  <c r="C90" i="7" l="1"/>
  <c r="C92" i="5" l="1"/>
  <c r="C102" i="5" s="1"/>
  <c r="C152" i="5" s="1"/>
  <c r="B102" i="5"/>
  <c r="B152" i="5" s="1"/>
  <c r="C94" i="8"/>
  <c r="C95" i="7"/>
  <c r="C98" i="8"/>
  <c r="C90" i="8" l="1"/>
  <c r="C94" i="9" l="1"/>
  <c r="C92" i="6"/>
  <c r="C102" i="6" s="1"/>
  <c r="C152" i="6" s="1"/>
  <c r="B102" i="6"/>
  <c r="B152" i="6" s="1"/>
  <c r="C95" i="8"/>
  <c r="C98" i="9"/>
  <c r="C90" i="9" l="1"/>
  <c r="C94" i="10" l="1"/>
  <c r="C92" i="7"/>
  <c r="C102" i="7" s="1"/>
  <c r="C152" i="7" s="1"/>
  <c r="B102" i="7"/>
  <c r="B152" i="7" s="1"/>
  <c r="C95" i="9"/>
  <c r="C98" i="10"/>
  <c r="C94" i="11" l="1"/>
  <c r="C92" i="8"/>
  <c r="C102" i="8" s="1"/>
  <c r="C152" i="8" s="1"/>
  <c r="B102" i="8"/>
  <c r="B152" i="8" s="1"/>
  <c r="C95" i="10"/>
  <c r="C98" i="11"/>
  <c r="C94" i="12" l="1"/>
  <c r="C92" i="9" l="1"/>
  <c r="C102" i="9" s="1"/>
  <c r="C152" i="9" s="1"/>
  <c r="B102" i="9"/>
  <c r="B152" i="9" s="1"/>
  <c r="C95" i="11"/>
  <c r="C98" i="12"/>
  <c r="C92" i="10"/>
  <c r="C95" i="12" l="1"/>
  <c r="C92" i="11" l="1"/>
  <c r="C92" i="12" l="1"/>
  <c r="C90" i="10" l="1"/>
  <c r="C102" i="10" s="1"/>
  <c r="C152" i="10" s="1"/>
  <c r="B102" i="10"/>
  <c r="B152" i="10" s="1"/>
  <c r="C90" i="11" l="1"/>
  <c r="C102" i="11" s="1"/>
  <c r="C152" i="11" s="1"/>
  <c r="B102" i="11"/>
  <c r="B152" i="11" s="1"/>
  <c r="C90" i="12" l="1"/>
  <c r="C102" i="12" s="1"/>
  <c r="C152" i="12" s="1"/>
  <c r="B102" i="12"/>
  <c r="B152" i="12" s="1"/>
  <c r="G150" i="1" l="1"/>
  <c r="G152" i="1" s="1"/>
  <c r="G156" i="1" s="1"/>
  <c r="D150" i="1" l="1"/>
  <c r="D152" i="1" s="1"/>
  <c r="G154" i="1"/>
  <c r="G10" i="2" l="1"/>
  <c r="D154" i="1"/>
  <c r="D156" i="1"/>
  <c r="G150" i="2" l="1"/>
  <c r="G152" i="2" s="1"/>
  <c r="G78" i="2"/>
  <c r="G80" i="2" s="1"/>
  <c r="D150" i="2" l="1"/>
  <c r="D152" i="2" s="1"/>
  <c r="D78" i="2"/>
  <c r="D80" i="2" s="1"/>
  <c r="G154" i="2"/>
  <c r="G156" i="2"/>
  <c r="G10" i="3" s="1"/>
  <c r="G156" i="3" s="1"/>
  <c r="G10" i="4" l="1"/>
  <c r="D150" i="3"/>
  <c r="D152" i="3" s="1"/>
  <c r="D156" i="2"/>
  <c r="D154" i="2"/>
  <c r="D78" i="3"/>
  <c r="D80" i="3" s="1"/>
  <c r="D150" i="4" l="1"/>
  <c r="D78" i="4"/>
  <c r="D80" i="4" s="1"/>
  <c r="D156" i="3"/>
  <c r="D154" i="3"/>
  <c r="D150" i="5" l="1"/>
  <c r="D150" i="6" l="1"/>
  <c r="D150" i="7" l="1"/>
  <c r="D150" i="8" l="1"/>
  <c r="D150" i="9" l="1"/>
  <c r="J102" i="4" l="1"/>
  <c r="G92" i="4"/>
  <c r="G102" i="4" l="1"/>
  <c r="D92" i="4"/>
  <c r="G152" i="4" l="1"/>
  <c r="G156" i="4" s="1"/>
  <c r="G10" i="5" s="1"/>
  <c r="D92" i="5"/>
  <c r="D102" i="4"/>
  <c r="D152" i="4" s="1"/>
  <c r="G154" i="4" l="1"/>
  <c r="D156" i="4"/>
  <c r="D154" i="4"/>
  <c r="D102" i="5"/>
  <c r="D152" i="5" s="1"/>
  <c r="D92" i="6"/>
  <c r="D92" i="7" l="1"/>
  <c r="D102" i="6"/>
  <c r="D152" i="6" s="1"/>
  <c r="D102" i="7" l="1"/>
  <c r="D152" i="7" s="1"/>
  <c r="D92" i="8"/>
  <c r="D92" i="9" l="1"/>
  <c r="D102" i="8"/>
  <c r="D152" i="8" s="1"/>
  <c r="D102" i="9" l="1"/>
  <c r="D152" i="9" s="1"/>
  <c r="D92" i="10"/>
  <c r="D92" i="11" l="1"/>
  <c r="D102" i="10"/>
  <c r="D102" i="11" l="1"/>
  <c r="D92" i="12"/>
  <c r="D102" i="12" l="1"/>
  <c r="G78" i="5" l="1"/>
  <c r="G80" i="5" s="1"/>
  <c r="D38" i="5"/>
  <c r="G154" i="5" l="1"/>
  <c r="G156" i="5"/>
  <c r="G10" i="6" s="1"/>
  <c r="G156" i="6" s="1"/>
  <c r="D38" i="6"/>
  <c r="D38" i="7" s="1"/>
  <c r="D38" i="8" s="1"/>
  <c r="D78" i="5"/>
  <c r="D80" i="5" s="1"/>
  <c r="D38" i="9" l="1"/>
  <c r="G10" i="7"/>
  <c r="G156" i="7" s="1"/>
  <c r="D154" i="5"/>
  <c r="D156" i="5"/>
  <c r="D78" i="6"/>
  <c r="D80" i="6" s="1"/>
  <c r="D38" i="10" l="1"/>
  <c r="G10" i="8"/>
  <c r="G156" i="8" s="1"/>
  <c r="D78" i="7"/>
  <c r="D80" i="7" s="1"/>
  <c r="D154" i="6"/>
  <c r="D156" i="6"/>
  <c r="G10" i="9" l="1"/>
  <c r="G156" i="9" s="1"/>
  <c r="G10" i="10" s="1"/>
  <c r="D78" i="8"/>
  <c r="D80" i="8" s="1"/>
  <c r="D154" i="7"/>
  <c r="D156" i="7"/>
  <c r="D78" i="9" l="1"/>
  <c r="D80" i="9" s="1"/>
  <c r="D154" i="8"/>
  <c r="D156" i="8"/>
  <c r="D38" i="11" l="1"/>
  <c r="D156" i="9"/>
  <c r="D154" i="9"/>
  <c r="D38" i="12" l="1"/>
  <c r="G150" i="10"/>
  <c r="G152" i="10" s="1"/>
  <c r="G78" i="10"/>
  <c r="G80" i="10" s="1"/>
  <c r="D150" i="10" l="1"/>
  <c r="D152" i="10" s="1"/>
  <c r="G154" i="10"/>
  <c r="G156" i="10"/>
  <c r="G10" i="11" s="1"/>
  <c r="G156" i="11" s="1"/>
  <c r="D78" i="10"/>
  <c r="D80" i="10" s="1"/>
  <c r="G10" i="12" l="1"/>
  <c r="G156" i="12" s="1"/>
  <c r="D150" i="12"/>
  <c r="D152" i="12" s="1"/>
  <c r="D150" i="11"/>
  <c r="D152" i="11" s="1"/>
  <c r="D78" i="11"/>
  <c r="D80" i="11" s="1"/>
  <c r="D156" i="10"/>
  <c r="D154" i="10"/>
  <c r="D78" i="12" l="1"/>
  <c r="D80" i="12" s="1"/>
  <c r="D156" i="12" s="1"/>
  <c r="D154" i="11"/>
  <c r="D156" i="11"/>
  <c r="D154" i="12" l="1"/>
</calcChain>
</file>

<file path=xl/comments1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10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11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12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2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3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4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5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6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7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8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comments9.xml><?xml version="1.0" encoding="utf-8"?>
<comments xmlns="http://schemas.openxmlformats.org/spreadsheetml/2006/main">
  <authors>
    <author>HAPPY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คลิกเลือกรายการ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กรอกยอดเงินงบประมาณ + โอนเพิ่ม - โอนลด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ยอดเงินสดและเงินฝากธนาคาร ณ วันที่ 30 กันยายน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กรอกยอดเงินอุดหนุนฯ ที่ได้รับการแจ้งจัดสรรงบประมาณตั้งแต่ต้นปีจนถึงปัจจุบัน</t>
        </r>
      </text>
    </comment>
  </commentList>
</comments>
</file>

<file path=xl/sharedStrings.xml><?xml version="1.0" encoding="utf-8"?>
<sst xmlns="http://schemas.openxmlformats.org/spreadsheetml/2006/main" count="2250" uniqueCount="151">
  <si>
    <t>รายงาน รับ - จ่ายเงิน</t>
  </si>
  <si>
    <t>จนถึงปัจจุบัน</t>
  </si>
  <si>
    <t>จำนวนเงิน</t>
  </si>
  <si>
    <t>ประมาณการ</t>
  </si>
  <si>
    <t>เงินอุดหนุนระบุ</t>
  </si>
  <si>
    <t>เกิดขึ้นจริง</t>
  </si>
  <si>
    <t>รายการ</t>
  </si>
  <si>
    <t>รหัสบัญชี</t>
  </si>
  <si>
    <t>เดือนนี้</t>
  </si>
  <si>
    <t>(บาท)</t>
  </si>
  <si>
    <t>วัตถุประสงค์/</t>
  </si>
  <si>
    <t xml:space="preserve">รวม  </t>
  </si>
  <si>
    <t>ที่เกิดขึ้นจริง</t>
  </si>
  <si>
    <t>เฉพาะกิจ (บาท)</t>
  </si>
  <si>
    <t>ยอดยกมา</t>
  </si>
  <si>
    <t>รายรับ (หมายเหตุ 1)</t>
  </si>
  <si>
    <t>ภาษีอากร</t>
  </si>
  <si>
    <t>ค่าธรรมเนียม 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</si>
  <si>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</si>
  <si>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</si>
  <si>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</si>
  <si>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</si>
  <si>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</si>
  <si>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</si>
  <si>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รวม</t>
  </si>
  <si>
    <t>เงินอุดหนุนระบุวัตถุประสงค์/เฉพาะกิจ</t>
  </si>
  <si>
    <t>ลูกหนี้เงินยืม</t>
  </si>
  <si>
    <t>รวมรายรับ</t>
  </si>
  <si>
    <t>รายจ่าย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</si>
  <si>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</si>
  <si>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</si>
  <si>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</si>
  <si>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</si>
  <si>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</si>
  <si>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</si>
  <si>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</si>
  <si>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</si>
  <si>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</si>
  <si>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รายจ่ายอื่นๆ</t>
  </si>
  <si>
    <t>เงินอุดหนุน</t>
  </si>
  <si>
    <t>รายจ่ายผัดส่งใบสำคัญ</t>
  </si>
  <si>
    <t>เงินสะสม</t>
  </si>
  <si>
    <t>รวมรายจ่าย</t>
  </si>
  <si>
    <t>ยอดยกไป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</si>
  <si>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</si>
  <si>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</si>
  <si>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</si>
  <si>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ลูกหนี้เงินทุนโครงการเศรษฐกิจชุมชน</t>
  </si>
  <si>
    <t>ลูกหนี้อื่น ๆ</t>
  </si>
  <si>
    <t>รายรับสูงกว่า (ต่ำกว่า) รายจ่าย</t>
  </si>
  <si>
    <t>จ่ายจากเงิน</t>
  </si>
  <si>
    <t>งบประมาณ</t>
  </si>
  <si>
    <t>กรอกข้อมูลตรงนี้</t>
  </si>
  <si>
    <t>ปีงบประมาณ</t>
  </si>
  <si>
    <t>เดือน</t>
  </si>
  <si>
    <t>พ.ศ.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</si>
  <si>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</si>
  <si>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</si>
  <si>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</si>
  <si>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</si>
  <si>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</si>
  <si>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</si>
  <si>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</si>
  <si>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</si>
  <si>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</si>
  <si>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</si>
  <si>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</si>
  <si>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</si>
  <si>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ประจำเดือน</t>
  </si>
  <si>
    <t>! ! ! กรุณาเลือก ปีงบประมาณ / เดือน / พ.ศ. ! ! !</t>
  </si>
  <si>
    <t>- 2 -</t>
  </si>
  <si>
    <t>เงินทุนสำรองเงินสะสม</t>
  </si>
  <si>
    <t>*****</t>
  </si>
  <si>
    <t>ยอดยกไปต้องเท่ากันกับเงินสด+เงินฝากธนาคาร</t>
  </si>
  <si>
    <t xml:space="preserve"> </t>
  </si>
  <si>
    <t>รายได้จากรัฐบาลค้างรับ</t>
  </si>
  <si>
    <t>รายจ่ายค้างจ่าย</t>
  </si>
  <si>
    <t>ฎีกาค้างจ่าย</t>
  </si>
  <si>
    <t>เงินรับฝากภาษีหัก ณ ที่จ่าย</t>
  </si>
  <si>
    <t>เงินรับฝากส่วนลด ภบท. 6%</t>
  </si>
  <si>
    <t>เงินรับฝากประกันซอง</t>
  </si>
  <si>
    <t>เงินรับฝากประกันสัญญา</t>
  </si>
  <si>
    <t>เงินรับฝากประกันสังคม</t>
  </si>
  <si>
    <t>เงินรับฝากเงินรอคืนจังหวัด</t>
  </si>
  <si>
    <t>เงินรับฝากค่าใช้จ่ายอื่น</t>
  </si>
  <si>
    <t>เงินรับฝากเงินทุนโครงการเศรษฐกิจชุมชน</t>
  </si>
  <si>
    <t xml:space="preserve"> 51100000</t>
  </si>
  <si>
    <t>52100000</t>
  </si>
  <si>
    <t>52200000</t>
  </si>
  <si>
    <t>53100000</t>
  </si>
  <si>
    <t>53200000</t>
  </si>
  <si>
    <t>53300000</t>
  </si>
  <si>
    <t>53400000</t>
  </si>
  <si>
    <t>54100000</t>
  </si>
  <si>
    <t>54200000</t>
  </si>
  <si>
    <t>55100000</t>
  </si>
  <si>
    <t>56100000</t>
  </si>
  <si>
    <t>เงินรับฝากอื่น ๆ</t>
  </si>
  <si>
    <t>ตามรายงานสถานะการเงินประจำวัน วันสุดท้ายของเดือน</t>
  </si>
  <si>
    <t>เงินรับฝาก กบท.</t>
  </si>
  <si>
    <t>ภาษีหน้าฎีกา</t>
  </si>
  <si>
    <t>ค่าปรับหน้าฎีกา</t>
  </si>
  <si>
    <t>ลูกหนี้เงินสะสม</t>
  </si>
  <si>
    <t>เจ้าหนี้เงินสะสม</t>
  </si>
  <si>
    <t>เงินขาดบัญชี</t>
  </si>
  <si>
    <t>เงินรับฝากชดใช้ค่าความเสียหาย</t>
  </si>
  <si>
    <t>เงินรับฝากค่าใช้ในการจัดเก็บ ภบท. 5%</t>
  </si>
  <si>
    <t>เงินรับฝากประกันผลงาน</t>
  </si>
  <si>
    <t>เงินรับฝากประกันสัญญาเช่าทรัพย์สิน</t>
  </si>
  <si>
    <t>เงินรับฝากประกันสัญญาเช่าอื่น ๆ</t>
  </si>
  <si>
    <t>เงินรับฝาก กบข.</t>
  </si>
  <si>
    <t>เงินรับฝาก กสจ.</t>
  </si>
  <si>
    <t>ลูกหนี้เงินยืมเงินสะสม</t>
  </si>
  <si>
    <t>เงินเกินบัญชี</t>
  </si>
  <si>
    <t>เงินฝากเงินทุนส่งเสริมกิจการองค์การบริหารส่วนจังหวัด</t>
  </si>
  <si>
    <t>เงินฝากเงินทุนส่งเสริมกิจการเทศบาล</t>
  </si>
  <si>
    <t>เงินทุนส่งเสริมอาชีพ</t>
  </si>
  <si>
    <t>เงินฝากกองทุนอื่น ๆ</t>
  </si>
  <si>
    <t>11031000</t>
  </si>
  <si>
    <t>11032000</t>
  </si>
  <si>
    <t>11033000</t>
  </si>
  <si>
    <t>11034000</t>
  </si>
  <si>
    <t>ลูกหนี้รายได้อื่น ๆ</t>
  </si>
  <si>
    <t>ทรัพย์สินเกิดจากเงินกู้</t>
  </si>
  <si>
    <t>เจ้าหนี้เงินกู้ธนาคารกรุงไทย</t>
  </si>
  <si>
    <t>เจ้าหนี้เงินกู้ธนาคารออมสิน</t>
  </si>
  <si>
    <t>เจ้าหนี้เงินกู้ธนาคารเพื่อการเกษตรและสหกรณ์การเกษตร</t>
  </si>
  <si>
    <t>เจ้าหนี้เงินกู้สถาบันการเงินอื่น ๆ</t>
  </si>
  <si>
    <t>เจ้าหนี้เงินกู้เงินทุนส่งเสริมกิจการองค์การบริหารส่วนจังหวัด</t>
  </si>
  <si>
    <t>เจ้าหนี้เงินกู้เงินทุนส่งเสริมกิจการเทศบาล</t>
  </si>
  <si>
    <t>เจ้าหนี้เงินกู้กองทุนพัฒนาเมืองในภิมภาค</t>
  </si>
  <si>
    <t>เจ้าหนี้กองทุนอื่น ๆ</t>
  </si>
  <si>
    <t>รายจ่ายจากเงินกู้รอชดใช้</t>
  </si>
  <si>
    <t>อุดหนุนระบุฯ</t>
  </si>
  <si>
    <t>องค์การบริหารส่วนตำบลห้วยยาง</t>
  </si>
  <si>
    <t>เงินรับฝากอื่น ๆ ค่ารักษาพยาบาล สปสช.</t>
  </si>
  <si>
    <t>เงินรับฝากอื่น ๆ- ค่ารักษาพยาบาล สปสช.</t>
  </si>
  <si>
    <t>(นายสมปอง   จันปัญญา)</t>
  </si>
  <si>
    <t>นายกองค์การบริหารส่วนตำบลห้วยยาง</t>
  </si>
  <si>
    <t>ผู้อำนวยการกองคลัง</t>
  </si>
  <si>
    <t>(นายสุวัฒน์  สิงห์กาญจนาวงศา)</t>
  </si>
  <si>
    <t>ปลัดองค์การบริหารส่วนตำบล</t>
  </si>
  <si>
    <t>(นางวไลรัตน์    แสนโชติ)</t>
  </si>
  <si>
    <t>(นางสาวสุภาวดี   พิศนอก)</t>
  </si>
  <si>
    <t>นักวิชาการเงินและบัญชี</t>
  </si>
  <si>
    <t xml:space="preserve">เงินรับฝากอื่น ๆ </t>
  </si>
  <si>
    <t>(นางวไลรัตน์   แสนโชติ)</t>
  </si>
  <si>
    <t>(นายธีรวัฒน์  ทุดปอ)</t>
  </si>
  <si>
    <t>ผู้อำนวยการกองช่าง</t>
  </si>
  <si>
    <t>รักษาราชการแทน ปลัด อบต.</t>
  </si>
  <si>
    <t>(นายอธิภัทร  ปุราชะโก)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</si>
</sst>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#,##0.00;\(\ #,##0.00\ \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11"/>
      <color rgb="FFFF0000"/>
      <name val="Microsoft Sans Serif"/>
      <family val="2"/>
    </font>
    <font>
      <b/>
      <sz val="11"/>
      <color rgb="FF002060"/>
      <name val="Microsoft Sans Serif"/>
      <family val="2"/>
    </font>
    <font>
      <b/>
      <sz val="11"/>
      <color rgb="FFFF0000"/>
      <name val="Microsoft Sans Serif"/>
      <family val="2"/>
    </font>
    <font>
      <sz val="11"/>
      <color rgb="FF00B050"/>
      <name val="Microsoft Sans Serif"/>
      <family val="2"/>
    </font>
    <font>
      <b/>
      <sz val="10"/>
      <color theme="1"/>
      <name val="Microsoft Sans Serif"/>
      <family val="2"/>
    </font>
    <font>
      <sz val="10"/>
      <color theme="1"/>
      <name val="Microsoft Sans Serif"/>
      <family val="2"/>
    </font>
    <font>
      <sz val="10"/>
      <color rgb="FFFF0000"/>
      <name val="Microsoft Sans Serif"/>
      <family val="2"/>
    </font>
    <font>
      <sz val="10"/>
      <color indexed="8"/>
      <name val="Microsoft Sans Serif"/>
      <family val="2"/>
    </font>
    <font>
      <b/>
      <sz val="10"/>
      <color indexed="8"/>
      <name val="Microsoft Sans Serif"/>
      <family val="2"/>
    </font>
    <font>
      <sz val="10"/>
      <name val="Microsoft Sans Serif"/>
      <family val="2"/>
    </font>
    <font>
      <sz val="10"/>
      <color theme="8" tint="-0.249977111117893"/>
      <name val="Microsoft Sans Serif"/>
      <family val="2"/>
    </font>
    <font>
      <sz val="10"/>
      <color rgb="FF00B050"/>
      <name val="Microsoft Sans Serif"/>
      <family val="2"/>
    </font>
    <font>
      <sz val="10"/>
      <color theme="9" tint="-0.249977111117893"/>
      <name val="Microsoft Sans Serif"/>
      <family val="2"/>
    </font>
    <font>
      <sz val="9"/>
      <color indexed="8"/>
      <name val="Microsoft Sans Serif"/>
      <family val="2"/>
    </font>
    <font>
      <sz val="10"/>
      <color rgb="FF7030A0"/>
      <name val="Microsoft Sans Serif"/>
      <family val="2"/>
    </font>
    <font>
      <sz val="9"/>
      <color theme="1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0" applyNumberFormat="1"/>
    <xf numFmtId="0" fontId="6" fillId="0" borderId="0" xfId="0" applyFont="1"/>
    <xf numFmtId="0" fontId="8" fillId="3" borderId="8" xfId="0" applyFont="1" applyFill="1" applyBorder="1" applyAlignment="1">
      <alignment horizontal="center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7" borderId="1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3" fontId="5" fillId="0" borderId="26" xfId="1" applyFont="1" applyBorder="1"/>
    <xf numFmtId="44" fontId="5" fillId="0" borderId="26" xfId="0" applyNumberFormat="1" applyFont="1" applyBorder="1" applyAlignment="1">
      <alignment horizontal="center"/>
    </xf>
    <xf numFmtId="0" fontId="5" fillId="0" borderId="26" xfId="0" applyFont="1" applyBorder="1"/>
    <xf numFmtId="43" fontId="5" fillId="0" borderId="26" xfId="0" applyNumberFormat="1" applyFont="1" applyBorder="1"/>
    <xf numFmtId="43" fontId="5" fillId="0" borderId="0" xfId="1" applyFont="1" applyBorder="1"/>
    <xf numFmtId="4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43" fontId="5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/>
    <xf numFmtId="0" fontId="10" fillId="0" borderId="0" xfId="0" applyFont="1"/>
    <xf numFmtId="44" fontId="6" fillId="0" borderId="0" xfId="0" applyNumberFormat="1" applyFont="1"/>
    <xf numFmtId="4" fontId="6" fillId="0" borderId="0" xfId="0" applyNumberFormat="1" applyFont="1"/>
    <xf numFmtId="49" fontId="6" fillId="0" borderId="0" xfId="0" applyNumberFormat="1" applyFont="1" applyAlignment="1">
      <alignment horizontal="center"/>
    </xf>
    <xf numFmtId="43" fontId="6" fillId="0" borderId="0" xfId="0" applyNumberFormat="1" applyFont="1"/>
    <xf numFmtId="43" fontId="6" fillId="0" borderId="0" xfId="1" applyFont="1"/>
    <xf numFmtId="0" fontId="11" fillId="0" borderId="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4" fontId="11" fillId="0" borderId="14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Protection="1">
      <protection locked="0"/>
    </xf>
    <xf numFmtId="43" fontId="12" fillId="7" borderId="19" xfId="1" applyFont="1" applyFill="1" applyBorder="1"/>
    <xf numFmtId="44" fontId="12" fillId="7" borderId="19" xfId="0" applyNumberFormat="1" applyFont="1" applyFill="1" applyBorder="1" applyAlignment="1">
      <alignment horizontal="center"/>
    </xf>
    <xf numFmtId="0" fontId="12" fillId="7" borderId="19" xfId="0" applyFont="1" applyFill="1" applyBorder="1"/>
    <xf numFmtId="43" fontId="11" fillId="0" borderId="3" xfId="1" applyFont="1" applyBorder="1"/>
    <xf numFmtId="43" fontId="11" fillId="0" borderId="2" xfId="1" applyFont="1" applyBorder="1"/>
    <xf numFmtId="44" fontId="11" fillId="0" borderId="2" xfId="0" applyNumberFormat="1" applyFont="1" applyBorder="1" applyAlignment="1">
      <alignment horizontal="center"/>
    </xf>
    <xf numFmtId="0" fontId="11" fillId="0" borderId="2" xfId="0" applyFont="1" applyBorder="1"/>
    <xf numFmtId="43" fontId="11" fillId="0" borderId="21" xfId="1" applyFont="1" applyBorder="1"/>
    <xf numFmtId="43" fontId="12" fillId="7" borderId="7" xfId="1" applyFont="1" applyFill="1" applyBorder="1"/>
    <xf numFmtId="44" fontId="12" fillId="7" borderId="6" xfId="0" applyNumberFormat="1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43" fontId="12" fillId="7" borderId="6" xfId="1" applyFont="1" applyFill="1" applyBorder="1"/>
    <xf numFmtId="43" fontId="11" fillId="0" borderId="27" xfId="1" applyFont="1" applyFill="1" applyBorder="1"/>
    <xf numFmtId="44" fontId="11" fillId="0" borderId="11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43" fontId="11" fillId="0" borderId="11" xfId="1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43" fontId="12" fillId="7" borderId="20" xfId="1" applyFont="1" applyFill="1" applyBorder="1"/>
    <xf numFmtId="43" fontId="12" fillId="7" borderId="20" xfId="0" applyNumberFormat="1" applyFont="1" applyFill="1" applyBorder="1"/>
    <xf numFmtId="43" fontId="12" fillId="7" borderId="19" xfId="0" applyNumberFormat="1" applyFont="1" applyFill="1" applyBorder="1"/>
    <xf numFmtId="0" fontId="11" fillId="0" borderId="3" xfId="0" applyFont="1" applyBorder="1"/>
    <xf numFmtId="43" fontId="11" fillId="0" borderId="3" xfId="0" applyNumberFormat="1" applyFont="1" applyBorder="1"/>
    <xf numFmtId="0" fontId="12" fillId="0" borderId="2" xfId="0" applyFont="1" applyBorder="1"/>
    <xf numFmtId="43" fontId="11" fillId="0" borderId="2" xfId="0" applyNumberFormat="1" applyFont="1" applyBorder="1"/>
    <xf numFmtId="0" fontId="12" fillId="7" borderId="6" xfId="0" applyFont="1" applyFill="1" applyBorder="1"/>
    <xf numFmtId="43" fontId="12" fillId="7" borderId="6" xfId="0" applyNumberFormat="1" applyFont="1" applyFill="1" applyBorder="1"/>
    <xf numFmtId="0" fontId="12" fillId="0" borderId="25" xfId="0" applyFont="1" applyBorder="1" applyAlignment="1">
      <alignment horizontal="center"/>
    </xf>
    <xf numFmtId="43" fontId="12" fillId="0" borderId="23" xfId="1" applyFont="1" applyBorder="1" applyProtection="1">
      <protection locked="0"/>
    </xf>
    <xf numFmtId="43" fontId="12" fillId="0" borderId="23" xfId="1" applyFont="1" applyBorder="1" applyProtection="1"/>
    <xf numFmtId="43" fontId="16" fillId="0" borderId="23" xfId="1" applyFont="1" applyFill="1" applyBorder="1" applyProtection="1"/>
    <xf numFmtId="43" fontId="12" fillId="0" borderId="2" xfId="1" applyFont="1" applyBorder="1" applyProtection="1">
      <protection locked="0"/>
    </xf>
    <xf numFmtId="43" fontId="12" fillId="0" borderId="2" xfId="1" applyFont="1" applyFill="1" applyBorder="1"/>
    <xf numFmtId="43" fontId="12" fillId="7" borderId="7" xfId="1" applyFont="1" applyFill="1" applyBorder="1" applyProtection="1"/>
    <xf numFmtId="43" fontId="11" fillId="0" borderId="27" xfId="1" applyFont="1" applyBorder="1"/>
    <xf numFmtId="43" fontId="11" fillId="0" borderId="27" xfId="1" applyFont="1" applyBorder="1" applyProtection="1"/>
    <xf numFmtId="44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3" fontId="11" fillId="0" borderId="11" xfId="1" applyFont="1" applyBorder="1"/>
    <xf numFmtId="43" fontId="11" fillId="0" borderId="0" xfId="1" applyFont="1" applyBorder="1"/>
    <xf numFmtId="0" fontId="12" fillId="7" borderId="7" xfId="0" applyFont="1" applyFill="1" applyBorder="1"/>
    <xf numFmtId="43" fontId="12" fillId="7" borderId="7" xfId="0" applyNumberFormat="1" applyFont="1" applyFill="1" applyBorder="1"/>
    <xf numFmtId="43" fontId="12" fillId="7" borderId="7" xfId="1" applyFont="1" applyFill="1" applyBorder="1" applyAlignment="1">
      <alignment horizontal="right"/>
    </xf>
    <xf numFmtId="0" fontId="12" fillId="0" borderId="0" xfId="0" applyFont="1" applyBorder="1"/>
    <xf numFmtId="44" fontId="11" fillId="0" borderId="3" xfId="0" applyNumberFormat="1" applyFont="1" applyBorder="1" applyAlignment="1">
      <alignment horizontal="center"/>
    </xf>
    <xf numFmtId="164" fontId="12" fillId="0" borderId="2" xfId="1" applyNumberFormat="1" applyFont="1" applyBorder="1"/>
    <xf numFmtId="0" fontId="12" fillId="0" borderId="3" xfId="0" applyFont="1" applyBorder="1"/>
    <xf numFmtId="44" fontId="12" fillId="0" borderId="3" xfId="0" applyNumberFormat="1" applyFont="1" applyBorder="1" applyAlignment="1">
      <alignment horizontal="center"/>
    </xf>
    <xf numFmtId="43" fontId="12" fillId="0" borderId="2" xfId="0" applyNumberFormat="1" applyFont="1" applyBorder="1"/>
    <xf numFmtId="0" fontId="13" fillId="0" borderId="0" xfId="0" applyFont="1" applyAlignment="1">
      <alignment horizontal="right"/>
    </xf>
    <xf numFmtId="0" fontId="13" fillId="0" borderId="0" xfId="0" applyFont="1"/>
    <xf numFmtId="43" fontId="12" fillId="0" borderId="24" xfId="1" applyFont="1" applyBorder="1" applyProtection="1">
      <protection locked="0"/>
    </xf>
    <xf numFmtId="43" fontId="12" fillId="0" borderId="0" xfId="0" applyNumberFormat="1" applyFont="1"/>
    <xf numFmtId="43" fontId="12" fillId="8" borderId="23" xfId="1" applyFont="1" applyFill="1" applyBorder="1"/>
    <xf numFmtId="43" fontId="12" fillId="8" borderId="24" xfId="1" applyFont="1" applyFill="1" applyBorder="1"/>
    <xf numFmtId="43" fontId="11" fillId="0" borderId="28" xfId="1" applyFont="1" applyFill="1" applyBorder="1"/>
    <xf numFmtId="0" fontId="12" fillId="0" borderId="29" xfId="0" applyFont="1" applyFill="1" applyBorder="1" applyAlignment="1">
      <alignment horizontal="center"/>
    </xf>
    <xf numFmtId="43" fontId="11" fillId="0" borderId="30" xfId="1" applyFont="1" applyFill="1" applyBorder="1"/>
    <xf numFmtId="43" fontId="12" fillId="0" borderId="30" xfId="1" applyFont="1" applyBorder="1"/>
    <xf numFmtId="0" fontId="12" fillId="0" borderId="30" xfId="0" applyFont="1" applyBorder="1"/>
    <xf numFmtId="43" fontId="12" fillId="0" borderId="23" xfId="1" applyFont="1" applyBorder="1"/>
    <xf numFmtId="44" fontId="17" fillId="0" borderId="23" xfId="0" applyNumberFormat="1" applyFont="1" applyBorder="1" applyAlignment="1">
      <alignment horizontal="left"/>
    </xf>
    <xf numFmtId="0" fontId="17" fillId="0" borderId="23" xfId="0" applyFont="1" applyBorder="1" applyAlignment="1">
      <alignment horizontal="center"/>
    </xf>
    <xf numFmtId="44" fontId="16" fillId="0" borderId="23" xfId="0" applyNumberFormat="1" applyFont="1" applyBorder="1" applyAlignment="1">
      <alignment horizontal="left"/>
    </xf>
    <xf numFmtId="0" fontId="16" fillId="0" borderId="23" xfId="0" applyFont="1" applyBorder="1" applyAlignment="1">
      <alignment horizontal="center"/>
    </xf>
    <xf numFmtId="44" fontId="16" fillId="0" borderId="23" xfId="0" applyNumberFormat="1" applyFont="1" applyBorder="1"/>
    <xf numFmtId="44" fontId="18" fillId="0" borderId="23" xfId="0" applyNumberFormat="1" applyFont="1" applyBorder="1"/>
    <xf numFmtId="0" fontId="18" fillId="0" borderId="23" xfId="0" applyFont="1" applyBorder="1" applyAlignment="1">
      <alignment horizontal="center"/>
    </xf>
    <xf numFmtId="44" fontId="19" fillId="0" borderId="23" xfId="0" applyNumberFormat="1" applyFont="1" applyBorder="1"/>
    <xf numFmtId="0" fontId="19" fillId="0" borderId="23" xfId="0" applyFont="1" applyBorder="1" applyAlignment="1">
      <alignment horizontal="center"/>
    </xf>
    <xf numFmtId="44" fontId="12" fillId="0" borderId="23" xfId="0" applyNumberFormat="1" applyFont="1" applyBorder="1"/>
    <xf numFmtId="0" fontId="12" fillId="0" borderId="23" xfId="0" applyFont="1" applyBorder="1" applyAlignment="1">
      <alignment horizontal="center"/>
    </xf>
    <xf numFmtId="43" fontId="12" fillId="0" borderId="31" xfId="1" applyFont="1" applyBorder="1"/>
    <xf numFmtId="0" fontId="12" fillId="0" borderId="31" xfId="0" applyFont="1" applyBorder="1"/>
    <xf numFmtId="43" fontId="12" fillId="0" borderId="24" xfId="1" applyFont="1" applyBorder="1"/>
    <xf numFmtId="44" fontId="12" fillId="0" borderId="24" xfId="0" applyNumberFormat="1" applyFont="1" applyBorder="1"/>
    <xf numFmtId="0" fontId="12" fillId="0" borderId="24" xfId="0" applyFont="1" applyBorder="1" applyAlignment="1">
      <alignment horizontal="center"/>
    </xf>
    <xf numFmtId="44" fontId="12" fillId="0" borderId="23" xfId="0" applyNumberFormat="1" applyFont="1" applyBorder="1" applyAlignment="1">
      <alignment horizontal="left"/>
    </xf>
    <xf numFmtId="0" fontId="12" fillId="0" borderId="28" xfId="0" applyFont="1" applyFill="1" applyBorder="1" applyAlignment="1">
      <alignment horizontal="center"/>
    </xf>
    <xf numFmtId="43" fontId="12" fillId="0" borderId="29" xfId="1" applyFont="1" applyFill="1" applyBorder="1" applyAlignment="1">
      <alignment horizontal="center"/>
    </xf>
    <xf numFmtId="44" fontId="12" fillId="0" borderId="29" xfId="0" applyNumberFormat="1" applyFont="1" applyFill="1" applyBorder="1" applyAlignment="1">
      <alignment horizontal="left"/>
    </xf>
    <xf numFmtId="44" fontId="11" fillId="0" borderId="23" xfId="0" applyNumberFormat="1" applyFont="1" applyBorder="1" applyAlignment="1">
      <alignment horizontal="left"/>
    </xf>
    <xf numFmtId="0" fontId="12" fillId="0" borderId="23" xfId="0" applyFont="1" applyBorder="1"/>
    <xf numFmtId="43" fontId="12" fillId="0" borderId="30" xfId="0" applyNumberFormat="1" applyFont="1" applyBorder="1"/>
    <xf numFmtId="43" fontId="12" fillId="0" borderId="31" xfId="0" applyNumberFormat="1" applyFont="1" applyBorder="1"/>
    <xf numFmtId="44" fontId="12" fillId="0" borderId="24" xfId="0" applyNumberFormat="1" applyFont="1" applyBorder="1" applyAlignment="1">
      <alignment horizontal="left"/>
    </xf>
    <xf numFmtId="43" fontId="14" fillId="0" borderId="29" xfId="1" applyFont="1" applyFill="1" applyBorder="1" applyAlignment="1">
      <alignment horizontal="center"/>
    </xf>
    <xf numFmtId="44" fontId="15" fillId="0" borderId="23" xfId="0" applyNumberFormat="1" applyFont="1" applyBorder="1" applyAlignment="1">
      <alignment horizontal="left"/>
    </xf>
    <xf numFmtId="43" fontId="11" fillId="0" borderId="28" xfId="1" applyFont="1" applyBorder="1"/>
    <xf numFmtId="43" fontId="12" fillId="0" borderId="28" xfId="0" applyNumberFormat="1" applyFont="1" applyBorder="1"/>
    <xf numFmtId="43" fontId="12" fillId="0" borderId="29" xfId="1" applyFont="1" applyBorder="1"/>
    <xf numFmtId="44" fontId="12" fillId="0" borderId="29" xfId="0" applyNumberFormat="1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43" fontId="11" fillId="0" borderId="31" xfId="1" applyFont="1" applyBorder="1"/>
    <xf numFmtId="43" fontId="12" fillId="0" borderId="32" xfId="1" applyFont="1" applyBorder="1"/>
    <xf numFmtId="43" fontId="12" fillId="0" borderId="28" xfId="1" applyFont="1" applyBorder="1"/>
    <xf numFmtId="0" fontId="12" fillId="0" borderId="28" xfId="0" applyFont="1" applyBorder="1"/>
    <xf numFmtId="44" fontId="17" fillId="0" borderId="29" xfId="0" applyNumberFormat="1" applyFont="1" applyBorder="1" applyAlignment="1">
      <alignment horizontal="left"/>
    </xf>
    <xf numFmtId="0" fontId="17" fillId="0" borderId="29" xfId="0" applyFont="1" applyBorder="1" applyAlignment="1">
      <alignment horizontal="center"/>
    </xf>
    <xf numFmtId="43" fontId="12" fillId="0" borderId="29" xfId="1" applyFont="1" applyBorder="1" applyProtection="1">
      <protection locked="0"/>
    </xf>
    <xf numFmtId="0" fontId="12" fillId="0" borderId="24" xfId="0" applyFont="1" applyBorder="1"/>
    <xf numFmtId="0" fontId="12" fillId="0" borderId="33" xfId="0" applyFont="1" applyBorder="1" applyAlignment="1">
      <alignment horizontal="center"/>
    </xf>
    <xf numFmtId="44" fontId="11" fillId="0" borderId="25" xfId="0" applyNumberFormat="1" applyFont="1" applyBorder="1" applyAlignment="1">
      <alignment horizontal="left"/>
    </xf>
    <xf numFmtId="43" fontId="12" fillId="0" borderId="30" xfId="1" applyFont="1" applyBorder="1" applyProtection="1"/>
    <xf numFmtId="49" fontId="12" fillId="0" borderId="23" xfId="0" applyNumberFormat="1" applyFont="1" applyBorder="1" applyAlignment="1">
      <alignment horizontal="center"/>
    </xf>
    <xf numFmtId="43" fontId="12" fillId="0" borderId="31" xfId="1" applyFont="1" applyBorder="1" applyProtection="1"/>
    <xf numFmtId="49" fontId="12" fillId="0" borderId="24" xfId="0" applyNumberFormat="1" applyFont="1" applyBorder="1" applyAlignment="1">
      <alignment horizontal="center"/>
    </xf>
    <xf numFmtId="44" fontId="12" fillId="0" borderId="23" xfId="0" applyNumberFormat="1" applyFont="1" applyFill="1" applyBorder="1" applyAlignment="1">
      <alignment horizontal="left"/>
    </xf>
    <xf numFmtId="44" fontId="14" fillId="0" borderId="23" xfId="0" applyNumberFormat="1" applyFont="1" applyFill="1" applyBorder="1" applyAlignment="1">
      <alignment horizontal="left"/>
    </xf>
    <xf numFmtId="44" fontId="20" fillId="0" borderId="29" xfId="0" applyNumberFormat="1" applyFont="1" applyFill="1" applyBorder="1" applyAlignment="1">
      <alignment horizontal="left"/>
    </xf>
    <xf numFmtId="43" fontId="12" fillId="0" borderId="23" xfId="1" applyFont="1" applyFill="1" applyBorder="1"/>
    <xf numFmtId="43" fontId="14" fillId="0" borderId="29" xfId="1" applyFont="1" applyFill="1" applyBorder="1"/>
    <xf numFmtId="43" fontId="14" fillId="0" borderId="23" xfId="1" applyFont="1" applyFill="1" applyBorder="1"/>
    <xf numFmtId="43" fontId="14" fillId="0" borderId="23" xfId="1" applyFont="1" applyBorder="1" applyProtection="1">
      <protection locked="0"/>
    </xf>
    <xf numFmtId="44" fontId="21" fillId="0" borderId="23" xfId="0" applyNumberFormat="1" applyFont="1" applyBorder="1"/>
    <xf numFmtId="0" fontId="21" fillId="0" borderId="23" xfId="0" applyFont="1" applyBorder="1" applyAlignment="1">
      <alignment horizontal="center"/>
    </xf>
    <xf numFmtId="44" fontId="22" fillId="0" borderId="23" xfId="0" applyNumberFormat="1" applyFont="1" applyBorder="1"/>
    <xf numFmtId="0" fontId="13" fillId="0" borderId="0" xfId="0" applyFont="1" applyFill="1" applyBorder="1" applyAlignment="1">
      <alignment horizontal="left" vertical="top"/>
    </xf>
    <xf numFmtId="0" fontId="11" fillId="2" borderId="1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43" fontId="0" fillId="0" borderId="30" xfId="1" applyFont="1" applyBorder="1"/>
    <xf numFmtId="43" fontId="11" fillId="0" borderId="32" xfId="1" applyFont="1" applyFill="1" applyBorder="1"/>
    <xf numFmtId="43" fontId="12" fillId="0" borderId="34" xfId="1" applyFont="1" applyBorder="1"/>
    <xf numFmtId="44" fontId="20" fillId="0" borderId="34" xfId="0" applyNumberFormat="1" applyFont="1" applyFill="1" applyBorder="1" applyAlignment="1">
      <alignment horizontal="left"/>
    </xf>
    <xf numFmtId="49" fontId="12" fillId="0" borderId="34" xfId="0" applyNumberFormat="1" applyFont="1" applyBorder="1" applyAlignment="1">
      <alignment horizontal="center"/>
    </xf>
    <xf numFmtId="43" fontId="12" fillId="0" borderId="34" xfId="1" applyFont="1" applyFill="1" applyBorder="1"/>
    <xf numFmtId="43" fontId="12" fillId="0" borderId="32" xfId="1" applyFont="1" applyFill="1" applyBorder="1"/>
    <xf numFmtId="43" fontId="13" fillId="0" borderId="29" xfId="1" applyFont="1" applyBorder="1" applyProtection="1">
      <protection locked="0"/>
    </xf>
    <xf numFmtId="43" fontId="13" fillId="0" borderId="23" xfId="1" applyFont="1" applyBorder="1" applyProtection="1">
      <protection locked="0"/>
    </xf>
    <xf numFmtId="44" fontId="16" fillId="0" borderId="29" xfId="0" applyNumberFormat="1" applyFont="1" applyBorder="1" applyAlignment="1">
      <alignment horizontal="left"/>
    </xf>
    <xf numFmtId="0" fontId="16" fillId="0" borderId="29" xfId="0" applyFont="1" applyBorder="1" applyAlignment="1">
      <alignment horizontal="center"/>
    </xf>
    <xf numFmtId="43" fontId="16" fillId="0" borderId="30" xfId="1" applyFont="1" applyBorder="1"/>
    <xf numFmtId="0" fontId="16" fillId="0" borderId="30" xfId="0" applyFont="1" applyBorder="1"/>
    <xf numFmtId="43" fontId="16" fillId="0" borderId="23" xfId="1" applyFont="1" applyBorder="1" applyProtection="1">
      <protection locked="0"/>
    </xf>
    <xf numFmtId="0" fontId="16" fillId="0" borderId="0" xfId="0" applyFont="1"/>
    <xf numFmtId="0" fontId="16" fillId="0" borderId="0" xfId="0" applyFont="1" applyFill="1" applyBorder="1"/>
    <xf numFmtId="43" fontId="16" fillId="0" borderId="28" xfId="1" applyFont="1" applyBorder="1"/>
    <xf numFmtId="0" fontId="16" fillId="0" borderId="28" xfId="0" applyFont="1" applyBorder="1"/>
    <xf numFmtId="43" fontId="16" fillId="0" borderId="29" xfId="1" applyFont="1" applyBorder="1" applyProtection="1">
      <protection locked="0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44" fontId="5" fillId="7" borderId="11" xfId="0" applyNumberFormat="1" applyFont="1" applyFill="1" applyBorder="1" applyAlignment="1">
      <alignment horizontal="center" vertical="center"/>
    </xf>
    <xf numFmtId="44" fontId="5" fillId="7" borderId="2" xfId="0" applyNumberFormat="1" applyFont="1" applyFill="1" applyBorder="1" applyAlignment="1">
      <alignment horizontal="center" vertical="center"/>
    </xf>
    <xf numFmtId="44" fontId="5" fillId="7" borderId="5" xfId="0" applyNumberFormat="1" applyFont="1" applyFill="1" applyBorder="1" applyAlignment="1">
      <alignment horizontal="center" vertical="center"/>
    </xf>
    <xf numFmtId="44" fontId="5" fillId="7" borderId="22" xfId="0" applyNumberFormat="1" applyFont="1" applyFill="1" applyBorder="1" applyAlignment="1">
      <alignment horizontal="center" vertical="center"/>
    </xf>
    <xf numFmtId="44" fontId="5" fillId="7" borderId="8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43" fontId="5" fillId="0" borderId="9" xfId="1" quotePrefix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166</xdr:row>
      <xdr:rowOff>19050</xdr:rowOff>
    </xdr:from>
    <xdr:to>
      <xdr:col>2</xdr:col>
      <xdr:colOff>57149</xdr:colOff>
      <xdr:row>169</xdr:row>
      <xdr:rowOff>152401</xdr:rowOff>
    </xdr:to>
    <xdr:sp macro="" textlink="">
      <xdr:nvSpPr>
        <xdr:cNvPr id="2" name="TextBox 1"/>
        <xdr:cNvSpPr txBox="1"/>
      </xdr:nvSpPr>
      <xdr:spPr>
        <a:xfrm>
          <a:off x="66675" y="19564350"/>
          <a:ext cx="2057399" cy="647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aseline="0">
              <a:ln>
                <a:noFill/>
              </a:ln>
              <a:latin typeface="TH SarabunPSK" pitchFamily="34" charset="-34"/>
              <a:ea typeface="Verdana" pitchFamily="34" charset="0"/>
              <a:cs typeface="TH SarabunPSK" pitchFamily="34" charset="-34"/>
            </a:rPr>
            <a:t>(</a:t>
          </a:r>
          <a:r>
            <a:rPr lang="en-US" sz="1600" baseline="0">
              <a:ln>
                <a:noFill/>
              </a:ln>
              <a:latin typeface="TH SarabunPSK" pitchFamily="34" charset="-34"/>
              <a:ea typeface="Verdana" pitchFamily="34" charset="0"/>
              <a:cs typeface="TH SarabunPSK" pitchFamily="34" charset="-34"/>
            </a:rPr>
            <a:t>                                   </a:t>
          </a:r>
          <a:r>
            <a:rPr lang="th-TH" sz="1600" baseline="0">
              <a:ln>
                <a:noFill/>
              </a:ln>
              <a:latin typeface="TH SarabunPSK" pitchFamily="34" charset="-34"/>
              <a:ea typeface="Verdana" pitchFamily="34" charset="0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n>
                <a:noFill/>
              </a:ln>
              <a:latin typeface="TH SarabunPSK" pitchFamily="34" charset="-34"/>
              <a:ea typeface="Verdana" pitchFamily="34" charset="0"/>
              <a:cs typeface="TH SarabunPSK" pitchFamily="34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2</xdr:col>
      <xdr:colOff>428627</xdr:colOff>
      <xdr:row>166</xdr:row>
      <xdr:rowOff>19051</xdr:rowOff>
    </xdr:from>
    <xdr:to>
      <xdr:col>4</xdr:col>
      <xdr:colOff>933450</xdr:colOff>
      <xdr:row>169</xdr:row>
      <xdr:rowOff>133351</xdr:rowOff>
    </xdr:to>
    <xdr:sp macro="" textlink="">
      <xdr:nvSpPr>
        <xdr:cNvPr id="3" name="TextBox 2"/>
        <xdr:cNvSpPr txBox="1"/>
      </xdr:nvSpPr>
      <xdr:spPr>
        <a:xfrm>
          <a:off x="2495552" y="19564351"/>
          <a:ext cx="2600323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(</a:t>
          </a:r>
          <a:r>
            <a:rPr lang="en-US" sz="1600" baseline="0">
              <a:latin typeface="TH SarabunPSK" pitchFamily="34" charset="-34"/>
              <a:cs typeface="TH SarabunPSK" pitchFamily="34" charset="-34"/>
            </a:rPr>
            <a:t>                            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ปลัดองค์การบริหารส่วนตำบล</a:t>
          </a:r>
          <a:r>
            <a:rPr lang="en-US" sz="1600" baseline="0">
              <a:latin typeface="TH SarabunPSK" pitchFamily="34" charset="-34"/>
              <a:cs typeface="TH SarabunPSK" pitchFamily="34" charset="-34"/>
            </a:rPr>
            <a:t>xxx</a:t>
          </a:r>
          <a:endParaRPr lang="th-TH" sz="1600" baseline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1457326</xdr:colOff>
      <xdr:row>166</xdr:row>
      <xdr:rowOff>19050</xdr:rowOff>
    </xdr:from>
    <xdr:to>
      <xdr:col>6</xdr:col>
      <xdr:colOff>866776</xdr:colOff>
      <xdr:row>170</xdr:row>
      <xdr:rowOff>20781</xdr:rowOff>
    </xdr:to>
    <xdr:sp macro="" textlink="">
      <xdr:nvSpPr>
        <xdr:cNvPr id="4" name="TextBox 3"/>
        <xdr:cNvSpPr txBox="1"/>
      </xdr:nvSpPr>
      <xdr:spPr>
        <a:xfrm>
          <a:off x="5619751" y="19564350"/>
          <a:ext cx="2609850" cy="687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(</a:t>
          </a:r>
          <a:r>
            <a:rPr lang="en-US" sz="1600" baseline="0">
              <a:latin typeface="TH SarabunPSK" pitchFamily="34" charset="-34"/>
              <a:cs typeface="TH SarabunPSK" pitchFamily="34" charset="-34"/>
            </a:rPr>
            <a:t>                             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นายกองค์การบริหารส่วนตำบล</a:t>
          </a:r>
          <a:r>
            <a:rPr lang="en-US" sz="1600" baseline="0">
              <a:latin typeface="TH SarabunPSK" pitchFamily="34" charset="-34"/>
              <a:cs typeface="TH SarabunPSK" pitchFamily="34" charset="-34"/>
            </a:rPr>
            <a:t>xxx</a:t>
          </a:r>
          <a:endParaRPr lang="th-TH" sz="1600" baseline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180975</xdr:colOff>
      <xdr:row>0</xdr:row>
      <xdr:rowOff>135947</xdr:rowOff>
    </xdr:from>
    <xdr:to>
      <xdr:col>7</xdr:col>
      <xdr:colOff>485775</xdr:colOff>
      <xdr:row>3</xdr:row>
      <xdr:rowOff>20781</xdr:rowOff>
    </xdr:to>
    <xdr:sp macro="" textlink="">
      <xdr:nvSpPr>
        <xdr:cNvPr id="6" name="ลูกศรขวา 5"/>
        <xdr:cNvSpPr/>
      </xdr:nvSpPr>
      <xdr:spPr>
        <a:xfrm>
          <a:off x="8666884" y="135947"/>
          <a:ext cx="304800" cy="43035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214745</xdr:colOff>
      <xdr:row>126</xdr:row>
      <xdr:rowOff>23379</xdr:rowOff>
    </xdr:from>
    <xdr:to>
      <xdr:col>7</xdr:col>
      <xdr:colOff>519545</xdr:colOff>
      <xdr:row>129</xdr:row>
      <xdr:rowOff>54552</xdr:rowOff>
    </xdr:to>
    <xdr:sp macro="" textlink="">
      <xdr:nvSpPr>
        <xdr:cNvPr id="8" name="ลูกศรขวา 7"/>
        <xdr:cNvSpPr/>
      </xdr:nvSpPr>
      <xdr:spPr>
        <a:xfrm rot="10800000">
          <a:off x="8700654" y="21134243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913535</xdr:colOff>
      <xdr:row>102</xdr:row>
      <xdr:rowOff>148938</xdr:rowOff>
    </xdr:from>
    <xdr:to>
      <xdr:col>9</xdr:col>
      <xdr:colOff>256310</xdr:colOff>
      <xdr:row>105</xdr:row>
      <xdr:rowOff>43296</xdr:rowOff>
    </xdr:to>
    <xdr:sp macro="" textlink="">
      <xdr:nvSpPr>
        <xdr:cNvPr id="9" name="ลูกศรขวา 8"/>
        <xdr:cNvSpPr/>
      </xdr:nvSpPr>
      <xdr:spPr>
        <a:xfrm rot="16200000">
          <a:off x="10019868" y="17253673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484908</xdr:colOff>
      <xdr:row>11</xdr:row>
      <xdr:rowOff>77932</xdr:rowOff>
    </xdr:from>
    <xdr:to>
      <xdr:col>9</xdr:col>
      <xdr:colOff>137678</xdr:colOff>
      <xdr:row>16</xdr:row>
      <xdr:rowOff>104777</xdr:rowOff>
    </xdr:to>
    <xdr:sp macro="" textlink="">
      <xdr:nvSpPr>
        <xdr:cNvPr id="16" name="คำบรรยายภาพแบบสี่เหลี่ยม 15"/>
        <xdr:cNvSpPr/>
      </xdr:nvSpPr>
      <xdr:spPr>
        <a:xfrm>
          <a:off x="8970817" y="2043546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18185</xdr:rowOff>
    </xdr:from>
    <xdr:to>
      <xdr:col>9</xdr:col>
      <xdr:colOff>346364</xdr:colOff>
      <xdr:row>38</xdr:row>
      <xdr:rowOff>8661</xdr:rowOff>
    </xdr:to>
    <xdr:sp macro="" textlink="">
      <xdr:nvSpPr>
        <xdr:cNvPr id="10" name="TextBox 9"/>
        <xdr:cNvSpPr txBox="1"/>
      </xdr:nvSpPr>
      <xdr:spPr>
        <a:xfrm>
          <a:off x="9057409" y="4477617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8658</xdr:colOff>
      <xdr:row>53</xdr:row>
      <xdr:rowOff>12122</xdr:rowOff>
    </xdr:from>
    <xdr:to>
      <xdr:col>9</xdr:col>
      <xdr:colOff>355023</xdr:colOff>
      <xdr:row>67</xdr:row>
      <xdr:rowOff>8659</xdr:rowOff>
    </xdr:to>
    <xdr:sp macro="" textlink="">
      <xdr:nvSpPr>
        <xdr:cNvPr id="13" name="TextBox 12"/>
        <xdr:cNvSpPr txBox="1"/>
      </xdr:nvSpPr>
      <xdr:spPr>
        <a:xfrm>
          <a:off x="9066067" y="8913667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7</xdr:col>
      <xdr:colOff>66675</xdr:colOff>
      <xdr:row>11</xdr:row>
      <xdr:rowOff>19050</xdr:rowOff>
    </xdr:from>
    <xdr:to>
      <xdr:col>7</xdr:col>
      <xdr:colOff>342900</xdr:colOff>
      <xdr:row>24</xdr:row>
      <xdr:rowOff>142875</xdr:rowOff>
    </xdr:to>
    <xdr:sp macro="" textlink="">
      <xdr:nvSpPr>
        <xdr:cNvPr id="17" name="วงเล็บปีกกาขวา 16"/>
        <xdr:cNvSpPr/>
      </xdr:nvSpPr>
      <xdr:spPr>
        <a:xfrm>
          <a:off x="8477250" y="1924050"/>
          <a:ext cx="276225" cy="2362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57150</xdr:colOff>
      <xdr:row>26</xdr:row>
      <xdr:rowOff>17318</xdr:rowOff>
    </xdr:from>
    <xdr:to>
      <xdr:col>7</xdr:col>
      <xdr:colOff>333375</xdr:colOff>
      <xdr:row>76</xdr:row>
      <xdr:rowOff>19050</xdr:rowOff>
    </xdr:to>
    <xdr:sp macro="" textlink="">
      <xdr:nvSpPr>
        <xdr:cNvPr id="18" name="วงเล็บปีกกาขวา 17"/>
        <xdr:cNvSpPr/>
      </xdr:nvSpPr>
      <xdr:spPr>
        <a:xfrm>
          <a:off x="8543059" y="4476750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86591</xdr:rowOff>
    </xdr:from>
    <xdr:to>
      <xdr:col>7</xdr:col>
      <xdr:colOff>293543</xdr:colOff>
      <xdr:row>100</xdr:row>
      <xdr:rowOff>17318</xdr:rowOff>
    </xdr:to>
    <xdr:sp macro="" textlink="">
      <xdr:nvSpPr>
        <xdr:cNvPr id="15" name="วงเล็บปีกกาขวา 14"/>
        <xdr:cNvSpPr/>
      </xdr:nvSpPr>
      <xdr:spPr>
        <a:xfrm>
          <a:off x="8503227" y="14928273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60613</xdr:rowOff>
    </xdr:from>
    <xdr:to>
      <xdr:col>7</xdr:col>
      <xdr:colOff>293543</xdr:colOff>
      <xdr:row>145</xdr:row>
      <xdr:rowOff>17319</xdr:rowOff>
    </xdr:to>
    <xdr:sp macro="" textlink="">
      <xdr:nvSpPr>
        <xdr:cNvPr id="19" name="วงเล็บปีกกาขวา 18"/>
        <xdr:cNvSpPr/>
      </xdr:nvSpPr>
      <xdr:spPr>
        <a:xfrm>
          <a:off x="8503227" y="17387454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562841</xdr:colOff>
      <xdr:row>106</xdr:row>
      <xdr:rowOff>8660</xdr:rowOff>
    </xdr:from>
    <xdr:to>
      <xdr:col>9</xdr:col>
      <xdr:colOff>1143000</xdr:colOff>
      <xdr:row>117</xdr:row>
      <xdr:rowOff>155864</xdr:rowOff>
    </xdr:to>
    <xdr:sp macro="" textlink="">
      <xdr:nvSpPr>
        <xdr:cNvPr id="20" name="TextBox 9"/>
        <xdr:cNvSpPr txBox="1"/>
      </xdr:nvSpPr>
      <xdr:spPr>
        <a:xfrm>
          <a:off x="9048750" y="1782906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8659</xdr:colOff>
      <xdr:row>122</xdr:row>
      <xdr:rowOff>0</xdr:rowOff>
    </xdr:from>
    <xdr:to>
      <xdr:col>10</xdr:col>
      <xdr:colOff>8659</xdr:colOff>
      <xdr:row>132</xdr:row>
      <xdr:rowOff>8659</xdr:rowOff>
    </xdr:to>
    <xdr:sp macro="" textlink="">
      <xdr:nvSpPr>
        <xdr:cNvPr id="21" name="TextBox 9"/>
        <xdr:cNvSpPr txBox="1"/>
      </xdr:nvSpPr>
      <xdr:spPr>
        <a:xfrm>
          <a:off x="9066068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9</xdr:col>
      <xdr:colOff>346365</xdr:colOff>
      <xdr:row>50</xdr:row>
      <xdr:rowOff>8659</xdr:rowOff>
    </xdr:to>
    <xdr:sp macro="" textlink="">
      <xdr:nvSpPr>
        <xdr:cNvPr id="22" name="TextBox 12"/>
        <xdr:cNvSpPr txBox="1"/>
      </xdr:nvSpPr>
      <xdr:spPr>
        <a:xfrm>
          <a:off x="9057409" y="7091795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134</xdr:row>
      <xdr:rowOff>8661</xdr:rowOff>
    </xdr:from>
    <xdr:to>
      <xdr:col>9</xdr:col>
      <xdr:colOff>346365</xdr:colOff>
      <xdr:row>148</xdr:row>
      <xdr:rowOff>5198</xdr:rowOff>
    </xdr:to>
    <xdr:sp macro="" textlink="">
      <xdr:nvSpPr>
        <xdr:cNvPr id="23" name="TextBox 12"/>
        <xdr:cNvSpPr txBox="1"/>
      </xdr:nvSpPr>
      <xdr:spPr>
        <a:xfrm>
          <a:off x="9057409" y="22435706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147207</xdr:rowOff>
    </xdr:from>
    <xdr:to>
      <xdr:col>7</xdr:col>
      <xdr:colOff>485775</xdr:colOff>
      <xdr:row>3</xdr:row>
      <xdr:rowOff>31175</xdr:rowOff>
    </xdr:to>
    <xdr:sp macro="" textlink="">
      <xdr:nvSpPr>
        <xdr:cNvPr id="6" name="ลูกศรขวา 5"/>
        <xdr:cNvSpPr/>
      </xdr:nvSpPr>
      <xdr:spPr>
        <a:xfrm>
          <a:off x="8666884" y="147207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112567</xdr:rowOff>
    </xdr:from>
    <xdr:to>
      <xdr:col>7</xdr:col>
      <xdr:colOff>293543</xdr:colOff>
      <xdr:row>100</xdr:row>
      <xdr:rowOff>43294</xdr:rowOff>
    </xdr:to>
    <xdr:sp macro="" textlink="">
      <xdr:nvSpPr>
        <xdr:cNvPr id="12" name="วงเล็บปีกกาขวา 11"/>
        <xdr:cNvSpPr/>
      </xdr:nvSpPr>
      <xdr:spPr>
        <a:xfrm>
          <a:off x="8503227" y="14954249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77931</xdr:rowOff>
    </xdr:from>
    <xdr:to>
      <xdr:col>7</xdr:col>
      <xdr:colOff>293543</xdr:colOff>
      <xdr:row>145</xdr:row>
      <xdr:rowOff>34637</xdr:rowOff>
    </xdr:to>
    <xdr:sp macro="" textlink="">
      <xdr:nvSpPr>
        <xdr:cNvPr id="13" name="วงเล็บปีกกาขวา 12"/>
        <xdr:cNvSpPr/>
      </xdr:nvSpPr>
      <xdr:spPr>
        <a:xfrm>
          <a:off x="8503227" y="17404772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450272</xdr:colOff>
      <xdr:row>10</xdr:row>
      <xdr:rowOff>77932</xdr:rowOff>
    </xdr:from>
    <xdr:to>
      <xdr:col>9</xdr:col>
      <xdr:colOff>103042</xdr:colOff>
      <xdr:row>15</xdr:row>
      <xdr:rowOff>104776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36181" y="1879023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8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6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909207</xdr:colOff>
      <xdr:row>102</xdr:row>
      <xdr:rowOff>129887</xdr:rowOff>
    </xdr:from>
    <xdr:to>
      <xdr:col>9</xdr:col>
      <xdr:colOff>251982</xdr:colOff>
      <xdr:row>105</xdr:row>
      <xdr:rowOff>24245</xdr:rowOff>
    </xdr:to>
    <xdr:sp macro="" textlink="">
      <xdr:nvSpPr>
        <xdr:cNvPr id="19" name="ลูกศรขวา 18"/>
        <xdr:cNvSpPr/>
      </xdr:nvSpPr>
      <xdr:spPr>
        <a:xfrm rot="16200000">
          <a:off x="10015540" y="17234622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216475</xdr:colOff>
      <xdr:row>126</xdr:row>
      <xdr:rowOff>0</xdr:rowOff>
    </xdr:from>
    <xdr:to>
      <xdr:col>7</xdr:col>
      <xdr:colOff>521275</xdr:colOff>
      <xdr:row>129</xdr:row>
      <xdr:rowOff>31173</xdr:rowOff>
    </xdr:to>
    <xdr:sp macro="" textlink="">
      <xdr:nvSpPr>
        <xdr:cNvPr id="20" name="ลูกศรขวา 19"/>
        <xdr:cNvSpPr/>
      </xdr:nvSpPr>
      <xdr:spPr>
        <a:xfrm rot="10800000">
          <a:off x="8702384" y="21110864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147207</xdr:rowOff>
    </xdr:from>
    <xdr:to>
      <xdr:col>7</xdr:col>
      <xdr:colOff>485775</xdr:colOff>
      <xdr:row>3</xdr:row>
      <xdr:rowOff>31175</xdr:rowOff>
    </xdr:to>
    <xdr:sp macro="" textlink="">
      <xdr:nvSpPr>
        <xdr:cNvPr id="6" name="ลูกศรขวา 5"/>
        <xdr:cNvSpPr/>
      </xdr:nvSpPr>
      <xdr:spPr>
        <a:xfrm>
          <a:off x="8666884" y="147207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1" name="วงเล็บปีกกาขวา 10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2" name="วงเล็บปีกกาขวา 11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121226</xdr:rowOff>
    </xdr:from>
    <xdr:to>
      <xdr:col>7</xdr:col>
      <xdr:colOff>293543</xdr:colOff>
      <xdr:row>100</xdr:row>
      <xdr:rowOff>51953</xdr:rowOff>
    </xdr:to>
    <xdr:sp macro="" textlink="">
      <xdr:nvSpPr>
        <xdr:cNvPr id="13" name="วงเล็บปีกกาขวา 12"/>
        <xdr:cNvSpPr/>
      </xdr:nvSpPr>
      <xdr:spPr>
        <a:xfrm>
          <a:off x="8503227" y="14962908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25977</xdr:colOff>
      <xdr:row>103</xdr:row>
      <xdr:rowOff>69272</xdr:rowOff>
    </xdr:from>
    <xdr:to>
      <xdr:col>7</xdr:col>
      <xdr:colOff>302202</xdr:colOff>
      <xdr:row>145</xdr:row>
      <xdr:rowOff>25978</xdr:rowOff>
    </xdr:to>
    <xdr:sp macro="" textlink="">
      <xdr:nvSpPr>
        <xdr:cNvPr id="14" name="วงเล็บปีกกาขวา 13"/>
        <xdr:cNvSpPr/>
      </xdr:nvSpPr>
      <xdr:spPr>
        <a:xfrm>
          <a:off x="8511886" y="17396113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458932</xdr:colOff>
      <xdr:row>10</xdr:row>
      <xdr:rowOff>77932</xdr:rowOff>
    </xdr:from>
    <xdr:to>
      <xdr:col>9</xdr:col>
      <xdr:colOff>111702</xdr:colOff>
      <xdr:row>15</xdr:row>
      <xdr:rowOff>104776</xdr:rowOff>
    </xdr:to>
    <xdr:sp macro="" textlink="">
      <xdr:nvSpPr>
        <xdr:cNvPr id="16" name="คำบรรยายภาพแบบสี่เหลี่ยม 15"/>
        <xdr:cNvSpPr/>
      </xdr:nvSpPr>
      <xdr:spPr>
        <a:xfrm>
          <a:off x="8944841" y="1879023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17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18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9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20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21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22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909205</xdr:colOff>
      <xdr:row>102</xdr:row>
      <xdr:rowOff>155865</xdr:rowOff>
    </xdr:from>
    <xdr:to>
      <xdr:col>9</xdr:col>
      <xdr:colOff>251980</xdr:colOff>
      <xdr:row>105</xdr:row>
      <xdr:rowOff>50223</xdr:rowOff>
    </xdr:to>
    <xdr:sp macro="" textlink="">
      <xdr:nvSpPr>
        <xdr:cNvPr id="23" name="ลูกศรขวา 22"/>
        <xdr:cNvSpPr/>
      </xdr:nvSpPr>
      <xdr:spPr>
        <a:xfrm rot="16200000">
          <a:off x="10015538" y="17260600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216475</xdr:colOff>
      <xdr:row>126</xdr:row>
      <xdr:rowOff>0</xdr:rowOff>
    </xdr:from>
    <xdr:to>
      <xdr:col>7</xdr:col>
      <xdr:colOff>521275</xdr:colOff>
      <xdr:row>129</xdr:row>
      <xdr:rowOff>31173</xdr:rowOff>
    </xdr:to>
    <xdr:sp macro="" textlink="">
      <xdr:nvSpPr>
        <xdr:cNvPr id="24" name="ลูกศรขวา 23"/>
        <xdr:cNvSpPr/>
      </xdr:nvSpPr>
      <xdr:spPr>
        <a:xfrm rot="10800000">
          <a:off x="8702384" y="21110864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129020</xdr:rowOff>
    </xdr:from>
    <xdr:to>
      <xdr:col>7</xdr:col>
      <xdr:colOff>438150</xdr:colOff>
      <xdr:row>3</xdr:row>
      <xdr:rowOff>13854</xdr:rowOff>
    </xdr:to>
    <xdr:sp macro="" textlink="">
      <xdr:nvSpPr>
        <xdr:cNvPr id="6" name="ลูกศรขวา 5"/>
        <xdr:cNvSpPr/>
      </xdr:nvSpPr>
      <xdr:spPr>
        <a:xfrm>
          <a:off x="8619259" y="129020"/>
          <a:ext cx="304800" cy="43035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138544</xdr:rowOff>
    </xdr:from>
    <xdr:to>
      <xdr:col>7</xdr:col>
      <xdr:colOff>293543</xdr:colOff>
      <xdr:row>100</xdr:row>
      <xdr:rowOff>69271</xdr:rowOff>
    </xdr:to>
    <xdr:sp macro="" textlink="">
      <xdr:nvSpPr>
        <xdr:cNvPr id="12" name="วงเล็บปีกกาขวา 11"/>
        <xdr:cNvSpPr/>
      </xdr:nvSpPr>
      <xdr:spPr>
        <a:xfrm>
          <a:off x="8503227" y="14980226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77931</xdr:rowOff>
    </xdr:from>
    <xdr:to>
      <xdr:col>7</xdr:col>
      <xdr:colOff>293543</xdr:colOff>
      <xdr:row>145</xdr:row>
      <xdr:rowOff>34637</xdr:rowOff>
    </xdr:to>
    <xdr:sp macro="" textlink="">
      <xdr:nvSpPr>
        <xdr:cNvPr id="13" name="วงเล็บปีกกาขวา 12"/>
        <xdr:cNvSpPr/>
      </xdr:nvSpPr>
      <xdr:spPr>
        <a:xfrm>
          <a:off x="8503227" y="17404772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432955</xdr:colOff>
      <xdr:row>10</xdr:row>
      <xdr:rowOff>69272</xdr:rowOff>
    </xdr:from>
    <xdr:to>
      <xdr:col>9</xdr:col>
      <xdr:colOff>85725</xdr:colOff>
      <xdr:row>15</xdr:row>
      <xdr:rowOff>96116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18864" y="1870363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15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16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7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8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9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20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909207</xdr:colOff>
      <xdr:row>102</xdr:row>
      <xdr:rowOff>138546</xdr:rowOff>
    </xdr:from>
    <xdr:to>
      <xdr:col>9</xdr:col>
      <xdr:colOff>251982</xdr:colOff>
      <xdr:row>105</xdr:row>
      <xdr:rowOff>32904</xdr:rowOff>
    </xdr:to>
    <xdr:sp macro="" textlink="">
      <xdr:nvSpPr>
        <xdr:cNvPr id="21" name="ลูกศรขวา 20"/>
        <xdr:cNvSpPr/>
      </xdr:nvSpPr>
      <xdr:spPr>
        <a:xfrm rot="16200000">
          <a:off x="10015540" y="17243281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199157</xdr:colOff>
      <xdr:row>126</xdr:row>
      <xdr:rowOff>0</xdr:rowOff>
    </xdr:from>
    <xdr:to>
      <xdr:col>7</xdr:col>
      <xdr:colOff>503957</xdr:colOff>
      <xdr:row>129</xdr:row>
      <xdr:rowOff>31173</xdr:rowOff>
    </xdr:to>
    <xdr:sp macro="" textlink="">
      <xdr:nvSpPr>
        <xdr:cNvPr id="22" name="ลูกศรขวา 21"/>
        <xdr:cNvSpPr/>
      </xdr:nvSpPr>
      <xdr:spPr>
        <a:xfrm rot="10800000">
          <a:off x="8685066" y="21110864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112571</xdr:rowOff>
    </xdr:from>
    <xdr:to>
      <xdr:col>7</xdr:col>
      <xdr:colOff>485775</xdr:colOff>
      <xdr:row>2</xdr:row>
      <xdr:rowOff>178380</xdr:rowOff>
    </xdr:to>
    <xdr:sp macro="" textlink="">
      <xdr:nvSpPr>
        <xdr:cNvPr id="6" name="ลูกศรขวา 5"/>
        <xdr:cNvSpPr/>
      </xdr:nvSpPr>
      <xdr:spPr>
        <a:xfrm>
          <a:off x="8666884" y="112571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276225</xdr:colOff>
      <xdr:row>24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965614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2" name="วงเล็บปีกกาขวา 11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129886</xdr:rowOff>
    </xdr:from>
    <xdr:to>
      <xdr:col>7</xdr:col>
      <xdr:colOff>293543</xdr:colOff>
      <xdr:row>100</xdr:row>
      <xdr:rowOff>60613</xdr:rowOff>
    </xdr:to>
    <xdr:sp macro="" textlink="">
      <xdr:nvSpPr>
        <xdr:cNvPr id="14" name="วงเล็บปีกกาขวา 13"/>
        <xdr:cNvSpPr/>
      </xdr:nvSpPr>
      <xdr:spPr>
        <a:xfrm>
          <a:off x="8503227" y="14971568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0</xdr:rowOff>
    </xdr:from>
    <xdr:to>
      <xdr:col>7</xdr:col>
      <xdr:colOff>293543</xdr:colOff>
      <xdr:row>144</xdr:row>
      <xdr:rowOff>121228</xdr:rowOff>
    </xdr:to>
    <xdr:sp macro="" textlink="">
      <xdr:nvSpPr>
        <xdr:cNvPr id="15" name="วงเล็บปีกกาขวา 14"/>
        <xdr:cNvSpPr/>
      </xdr:nvSpPr>
      <xdr:spPr>
        <a:xfrm>
          <a:off x="8503227" y="17326841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484909</xdr:colOff>
      <xdr:row>11</xdr:row>
      <xdr:rowOff>77932</xdr:rowOff>
    </xdr:from>
    <xdr:to>
      <xdr:col>9</xdr:col>
      <xdr:colOff>137679</xdr:colOff>
      <xdr:row>16</xdr:row>
      <xdr:rowOff>104777</xdr:rowOff>
    </xdr:to>
    <xdr:sp macro="" textlink="">
      <xdr:nvSpPr>
        <xdr:cNvPr id="16" name="คำบรรยายภาพแบบสี่เหลี่ยม 15"/>
        <xdr:cNvSpPr/>
      </xdr:nvSpPr>
      <xdr:spPr>
        <a:xfrm>
          <a:off x="8970818" y="2043546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8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1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3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917864</xdr:colOff>
      <xdr:row>102</xdr:row>
      <xdr:rowOff>164524</xdr:rowOff>
    </xdr:from>
    <xdr:to>
      <xdr:col>9</xdr:col>
      <xdr:colOff>260639</xdr:colOff>
      <xdr:row>105</xdr:row>
      <xdr:rowOff>58882</xdr:rowOff>
    </xdr:to>
    <xdr:sp macro="" textlink="">
      <xdr:nvSpPr>
        <xdr:cNvPr id="19" name="ลูกศรขวา 18"/>
        <xdr:cNvSpPr/>
      </xdr:nvSpPr>
      <xdr:spPr>
        <a:xfrm rot="16200000">
          <a:off x="10024197" y="17269259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181841</xdr:colOff>
      <xdr:row>125</xdr:row>
      <xdr:rowOff>164522</xdr:rowOff>
    </xdr:from>
    <xdr:to>
      <xdr:col>7</xdr:col>
      <xdr:colOff>486641</xdr:colOff>
      <xdr:row>129</xdr:row>
      <xdr:rowOff>31172</xdr:rowOff>
    </xdr:to>
    <xdr:sp macro="" textlink="">
      <xdr:nvSpPr>
        <xdr:cNvPr id="20" name="ลูกศรขวา 19"/>
        <xdr:cNvSpPr/>
      </xdr:nvSpPr>
      <xdr:spPr>
        <a:xfrm rot="10800000">
          <a:off x="8667750" y="21110863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95250</xdr:rowOff>
    </xdr:from>
    <xdr:to>
      <xdr:col>7</xdr:col>
      <xdr:colOff>447675</xdr:colOff>
      <xdr:row>2</xdr:row>
      <xdr:rowOff>161925</xdr:rowOff>
    </xdr:to>
    <xdr:sp macro="" textlink="">
      <xdr:nvSpPr>
        <xdr:cNvPr id="6" name="ลูกศรขวา 5"/>
        <xdr:cNvSpPr/>
      </xdr:nvSpPr>
      <xdr:spPr>
        <a:xfrm>
          <a:off x="8553450" y="95250"/>
          <a:ext cx="304800" cy="40957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3" name="วงเล็บปีกกาขวา 2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4" name="วงเล็บปีกกาขวา 3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103909</xdr:rowOff>
    </xdr:from>
    <xdr:to>
      <xdr:col>7</xdr:col>
      <xdr:colOff>293543</xdr:colOff>
      <xdr:row>100</xdr:row>
      <xdr:rowOff>34636</xdr:rowOff>
    </xdr:to>
    <xdr:sp macro="" textlink="">
      <xdr:nvSpPr>
        <xdr:cNvPr id="5" name="วงเล็บปีกกาขวา 4"/>
        <xdr:cNvSpPr/>
      </xdr:nvSpPr>
      <xdr:spPr>
        <a:xfrm>
          <a:off x="8503227" y="14945591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60613</xdr:rowOff>
    </xdr:from>
    <xdr:to>
      <xdr:col>7</xdr:col>
      <xdr:colOff>293543</xdr:colOff>
      <xdr:row>145</xdr:row>
      <xdr:rowOff>17319</xdr:rowOff>
    </xdr:to>
    <xdr:sp macro="" textlink="">
      <xdr:nvSpPr>
        <xdr:cNvPr id="7" name="วงเล็บปีกกาขวา 6"/>
        <xdr:cNvSpPr/>
      </xdr:nvSpPr>
      <xdr:spPr>
        <a:xfrm>
          <a:off x="8503227" y="17387454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484909</xdr:colOff>
      <xdr:row>10</xdr:row>
      <xdr:rowOff>43295</xdr:rowOff>
    </xdr:from>
    <xdr:to>
      <xdr:col>9</xdr:col>
      <xdr:colOff>137679</xdr:colOff>
      <xdr:row>15</xdr:row>
      <xdr:rowOff>70139</xdr:rowOff>
    </xdr:to>
    <xdr:sp macro="" textlink="">
      <xdr:nvSpPr>
        <xdr:cNvPr id="8" name="คำบรรยายภาพแบบสี่เหลี่ยม 7"/>
        <xdr:cNvSpPr/>
      </xdr:nvSpPr>
      <xdr:spPr>
        <a:xfrm>
          <a:off x="8970818" y="1844386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9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10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1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2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3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4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891887</xdr:colOff>
      <xdr:row>102</xdr:row>
      <xdr:rowOff>164523</xdr:rowOff>
    </xdr:from>
    <xdr:to>
      <xdr:col>9</xdr:col>
      <xdr:colOff>234662</xdr:colOff>
      <xdr:row>105</xdr:row>
      <xdr:rowOff>58881</xdr:rowOff>
    </xdr:to>
    <xdr:sp macro="" textlink="">
      <xdr:nvSpPr>
        <xdr:cNvPr id="15" name="ลูกศรขวา 14"/>
        <xdr:cNvSpPr/>
      </xdr:nvSpPr>
      <xdr:spPr>
        <a:xfrm rot="16200000">
          <a:off x="9998220" y="17269258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190498</xdr:colOff>
      <xdr:row>125</xdr:row>
      <xdr:rowOff>69272</xdr:rowOff>
    </xdr:from>
    <xdr:to>
      <xdr:col>7</xdr:col>
      <xdr:colOff>495298</xdr:colOff>
      <xdr:row>128</xdr:row>
      <xdr:rowOff>100445</xdr:rowOff>
    </xdr:to>
    <xdr:sp macro="" textlink="">
      <xdr:nvSpPr>
        <xdr:cNvPr id="16" name="ลูกศรขวา 15"/>
        <xdr:cNvSpPr/>
      </xdr:nvSpPr>
      <xdr:spPr>
        <a:xfrm rot="10800000">
          <a:off x="8676407" y="21015613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147207</xdr:rowOff>
    </xdr:from>
    <xdr:to>
      <xdr:col>7</xdr:col>
      <xdr:colOff>485775</xdr:colOff>
      <xdr:row>3</xdr:row>
      <xdr:rowOff>31175</xdr:rowOff>
    </xdr:to>
    <xdr:sp macro="" textlink="">
      <xdr:nvSpPr>
        <xdr:cNvPr id="6" name="ลูกศรขวา 5"/>
        <xdr:cNvSpPr/>
      </xdr:nvSpPr>
      <xdr:spPr>
        <a:xfrm>
          <a:off x="8666884" y="147207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103909</xdr:rowOff>
    </xdr:from>
    <xdr:to>
      <xdr:col>7</xdr:col>
      <xdr:colOff>293543</xdr:colOff>
      <xdr:row>100</xdr:row>
      <xdr:rowOff>34636</xdr:rowOff>
    </xdr:to>
    <xdr:sp macro="" textlink="">
      <xdr:nvSpPr>
        <xdr:cNvPr id="12" name="วงเล็บปีกกาขวา 11"/>
        <xdr:cNvSpPr/>
      </xdr:nvSpPr>
      <xdr:spPr>
        <a:xfrm>
          <a:off x="8503227" y="14945591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77931</xdr:rowOff>
    </xdr:from>
    <xdr:to>
      <xdr:col>7</xdr:col>
      <xdr:colOff>293543</xdr:colOff>
      <xdr:row>145</xdr:row>
      <xdr:rowOff>34637</xdr:rowOff>
    </xdr:to>
    <xdr:sp macro="" textlink="">
      <xdr:nvSpPr>
        <xdr:cNvPr id="13" name="วงเล็บปีกกาขวา 12"/>
        <xdr:cNvSpPr/>
      </xdr:nvSpPr>
      <xdr:spPr>
        <a:xfrm>
          <a:off x="8503227" y="17404772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484909</xdr:colOff>
      <xdr:row>10</xdr:row>
      <xdr:rowOff>77932</xdr:rowOff>
    </xdr:from>
    <xdr:to>
      <xdr:col>9</xdr:col>
      <xdr:colOff>137679</xdr:colOff>
      <xdr:row>15</xdr:row>
      <xdr:rowOff>104776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70818" y="1879023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8661</xdr:rowOff>
    </xdr:from>
    <xdr:to>
      <xdr:col>9</xdr:col>
      <xdr:colOff>346364</xdr:colOff>
      <xdr:row>37</xdr:row>
      <xdr:rowOff>163660</xdr:rowOff>
    </xdr:to>
    <xdr:sp macro="" textlink="">
      <xdr:nvSpPr>
        <xdr:cNvPr id="8" name="TextBox 9"/>
        <xdr:cNvSpPr txBox="1"/>
      </xdr:nvSpPr>
      <xdr:spPr>
        <a:xfrm>
          <a:off x="9057409" y="4468093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6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900548</xdr:colOff>
      <xdr:row>102</xdr:row>
      <xdr:rowOff>138546</xdr:rowOff>
    </xdr:from>
    <xdr:to>
      <xdr:col>9</xdr:col>
      <xdr:colOff>243323</xdr:colOff>
      <xdr:row>105</xdr:row>
      <xdr:rowOff>32904</xdr:rowOff>
    </xdr:to>
    <xdr:sp macro="" textlink="">
      <xdr:nvSpPr>
        <xdr:cNvPr id="19" name="ลูกศรขวา 18"/>
        <xdr:cNvSpPr/>
      </xdr:nvSpPr>
      <xdr:spPr>
        <a:xfrm rot="16200000">
          <a:off x="10006881" y="17243281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199157</xdr:colOff>
      <xdr:row>125</xdr:row>
      <xdr:rowOff>138546</xdr:rowOff>
    </xdr:from>
    <xdr:to>
      <xdr:col>7</xdr:col>
      <xdr:colOff>503957</xdr:colOff>
      <xdr:row>129</xdr:row>
      <xdr:rowOff>5196</xdr:rowOff>
    </xdr:to>
    <xdr:sp macro="" textlink="">
      <xdr:nvSpPr>
        <xdr:cNvPr id="20" name="ลูกศรขวา 19"/>
        <xdr:cNvSpPr/>
      </xdr:nvSpPr>
      <xdr:spPr>
        <a:xfrm rot="10800000">
          <a:off x="8685066" y="21084887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138548</xdr:rowOff>
    </xdr:from>
    <xdr:to>
      <xdr:col>7</xdr:col>
      <xdr:colOff>485775</xdr:colOff>
      <xdr:row>3</xdr:row>
      <xdr:rowOff>22516</xdr:rowOff>
    </xdr:to>
    <xdr:sp macro="" textlink="">
      <xdr:nvSpPr>
        <xdr:cNvPr id="6" name="ลูกศรขวา 5"/>
        <xdr:cNvSpPr/>
      </xdr:nvSpPr>
      <xdr:spPr>
        <a:xfrm>
          <a:off x="8666884" y="138548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147205</xdr:rowOff>
    </xdr:from>
    <xdr:to>
      <xdr:col>7</xdr:col>
      <xdr:colOff>293543</xdr:colOff>
      <xdr:row>100</xdr:row>
      <xdr:rowOff>77932</xdr:rowOff>
    </xdr:to>
    <xdr:sp macro="" textlink="">
      <xdr:nvSpPr>
        <xdr:cNvPr id="12" name="วงเล็บปีกกาขวา 11"/>
        <xdr:cNvSpPr/>
      </xdr:nvSpPr>
      <xdr:spPr>
        <a:xfrm>
          <a:off x="8503227" y="14988887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43295</xdr:rowOff>
    </xdr:from>
    <xdr:to>
      <xdr:col>7</xdr:col>
      <xdr:colOff>293543</xdr:colOff>
      <xdr:row>145</xdr:row>
      <xdr:rowOff>1</xdr:rowOff>
    </xdr:to>
    <xdr:sp macro="" textlink="">
      <xdr:nvSpPr>
        <xdr:cNvPr id="13" name="วงเล็บปีกกาขวา 12"/>
        <xdr:cNvSpPr/>
      </xdr:nvSpPr>
      <xdr:spPr>
        <a:xfrm>
          <a:off x="8503227" y="17370136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424296</xdr:colOff>
      <xdr:row>10</xdr:row>
      <xdr:rowOff>77932</xdr:rowOff>
    </xdr:from>
    <xdr:to>
      <xdr:col>9</xdr:col>
      <xdr:colOff>77066</xdr:colOff>
      <xdr:row>15</xdr:row>
      <xdr:rowOff>104776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10205" y="1879023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17320</xdr:rowOff>
    </xdr:from>
    <xdr:to>
      <xdr:col>9</xdr:col>
      <xdr:colOff>346364</xdr:colOff>
      <xdr:row>38</xdr:row>
      <xdr:rowOff>7796</xdr:rowOff>
    </xdr:to>
    <xdr:sp macro="" textlink="">
      <xdr:nvSpPr>
        <xdr:cNvPr id="8" name="TextBox 9"/>
        <xdr:cNvSpPr txBox="1"/>
      </xdr:nvSpPr>
      <xdr:spPr>
        <a:xfrm>
          <a:off x="9057409" y="447675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6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909207</xdr:colOff>
      <xdr:row>102</xdr:row>
      <xdr:rowOff>147205</xdr:rowOff>
    </xdr:from>
    <xdr:to>
      <xdr:col>9</xdr:col>
      <xdr:colOff>251982</xdr:colOff>
      <xdr:row>105</xdr:row>
      <xdr:rowOff>41563</xdr:rowOff>
    </xdr:to>
    <xdr:sp macro="" textlink="">
      <xdr:nvSpPr>
        <xdr:cNvPr id="19" name="ลูกศรขวา 18"/>
        <xdr:cNvSpPr/>
      </xdr:nvSpPr>
      <xdr:spPr>
        <a:xfrm rot="16200000">
          <a:off x="10015540" y="17251940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207816</xdr:colOff>
      <xdr:row>125</xdr:row>
      <xdr:rowOff>95249</xdr:rowOff>
    </xdr:from>
    <xdr:to>
      <xdr:col>7</xdr:col>
      <xdr:colOff>512616</xdr:colOff>
      <xdr:row>128</xdr:row>
      <xdr:rowOff>126422</xdr:rowOff>
    </xdr:to>
    <xdr:sp macro="" textlink="">
      <xdr:nvSpPr>
        <xdr:cNvPr id="20" name="ลูกศรขวา 19"/>
        <xdr:cNvSpPr/>
      </xdr:nvSpPr>
      <xdr:spPr>
        <a:xfrm rot="10800000">
          <a:off x="8693725" y="21041590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138548</xdr:rowOff>
    </xdr:from>
    <xdr:to>
      <xdr:col>7</xdr:col>
      <xdr:colOff>485775</xdr:colOff>
      <xdr:row>3</xdr:row>
      <xdr:rowOff>22516</xdr:rowOff>
    </xdr:to>
    <xdr:sp macro="" textlink="">
      <xdr:nvSpPr>
        <xdr:cNvPr id="6" name="ลูกศรขวา 5"/>
        <xdr:cNvSpPr/>
      </xdr:nvSpPr>
      <xdr:spPr>
        <a:xfrm>
          <a:off x="8666884" y="138548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103908</xdr:rowOff>
    </xdr:from>
    <xdr:to>
      <xdr:col>7</xdr:col>
      <xdr:colOff>293543</xdr:colOff>
      <xdr:row>100</xdr:row>
      <xdr:rowOff>34635</xdr:rowOff>
    </xdr:to>
    <xdr:sp macro="" textlink="">
      <xdr:nvSpPr>
        <xdr:cNvPr id="12" name="วงเล็บปีกกาขวา 11"/>
        <xdr:cNvSpPr/>
      </xdr:nvSpPr>
      <xdr:spPr>
        <a:xfrm>
          <a:off x="8503227" y="14945590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60613</xdr:rowOff>
    </xdr:from>
    <xdr:to>
      <xdr:col>7</xdr:col>
      <xdr:colOff>293543</xdr:colOff>
      <xdr:row>145</xdr:row>
      <xdr:rowOff>17319</xdr:rowOff>
    </xdr:to>
    <xdr:sp macro="" textlink="">
      <xdr:nvSpPr>
        <xdr:cNvPr id="13" name="วงเล็บปีกกาขวา 12"/>
        <xdr:cNvSpPr/>
      </xdr:nvSpPr>
      <xdr:spPr>
        <a:xfrm>
          <a:off x="8503227" y="17387454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467591</xdr:colOff>
      <xdr:row>10</xdr:row>
      <xdr:rowOff>69272</xdr:rowOff>
    </xdr:from>
    <xdr:to>
      <xdr:col>9</xdr:col>
      <xdr:colOff>120361</xdr:colOff>
      <xdr:row>15</xdr:row>
      <xdr:rowOff>96116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53500" y="1870363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8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6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917862</xdr:colOff>
      <xdr:row>102</xdr:row>
      <xdr:rowOff>112569</xdr:rowOff>
    </xdr:from>
    <xdr:to>
      <xdr:col>9</xdr:col>
      <xdr:colOff>260637</xdr:colOff>
      <xdr:row>105</xdr:row>
      <xdr:rowOff>6927</xdr:rowOff>
    </xdr:to>
    <xdr:sp macro="" textlink="">
      <xdr:nvSpPr>
        <xdr:cNvPr id="19" name="ลูกศรขวา 18"/>
        <xdr:cNvSpPr/>
      </xdr:nvSpPr>
      <xdr:spPr>
        <a:xfrm rot="16200000">
          <a:off x="10024195" y="17217304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199157</xdr:colOff>
      <xdr:row>126</xdr:row>
      <xdr:rowOff>0</xdr:rowOff>
    </xdr:from>
    <xdr:to>
      <xdr:col>7</xdr:col>
      <xdr:colOff>503957</xdr:colOff>
      <xdr:row>129</xdr:row>
      <xdr:rowOff>31173</xdr:rowOff>
    </xdr:to>
    <xdr:sp macro="" textlink="">
      <xdr:nvSpPr>
        <xdr:cNvPr id="20" name="ลูกศรขวา 19"/>
        <xdr:cNvSpPr/>
      </xdr:nvSpPr>
      <xdr:spPr>
        <a:xfrm rot="10800000">
          <a:off x="8685066" y="21110864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147207</xdr:rowOff>
    </xdr:from>
    <xdr:to>
      <xdr:col>7</xdr:col>
      <xdr:colOff>485775</xdr:colOff>
      <xdr:row>3</xdr:row>
      <xdr:rowOff>31175</xdr:rowOff>
    </xdr:to>
    <xdr:sp macro="" textlink="">
      <xdr:nvSpPr>
        <xdr:cNvPr id="6" name="ลูกศรขวา 5"/>
        <xdr:cNvSpPr/>
      </xdr:nvSpPr>
      <xdr:spPr>
        <a:xfrm>
          <a:off x="8666884" y="147207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112567</xdr:rowOff>
    </xdr:from>
    <xdr:to>
      <xdr:col>7</xdr:col>
      <xdr:colOff>293543</xdr:colOff>
      <xdr:row>100</xdr:row>
      <xdr:rowOff>43294</xdr:rowOff>
    </xdr:to>
    <xdr:sp macro="" textlink="">
      <xdr:nvSpPr>
        <xdr:cNvPr id="12" name="วงเล็บปีกกาขวา 11"/>
        <xdr:cNvSpPr/>
      </xdr:nvSpPr>
      <xdr:spPr>
        <a:xfrm>
          <a:off x="8503227" y="14954249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69272</xdr:rowOff>
    </xdr:from>
    <xdr:to>
      <xdr:col>7</xdr:col>
      <xdr:colOff>293543</xdr:colOff>
      <xdr:row>145</xdr:row>
      <xdr:rowOff>25978</xdr:rowOff>
    </xdr:to>
    <xdr:sp macro="" textlink="">
      <xdr:nvSpPr>
        <xdr:cNvPr id="13" name="วงเล็บปีกกาขวา 12"/>
        <xdr:cNvSpPr/>
      </xdr:nvSpPr>
      <xdr:spPr>
        <a:xfrm>
          <a:off x="8503227" y="17396113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467591</xdr:colOff>
      <xdr:row>10</xdr:row>
      <xdr:rowOff>69273</xdr:rowOff>
    </xdr:from>
    <xdr:to>
      <xdr:col>9</xdr:col>
      <xdr:colOff>120361</xdr:colOff>
      <xdr:row>15</xdr:row>
      <xdr:rowOff>96117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53500" y="1870364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8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6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900548</xdr:colOff>
      <xdr:row>102</xdr:row>
      <xdr:rowOff>121228</xdr:rowOff>
    </xdr:from>
    <xdr:to>
      <xdr:col>9</xdr:col>
      <xdr:colOff>243323</xdr:colOff>
      <xdr:row>105</xdr:row>
      <xdr:rowOff>15586</xdr:rowOff>
    </xdr:to>
    <xdr:sp macro="" textlink="">
      <xdr:nvSpPr>
        <xdr:cNvPr id="19" name="ลูกศรขวา 18"/>
        <xdr:cNvSpPr/>
      </xdr:nvSpPr>
      <xdr:spPr>
        <a:xfrm rot="16200000">
          <a:off x="10006881" y="17225963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190498</xdr:colOff>
      <xdr:row>126</xdr:row>
      <xdr:rowOff>0</xdr:rowOff>
    </xdr:from>
    <xdr:to>
      <xdr:col>7</xdr:col>
      <xdr:colOff>495298</xdr:colOff>
      <xdr:row>129</xdr:row>
      <xdr:rowOff>31173</xdr:rowOff>
    </xdr:to>
    <xdr:sp macro="" textlink="">
      <xdr:nvSpPr>
        <xdr:cNvPr id="20" name="ลูกศรขวา 19"/>
        <xdr:cNvSpPr/>
      </xdr:nvSpPr>
      <xdr:spPr>
        <a:xfrm rot="10800000">
          <a:off x="8676407" y="21110864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147207</xdr:rowOff>
    </xdr:from>
    <xdr:to>
      <xdr:col>7</xdr:col>
      <xdr:colOff>485775</xdr:colOff>
      <xdr:row>3</xdr:row>
      <xdr:rowOff>31175</xdr:rowOff>
    </xdr:to>
    <xdr:sp macro="" textlink="">
      <xdr:nvSpPr>
        <xdr:cNvPr id="6" name="ลูกศรขวา 5"/>
        <xdr:cNvSpPr/>
      </xdr:nvSpPr>
      <xdr:spPr>
        <a:xfrm>
          <a:off x="8666884" y="147207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10" name="วงเล็บปีกกาขวา 9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11" name="วงเล็บปีกกาขวา 10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121226</xdr:rowOff>
    </xdr:from>
    <xdr:to>
      <xdr:col>7</xdr:col>
      <xdr:colOff>293543</xdr:colOff>
      <xdr:row>100</xdr:row>
      <xdr:rowOff>51953</xdr:rowOff>
    </xdr:to>
    <xdr:sp macro="" textlink="">
      <xdr:nvSpPr>
        <xdr:cNvPr id="12" name="วงเล็บปีกกาขวา 11"/>
        <xdr:cNvSpPr/>
      </xdr:nvSpPr>
      <xdr:spPr>
        <a:xfrm>
          <a:off x="8503227" y="14962908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95251</xdr:rowOff>
    </xdr:from>
    <xdr:to>
      <xdr:col>7</xdr:col>
      <xdr:colOff>293543</xdr:colOff>
      <xdr:row>145</xdr:row>
      <xdr:rowOff>51957</xdr:rowOff>
    </xdr:to>
    <xdr:sp macro="" textlink="">
      <xdr:nvSpPr>
        <xdr:cNvPr id="13" name="วงเล็บปีกกาขวา 12"/>
        <xdr:cNvSpPr/>
      </xdr:nvSpPr>
      <xdr:spPr>
        <a:xfrm>
          <a:off x="8503227" y="17422092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450273</xdr:colOff>
      <xdr:row>10</xdr:row>
      <xdr:rowOff>69273</xdr:rowOff>
    </xdr:from>
    <xdr:to>
      <xdr:col>9</xdr:col>
      <xdr:colOff>103043</xdr:colOff>
      <xdr:row>15</xdr:row>
      <xdr:rowOff>96117</xdr:rowOff>
    </xdr:to>
    <xdr:sp macro="" textlink="">
      <xdr:nvSpPr>
        <xdr:cNvPr id="14" name="คำบรรยายภาพแบบสี่เหลี่ยม 13"/>
        <xdr:cNvSpPr/>
      </xdr:nvSpPr>
      <xdr:spPr>
        <a:xfrm>
          <a:off x="8936182" y="1870364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8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9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6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7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8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909207</xdr:colOff>
      <xdr:row>102</xdr:row>
      <xdr:rowOff>129887</xdr:rowOff>
    </xdr:from>
    <xdr:to>
      <xdr:col>9</xdr:col>
      <xdr:colOff>251982</xdr:colOff>
      <xdr:row>105</xdr:row>
      <xdr:rowOff>24245</xdr:rowOff>
    </xdr:to>
    <xdr:sp macro="" textlink="">
      <xdr:nvSpPr>
        <xdr:cNvPr id="19" name="ลูกศรขวา 18"/>
        <xdr:cNvSpPr/>
      </xdr:nvSpPr>
      <xdr:spPr>
        <a:xfrm rot="16200000">
          <a:off x="10015540" y="17234622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199157</xdr:colOff>
      <xdr:row>126</xdr:row>
      <xdr:rowOff>0</xdr:rowOff>
    </xdr:from>
    <xdr:to>
      <xdr:col>7</xdr:col>
      <xdr:colOff>503957</xdr:colOff>
      <xdr:row>129</xdr:row>
      <xdr:rowOff>31173</xdr:rowOff>
    </xdr:to>
    <xdr:sp macro="" textlink="">
      <xdr:nvSpPr>
        <xdr:cNvPr id="20" name="ลูกศรขวา 19"/>
        <xdr:cNvSpPr/>
      </xdr:nvSpPr>
      <xdr:spPr>
        <a:xfrm rot="10800000">
          <a:off x="8685066" y="21110864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147207</xdr:rowOff>
    </xdr:from>
    <xdr:to>
      <xdr:col>7</xdr:col>
      <xdr:colOff>485775</xdr:colOff>
      <xdr:row>3</xdr:row>
      <xdr:rowOff>31175</xdr:rowOff>
    </xdr:to>
    <xdr:sp macro="" textlink="">
      <xdr:nvSpPr>
        <xdr:cNvPr id="6" name="ลูกศรขวา 5"/>
        <xdr:cNvSpPr/>
      </xdr:nvSpPr>
      <xdr:spPr>
        <a:xfrm>
          <a:off x="8666884" y="147207"/>
          <a:ext cx="304800" cy="42949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276225</xdr:colOff>
      <xdr:row>23</xdr:row>
      <xdr:rowOff>123825</xdr:rowOff>
    </xdr:to>
    <xdr:sp macro="" textlink="">
      <xdr:nvSpPr>
        <xdr:cNvPr id="5" name="วงเล็บปีกกาขวา 4"/>
        <xdr:cNvSpPr/>
      </xdr:nvSpPr>
      <xdr:spPr>
        <a:xfrm>
          <a:off x="8485909" y="1801091"/>
          <a:ext cx="276225" cy="22712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276225</xdr:colOff>
      <xdr:row>76</xdr:row>
      <xdr:rowOff>1732</xdr:rowOff>
    </xdr:to>
    <xdr:sp macro="" textlink="">
      <xdr:nvSpPr>
        <xdr:cNvPr id="9" name="วงเล็บปีกกาขวา 8"/>
        <xdr:cNvSpPr/>
      </xdr:nvSpPr>
      <xdr:spPr>
        <a:xfrm>
          <a:off x="8485909" y="4459432"/>
          <a:ext cx="276225" cy="82278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88</xdr:row>
      <xdr:rowOff>112567</xdr:rowOff>
    </xdr:from>
    <xdr:to>
      <xdr:col>7</xdr:col>
      <xdr:colOff>293543</xdr:colOff>
      <xdr:row>100</xdr:row>
      <xdr:rowOff>43294</xdr:rowOff>
    </xdr:to>
    <xdr:sp macro="" textlink="">
      <xdr:nvSpPr>
        <xdr:cNvPr id="10" name="วงเล็บปีกกาขวา 9"/>
        <xdr:cNvSpPr/>
      </xdr:nvSpPr>
      <xdr:spPr>
        <a:xfrm>
          <a:off x="8503227" y="14954249"/>
          <a:ext cx="27622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17318</xdr:colOff>
      <xdr:row>103</xdr:row>
      <xdr:rowOff>69272</xdr:rowOff>
    </xdr:from>
    <xdr:to>
      <xdr:col>7</xdr:col>
      <xdr:colOff>293543</xdr:colOff>
      <xdr:row>145</xdr:row>
      <xdr:rowOff>25978</xdr:rowOff>
    </xdr:to>
    <xdr:sp macro="" textlink="">
      <xdr:nvSpPr>
        <xdr:cNvPr id="11" name="วงเล็บปีกกาขวา 10"/>
        <xdr:cNvSpPr/>
      </xdr:nvSpPr>
      <xdr:spPr>
        <a:xfrm>
          <a:off x="8503227" y="17396113"/>
          <a:ext cx="276225" cy="68666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432954</xdr:colOff>
      <xdr:row>10</xdr:row>
      <xdr:rowOff>69273</xdr:rowOff>
    </xdr:from>
    <xdr:to>
      <xdr:col>9</xdr:col>
      <xdr:colOff>85724</xdr:colOff>
      <xdr:row>15</xdr:row>
      <xdr:rowOff>96117</xdr:rowOff>
    </xdr:to>
    <xdr:sp macro="" textlink="">
      <xdr:nvSpPr>
        <xdr:cNvPr id="12" name="คำบรรยายภาพแบบสี่เหลี่ยม 11"/>
        <xdr:cNvSpPr/>
      </xdr:nvSpPr>
      <xdr:spPr>
        <a:xfrm>
          <a:off x="8918863" y="1870364"/>
          <a:ext cx="1375929" cy="849458"/>
        </a:xfrm>
        <a:prstGeom prst="wedgeRectCallout">
          <a:avLst>
            <a:gd name="adj1" fmla="val -50854"/>
            <a:gd name="adj2" fmla="val 7580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ไม่ต้องกรอกตัวเลข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endParaRPr lang="en-US" sz="1200">
            <a:solidFill>
              <a:srgbClr val="FF0000"/>
            </a:solidFill>
            <a:latin typeface="Microsoft Sans Serif" pitchFamily="34" charset="0"/>
            <a:cs typeface="Microsoft Sans Serif" pitchFamily="34" charset="0"/>
          </a:endParaRPr>
        </a:p>
        <a:p>
          <a:pPr algn="ctr"/>
          <a:r>
            <a:rPr lang="th-TH" sz="1200">
              <a:latin typeface="Microsoft Sans Serif" pitchFamily="34" charset="0"/>
              <a:cs typeface="Microsoft Sans Serif" pitchFamily="34" charset="0"/>
            </a:rPr>
            <a:t>ข้อมูลจะลิ้งค์มาจากหมายเหตุ </a:t>
          </a:r>
          <a:r>
            <a:rPr lang="en-US" sz="1200">
              <a:latin typeface="Microsoft Sans Serif" pitchFamily="34" charset="0"/>
              <a:cs typeface="Microsoft Sans Serif" pitchFamily="34" charset="0"/>
            </a:rPr>
            <a:t>1</a:t>
          </a:r>
          <a:endParaRPr lang="th-TH" sz="1200">
            <a:latin typeface="Microsoft Sans Serif" pitchFamily="34" charset="0"/>
            <a:cs typeface="Microsoft Sans Serif" pitchFamily="34" charset="0"/>
          </a:endParaRP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9</xdr:col>
      <xdr:colOff>346364</xdr:colOff>
      <xdr:row>37</xdr:row>
      <xdr:rowOff>154999</xdr:rowOff>
    </xdr:to>
    <xdr:sp macro="" textlink="">
      <xdr:nvSpPr>
        <xdr:cNvPr id="8" name="TextBox 9"/>
        <xdr:cNvSpPr txBox="1"/>
      </xdr:nvSpPr>
      <xdr:spPr>
        <a:xfrm>
          <a:off x="9057409" y="4459432"/>
          <a:ext cx="1498023" cy="1964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กรอกข้อมูลใน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ช่อง</a:t>
          </a:r>
          <a:r>
            <a:rPr lang="en-US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"จำนวนเงินเดือนนี้ที่เกิดขึ้นจริง"</a:t>
          </a:r>
          <a:r>
            <a:rPr lang="th-TH" sz="1200" baseline="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 </a:t>
          </a:r>
          <a:r>
            <a:rPr lang="th-TH" sz="120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 ใบผ่านรายการบัญชีมาตรฐาน# 1 (สมุดเงินสดรับ) และใบผ่านรายการบัญชีทั่วไป (ถ้ามี)  </a:t>
          </a:r>
          <a:r>
            <a:rPr lang="th-TH" sz="1200">
              <a:solidFill>
                <a:schemeClr val="accent6">
                  <a:lumMod val="75000"/>
                </a:schemeClr>
              </a:solidFill>
              <a:latin typeface="Microsoft Sans Serif" pitchFamily="34" charset="0"/>
              <a:cs typeface="Microsoft Sans Serif" pitchFamily="34" charset="0"/>
            </a:rPr>
            <a:t>หากรายการบัญชีใดไม่มีให้ใส่ 0 (ศูนย์)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346365</xdr:colOff>
      <xdr:row>49</xdr:row>
      <xdr:rowOff>8659</xdr:rowOff>
    </xdr:to>
    <xdr:sp macro="" textlink="">
      <xdr:nvSpPr>
        <xdr:cNvPr id="13" name="TextBox 12"/>
        <xdr:cNvSpPr txBox="1"/>
      </xdr:nvSpPr>
      <xdr:spPr>
        <a:xfrm>
          <a:off x="9057409" y="6927273"/>
          <a:ext cx="1498024" cy="132484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หากไม่ประสงค์ใช้รายการบัญชีใดให้ใช้วิธีการซ่อนเซลส์เท่านั้น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(ห้ามลบ</a:t>
          </a:r>
          <a:r>
            <a:rPr lang="th-TH" sz="1200" b="0" u="none" baseline="0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 เพราะได้เชื่อมโยงสูตรไปที่งบทดลองไว้แล้ว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)</a:t>
          </a:r>
        </a:p>
      </xdr:txBody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346365</xdr:colOff>
      <xdr:row>66</xdr:row>
      <xdr:rowOff>161060</xdr:rowOff>
    </xdr:to>
    <xdr:sp macro="" textlink="">
      <xdr:nvSpPr>
        <xdr:cNvPr id="14" name="TextBox 12"/>
        <xdr:cNvSpPr txBox="1"/>
      </xdr:nvSpPr>
      <xdr:spPr>
        <a:xfrm>
          <a:off x="9057409" y="89015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134</xdr:row>
      <xdr:rowOff>0</xdr:rowOff>
    </xdr:from>
    <xdr:to>
      <xdr:col>9</xdr:col>
      <xdr:colOff>346365</xdr:colOff>
      <xdr:row>147</xdr:row>
      <xdr:rowOff>161060</xdr:rowOff>
    </xdr:to>
    <xdr:sp macro="" textlink="">
      <xdr:nvSpPr>
        <xdr:cNvPr id="15" name="TextBox 12"/>
        <xdr:cNvSpPr txBox="1"/>
      </xdr:nvSpPr>
      <xdr:spPr>
        <a:xfrm>
          <a:off x="9057409" y="22427045"/>
          <a:ext cx="1498024" cy="22998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หากมีรายการบัญชีที่ต้องการเพิ่มเติมนอกเหนือจากที่มีอยู่ ให้พิมพ์ถัดจาก เงินทุนสำรองเงินสะสม </a:t>
          </a:r>
          <a:r>
            <a:rPr lang="th-TH" sz="1200" b="0" u="none">
              <a:solidFill>
                <a:srgbClr val="0070C0"/>
              </a:solidFill>
              <a:latin typeface="Microsoft Sans Serif" pitchFamily="34" charset="0"/>
              <a:cs typeface="Microsoft Sans Serif" pitchFamily="34" charset="0"/>
            </a:rPr>
            <a:t>(เผื่อไว้จำนวน 3 รายการ)  </a:t>
          </a:r>
          <a:r>
            <a:rPr lang="th-TH" sz="1200" b="0" u="sng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ในเดือน ต.ค. เท่านั้น</a:t>
          </a:r>
          <a:r>
            <a:rPr lang="en-US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!</a:t>
          </a:r>
          <a:r>
            <a:rPr lang="th-TH" sz="1200" b="0" u="none">
              <a:solidFill>
                <a:srgbClr val="00B050"/>
              </a:solidFill>
              <a:latin typeface="Microsoft Sans Serif" pitchFamily="34" charset="0"/>
              <a:cs typeface="Microsoft Sans Serif" pitchFamily="34" charset="0"/>
            </a:rPr>
            <a:t> ข้อมูลก็จะลิ้งค์ไปทั้ง 12 เดือน โดยอัตโนมัติ </a:t>
          </a:r>
          <a:r>
            <a:rPr lang="th-TH" sz="1200" b="0" u="none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(ทั้งนี้ต้องเป็นบัญชีที่มีกำหนดไว้ในหลักเกณฑ์เท่านั้น)</a:t>
          </a:r>
        </a:p>
      </xdr:txBody>
    </xdr:sp>
    <xdr:clientData/>
  </xdr:twoCellAnchor>
  <xdr:twoCellAnchor>
    <xdr:from>
      <xdr:col>8</xdr:col>
      <xdr:colOff>0</xdr:colOff>
      <xdr:row>106</xdr:row>
      <xdr:rowOff>0</xdr:rowOff>
    </xdr:from>
    <xdr:to>
      <xdr:col>10</xdr:col>
      <xdr:colOff>0</xdr:colOff>
      <xdr:row>117</xdr:row>
      <xdr:rowOff>147204</xdr:rowOff>
    </xdr:to>
    <xdr:sp macro="" textlink="">
      <xdr:nvSpPr>
        <xdr:cNvPr id="16" name="TextBox 9"/>
        <xdr:cNvSpPr txBox="1"/>
      </xdr:nvSpPr>
      <xdr:spPr>
        <a:xfrm>
          <a:off x="9057409" y="17820409"/>
          <a:ext cx="2303318" cy="19569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 b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"กรอกข้อมูลตรงนี้"</a:t>
          </a: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โดยให้แยกรายการรายจ่ายที่จ่ายจาก</a:t>
          </a:r>
          <a:r>
            <a:rPr lang="th-TH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เงินงบประมาณ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และ</a:t>
          </a:r>
          <a:r>
            <a:rPr lang="th-TH" sz="1100" u="sng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เงินอุดหนุนระบุวัตถุประสงค์/เฉพาะกิจ </a:t>
          </a:r>
          <a:r>
            <a:rPr lang="th-TH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ออกจากกัน</a:t>
          </a:r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  <a:endParaRPr lang="th-TH">
            <a:solidFill>
              <a:srgbClr val="00B050"/>
            </a:solidFill>
            <a:effectLst/>
          </a:endParaRPr>
        </a:p>
        <a:p>
          <a:r>
            <a:rPr lang="th-TH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>
            <a:solidFill>
              <a:srgbClr val="00B050"/>
            </a:solidFill>
            <a:effectLst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10</xdr:col>
      <xdr:colOff>0</xdr:colOff>
      <xdr:row>132</xdr:row>
      <xdr:rowOff>8659</xdr:rowOff>
    </xdr:to>
    <xdr:sp macro="" textlink="">
      <xdr:nvSpPr>
        <xdr:cNvPr id="17" name="TextBox 9"/>
        <xdr:cNvSpPr txBox="1"/>
      </xdr:nvSpPr>
      <xdr:spPr>
        <a:xfrm>
          <a:off x="9057409" y="20452773"/>
          <a:ext cx="2303318" cy="16538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กรอกข้อมูลในช่อง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th-TH" sz="1100" b="1">
            <a:solidFill>
              <a:srgbClr val="7030A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h-TH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"จำนวนเงินเดือนนี้ที่เกิดขึ้นจริง"</a:t>
          </a:r>
          <a:r>
            <a:rPr lang="th-TH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th-TH" sz="1200">
              <a:solidFill>
                <a:srgbClr val="FF0000"/>
              </a:solidFill>
              <a:latin typeface="Microsoft Sans Serif" pitchFamily="34" charset="0"/>
              <a:cs typeface="Microsoft Sans Serif" pitchFamily="34" charset="0"/>
            </a:rPr>
            <a:t>โดยนำข้อมูลมาจากใบผ่านรายการบัญชีมาตรฐาน # 2 (สมุดเงินสดจ่าย) และใบผ่านรายการบัญชีทั่วไป (ถ้ามี)</a:t>
          </a:r>
        </a:p>
        <a:p>
          <a:pPr algn="ctr"/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หากรายการบัญชีใดไม่มีให้ใส่ 0 (ศูนย์)</a:t>
          </a:r>
          <a:endParaRPr lang="th-TH" sz="1200">
            <a:effectLst/>
          </a:endParaRPr>
        </a:p>
      </xdr:txBody>
    </xdr:sp>
    <xdr:clientData/>
  </xdr:twoCellAnchor>
  <xdr:twoCellAnchor>
    <xdr:from>
      <xdr:col>8</xdr:col>
      <xdr:colOff>900548</xdr:colOff>
      <xdr:row>102</xdr:row>
      <xdr:rowOff>147205</xdr:rowOff>
    </xdr:from>
    <xdr:to>
      <xdr:col>9</xdr:col>
      <xdr:colOff>243323</xdr:colOff>
      <xdr:row>105</xdr:row>
      <xdr:rowOff>41563</xdr:rowOff>
    </xdr:to>
    <xdr:sp macro="" textlink="">
      <xdr:nvSpPr>
        <xdr:cNvPr id="18" name="ลูกศรขวา 17"/>
        <xdr:cNvSpPr/>
      </xdr:nvSpPr>
      <xdr:spPr>
        <a:xfrm rot="16200000">
          <a:off x="10006881" y="17251940"/>
          <a:ext cx="396585" cy="49443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207816</xdr:colOff>
      <xdr:row>125</xdr:row>
      <xdr:rowOff>103908</xdr:rowOff>
    </xdr:from>
    <xdr:to>
      <xdr:col>7</xdr:col>
      <xdr:colOff>512616</xdr:colOff>
      <xdr:row>128</xdr:row>
      <xdr:rowOff>135081</xdr:rowOff>
    </xdr:to>
    <xdr:sp macro="" textlink="">
      <xdr:nvSpPr>
        <xdr:cNvPr id="19" name="ลูกศรขวา 18"/>
        <xdr:cNvSpPr/>
      </xdr:nvSpPr>
      <xdr:spPr>
        <a:xfrm rot="10800000">
          <a:off x="8693725" y="21050249"/>
          <a:ext cx="304800" cy="52474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585;&#3634;&#3619;&#3648;&#3591;&#3636;&#3609;(&#3629;&#3610;&#3619;&#3617;)/&#3591;&#3610;&#3585;&#3634;&#3619;&#3648;&#3591;&#3636;&#3609;&#3611;&#3619;&#3632;&#3592;&#3635;&#3648;&#3604;&#3639;&#3629;&#3609;/3.&#3627;&#3617;&#3634;&#3618;&#3648;&#3627;&#3605;&#3640;&#3611;&#3619;&#3632;&#3585;&#3629;&#3610;&#3591;&#3610;&#3585;&#3634;&#3619;&#3648;&#3591;&#3636;&#3609;/1.&#3627;&#3617;&#3634;&#3618;&#3648;&#3627;&#3605;&#3640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585;&#3634;&#3619;&#3648;&#3591;&#3636;&#3609;(&#3629;&#3610;&#3619;&#3617;)/&#3591;&#3610;&#3585;&#3634;&#3619;&#3648;&#3591;&#3636;&#3609;&#3611;&#3619;&#3632;&#3592;&#3635;&#3648;&#3604;&#3639;&#3629;&#3609;/3.&#3627;&#3617;&#3634;&#3618;&#3648;&#3627;&#3605;&#3640;&#3611;&#3619;&#3632;&#3585;&#3629;&#3610;&#3591;&#3610;&#3585;&#3634;&#3619;&#3648;&#3591;&#3636;&#3609;/2.&#3591;&#3610;&#3611;&#3619;&#3632;&#3617;&#3634;&#3603;&#3619;&#3634;&#3618;&#3592;&#3656;&#3634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ค."/>
      <sheetName val="พ.ย."/>
      <sheetName val="ธ.ค.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ฐานข้อมูล"/>
      <sheetName val="Sheet1"/>
    </sheetNames>
    <sheetDataSet>
      <sheetData sheetId="0">
        <row r="16">
          <cell r="D16">
            <v>101400</v>
          </cell>
          <cell r="G16">
            <v>0</v>
          </cell>
        </row>
        <row r="78">
          <cell r="D78">
            <v>41900</v>
          </cell>
          <cell r="G78">
            <v>20226</v>
          </cell>
        </row>
        <row r="86">
          <cell r="D86">
            <v>230000</v>
          </cell>
          <cell r="G86">
            <v>0</v>
          </cell>
        </row>
        <row r="95">
          <cell r="D95">
            <v>0</v>
          </cell>
          <cell r="G95">
            <v>0</v>
          </cell>
        </row>
        <row r="106">
          <cell r="D106">
            <v>70500</v>
          </cell>
          <cell r="G106">
            <v>300</v>
          </cell>
        </row>
        <row r="110">
          <cell r="D110">
            <v>0</v>
          </cell>
          <cell r="G110">
            <v>0</v>
          </cell>
        </row>
        <row r="131">
          <cell r="D131">
            <v>17256200</v>
          </cell>
          <cell r="G131">
            <v>0</v>
          </cell>
        </row>
        <row r="137">
          <cell r="D137">
            <v>22000000</v>
          </cell>
          <cell r="G137">
            <v>0</v>
          </cell>
        </row>
        <row r="144">
          <cell r="G144">
            <v>0</v>
          </cell>
        </row>
      </sheetData>
      <sheetData sheetId="1">
        <row r="16">
          <cell r="G16">
            <v>0</v>
          </cell>
        </row>
        <row r="78">
          <cell r="G78">
            <v>376</v>
          </cell>
        </row>
        <row r="86">
          <cell r="G86">
            <v>21168.39</v>
          </cell>
        </row>
        <row r="95">
          <cell r="G95">
            <v>0</v>
          </cell>
        </row>
        <row r="106">
          <cell r="G106">
            <v>1000</v>
          </cell>
        </row>
        <row r="110">
          <cell r="G110">
            <v>0</v>
          </cell>
        </row>
        <row r="131">
          <cell r="G131">
            <v>2881070.63</v>
          </cell>
        </row>
        <row r="137">
          <cell r="G137">
            <v>7045168.5</v>
          </cell>
        </row>
        <row r="144">
          <cell r="G144">
            <v>0</v>
          </cell>
        </row>
      </sheetData>
      <sheetData sheetId="2">
        <row r="16">
          <cell r="G16">
            <v>0</v>
          </cell>
        </row>
        <row r="78">
          <cell r="G78">
            <v>1495.3</v>
          </cell>
        </row>
        <row r="86">
          <cell r="G86">
            <v>20425.48</v>
          </cell>
        </row>
        <row r="95">
          <cell r="G95">
            <v>0</v>
          </cell>
        </row>
        <row r="106">
          <cell r="G106">
            <v>20</v>
          </cell>
        </row>
        <row r="110">
          <cell r="G110">
            <v>0</v>
          </cell>
        </row>
        <row r="131">
          <cell r="G131">
            <v>1599643.6599999997</v>
          </cell>
        </row>
        <row r="137">
          <cell r="G137">
            <v>5809420.5</v>
          </cell>
        </row>
        <row r="144">
          <cell r="G144">
            <v>0</v>
          </cell>
        </row>
      </sheetData>
      <sheetData sheetId="3">
        <row r="16">
          <cell r="G16">
            <v>300</v>
          </cell>
        </row>
        <row r="78">
          <cell r="G78">
            <v>2153.6</v>
          </cell>
        </row>
        <row r="86">
          <cell r="G86">
            <v>76145.36</v>
          </cell>
        </row>
        <row r="95">
          <cell r="G95">
            <v>0</v>
          </cell>
        </row>
        <row r="106">
          <cell r="G106">
            <v>40</v>
          </cell>
        </row>
        <row r="110">
          <cell r="G110">
            <v>0</v>
          </cell>
        </row>
        <row r="131">
          <cell r="G131">
            <v>1679608.2699999998</v>
          </cell>
        </row>
        <row r="137">
          <cell r="G137">
            <v>939471</v>
          </cell>
        </row>
        <row r="144">
          <cell r="G144">
            <v>0</v>
          </cell>
        </row>
      </sheetData>
      <sheetData sheetId="4">
        <row r="16">
          <cell r="G16">
            <v>15565</v>
          </cell>
        </row>
        <row r="78">
          <cell r="G78">
            <v>1507.2</v>
          </cell>
        </row>
        <row r="86">
          <cell r="G86">
            <v>19230.22</v>
          </cell>
        </row>
        <row r="95">
          <cell r="G95">
            <v>0</v>
          </cell>
        </row>
        <row r="106">
          <cell r="G106">
            <v>0</v>
          </cell>
        </row>
        <row r="110">
          <cell r="G110">
            <v>0</v>
          </cell>
        </row>
        <row r="131">
          <cell r="G131">
            <v>1773160.99</v>
          </cell>
        </row>
        <row r="137">
          <cell r="G137">
            <v>0</v>
          </cell>
        </row>
        <row r="144">
          <cell r="G144">
            <v>0</v>
          </cell>
        </row>
      </sheetData>
      <sheetData sheetId="5">
        <row r="16">
          <cell r="G16">
            <v>16633</v>
          </cell>
        </row>
        <row r="78">
          <cell r="G78">
            <v>1653.2</v>
          </cell>
        </row>
        <row r="86">
          <cell r="G86">
            <v>18998.98</v>
          </cell>
        </row>
        <row r="95">
          <cell r="G95">
            <v>0</v>
          </cell>
        </row>
        <row r="106">
          <cell r="G106">
            <v>1020</v>
          </cell>
        </row>
        <row r="110">
          <cell r="G110">
            <v>0</v>
          </cell>
        </row>
        <row r="131">
          <cell r="G131">
            <v>1601977.25</v>
          </cell>
        </row>
        <row r="137">
          <cell r="G137">
            <v>15972</v>
          </cell>
        </row>
        <row r="144">
          <cell r="G144">
            <v>0</v>
          </cell>
        </row>
      </sheetData>
      <sheetData sheetId="6">
        <row r="16">
          <cell r="G16">
            <v>62898</v>
          </cell>
        </row>
        <row r="78">
          <cell r="G78">
            <v>4900</v>
          </cell>
        </row>
        <row r="86">
          <cell r="G86">
            <v>33328.58</v>
          </cell>
        </row>
        <row r="95">
          <cell r="G95">
            <v>0</v>
          </cell>
        </row>
        <row r="106">
          <cell r="G106">
            <v>0</v>
          </cell>
        </row>
        <row r="110">
          <cell r="G110">
            <v>0</v>
          </cell>
        </row>
        <row r="131">
          <cell r="G131">
            <v>1833588.04</v>
          </cell>
        </row>
        <row r="137">
          <cell r="G137">
            <v>3936938</v>
          </cell>
        </row>
        <row r="144">
          <cell r="G144">
            <v>0</v>
          </cell>
        </row>
      </sheetData>
      <sheetData sheetId="7">
        <row r="16">
          <cell r="G16">
            <v>4885</v>
          </cell>
        </row>
        <row r="78">
          <cell r="G78">
            <v>1332</v>
          </cell>
        </row>
        <row r="86">
          <cell r="G86">
            <v>16798.28</v>
          </cell>
        </row>
        <row r="95">
          <cell r="G95">
            <v>0</v>
          </cell>
        </row>
        <row r="106">
          <cell r="G106">
            <v>1030</v>
          </cell>
        </row>
        <row r="110">
          <cell r="G110">
            <v>0</v>
          </cell>
        </row>
        <row r="131">
          <cell r="G131">
            <v>1937236.9000000001</v>
          </cell>
        </row>
        <row r="137">
          <cell r="G137">
            <v>0</v>
          </cell>
        </row>
        <row r="144">
          <cell r="G144">
            <v>0</v>
          </cell>
        </row>
      </sheetData>
      <sheetData sheetId="8">
        <row r="16">
          <cell r="G16">
            <v>1610</v>
          </cell>
        </row>
        <row r="78">
          <cell r="G78">
            <v>262</v>
          </cell>
        </row>
        <row r="86">
          <cell r="G86">
            <v>17358.23</v>
          </cell>
        </row>
        <row r="95">
          <cell r="G95">
            <v>0</v>
          </cell>
        </row>
        <row r="106">
          <cell r="G106">
            <v>20</v>
          </cell>
        </row>
        <row r="110">
          <cell r="G110">
            <v>0</v>
          </cell>
        </row>
        <row r="131">
          <cell r="G131">
            <v>1710355.42</v>
          </cell>
        </row>
        <row r="137">
          <cell r="G137">
            <v>160086</v>
          </cell>
        </row>
        <row r="144">
          <cell r="G144">
            <v>0</v>
          </cell>
        </row>
      </sheetData>
      <sheetData sheetId="9">
        <row r="16">
          <cell r="G16">
            <v>2674</v>
          </cell>
        </row>
        <row r="78">
          <cell r="G78">
            <v>541</v>
          </cell>
        </row>
        <row r="86">
          <cell r="G86">
            <v>89379.95</v>
          </cell>
        </row>
        <row r="95">
          <cell r="G95">
            <v>0</v>
          </cell>
        </row>
        <row r="106">
          <cell r="G106">
            <v>0</v>
          </cell>
        </row>
        <row r="110">
          <cell r="G110">
            <v>0</v>
          </cell>
        </row>
        <row r="131">
          <cell r="G131">
            <v>1727852.23</v>
          </cell>
        </row>
        <row r="137">
          <cell r="G137">
            <v>3680500</v>
          </cell>
        </row>
        <row r="144">
          <cell r="G144">
            <v>0</v>
          </cell>
        </row>
      </sheetData>
      <sheetData sheetId="10">
        <row r="16">
          <cell r="G16">
            <v>0</v>
          </cell>
        </row>
        <row r="78">
          <cell r="G78">
            <v>0</v>
          </cell>
        </row>
        <row r="86">
          <cell r="G86">
            <v>0</v>
          </cell>
        </row>
        <row r="95">
          <cell r="G95">
            <v>0</v>
          </cell>
        </row>
        <row r="106">
          <cell r="G106">
            <v>0</v>
          </cell>
        </row>
        <row r="110">
          <cell r="G110">
            <v>0</v>
          </cell>
        </row>
        <row r="131">
          <cell r="G131">
            <v>0</v>
          </cell>
        </row>
        <row r="137">
          <cell r="G137">
            <v>0</v>
          </cell>
        </row>
        <row r="144">
          <cell r="G144">
            <v>0</v>
          </cell>
        </row>
      </sheetData>
      <sheetData sheetId="11">
        <row r="16">
          <cell r="G16">
            <v>0</v>
          </cell>
        </row>
        <row r="78">
          <cell r="G78">
            <v>0</v>
          </cell>
        </row>
        <row r="86">
          <cell r="G86">
            <v>0</v>
          </cell>
        </row>
        <row r="95">
          <cell r="G95">
            <v>0</v>
          </cell>
        </row>
        <row r="106">
          <cell r="G106">
            <v>0</v>
          </cell>
        </row>
        <row r="110">
          <cell r="G110">
            <v>0</v>
          </cell>
        </row>
        <row r="131">
          <cell r="G131">
            <v>0</v>
          </cell>
        </row>
        <row r="137">
          <cell r="G137">
            <v>0</v>
          </cell>
        </row>
        <row r="144">
          <cell r="G144">
            <v>0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ค."/>
      <sheetName val="พ.ย."/>
      <sheetName val="ธ.ค."/>
      <sheetName val="ฐานข้อมูล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Sheet14"/>
    </sheetNames>
    <sheetDataSet>
      <sheetData sheetId="0">
        <row r="7">
          <cell r="G7">
            <v>13550000</v>
          </cell>
        </row>
        <row r="8">
          <cell r="G8">
            <v>2657520</v>
          </cell>
        </row>
        <row r="9">
          <cell r="G9">
            <v>8687220</v>
          </cell>
        </row>
        <row r="10">
          <cell r="G10">
            <v>755600</v>
          </cell>
        </row>
        <row r="11">
          <cell r="G11">
            <v>4737900</v>
          </cell>
        </row>
        <row r="12">
          <cell r="G12">
            <v>2386360</v>
          </cell>
        </row>
        <row r="13">
          <cell r="G13">
            <v>252000</v>
          </cell>
        </row>
        <row r="14">
          <cell r="G14">
            <v>979900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2650000</v>
          </cell>
        </row>
      </sheetData>
      <sheetData sheetId="1">
        <row r="7">
          <cell r="G7">
            <v>13550000</v>
          </cell>
        </row>
        <row r="8">
          <cell r="G8">
            <v>2657520</v>
          </cell>
        </row>
        <row r="9">
          <cell r="G9">
            <v>8687220</v>
          </cell>
        </row>
        <row r="10">
          <cell r="G10">
            <v>755600</v>
          </cell>
        </row>
        <row r="11">
          <cell r="G11">
            <v>4737900</v>
          </cell>
        </row>
        <row r="12">
          <cell r="G12">
            <v>2386360</v>
          </cell>
        </row>
        <row r="13">
          <cell r="G13">
            <v>252000</v>
          </cell>
        </row>
        <row r="14">
          <cell r="G14">
            <v>979900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2650000</v>
          </cell>
        </row>
      </sheetData>
      <sheetData sheetId="2">
        <row r="7">
          <cell r="G7">
            <v>13550000</v>
          </cell>
        </row>
        <row r="8">
          <cell r="G8">
            <v>2657520</v>
          </cell>
        </row>
        <row r="9">
          <cell r="G9">
            <v>8687220</v>
          </cell>
        </row>
        <row r="10">
          <cell r="G10">
            <v>755600</v>
          </cell>
        </row>
        <row r="11">
          <cell r="G11">
            <v>4717900</v>
          </cell>
        </row>
        <row r="12">
          <cell r="G12">
            <v>2406360</v>
          </cell>
        </row>
        <row r="13">
          <cell r="G13">
            <v>252000</v>
          </cell>
        </row>
        <row r="14">
          <cell r="G14">
            <v>979900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2650000</v>
          </cell>
        </row>
      </sheetData>
      <sheetData sheetId="3"/>
      <sheetData sheetId="4">
        <row r="7">
          <cell r="G7">
            <v>13550000</v>
          </cell>
        </row>
        <row r="8">
          <cell r="G8">
            <v>2657520</v>
          </cell>
        </row>
        <row r="9">
          <cell r="G9">
            <v>8687220</v>
          </cell>
        </row>
        <row r="10">
          <cell r="G10">
            <v>755600</v>
          </cell>
        </row>
        <row r="11">
          <cell r="G11">
            <v>4717900</v>
          </cell>
        </row>
        <row r="12">
          <cell r="G12">
            <v>2406360</v>
          </cell>
        </row>
        <row r="13">
          <cell r="G13">
            <v>252000</v>
          </cell>
        </row>
        <row r="14">
          <cell r="G14">
            <v>979900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2650000</v>
          </cell>
        </row>
      </sheetData>
      <sheetData sheetId="5">
        <row r="7">
          <cell r="G7">
            <v>13550000</v>
          </cell>
        </row>
        <row r="8">
          <cell r="G8">
            <v>2657520</v>
          </cell>
        </row>
        <row r="9">
          <cell r="G9">
            <v>8687220</v>
          </cell>
        </row>
        <row r="10">
          <cell r="G10">
            <v>755600</v>
          </cell>
        </row>
        <row r="11">
          <cell r="G11">
            <v>4717900</v>
          </cell>
        </row>
        <row r="12">
          <cell r="G12">
            <v>2406360</v>
          </cell>
        </row>
        <row r="13">
          <cell r="G13">
            <v>252000</v>
          </cell>
        </row>
        <row r="14">
          <cell r="G14">
            <v>979900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2650000</v>
          </cell>
        </row>
      </sheetData>
      <sheetData sheetId="6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629400</v>
          </cell>
        </row>
        <row r="11">
          <cell r="G11">
            <v>4697900</v>
          </cell>
        </row>
        <row r="12">
          <cell r="G12">
            <v>2418360</v>
          </cell>
        </row>
        <row r="13">
          <cell r="G13">
            <v>252000</v>
          </cell>
        </row>
        <row r="14">
          <cell r="G14">
            <v>979900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7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629400</v>
          </cell>
        </row>
        <row r="11">
          <cell r="G11">
            <v>4647900</v>
          </cell>
        </row>
        <row r="12">
          <cell r="G12">
            <v>2418360</v>
          </cell>
        </row>
        <row r="13">
          <cell r="G13">
            <v>252000</v>
          </cell>
        </row>
        <row r="14">
          <cell r="G14">
            <v>1029900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8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629400</v>
          </cell>
        </row>
        <row r="11">
          <cell r="G11">
            <v>4600900</v>
          </cell>
        </row>
        <row r="12">
          <cell r="G12">
            <v>2465360</v>
          </cell>
        </row>
        <row r="13">
          <cell r="G13">
            <v>252000</v>
          </cell>
        </row>
        <row r="14">
          <cell r="G14">
            <v>1029900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9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574400</v>
          </cell>
        </row>
        <row r="11">
          <cell r="G11">
            <v>4600860</v>
          </cell>
        </row>
        <row r="12">
          <cell r="G12">
            <v>2504400</v>
          </cell>
        </row>
        <row r="13">
          <cell r="G13">
            <v>268000</v>
          </cell>
        </row>
        <row r="14">
          <cell r="G14">
            <v>1029900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10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574400</v>
          </cell>
        </row>
        <row r="11">
          <cell r="G11">
            <v>4600860</v>
          </cell>
        </row>
        <row r="12">
          <cell r="G12">
            <v>2504400</v>
          </cell>
        </row>
        <row r="13">
          <cell r="G13">
            <v>268000</v>
          </cell>
        </row>
        <row r="14">
          <cell r="G14">
            <v>1029900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11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574400</v>
          </cell>
        </row>
        <row r="11">
          <cell r="G11">
            <v>4600860</v>
          </cell>
        </row>
        <row r="12">
          <cell r="G12">
            <v>2504400</v>
          </cell>
        </row>
        <row r="13">
          <cell r="G13">
            <v>268000</v>
          </cell>
        </row>
        <row r="14">
          <cell r="G14">
            <v>1029900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12">
        <row r="7">
          <cell r="G7">
            <v>13550000</v>
          </cell>
        </row>
        <row r="8">
          <cell r="G8">
            <v>2657520</v>
          </cell>
        </row>
        <row r="9">
          <cell r="G9">
            <v>8701420</v>
          </cell>
        </row>
        <row r="10">
          <cell r="G10">
            <v>574400</v>
          </cell>
        </row>
        <row r="11">
          <cell r="G11">
            <v>4600860</v>
          </cell>
        </row>
        <row r="12">
          <cell r="G12">
            <v>2504400</v>
          </cell>
        </row>
        <row r="13">
          <cell r="G13">
            <v>268000</v>
          </cell>
        </row>
        <row r="14">
          <cell r="G14">
            <v>1029900</v>
          </cell>
        </row>
        <row r="15">
          <cell r="G15">
            <v>3043500</v>
          </cell>
        </row>
        <row r="16">
          <cell r="G16">
            <v>0</v>
          </cell>
        </row>
        <row r="17">
          <cell r="G17">
            <v>2770000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1"/>
  <sheetViews>
    <sheetView topLeftCell="A61" zoomScale="110" zoomScaleNormal="110" workbookViewId="0">
      <selection activeCell="D29" sqref="D29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5" t="s">
        <v>134</v>
      </c>
      <c r="B1" s="185"/>
      <c r="C1" s="185"/>
      <c r="D1" s="185"/>
      <c r="E1" s="185"/>
      <c r="F1" s="185"/>
      <c r="G1" s="185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ตุลาคม  2560</v>
      </c>
      <c r="B3" s="186"/>
      <c r="C3" s="186"/>
      <c r="D3" s="186"/>
      <c r="E3" s="186"/>
      <c r="F3" s="186"/>
      <c r="G3" s="186"/>
      <c r="I3" s="6">
        <v>2561</v>
      </c>
      <c r="J3" s="6" t="s">
        <v>56</v>
      </c>
      <c r="K3" s="6">
        <v>2560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17">
        <v>30001466.66</v>
      </c>
      <c r="E10" s="118" t="s">
        <v>14</v>
      </c>
      <c r="F10" s="94"/>
      <c r="G10" s="117">
        <f>D10</f>
        <v>30001466.66</v>
      </c>
    </row>
    <row r="11" spans="1:11" s="36" customFormat="1" ht="15">
      <c r="A11" s="160"/>
      <c r="B11" s="97"/>
      <c r="C11" s="97"/>
      <c r="D11" s="97"/>
      <c r="E11" s="119" t="s">
        <v>15</v>
      </c>
      <c r="F11" s="120"/>
      <c r="G11" s="120"/>
    </row>
    <row r="12" spans="1:11" s="36" customFormat="1" ht="12.75">
      <c r="A12" s="96">
        <f>[1]ต.ค.!D16</f>
        <v>101400</v>
      </c>
      <c r="B12" s="121">
        <v>0</v>
      </c>
      <c r="C12" s="96">
        <f>A12+B12</f>
        <v>101400</v>
      </c>
      <c r="D12" s="96">
        <f>G12</f>
        <v>0</v>
      </c>
      <c r="E12" s="115" t="s">
        <v>16</v>
      </c>
      <c r="F12" s="109">
        <v>41100000</v>
      </c>
      <c r="G12" s="98">
        <f>[1]ต.ค.!G16</f>
        <v>0</v>
      </c>
    </row>
    <row r="13" spans="1:11" s="36" customFormat="1" ht="12.75">
      <c r="A13" s="96">
        <f>[1]ต.ค.!D78</f>
        <v>41900</v>
      </c>
      <c r="B13" s="121">
        <v>0</v>
      </c>
      <c r="C13" s="96">
        <f t="shared" ref="C13:C19" si="0">A13+B13</f>
        <v>41900</v>
      </c>
      <c r="D13" s="96">
        <f t="shared" ref="D13:D19" si="1">G13</f>
        <v>20226</v>
      </c>
      <c r="E13" s="115" t="s">
        <v>17</v>
      </c>
      <c r="F13" s="109">
        <v>41200000</v>
      </c>
      <c r="G13" s="98">
        <f>[1]ต.ค.!G78</f>
        <v>20226</v>
      </c>
    </row>
    <row r="14" spans="1:11" s="36" customFormat="1" ht="12.75">
      <c r="A14" s="96">
        <f>[1]ต.ค.!D86</f>
        <v>230000</v>
      </c>
      <c r="B14" s="121">
        <v>0</v>
      </c>
      <c r="C14" s="96">
        <f t="shared" si="0"/>
        <v>230000</v>
      </c>
      <c r="D14" s="96">
        <f t="shared" si="1"/>
        <v>0</v>
      </c>
      <c r="E14" s="115" t="s">
        <v>18</v>
      </c>
      <c r="F14" s="109">
        <v>41300000</v>
      </c>
      <c r="G14" s="98">
        <f>[1]ต.ค.!G86</f>
        <v>0</v>
      </c>
    </row>
    <row r="15" spans="1:11" s="36" customFormat="1" ht="12.75">
      <c r="A15" s="96">
        <f>[1]ต.ค.!D95</f>
        <v>0</v>
      </c>
      <c r="B15" s="121">
        <v>0</v>
      </c>
      <c r="C15" s="96">
        <f t="shared" si="0"/>
        <v>0</v>
      </c>
      <c r="D15" s="96">
        <f t="shared" si="1"/>
        <v>0</v>
      </c>
      <c r="E15" s="115" t="s">
        <v>19</v>
      </c>
      <c r="F15" s="109">
        <v>41400000</v>
      </c>
      <c r="G15" s="98">
        <f>[1]ต.ค.!G95</f>
        <v>0</v>
      </c>
    </row>
    <row r="16" spans="1:11" s="36" customFormat="1" ht="12.75">
      <c r="A16" s="96">
        <f>[1]ต.ค.!D106</f>
        <v>70500</v>
      </c>
      <c r="B16" s="121">
        <v>0</v>
      </c>
      <c r="C16" s="96">
        <f t="shared" si="0"/>
        <v>70500</v>
      </c>
      <c r="D16" s="96">
        <f t="shared" si="1"/>
        <v>300</v>
      </c>
      <c r="E16" s="115" t="s">
        <v>20</v>
      </c>
      <c r="F16" s="109">
        <v>41500000</v>
      </c>
      <c r="G16" s="98">
        <f>[1]ต.ค.!G106</f>
        <v>300</v>
      </c>
    </row>
    <row r="17" spans="1:10" s="36" customFormat="1" ht="12.75">
      <c r="A17" s="96">
        <f>[1]ต.ค.!D110</f>
        <v>0</v>
      </c>
      <c r="B17" s="121">
        <v>0</v>
      </c>
      <c r="C17" s="96">
        <f t="shared" si="0"/>
        <v>0</v>
      </c>
      <c r="D17" s="96">
        <f t="shared" si="1"/>
        <v>0</v>
      </c>
      <c r="E17" s="115" t="s">
        <v>21</v>
      </c>
      <c r="F17" s="109">
        <v>41600000</v>
      </c>
      <c r="G17" s="98">
        <f>[1]ต.ค.!G110</f>
        <v>0</v>
      </c>
    </row>
    <row r="18" spans="1:10" s="36" customFormat="1" ht="12.75">
      <c r="A18" s="96">
        <f>[1]ต.ค.!D131</f>
        <v>17256200</v>
      </c>
      <c r="B18" s="121">
        <v>0</v>
      </c>
      <c r="C18" s="96">
        <f t="shared" si="0"/>
        <v>17256200</v>
      </c>
      <c r="D18" s="96">
        <f t="shared" si="1"/>
        <v>0</v>
      </c>
      <c r="E18" s="115" t="s">
        <v>22</v>
      </c>
      <c r="F18" s="109">
        <v>42100000</v>
      </c>
      <c r="G18" s="98">
        <f>[1]ต.ค.!G131</f>
        <v>0</v>
      </c>
    </row>
    <row r="19" spans="1:10" s="36" customFormat="1" ht="12.75">
      <c r="A19" s="96">
        <f>[1]ต.ค.!D137</f>
        <v>22000000</v>
      </c>
      <c r="B19" s="121">
        <v>0</v>
      </c>
      <c r="C19" s="96">
        <f t="shared" si="0"/>
        <v>22000000</v>
      </c>
      <c r="D19" s="96">
        <f t="shared" si="1"/>
        <v>0</v>
      </c>
      <c r="E19" s="115" t="s">
        <v>23</v>
      </c>
      <c r="F19" s="109">
        <v>43100000</v>
      </c>
      <c r="G19" s="98">
        <f>[1]ต.ค.!G137</f>
        <v>0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20526</v>
      </c>
      <c r="E21" s="39" t="s">
        <v>24</v>
      </c>
      <c r="F21" s="40"/>
      <c r="G21" s="38">
        <f>SUM(G12:G19)</f>
        <v>20526</v>
      </c>
    </row>
    <row r="22" spans="1:10" s="36" customFormat="1" ht="12.75">
      <c r="A22" s="41"/>
      <c r="B22" s="41"/>
      <c r="C22" s="41"/>
      <c r="D22" s="42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28">
        <f>G23</f>
        <v>0</v>
      </c>
      <c r="E23" s="129" t="s">
        <v>25</v>
      </c>
      <c r="F23" s="130">
        <v>44100000</v>
      </c>
      <c r="G23" s="128">
        <f>[1]ต.ค.!G144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20526</v>
      </c>
      <c r="E25" s="47" t="s">
        <v>24</v>
      </c>
      <c r="F25" s="48"/>
      <c r="G25" s="49">
        <f>SUM(G21+G23)</f>
        <v>20526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>
      <c r="A27" s="161"/>
      <c r="B27" s="166"/>
      <c r="C27" s="161"/>
      <c r="D27" s="162">
        <f t="shared" ref="D27:D30" si="2">G27</f>
        <v>0</v>
      </c>
      <c r="E27" s="163" t="s">
        <v>114</v>
      </c>
      <c r="F27" s="164" t="s">
        <v>118</v>
      </c>
      <c r="G27" s="165">
        <v>0</v>
      </c>
    </row>
    <row r="28" spans="1:10" s="36" customFormat="1" ht="12.75">
      <c r="A28" s="95"/>
      <c r="B28" s="166"/>
      <c r="C28" s="95"/>
      <c r="D28" s="98">
        <f t="shared" si="2"/>
        <v>0</v>
      </c>
      <c r="E28" s="145" t="s">
        <v>115</v>
      </c>
      <c r="F28" s="142" t="s">
        <v>119</v>
      </c>
      <c r="G28" s="148">
        <v>0</v>
      </c>
    </row>
    <row r="29" spans="1:10" s="36" customFormat="1" ht="12.75">
      <c r="A29" s="95"/>
      <c r="B29" s="166"/>
      <c r="C29" s="95"/>
      <c r="D29" s="98">
        <f t="shared" si="2"/>
        <v>0</v>
      </c>
      <c r="E29" s="145" t="s">
        <v>116</v>
      </c>
      <c r="F29" s="102" t="s">
        <v>120</v>
      </c>
      <c r="G29" s="148">
        <v>0</v>
      </c>
    </row>
    <row r="30" spans="1:10" s="36" customFormat="1" ht="12.75">
      <c r="A30" s="95"/>
      <c r="B30" s="166"/>
      <c r="C30" s="95"/>
      <c r="D30" s="98">
        <f t="shared" si="2"/>
        <v>0</v>
      </c>
      <c r="E30" s="145" t="s">
        <v>117</v>
      </c>
      <c r="F30" s="142" t="s">
        <v>121</v>
      </c>
      <c r="G30" s="148">
        <v>0</v>
      </c>
    </row>
    <row r="31" spans="1:10" s="36" customFormat="1" ht="12.75">
      <c r="A31" s="96"/>
      <c r="B31" s="166"/>
      <c r="C31" s="97"/>
      <c r="D31" s="98">
        <f>G31</f>
        <v>24000</v>
      </c>
      <c r="E31" s="99" t="s">
        <v>26</v>
      </c>
      <c r="F31" s="100">
        <v>11041000</v>
      </c>
      <c r="G31" s="66">
        <v>24000</v>
      </c>
      <c r="I31" s="54"/>
      <c r="J31" s="54"/>
    </row>
    <row r="32" spans="1:10" s="36" customFormat="1" ht="12.75">
      <c r="A32" s="96"/>
      <c r="B32" s="166"/>
      <c r="C32" s="97"/>
      <c r="D32" s="98">
        <f t="shared" ref="D32:D76" si="3">G32</f>
        <v>40400</v>
      </c>
      <c r="E32" s="101" t="s">
        <v>75</v>
      </c>
      <c r="F32" s="102">
        <v>11042000</v>
      </c>
      <c r="G32" s="66">
        <v>40400</v>
      </c>
      <c r="I32" s="54"/>
      <c r="J32" s="54"/>
    </row>
    <row r="33" spans="1:10" s="36" customFormat="1" ht="12.75">
      <c r="A33" s="96"/>
      <c r="B33" s="166"/>
      <c r="C33" s="97"/>
      <c r="D33" s="98">
        <f t="shared" si="3"/>
        <v>0</v>
      </c>
      <c r="E33" s="103" t="s">
        <v>44</v>
      </c>
      <c r="F33" s="102">
        <v>11043001</v>
      </c>
      <c r="G33" s="66">
        <v>0</v>
      </c>
      <c r="I33" s="55"/>
      <c r="J33" s="55"/>
    </row>
    <row r="34" spans="1:10" s="36" customFormat="1" ht="12.75">
      <c r="A34" s="96"/>
      <c r="B34" s="166"/>
      <c r="C34" s="97"/>
      <c r="D34" s="98">
        <f t="shared" si="3"/>
        <v>0</v>
      </c>
      <c r="E34" s="103" t="s">
        <v>45</v>
      </c>
      <c r="F34" s="102">
        <v>11043002</v>
      </c>
      <c r="G34" s="66">
        <v>0</v>
      </c>
      <c r="I34" s="55"/>
      <c r="J34" s="55"/>
    </row>
    <row r="35" spans="1:10" s="36" customFormat="1" ht="12.75">
      <c r="A35" s="96"/>
      <c r="B35" s="166"/>
      <c r="C35" s="97"/>
      <c r="D35" s="98">
        <f t="shared" si="3"/>
        <v>0</v>
      </c>
      <c r="E35" s="103" t="s">
        <v>46</v>
      </c>
      <c r="F35" s="102">
        <v>11043003</v>
      </c>
      <c r="G35" s="66">
        <v>0</v>
      </c>
      <c r="I35" s="55"/>
      <c r="J35" s="55"/>
    </row>
    <row r="36" spans="1:10" s="36" customFormat="1" ht="12.75">
      <c r="A36" s="96"/>
      <c r="B36" s="166"/>
      <c r="C36" s="97"/>
      <c r="D36" s="98">
        <f t="shared" si="3"/>
        <v>0</v>
      </c>
      <c r="E36" s="103" t="s">
        <v>122</v>
      </c>
      <c r="F36" s="102">
        <v>11044000</v>
      </c>
      <c r="G36" s="66">
        <v>0</v>
      </c>
      <c r="I36" s="55"/>
      <c r="J36" s="55"/>
    </row>
    <row r="37" spans="1:10" s="36" customFormat="1" ht="12.75">
      <c r="A37" s="96"/>
      <c r="B37" s="166"/>
      <c r="C37" s="97"/>
      <c r="D37" s="98">
        <f t="shared" si="3"/>
        <v>100000</v>
      </c>
      <c r="E37" s="103" t="s">
        <v>47</v>
      </c>
      <c r="F37" s="102">
        <v>11045000</v>
      </c>
      <c r="G37" s="66">
        <v>100000</v>
      </c>
      <c r="I37" s="55"/>
      <c r="J37" s="55"/>
    </row>
    <row r="38" spans="1:10" s="36" customFormat="1" ht="12.75">
      <c r="A38" s="96"/>
      <c r="B38" s="166"/>
      <c r="C38" s="97"/>
      <c r="D38" s="98">
        <f t="shared" si="3"/>
        <v>0</v>
      </c>
      <c r="E38" s="103" t="s">
        <v>48</v>
      </c>
      <c r="F38" s="102">
        <v>11046000</v>
      </c>
      <c r="G38" s="66">
        <v>0</v>
      </c>
    </row>
    <row r="39" spans="1:10" s="36" customFormat="1" ht="12.75">
      <c r="A39" s="96"/>
      <c r="B39" s="166"/>
      <c r="C39" s="97"/>
      <c r="D39" s="98">
        <f t="shared" si="3"/>
        <v>0</v>
      </c>
      <c r="E39" s="104" t="s">
        <v>112</v>
      </c>
      <c r="F39" s="105">
        <v>11047000</v>
      </c>
      <c r="G39" s="66">
        <v>0</v>
      </c>
    </row>
    <row r="40" spans="1:10" s="36" customFormat="1" ht="12.75">
      <c r="A40" s="96"/>
      <c r="B40" s="166"/>
      <c r="C40" s="97"/>
      <c r="D40" s="98">
        <f t="shared" si="3"/>
        <v>0</v>
      </c>
      <c r="E40" s="103" t="s">
        <v>104</v>
      </c>
      <c r="F40" s="102">
        <v>12045000</v>
      </c>
      <c r="G40" s="66">
        <v>0</v>
      </c>
    </row>
    <row r="41" spans="1:10" s="36" customFormat="1" ht="12.75">
      <c r="A41" s="96"/>
      <c r="B41" s="166"/>
      <c r="C41" s="97"/>
      <c r="D41" s="98">
        <f t="shared" si="3"/>
        <v>0</v>
      </c>
      <c r="E41" s="103" t="s">
        <v>132</v>
      </c>
      <c r="F41" s="102">
        <v>12046000</v>
      </c>
      <c r="G41" s="66">
        <v>0</v>
      </c>
    </row>
    <row r="42" spans="1:10" s="36" customFormat="1" ht="12.75">
      <c r="A42" s="96"/>
      <c r="B42" s="166"/>
      <c r="C42" s="97"/>
      <c r="D42" s="98">
        <f t="shared" si="3"/>
        <v>0</v>
      </c>
      <c r="E42" s="103" t="s">
        <v>100</v>
      </c>
      <c r="F42" s="102">
        <v>19020000</v>
      </c>
      <c r="G42" s="66">
        <v>0</v>
      </c>
    </row>
    <row r="43" spans="1:10" s="36" customFormat="1" ht="12.75">
      <c r="A43" s="96"/>
      <c r="B43" s="166"/>
      <c r="C43" s="97"/>
      <c r="D43" s="98">
        <f t="shared" si="3"/>
        <v>0</v>
      </c>
      <c r="E43" s="103" t="s">
        <v>101</v>
      </c>
      <c r="F43" s="102">
        <v>19030000</v>
      </c>
      <c r="G43" s="66">
        <v>0</v>
      </c>
    </row>
    <row r="44" spans="1:10" s="36" customFormat="1" ht="12.75">
      <c r="A44" s="96"/>
      <c r="B44" s="166"/>
      <c r="C44" s="97"/>
      <c r="D44" s="98">
        <f t="shared" si="3"/>
        <v>0</v>
      </c>
      <c r="E44" s="106" t="s">
        <v>102</v>
      </c>
      <c r="F44" s="107">
        <v>19040000</v>
      </c>
      <c r="G44" s="66">
        <v>0</v>
      </c>
    </row>
    <row r="45" spans="1:10" s="36" customFormat="1" ht="12.75">
      <c r="A45" s="96"/>
      <c r="B45" s="166"/>
      <c r="C45" s="97"/>
      <c r="D45" s="98">
        <f t="shared" si="3"/>
        <v>0</v>
      </c>
      <c r="E45" s="108" t="s">
        <v>78</v>
      </c>
      <c r="F45" s="109">
        <v>21040001</v>
      </c>
      <c r="G45" s="66">
        <v>0</v>
      </c>
    </row>
    <row r="46" spans="1:10" s="36" customFormat="1" ht="12.75">
      <c r="A46" s="96"/>
      <c r="B46" s="166"/>
      <c r="C46" s="97"/>
      <c r="D46" s="98">
        <f t="shared" si="3"/>
        <v>0</v>
      </c>
      <c r="E46" s="108" t="s">
        <v>99</v>
      </c>
      <c r="F46" s="109">
        <v>21040002</v>
      </c>
      <c r="G46" s="66">
        <v>0</v>
      </c>
    </row>
    <row r="47" spans="1:10" s="36" customFormat="1" ht="12.75">
      <c r="A47" s="96"/>
      <c r="B47" s="166"/>
      <c r="C47" s="97"/>
      <c r="D47" s="98">
        <f t="shared" si="3"/>
        <v>0</v>
      </c>
      <c r="E47" s="108" t="s">
        <v>105</v>
      </c>
      <c r="F47" s="109">
        <v>21040003</v>
      </c>
      <c r="G47" s="66">
        <v>0</v>
      </c>
    </row>
    <row r="48" spans="1:10" s="36" customFormat="1" ht="12.75">
      <c r="A48" s="96"/>
      <c r="B48" s="166"/>
      <c r="C48" s="97"/>
      <c r="D48" s="98">
        <f t="shared" si="3"/>
        <v>0</v>
      </c>
      <c r="E48" s="108" t="s">
        <v>106</v>
      </c>
      <c r="F48" s="109">
        <v>21040004</v>
      </c>
      <c r="G48" s="66">
        <v>0</v>
      </c>
    </row>
    <row r="49" spans="1:7" s="36" customFormat="1" ht="12.75">
      <c r="A49" s="96"/>
      <c r="B49" s="166"/>
      <c r="C49" s="97"/>
      <c r="D49" s="98">
        <f t="shared" si="3"/>
        <v>0</v>
      </c>
      <c r="E49" s="108" t="s">
        <v>79</v>
      </c>
      <c r="F49" s="109">
        <v>21040005</v>
      </c>
      <c r="G49" s="66">
        <v>0</v>
      </c>
    </row>
    <row r="50" spans="1:7" s="36" customFormat="1" ht="12.75">
      <c r="A50" s="96"/>
      <c r="B50" s="166"/>
      <c r="C50" s="97"/>
      <c r="D50" s="98">
        <f t="shared" si="3"/>
        <v>0</v>
      </c>
      <c r="E50" s="108" t="s">
        <v>107</v>
      </c>
      <c r="F50" s="109">
        <v>21040006</v>
      </c>
      <c r="G50" s="66">
        <v>0</v>
      </c>
    </row>
    <row r="51" spans="1:7" s="36" customFormat="1" ht="12.75">
      <c r="A51" s="96"/>
      <c r="B51" s="166"/>
      <c r="C51" s="97"/>
      <c r="D51" s="98">
        <f t="shared" si="3"/>
        <v>0</v>
      </c>
      <c r="E51" s="108" t="s">
        <v>80</v>
      </c>
      <c r="F51" s="109">
        <v>21040007</v>
      </c>
      <c r="G51" s="66">
        <v>0</v>
      </c>
    </row>
    <row r="52" spans="1:7" s="36" customFormat="1" ht="12.75">
      <c r="A52" s="96"/>
      <c r="B52" s="166"/>
      <c r="C52" s="97"/>
      <c r="D52" s="98">
        <f t="shared" si="3"/>
        <v>0</v>
      </c>
      <c r="E52" s="108" t="s">
        <v>81</v>
      </c>
      <c r="F52" s="109">
        <v>21040008</v>
      </c>
      <c r="G52" s="66">
        <v>0</v>
      </c>
    </row>
    <row r="53" spans="1:7" s="36" customFormat="1" ht="12.75">
      <c r="A53" s="96"/>
      <c r="B53" s="166"/>
      <c r="C53" s="97"/>
      <c r="D53" s="98">
        <f t="shared" si="3"/>
        <v>0</v>
      </c>
      <c r="E53" s="108" t="s">
        <v>108</v>
      </c>
      <c r="F53" s="109">
        <v>21040009</v>
      </c>
      <c r="G53" s="66">
        <v>0</v>
      </c>
    </row>
    <row r="54" spans="1:7" s="36" customFormat="1" ht="12.75">
      <c r="A54" s="96"/>
      <c r="B54" s="166"/>
      <c r="C54" s="97"/>
      <c r="D54" s="98">
        <f t="shared" si="3"/>
        <v>0</v>
      </c>
      <c r="E54" s="108" t="s">
        <v>109</v>
      </c>
      <c r="F54" s="109">
        <v>21040010</v>
      </c>
      <c r="G54" s="66">
        <v>0</v>
      </c>
    </row>
    <row r="55" spans="1:7" s="36" customFormat="1" ht="12.75">
      <c r="A55" s="96"/>
      <c r="B55" s="166"/>
      <c r="C55" s="97"/>
      <c r="D55" s="98">
        <f t="shared" si="3"/>
        <v>0</v>
      </c>
      <c r="E55" s="108" t="s">
        <v>110</v>
      </c>
      <c r="F55" s="109">
        <v>21040011</v>
      </c>
      <c r="G55" s="66">
        <v>0</v>
      </c>
    </row>
    <row r="56" spans="1:7" s="36" customFormat="1" ht="12.75">
      <c r="A56" s="96"/>
      <c r="B56" s="166"/>
      <c r="C56" s="97"/>
      <c r="D56" s="98">
        <f t="shared" si="3"/>
        <v>0</v>
      </c>
      <c r="E56" s="108" t="s">
        <v>111</v>
      </c>
      <c r="F56" s="109">
        <v>21040012</v>
      </c>
      <c r="G56" s="66">
        <v>0</v>
      </c>
    </row>
    <row r="57" spans="1:7" s="36" customFormat="1" ht="12.75">
      <c r="A57" s="96"/>
      <c r="B57" s="166"/>
      <c r="C57" s="97"/>
      <c r="D57" s="98">
        <f t="shared" si="3"/>
        <v>6416</v>
      </c>
      <c r="E57" s="108" t="s">
        <v>82</v>
      </c>
      <c r="F57" s="109">
        <v>21040013</v>
      </c>
      <c r="G57" s="66">
        <v>6416</v>
      </c>
    </row>
    <row r="58" spans="1:7" s="36" customFormat="1" ht="12.75">
      <c r="A58" s="96"/>
      <c r="B58" s="166"/>
      <c r="C58" s="97"/>
      <c r="D58" s="98">
        <f t="shared" si="3"/>
        <v>0</v>
      </c>
      <c r="E58" s="108" t="s">
        <v>83</v>
      </c>
      <c r="F58" s="109">
        <v>21040014</v>
      </c>
      <c r="G58" s="66">
        <v>0</v>
      </c>
    </row>
    <row r="59" spans="1:7" s="36" customFormat="1" ht="12.75">
      <c r="A59" s="96"/>
      <c r="B59" s="166"/>
      <c r="C59" s="97"/>
      <c r="D59" s="98">
        <f t="shared" si="3"/>
        <v>108750</v>
      </c>
      <c r="E59" s="108" t="s">
        <v>84</v>
      </c>
      <c r="F59" s="109">
        <v>21040015</v>
      </c>
      <c r="G59" s="66">
        <v>108750</v>
      </c>
    </row>
    <row r="60" spans="1:7" s="36" customFormat="1" ht="12.75">
      <c r="A60" s="96"/>
      <c r="B60" s="166"/>
      <c r="C60" s="97"/>
      <c r="D60" s="98">
        <f t="shared" si="3"/>
        <v>0</v>
      </c>
      <c r="E60" s="108" t="s">
        <v>85</v>
      </c>
      <c r="F60" s="109">
        <v>21040016</v>
      </c>
      <c r="G60" s="66">
        <v>0</v>
      </c>
    </row>
    <row r="61" spans="1:7" s="36" customFormat="1" ht="12.75">
      <c r="A61" s="96"/>
      <c r="B61" s="166"/>
      <c r="C61" s="97"/>
      <c r="D61" s="98">
        <f t="shared" si="3"/>
        <v>0</v>
      </c>
      <c r="E61" s="108" t="s">
        <v>97</v>
      </c>
      <c r="F61" s="109">
        <v>21040099</v>
      </c>
      <c r="G61" s="66">
        <v>0</v>
      </c>
    </row>
    <row r="62" spans="1:7" s="36" customFormat="1" ht="12.75">
      <c r="A62" s="96"/>
      <c r="B62" s="166"/>
      <c r="C62" s="97"/>
      <c r="D62" s="98">
        <f t="shared" si="3"/>
        <v>0</v>
      </c>
      <c r="E62" s="108" t="s">
        <v>113</v>
      </c>
      <c r="F62" s="109">
        <v>21061000</v>
      </c>
      <c r="G62" s="66">
        <v>0</v>
      </c>
    </row>
    <row r="63" spans="1:7" s="36" customFormat="1" ht="12.75">
      <c r="A63" s="96"/>
      <c r="B63" s="166"/>
      <c r="C63" s="97"/>
      <c r="D63" s="98">
        <f t="shared" si="3"/>
        <v>0</v>
      </c>
      <c r="E63" s="108" t="s">
        <v>124</v>
      </c>
      <c r="F63" s="109">
        <v>22011001</v>
      </c>
      <c r="G63" s="66">
        <v>0</v>
      </c>
    </row>
    <row r="64" spans="1:7" s="36" customFormat="1" ht="12.75">
      <c r="A64" s="96"/>
      <c r="B64" s="166"/>
      <c r="C64" s="97"/>
      <c r="D64" s="98">
        <f t="shared" si="3"/>
        <v>0</v>
      </c>
      <c r="E64" s="108" t="s">
        <v>125</v>
      </c>
      <c r="F64" s="109">
        <v>22011002</v>
      </c>
      <c r="G64" s="66">
        <v>0</v>
      </c>
    </row>
    <row r="65" spans="1:7" s="36" customFormat="1" ht="12.75">
      <c r="A65" s="96"/>
      <c r="B65" s="166"/>
      <c r="C65" s="97"/>
      <c r="D65" s="98">
        <f t="shared" si="3"/>
        <v>0</v>
      </c>
      <c r="E65" s="154" t="s">
        <v>126</v>
      </c>
      <c r="F65" s="109">
        <v>22011003</v>
      </c>
      <c r="G65" s="66">
        <v>0</v>
      </c>
    </row>
    <row r="66" spans="1:7" s="36" customFormat="1" ht="12.75">
      <c r="A66" s="96"/>
      <c r="B66" s="166"/>
      <c r="C66" s="97"/>
      <c r="D66" s="98">
        <f t="shared" si="3"/>
        <v>0</v>
      </c>
      <c r="E66" s="108" t="s">
        <v>127</v>
      </c>
      <c r="F66" s="109">
        <v>22011004</v>
      </c>
      <c r="G66" s="66">
        <v>0</v>
      </c>
    </row>
    <row r="67" spans="1:7" s="36" customFormat="1" ht="12.75">
      <c r="A67" s="96"/>
      <c r="B67" s="166"/>
      <c r="C67" s="97"/>
      <c r="D67" s="98">
        <f t="shared" si="3"/>
        <v>0</v>
      </c>
      <c r="E67" s="154" t="s">
        <v>128</v>
      </c>
      <c r="F67" s="109">
        <v>22012001</v>
      </c>
      <c r="G67" s="66">
        <v>0</v>
      </c>
    </row>
    <row r="68" spans="1:7" s="36" customFormat="1" ht="12.75">
      <c r="A68" s="96"/>
      <c r="B68" s="166"/>
      <c r="C68" s="97"/>
      <c r="D68" s="98">
        <f t="shared" si="3"/>
        <v>0</v>
      </c>
      <c r="E68" s="108" t="s">
        <v>129</v>
      </c>
      <c r="F68" s="109">
        <v>22012002</v>
      </c>
      <c r="G68" s="66">
        <v>0</v>
      </c>
    </row>
    <row r="69" spans="1:7" s="36" customFormat="1" ht="12.75">
      <c r="A69" s="96"/>
      <c r="B69" s="166"/>
      <c r="C69" s="97"/>
      <c r="D69" s="98">
        <f t="shared" si="3"/>
        <v>0</v>
      </c>
      <c r="E69" s="108" t="s">
        <v>130</v>
      </c>
      <c r="F69" s="109">
        <v>22012003</v>
      </c>
      <c r="G69" s="66">
        <v>0</v>
      </c>
    </row>
    <row r="70" spans="1:7" s="36" customFormat="1" ht="12.75">
      <c r="A70" s="96"/>
      <c r="B70" s="166"/>
      <c r="C70" s="97"/>
      <c r="D70" s="98">
        <f t="shared" si="3"/>
        <v>0</v>
      </c>
      <c r="E70" s="108" t="s">
        <v>131</v>
      </c>
      <c r="F70" s="109">
        <v>22012004</v>
      </c>
      <c r="G70" s="66">
        <v>0</v>
      </c>
    </row>
    <row r="71" spans="1:7" s="36" customFormat="1" ht="12.75">
      <c r="A71" s="96"/>
      <c r="B71" s="166"/>
      <c r="C71" s="97"/>
      <c r="D71" s="98">
        <f t="shared" si="3"/>
        <v>0</v>
      </c>
      <c r="E71" s="106" t="s">
        <v>103</v>
      </c>
      <c r="F71" s="107">
        <v>29010000</v>
      </c>
      <c r="G71" s="66">
        <v>0</v>
      </c>
    </row>
    <row r="72" spans="1:7" s="36" customFormat="1" ht="12.75">
      <c r="A72" s="96"/>
      <c r="B72" s="166"/>
      <c r="C72" s="97"/>
      <c r="D72" s="98">
        <f t="shared" si="3"/>
        <v>0</v>
      </c>
      <c r="E72" s="108" t="s">
        <v>41</v>
      </c>
      <c r="F72" s="109">
        <v>31000000</v>
      </c>
      <c r="G72" s="66">
        <v>0</v>
      </c>
    </row>
    <row r="73" spans="1:7" s="36" customFormat="1" ht="12.75">
      <c r="A73" s="96"/>
      <c r="B73" s="166"/>
      <c r="C73" s="97"/>
      <c r="D73" s="98">
        <f t="shared" si="3"/>
        <v>0</v>
      </c>
      <c r="E73" s="108" t="s">
        <v>71</v>
      </c>
      <c r="F73" s="109">
        <v>32000000</v>
      </c>
      <c r="G73" s="66">
        <v>0</v>
      </c>
    </row>
    <row r="74" spans="1:7" s="36" customFormat="1" ht="12.75">
      <c r="A74" s="96"/>
      <c r="B74" s="166"/>
      <c r="C74" s="97"/>
      <c r="D74" s="98">
        <f t="shared" si="3"/>
        <v>0</v>
      </c>
      <c r="E74" s="108"/>
      <c r="F74" s="109"/>
      <c r="G74" s="98"/>
    </row>
    <row r="75" spans="1:7" s="36" customFormat="1" ht="12.75">
      <c r="A75" s="96"/>
      <c r="B75" s="166"/>
      <c r="C75" s="97"/>
      <c r="D75" s="98">
        <f t="shared" si="3"/>
        <v>0</v>
      </c>
      <c r="E75" s="108"/>
      <c r="F75" s="109"/>
      <c r="G75" s="98"/>
    </row>
    <row r="76" spans="1:7" s="36" customFormat="1" ht="12.75">
      <c r="A76" s="96"/>
      <c r="B76" s="166"/>
      <c r="C76" s="97"/>
      <c r="D76" s="98">
        <f t="shared" si="3"/>
        <v>0</v>
      </c>
      <c r="E76" s="108"/>
      <c r="F76" s="109"/>
      <c r="G76" s="98"/>
    </row>
    <row r="77" spans="1:7" s="36" customFormat="1" ht="12.75">
      <c r="A77" s="110"/>
      <c r="B77" s="111"/>
      <c r="C77" s="111"/>
      <c r="D77" s="112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279566</v>
      </c>
      <c r="E78" s="39" t="s">
        <v>24</v>
      </c>
      <c r="F78" s="40"/>
      <c r="G78" s="58">
        <f>SUM(G31:G77)</f>
        <v>279566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300092</v>
      </c>
      <c r="E80" s="47" t="s">
        <v>27</v>
      </c>
      <c r="F80" s="63"/>
      <c r="G80" s="64">
        <f>(G25+G78)</f>
        <v>300092</v>
      </c>
    </row>
    <row r="81" spans="1:12" ht="15" thickTop="1">
      <c r="A81" s="16"/>
      <c r="B81" s="16"/>
      <c r="C81" s="16"/>
      <c r="D81" s="16"/>
      <c r="E81" s="17"/>
      <c r="F81" s="18"/>
      <c r="G81" s="19"/>
    </row>
    <row r="82" spans="1:12">
      <c r="A82" s="20"/>
      <c r="B82" s="20"/>
      <c r="C82" s="20"/>
      <c r="D82" s="20"/>
      <c r="E82" s="21"/>
      <c r="F82" s="22"/>
      <c r="G82" s="23"/>
    </row>
    <row r="83" spans="1:12">
      <c r="A83" s="20"/>
      <c r="B83" s="20"/>
      <c r="C83" s="20"/>
      <c r="D83" s="20"/>
      <c r="E83" s="21"/>
      <c r="F83" s="22"/>
      <c r="G83" s="23"/>
    </row>
    <row r="84" spans="1:12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2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2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2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  <c r="L87" s="26"/>
    </row>
    <row r="88" spans="1:12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2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2" s="36" customFormat="1" ht="12.75">
      <c r="A90" s="96">
        <f>[2]ต.ค.!G7</f>
        <v>13550000</v>
      </c>
      <c r="B90" s="141">
        <v>0</v>
      </c>
      <c r="C90" s="121">
        <f>SUM(A90+B90)</f>
        <v>13550000</v>
      </c>
      <c r="D90" s="96">
        <f>G90</f>
        <v>1197300</v>
      </c>
      <c r="E90" s="115" t="s">
        <v>29</v>
      </c>
      <c r="F90" s="142" t="s">
        <v>86</v>
      </c>
      <c r="G90" s="98">
        <f>I90+J90</f>
        <v>1197300</v>
      </c>
      <c r="I90" s="168">
        <v>1197300</v>
      </c>
      <c r="J90" s="67"/>
    </row>
    <row r="91" spans="1:12" s="36" customFormat="1" ht="12.75">
      <c r="A91" s="96">
        <f>[2]ต.ค.!G8</f>
        <v>2657520</v>
      </c>
      <c r="B91" s="141">
        <v>0</v>
      </c>
      <c r="C91" s="121">
        <f t="shared" ref="C91:C100" si="4">SUM(A91+B91)</f>
        <v>2657520</v>
      </c>
      <c r="D91" s="96">
        <f t="shared" ref="D91:D101" si="5">G91</f>
        <v>221460</v>
      </c>
      <c r="E91" s="115" t="s">
        <v>30</v>
      </c>
      <c r="F91" s="142" t="s">
        <v>87</v>
      </c>
      <c r="G91" s="98">
        <f t="shared" ref="G91:G101" si="6">I91+J91</f>
        <v>221460</v>
      </c>
      <c r="I91" s="66">
        <v>221460</v>
      </c>
      <c r="J91" s="91"/>
    </row>
    <row r="92" spans="1:12" s="36" customFormat="1" ht="12.75">
      <c r="A92" s="96">
        <f>[2]ต.ค.!G9</f>
        <v>8687220</v>
      </c>
      <c r="B92" s="141">
        <v>0</v>
      </c>
      <c r="C92" s="121">
        <f t="shared" si="4"/>
        <v>8687220</v>
      </c>
      <c r="D92" s="96">
        <f t="shared" si="5"/>
        <v>633137</v>
      </c>
      <c r="E92" s="115" t="s">
        <v>31</v>
      </c>
      <c r="F92" s="142" t="s">
        <v>88</v>
      </c>
      <c r="G92" s="98">
        <f t="shared" si="6"/>
        <v>633137</v>
      </c>
      <c r="I92" s="66">
        <v>633137</v>
      </c>
      <c r="J92" s="67"/>
    </row>
    <row r="93" spans="1:12" s="36" customFormat="1" ht="12.75">
      <c r="A93" s="96">
        <f>[2]ต.ค.!G10</f>
        <v>755600</v>
      </c>
      <c r="B93" s="141">
        <v>0</v>
      </c>
      <c r="C93" s="121">
        <f t="shared" si="4"/>
        <v>755600</v>
      </c>
      <c r="D93" s="96">
        <f t="shared" si="5"/>
        <v>23200</v>
      </c>
      <c r="E93" s="115" t="s">
        <v>32</v>
      </c>
      <c r="F93" s="142" t="s">
        <v>89</v>
      </c>
      <c r="G93" s="98">
        <f t="shared" si="6"/>
        <v>23200</v>
      </c>
      <c r="I93" s="66">
        <v>23200</v>
      </c>
      <c r="J93" s="91"/>
    </row>
    <row r="94" spans="1:12" s="36" customFormat="1" ht="12.75">
      <c r="A94" s="96">
        <f>[2]ต.ค.!G11</f>
        <v>4737900</v>
      </c>
      <c r="B94" s="141">
        <v>0</v>
      </c>
      <c r="C94" s="121">
        <f t="shared" si="4"/>
        <v>4737900</v>
      </c>
      <c r="D94" s="96">
        <f t="shared" si="5"/>
        <v>224100</v>
      </c>
      <c r="E94" s="115" t="s">
        <v>33</v>
      </c>
      <c r="F94" s="142" t="s">
        <v>90</v>
      </c>
      <c r="G94" s="98">
        <f t="shared" si="6"/>
        <v>224100</v>
      </c>
      <c r="I94" s="66">
        <v>224100</v>
      </c>
      <c r="J94" s="68"/>
    </row>
    <row r="95" spans="1:12" s="36" customFormat="1" ht="12.75">
      <c r="A95" s="96">
        <f>[2]ต.ค.!G12</f>
        <v>2386360</v>
      </c>
      <c r="B95" s="141">
        <v>0</v>
      </c>
      <c r="C95" s="121">
        <f t="shared" si="4"/>
        <v>2386360</v>
      </c>
      <c r="D95" s="96">
        <f t="shared" si="5"/>
        <v>0</v>
      </c>
      <c r="E95" s="115" t="s">
        <v>34</v>
      </c>
      <c r="F95" s="142" t="s">
        <v>91</v>
      </c>
      <c r="G95" s="98">
        <f t="shared" si="6"/>
        <v>0</v>
      </c>
      <c r="I95" s="66">
        <v>0</v>
      </c>
      <c r="J95" s="67"/>
    </row>
    <row r="96" spans="1:12" s="36" customFormat="1" ht="12.75">
      <c r="A96" s="96">
        <f>[2]ต.ค.!G13</f>
        <v>252000</v>
      </c>
      <c r="B96" s="141">
        <v>0</v>
      </c>
      <c r="C96" s="121">
        <f t="shared" si="4"/>
        <v>252000</v>
      </c>
      <c r="D96" s="96">
        <f t="shared" si="5"/>
        <v>0</v>
      </c>
      <c r="E96" s="115" t="s">
        <v>35</v>
      </c>
      <c r="F96" s="142" t="s">
        <v>92</v>
      </c>
      <c r="G96" s="98">
        <f t="shared" si="6"/>
        <v>0</v>
      </c>
      <c r="I96" s="66">
        <v>0</v>
      </c>
      <c r="J96" s="91"/>
    </row>
    <row r="97" spans="1:10" s="36" customFormat="1" ht="12.75">
      <c r="A97" s="96">
        <f>[2]ต.ค.!G14</f>
        <v>979900</v>
      </c>
      <c r="B97" s="141">
        <v>0</v>
      </c>
      <c r="C97" s="121">
        <f t="shared" si="4"/>
        <v>979900</v>
      </c>
      <c r="D97" s="96">
        <f t="shared" si="5"/>
        <v>0</v>
      </c>
      <c r="E97" s="115" t="s">
        <v>36</v>
      </c>
      <c r="F97" s="142" t="s">
        <v>93</v>
      </c>
      <c r="G97" s="98">
        <f t="shared" si="6"/>
        <v>0</v>
      </c>
      <c r="I97" s="66">
        <v>0</v>
      </c>
      <c r="J97" s="68"/>
    </row>
    <row r="98" spans="1:10" s="36" customFormat="1" ht="12.75">
      <c r="A98" s="96">
        <f>[2]ต.ค.!G15</f>
        <v>3043500</v>
      </c>
      <c r="B98" s="141">
        <v>0</v>
      </c>
      <c r="C98" s="121">
        <f t="shared" si="4"/>
        <v>3043500</v>
      </c>
      <c r="D98" s="96">
        <f t="shared" si="5"/>
        <v>0</v>
      </c>
      <c r="E98" s="115" t="s">
        <v>37</v>
      </c>
      <c r="F98" s="142" t="s">
        <v>94</v>
      </c>
      <c r="G98" s="98">
        <f t="shared" si="6"/>
        <v>0</v>
      </c>
      <c r="I98" s="66">
        <v>0</v>
      </c>
      <c r="J98" s="68">
        <v>0</v>
      </c>
    </row>
    <row r="99" spans="1:10" s="36" customFormat="1" ht="12.75">
      <c r="A99" s="96">
        <f>[2]ต.ค.!G16</f>
        <v>0</v>
      </c>
      <c r="B99" s="141">
        <v>0</v>
      </c>
      <c r="C99" s="121">
        <f t="shared" si="4"/>
        <v>0</v>
      </c>
      <c r="D99" s="96">
        <f t="shared" si="5"/>
        <v>0</v>
      </c>
      <c r="E99" s="115" t="s">
        <v>38</v>
      </c>
      <c r="F99" s="142" t="s">
        <v>95</v>
      </c>
      <c r="G99" s="98">
        <f t="shared" si="6"/>
        <v>0</v>
      </c>
      <c r="I99" s="66">
        <v>0</v>
      </c>
      <c r="J99" s="91"/>
    </row>
    <row r="100" spans="1:10" s="36" customFormat="1" ht="12.75">
      <c r="A100" s="96">
        <f>[2]ต.ค.!G17</f>
        <v>2650000</v>
      </c>
      <c r="B100" s="141">
        <v>0</v>
      </c>
      <c r="C100" s="121">
        <f t="shared" si="4"/>
        <v>2650000</v>
      </c>
      <c r="D100" s="96">
        <f t="shared" si="5"/>
        <v>0</v>
      </c>
      <c r="E100" s="115" t="s">
        <v>39</v>
      </c>
      <c r="F100" s="142" t="s">
        <v>96</v>
      </c>
      <c r="G100" s="98">
        <f t="shared" si="6"/>
        <v>0</v>
      </c>
      <c r="I100" s="66">
        <v>0</v>
      </c>
      <c r="J100" s="91"/>
    </row>
    <row r="101" spans="1:10" s="36" customFormat="1" ht="12.75">
      <c r="A101" s="110"/>
      <c r="B101" s="143"/>
      <c r="C101" s="122"/>
      <c r="D101" s="110">
        <f t="shared" si="5"/>
        <v>0</v>
      </c>
      <c r="E101" s="123"/>
      <c r="F101" s="144"/>
      <c r="G101" s="112">
        <f t="shared" si="6"/>
        <v>0</v>
      </c>
      <c r="I101" s="69">
        <v>0</v>
      </c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SUM(D90:D101)</f>
        <v>2299197</v>
      </c>
      <c r="E102" s="47" t="s">
        <v>24</v>
      </c>
      <c r="F102" s="48"/>
      <c r="G102" s="49">
        <f>SUM(G90:G101)</f>
        <v>2299197</v>
      </c>
      <c r="I102" s="49">
        <f>SUM(I90:I101)</f>
        <v>2299197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28">
        <f>G104</f>
        <v>70900</v>
      </c>
      <c r="E104" s="135" t="s">
        <v>26</v>
      </c>
      <c r="F104" s="136">
        <v>11041000</v>
      </c>
      <c r="G104" s="167">
        <v>70900</v>
      </c>
    </row>
    <row r="105" spans="1:10" s="36" customFormat="1" ht="12.75">
      <c r="A105" s="96"/>
      <c r="B105" s="97"/>
      <c r="C105" s="97"/>
      <c r="D105" s="98">
        <f t="shared" ref="D105:D148" si="7">G105</f>
        <v>0</v>
      </c>
      <c r="E105" s="103" t="s">
        <v>47</v>
      </c>
      <c r="F105" s="102">
        <v>11045000</v>
      </c>
      <c r="G105" s="66">
        <v>0</v>
      </c>
    </row>
    <row r="106" spans="1:10" s="36" customFormat="1" ht="12.75">
      <c r="A106" s="96"/>
      <c r="B106" s="134"/>
      <c r="C106" s="97"/>
      <c r="D106" s="98">
        <f t="shared" si="7"/>
        <v>0</v>
      </c>
      <c r="E106" s="103" t="s">
        <v>48</v>
      </c>
      <c r="F106" s="102">
        <v>11046000</v>
      </c>
      <c r="G106" s="66">
        <v>0</v>
      </c>
    </row>
    <row r="107" spans="1:10" s="36" customFormat="1" ht="12.75">
      <c r="A107" s="96"/>
      <c r="B107" s="97"/>
      <c r="C107" s="97"/>
      <c r="D107" s="98">
        <f t="shared" si="7"/>
        <v>0</v>
      </c>
      <c r="E107" s="104" t="s">
        <v>112</v>
      </c>
      <c r="F107" s="105">
        <v>11047000</v>
      </c>
      <c r="G107" s="66">
        <v>0</v>
      </c>
    </row>
    <row r="108" spans="1:10" s="36" customFormat="1" ht="12.75">
      <c r="A108" s="96"/>
      <c r="B108" s="134"/>
      <c r="C108" s="97"/>
      <c r="D108" s="98">
        <f t="shared" si="7"/>
        <v>0</v>
      </c>
      <c r="E108" s="152" t="s">
        <v>123</v>
      </c>
      <c r="F108" s="153">
        <v>12010010</v>
      </c>
      <c r="G108" s="66">
        <v>0</v>
      </c>
    </row>
    <row r="109" spans="1:10" s="36" customFormat="1" ht="12.75">
      <c r="A109" s="96"/>
      <c r="B109" s="97"/>
      <c r="C109" s="97"/>
      <c r="D109" s="98">
        <f t="shared" si="7"/>
        <v>0</v>
      </c>
      <c r="E109" s="103" t="s">
        <v>104</v>
      </c>
      <c r="F109" s="102">
        <v>12045000</v>
      </c>
      <c r="G109" s="66">
        <v>0</v>
      </c>
    </row>
    <row r="110" spans="1:10" s="36" customFormat="1" ht="12.75">
      <c r="A110" s="96"/>
      <c r="B110" s="134"/>
      <c r="C110" s="97"/>
      <c r="D110" s="98">
        <f t="shared" si="7"/>
        <v>0</v>
      </c>
      <c r="E110" s="103" t="s">
        <v>132</v>
      </c>
      <c r="F110" s="102">
        <v>12046000</v>
      </c>
      <c r="G110" s="66">
        <v>0</v>
      </c>
    </row>
    <row r="111" spans="1:10" s="36" customFormat="1" ht="12.75">
      <c r="A111" s="96"/>
      <c r="B111" s="97"/>
      <c r="C111" s="97"/>
      <c r="D111" s="98">
        <f t="shared" si="7"/>
        <v>0</v>
      </c>
      <c r="E111" s="103" t="s">
        <v>100</v>
      </c>
      <c r="F111" s="102">
        <v>19020000</v>
      </c>
      <c r="G111" s="66">
        <v>0</v>
      </c>
    </row>
    <row r="112" spans="1:10" s="36" customFormat="1" ht="12.75">
      <c r="A112" s="96"/>
      <c r="B112" s="134"/>
      <c r="C112" s="97"/>
      <c r="D112" s="98">
        <f t="shared" si="7"/>
        <v>0</v>
      </c>
      <c r="E112" s="103" t="s">
        <v>101</v>
      </c>
      <c r="F112" s="102">
        <v>19030000</v>
      </c>
      <c r="G112" s="66">
        <v>0</v>
      </c>
    </row>
    <row r="113" spans="1:10" s="36" customFormat="1" ht="12.75">
      <c r="A113" s="96"/>
      <c r="B113" s="97"/>
      <c r="C113" s="97"/>
      <c r="D113" s="98">
        <f t="shared" si="7"/>
        <v>0</v>
      </c>
      <c r="E113" s="106" t="s">
        <v>102</v>
      </c>
      <c r="F113" s="107">
        <v>19040000</v>
      </c>
      <c r="G113" s="66">
        <v>0</v>
      </c>
    </row>
    <row r="114" spans="1:10" s="36" customFormat="1" ht="12.75">
      <c r="A114" s="96"/>
      <c r="B114" s="134"/>
      <c r="C114" s="97"/>
      <c r="D114" s="98">
        <f t="shared" si="7"/>
        <v>0</v>
      </c>
      <c r="E114" s="108" t="s">
        <v>76</v>
      </c>
      <c r="F114" s="109">
        <v>21010000</v>
      </c>
      <c r="G114" s="66">
        <v>0</v>
      </c>
      <c r="I114" s="54"/>
      <c r="J114" s="54"/>
    </row>
    <row r="115" spans="1:10" s="36" customFormat="1" ht="12.75" customHeight="1">
      <c r="A115" s="96"/>
      <c r="B115" s="97"/>
      <c r="C115" s="97"/>
      <c r="D115" s="98">
        <f t="shared" si="7"/>
        <v>0</v>
      </c>
      <c r="E115" s="108" t="s">
        <v>77</v>
      </c>
      <c r="F115" s="109">
        <v>21020000</v>
      </c>
      <c r="G115" s="66">
        <v>0</v>
      </c>
      <c r="I115" s="155"/>
      <c r="J115" s="55"/>
    </row>
    <row r="116" spans="1:10" s="36" customFormat="1" ht="12.75">
      <c r="A116" s="96"/>
      <c r="B116" s="134"/>
      <c r="C116" s="97"/>
      <c r="D116" s="98">
        <f t="shared" si="7"/>
        <v>0</v>
      </c>
      <c r="E116" s="108" t="s">
        <v>40</v>
      </c>
      <c r="F116" s="109">
        <v>21030000</v>
      </c>
      <c r="G116" s="66">
        <v>0</v>
      </c>
      <c r="I116" s="55"/>
    </row>
    <row r="117" spans="1:10" s="36" customFormat="1" ht="12.75">
      <c r="A117" s="96"/>
      <c r="B117" s="97"/>
      <c r="C117" s="97"/>
      <c r="D117" s="98">
        <f t="shared" si="7"/>
        <v>12901.53</v>
      </c>
      <c r="E117" s="108" t="s">
        <v>78</v>
      </c>
      <c r="F117" s="109">
        <v>21040001</v>
      </c>
      <c r="G117" s="66">
        <v>12901.53</v>
      </c>
      <c r="I117" s="55"/>
      <c r="J117" s="55"/>
    </row>
    <row r="118" spans="1:10" s="36" customFormat="1" ht="12.75">
      <c r="A118" s="96"/>
      <c r="B118" s="134"/>
      <c r="C118" s="97"/>
      <c r="D118" s="98">
        <f t="shared" si="7"/>
        <v>0</v>
      </c>
      <c r="E118" s="108" t="s">
        <v>99</v>
      </c>
      <c r="F118" s="109">
        <v>21040002</v>
      </c>
      <c r="G118" s="66">
        <v>0</v>
      </c>
      <c r="I118" s="55"/>
      <c r="J118" s="55"/>
    </row>
    <row r="119" spans="1:10" s="36" customFormat="1" ht="12.75">
      <c r="A119" s="96"/>
      <c r="B119" s="97"/>
      <c r="C119" s="97"/>
      <c r="D119" s="98">
        <f t="shared" si="7"/>
        <v>0</v>
      </c>
      <c r="E119" s="108" t="s">
        <v>105</v>
      </c>
      <c r="F119" s="109">
        <v>21040003</v>
      </c>
      <c r="G119" s="66">
        <v>0</v>
      </c>
      <c r="I119" s="55"/>
      <c r="J119" s="55"/>
    </row>
    <row r="120" spans="1:10" s="36" customFormat="1" ht="12.75">
      <c r="A120" s="96"/>
      <c r="B120" s="134"/>
      <c r="C120" s="97"/>
      <c r="D120" s="98">
        <f t="shared" si="7"/>
        <v>0</v>
      </c>
      <c r="E120" s="108" t="s">
        <v>106</v>
      </c>
      <c r="F120" s="109">
        <v>21040004</v>
      </c>
      <c r="G120" s="66">
        <v>0</v>
      </c>
      <c r="I120" s="55"/>
      <c r="J120" s="55"/>
    </row>
    <row r="121" spans="1:10" s="36" customFormat="1" ht="12.75">
      <c r="A121" s="96"/>
      <c r="B121" s="97"/>
      <c r="C121" s="97"/>
      <c r="D121" s="98">
        <f t="shared" si="7"/>
        <v>0</v>
      </c>
      <c r="E121" s="108" t="s">
        <v>79</v>
      </c>
      <c r="F121" s="109">
        <v>21040005</v>
      </c>
      <c r="G121" s="66">
        <v>0</v>
      </c>
      <c r="I121" s="55"/>
      <c r="J121" s="55"/>
    </row>
    <row r="122" spans="1:10" s="36" customFormat="1" ht="12.75">
      <c r="A122" s="96"/>
      <c r="B122" s="134"/>
      <c r="C122" s="97"/>
      <c r="D122" s="98">
        <f t="shared" si="7"/>
        <v>0</v>
      </c>
      <c r="E122" s="108" t="s">
        <v>107</v>
      </c>
      <c r="F122" s="109">
        <v>21040006</v>
      </c>
      <c r="G122" s="66">
        <v>0</v>
      </c>
      <c r="I122" s="55"/>
      <c r="J122" s="55"/>
    </row>
    <row r="123" spans="1:10" s="36" customFormat="1" ht="12.75">
      <c r="A123" s="96"/>
      <c r="B123" s="97"/>
      <c r="C123" s="97"/>
      <c r="D123" s="98">
        <f t="shared" si="7"/>
        <v>0</v>
      </c>
      <c r="E123" s="108" t="s">
        <v>80</v>
      </c>
      <c r="F123" s="109">
        <v>21040007</v>
      </c>
      <c r="G123" s="66">
        <v>0</v>
      </c>
      <c r="I123" s="55"/>
      <c r="J123" s="55"/>
    </row>
    <row r="124" spans="1:10" s="36" customFormat="1" ht="12.75">
      <c r="A124" s="96"/>
      <c r="B124" s="134"/>
      <c r="C124" s="97"/>
      <c r="D124" s="98">
        <f t="shared" si="7"/>
        <v>0</v>
      </c>
      <c r="E124" s="108" t="s">
        <v>81</v>
      </c>
      <c r="F124" s="109">
        <v>21040008</v>
      </c>
      <c r="G124" s="66">
        <v>0</v>
      </c>
      <c r="I124" s="55"/>
      <c r="J124" s="55"/>
    </row>
    <row r="125" spans="1:10" s="36" customFormat="1" ht="12.75">
      <c r="A125" s="96"/>
      <c r="B125" s="97"/>
      <c r="C125" s="97"/>
      <c r="D125" s="98">
        <f t="shared" si="7"/>
        <v>0</v>
      </c>
      <c r="E125" s="108" t="s">
        <v>108</v>
      </c>
      <c r="F125" s="109">
        <v>21040009</v>
      </c>
      <c r="G125" s="66">
        <v>0</v>
      </c>
      <c r="I125" s="55"/>
      <c r="J125" s="55"/>
    </row>
    <row r="126" spans="1:10" s="36" customFormat="1" ht="12.75">
      <c r="A126" s="96"/>
      <c r="B126" s="134"/>
      <c r="C126" s="97"/>
      <c r="D126" s="98">
        <f t="shared" si="7"/>
        <v>0</v>
      </c>
      <c r="E126" s="108" t="s">
        <v>109</v>
      </c>
      <c r="F126" s="109">
        <v>21040010</v>
      </c>
      <c r="G126" s="66">
        <v>0</v>
      </c>
      <c r="I126" s="55"/>
      <c r="J126" s="55"/>
    </row>
    <row r="127" spans="1:10" s="36" customFormat="1" ht="12.75">
      <c r="A127" s="96"/>
      <c r="B127" s="97"/>
      <c r="C127" s="97"/>
      <c r="D127" s="98">
        <f t="shared" si="7"/>
        <v>0</v>
      </c>
      <c r="E127" s="108" t="s">
        <v>110</v>
      </c>
      <c r="F127" s="109">
        <v>21040011</v>
      </c>
      <c r="G127" s="66">
        <v>0</v>
      </c>
      <c r="I127" s="55"/>
      <c r="J127" s="55"/>
    </row>
    <row r="128" spans="1:10" s="36" customFormat="1" ht="12.75">
      <c r="A128" s="96"/>
      <c r="B128" s="134"/>
      <c r="C128" s="97"/>
      <c r="D128" s="98">
        <f t="shared" si="7"/>
        <v>0</v>
      </c>
      <c r="E128" s="108" t="s">
        <v>111</v>
      </c>
      <c r="F128" s="109">
        <v>21040012</v>
      </c>
      <c r="G128" s="66">
        <v>0</v>
      </c>
      <c r="I128" s="55"/>
      <c r="J128" s="55"/>
    </row>
    <row r="129" spans="1:10" s="36" customFormat="1" ht="12.75">
      <c r="A129" s="96"/>
      <c r="B129" s="97"/>
      <c r="C129" s="97"/>
      <c r="D129" s="98">
        <f t="shared" si="7"/>
        <v>2000</v>
      </c>
      <c r="E129" s="108" t="s">
        <v>82</v>
      </c>
      <c r="F129" s="109">
        <v>21040013</v>
      </c>
      <c r="G129" s="66">
        <v>2000</v>
      </c>
      <c r="I129" s="55"/>
      <c r="J129" s="55"/>
    </row>
    <row r="130" spans="1:10" s="36" customFormat="1" ht="12.75">
      <c r="A130" s="96"/>
      <c r="B130" s="134"/>
      <c r="C130" s="97"/>
      <c r="D130" s="98">
        <f t="shared" si="7"/>
        <v>0</v>
      </c>
      <c r="E130" s="108" t="s">
        <v>83</v>
      </c>
      <c r="F130" s="109">
        <v>21040014</v>
      </c>
      <c r="G130" s="66">
        <v>0</v>
      </c>
      <c r="I130" s="55"/>
      <c r="J130" s="55"/>
    </row>
    <row r="131" spans="1:10" s="36" customFormat="1" ht="12.75">
      <c r="A131" s="96"/>
      <c r="B131" s="97"/>
      <c r="C131" s="97"/>
      <c r="D131" s="98">
        <f t="shared" si="7"/>
        <v>108750</v>
      </c>
      <c r="E131" s="108" t="s">
        <v>84</v>
      </c>
      <c r="F131" s="109">
        <v>21040015</v>
      </c>
      <c r="G131" s="66">
        <v>108750</v>
      </c>
      <c r="I131" s="55"/>
      <c r="J131" s="55"/>
    </row>
    <row r="132" spans="1:10" s="36" customFormat="1" ht="12.75">
      <c r="A132" s="96"/>
      <c r="B132" s="134"/>
      <c r="C132" s="97"/>
      <c r="D132" s="98">
        <f t="shared" si="7"/>
        <v>0</v>
      </c>
      <c r="E132" s="108" t="s">
        <v>85</v>
      </c>
      <c r="F132" s="109">
        <v>21040016</v>
      </c>
      <c r="G132" s="66">
        <v>0</v>
      </c>
      <c r="I132" s="55"/>
      <c r="J132" s="55"/>
    </row>
    <row r="133" spans="1:10" s="36" customFormat="1" ht="12.75">
      <c r="A133" s="96"/>
      <c r="B133" s="97"/>
      <c r="C133" s="97"/>
      <c r="D133" s="98">
        <f t="shared" si="7"/>
        <v>0</v>
      </c>
      <c r="E133" s="108" t="s">
        <v>97</v>
      </c>
      <c r="F133" s="109">
        <v>21040099</v>
      </c>
      <c r="G133" s="66">
        <v>0</v>
      </c>
    </row>
    <row r="134" spans="1:10" s="36" customFormat="1" ht="12.75">
      <c r="A134" s="96"/>
      <c r="B134" s="134"/>
      <c r="C134" s="97"/>
      <c r="D134" s="98">
        <f t="shared" si="7"/>
        <v>0</v>
      </c>
      <c r="E134" s="108" t="s">
        <v>113</v>
      </c>
      <c r="F134" s="109">
        <v>21061000</v>
      </c>
      <c r="G134" s="66">
        <v>0</v>
      </c>
    </row>
    <row r="135" spans="1:10" s="36" customFormat="1" ht="12.75">
      <c r="A135" s="96"/>
      <c r="B135" s="97"/>
      <c r="C135" s="97"/>
      <c r="D135" s="98">
        <f t="shared" si="7"/>
        <v>0</v>
      </c>
      <c r="E135" s="108" t="s">
        <v>124</v>
      </c>
      <c r="F135" s="109">
        <v>22011001</v>
      </c>
      <c r="G135" s="66">
        <v>0</v>
      </c>
    </row>
    <row r="136" spans="1:10" s="36" customFormat="1" ht="12.75">
      <c r="A136" s="96"/>
      <c r="B136" s="134"/>
      <c r="C136" s="97"/>
      <c r="D136" s="98">
        <f t="shared" si="7"/>
        <v>0</v>
      </c>
      <c r="E136" s="108" t="s">
        <v>125</v>
      </c>
      <c r="F136" s="109">
        <v>22011002</v>
      </c>
      <c r="G136" s="66">
        <v>0</v>
      </c>
    </row>
    <row r="137" spans="1:10" s="36" customFormat="1" ht="12.75">
      <c r="A137" s="96"/>
      <c r="B137" s="97"/>
      <c r="C137" s="97"/>
      <c r="D137" s="98">
        <f t="shared" si="7"/>
        <v>0</v>
      </c>
      <c r="E137" s="154" t="s">
        <v>126</v>
      </c>
      <c r="F137" s="109">
        <v>22011003</v>
      </c>
      <c r="G137" s="66">
        <v>0</v>
      </c>
    </row>
    <row r="138" spans="1:10" s="36" customFormat="1" ht="12.75">
      <c r="A138" s="96"/>
      <c r="B138" s="134"/>
      <c r="C138" s="97"/>
      <c r="D138" s="98">
        <f t="shared" si="7"/>
        <v>0</v>
      </c>
      <c r="E138" s="108" t="s">
        <v>127</v>
      </c>
      <c r="F138" s="109">
        <v>22011004</v>
      </c>
      <c r="G138" s="66">
        <v>0</v>
      </c>
    </row>
    <row r="139" spans="1:10" s="36" customFormat="1" ht="12.75">
      <c r="A139" s="96"/>
      <c r="B139" s="97"/>
      <c r="C139" s="97"/>
      <c r="D139" s="98">
        <f t="shared" si="7"/>
        <v>0</v>
      </c>
      <c r="E139" s="154" t="s">
        <v>128</v>
      </c>
      <c r="F139" s="109">
        <v>22012001</v>
      </c>
      <c r="G139" s="66">
        <v>0</v>
      </c>
    </row>
    <row r="140" spans="1:10" s="36" customFormat="1" ht="12.75">
      <c r="A140" s="96"/>
      <c r="B140" s="134"/>
      <c r="C140" s="97"/>
      <c r="D140" s="98">
        <f t="shared" si="7"/>
        <v>0</v>
      </c>
      <c r="E140" s="108" t="s">
        <v>129</v>
      </c>
      <c r="F140" s="109">
        <v>22012002</v>
      </c>
      <c r="G140" s="66">
        <v>0</v>
      </c>
    </row>
    <row r="141" spans="1:10" s="36" customFormat="1" ht="12.75">
      <c r="A141" s="96"/>
      <c r="B141" s="97"/>
      <c r="C141" s="97"/>
      <c r="D141" s="98">
        <f t="shared" si="7"/>
        <v>0</v>
      </c>
      <c r="E141" s="108" t="s">
        <v>130</v>
      </c>
      <c r="F141" s="109">
        <v>22012003</v>
      </c>
      <c r="G141" s="66">
        <v>0</v>
      </c>
    </row>
    <row r="142" spans="1:10" s="36" customFormat="1" ht="12.75">
      <c r="A142" s="96"/>
      <c r="B142" s="134"/>
      <c r="C142" s="97"/>
      <c r="D142" s="98">
        <f t="shared" si="7"/>
        <v>0</v>
      </c>
      <c r="E142" s="108" t="s">
        <v>131</v>
      </c>
      <c r="F142" s="109">
        <v>22012004</v>
      </c>
      <c r="G142" s="66">
        <v>0</v>
      </c>
    </row>
    <row r="143" spans="1:10" s="36" customFormat="1" ht="12.75">
      <c r="A143" s="96"/>
      <c r="B143" s="97"/>
      <c r="C143" s="97"/>
      <c r="D143" s="98">
        <f t="shared" si="7"/>
        <v>0</v>
      </c>
      <c r="E143" s="106" t="s">
        <v>103</v>
      </c>
      <c r="F143" s="107">
        <v>29010000</v>
      </c>
      <c r="G143" s="66">
        <v>0</v>
      </c>
    </row>
    <row r="144" spans="1:10" s="36" customFormat="1" ht="12.75">
      <c r="A144" s="96"/>
      <c r="B144" s="134"/>
      <c r="C144" s="97"/>
      <c r="D144" s="98">
        <f t="shared" si="7"/>
        <v>0</v>
      </c>
      <c r="E144" s="108" t="s">
        <v>41</v>
      </c>
      <c r="F144" s="109">
        <v>31000000</v>
      </c>
      <c r="G144" s="66">
        <v>0</v>
      </c>
    </row>
    <row r="145" spans="1:9" s="36" customFormat="1" ht="12.75">
      <c r="A145" s="96"/>
      <c r="B145" s="97"/>
      <c r="C145" s="97"/>
      <c r="D145" s="98">
        <f t="shared" si="7"/>
        <v>0</v>
      </c>
      <c r="E145" s="108" t="s">
        <v>71</v>
      </c>
      <c r="F145" s="109">
        <v>32000000</v>
      </c>
      <c r="G145" s="66">
        <v>0</v>
      </c>
    </row>
    <row r="146" spans="1:9" s="36" customFormat="1" ht="12.75">
      <c r="A146" s="96"/>
      <c r="B146" s="134"/>
      <c r="C146" s="97"/>
      <c r="D146" s="98">
        <f t="shared" si="7"/>
        <v>0</v>
      </c>
      <c r="E146" s="108"/>
      <c r="F146" s="109"/>
      <c r="G146" s="98"/>
    </row>
    <row r="147" spans="1:9" s="36" customFormat="1" ht="12.75">
      <c r="A147" s="96"/>
      <c r="B147" s="97"/>
      <c r="C147" s="97"/>
      <c r="D147" s="98">
        <f t="shared" si="7"/>
        <v>0</v>
      </c>
      <c r="E147" s="108"/>
      <c r="F147" s="109"/>
      <c r="G147" s="98"/>
    </row>
    <row r="148" spans="1:9" s="36" customFormat="1" ht="12.75">
      <c r="A148" s="96"/>
      <c r="B148" s="134"/>
      <c r="C148" s="97"/>
      <c r="D148" s="98">
        <f t="shared" si="7"/>
        <v>0</v>
      </c>
      <c r="E148" s="108"/>
      <c r="F148" s="109"/>
      <c r="G148" s="98"/>
    </row>
    <row r="149" spans="1:9" s="36" customFormat="1" ht="12.75" customHeight="1">
      <c r="A149" s="111"/>
      <c r="B149" s="111"/>
      <c r="C149" s="111"/>
      <c r="D149" s="111"/>
      <c r="E149" s="113"/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194551.53</v>
      </c>
      <c r="E150" s="47" t="s">
        <v>24</v>
      </c>
      <c r="F150" s="63"/>
      <c r="G150" s="64">
        <f>SUM(G104:G149)</f>
        <v>194551.53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2493748.5299999998</v>
      </c>
      <c r="E152" s="47" t="s">
        <v>42</v>
      </c>
      <c r="F152" s="63"/>
      <c r="G152" s="64">
        <f>G102+G150</f>
        <v>2493748.5299999998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-2193656.5299999998</v>
      </c>
      <c r="E154" s="82" t="s">
        <v>49</v>
      </c>
      <c r="F154" s="81"/>
      <c r="G154" s="83">
        <f>SUM(G80-G152)</f>
        <v>-2193656.5299999998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27807810.129999999</v>
      </c>
      <c r="E156" s="85" t="s">
        <v>43</v>
      </c>
      <c r="F156" s="81"/>
      <c r="G156" s="64">
        <f>(G10+G80-G152)</f>
        <v>27807810.129999999</v>
      </c>
      <c r="H156" s="87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>
      <c r="G159" s="28"/>
    </row>
    <row r="160" spans="1:9">
      <c r="G160" s="28"/>
    </row>
    <row r="161" spans="1:7">
      <c r="G161" s="28"/>
    </row>
    <row r="162" spans="1:7">
      <c r="G162" s="28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13">
    <mergeCell ref="I85:J86"/>
    <mergeCell ref="I1:K1"/>
    <mergeCell ref="A171:G171"/>
    <mergeCell ref="A1:G1"/>
    <mergeCell ref="A2:G2"/>
    <mergeCell ref="A3:G3"/>
    <mergeCell ref="A5:D5"/>
    <mergeCell ref="A85:D85"/>
    <mergeCell ref="E85:E88"/>
    <mergeCell ref="E5:E8"/>
    <mergeCell ref="F5:F8"/>
    <mergeCell ref="F85:F88"/>
    <mergeCell ref="A84:G84"/>
  </mergeCells>
  <dataValidations count="3">
    <dataValidation type="list" allowBlank="1" showInputMessage="1" showErrorMessage="1" sqref="I3">
      <formula1>ปีงบประมาณ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K3">
      <formula1>พ.ศ.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ignoredErrors>
    <ignoredError sqref="C21:D21 D25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abSelected="1" zoomScale="110" zoomScaleNormal="110" workbookViewId="0">
      <selection activeCell="A26" sqref="A26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กรกฎาคม  2561</v>
      </c>
      <c r="B3" s="186"/>
      <c r="C3" s="186"/>
      <c r="D3" s="186"/>
      <c r="E3" s="186"/>
      <c r="F3" s="186"/>
      <c r="G3" s="186"/>
      <c r="I3" s="6">
        <v>2561</v>
      </c>
      <c r="J3" s="6" t="s">
        <v>65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มิ.ย.!G156</f>
        <v>38838533.239999995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G12+มิ.ย.!D12</f>
        <v>104565</v>
      </c>
      <c r="E12" s="115" t="s">
        <v>16</v>
      </c>
      <c r="F12" s="109">
        <v>41100000</v>
      </c>
      <c r="G12" s="98">
        <f>[1]ก.ค.!G16</f>
        <v>2674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G13+มิ.ย.!D13</f>
        <v>34446.300000000003</v>
      </c>
      <c r="E13" s="115" t="s">
        <v>17</v>
      </c>
      <c r="F13" s="109">
        <v>41200000</v>
      </c>
      <c r="G13" s="98">
        <f>[1]ก.ค.!G78</f>
        <v>541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G14+มิ.ย.!D14</f>
        <v>312833.47000000003</v>
      </c>
      <c r="E14" s="115" t="s">
        <v>18</v>
      </c>
      <c r="F14" s="109">
        <v>41300000</v>
      </c>
      <c r="G14" s="98">
        <f>[1]ก.ค.!G86</f>
        <v>89379.95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G15+มิ.ย.!D15</f>
        <v>0</v>
      </c>
      <c r="E15" s="115" t="s">
        <v>19</v>
      </c>
      <c r="F15" s="109">
        <v>41400000</v>
      </c>
      <c r="G15" s="98">
        <f>[1]ก.ค.!G95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G16+มิ.ย.!D16</f>
        <v>3430</v>
      </c>
      <c r="E16" s="115" t="s">
        <v>20</v>
      </c>
      <c r="F16" s="109">
        <v>41500000</v>
      </c>
      <c r="G16" s="98">
        <f>[1]ก.ค.!G106</f>
        <v>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G17+มิ.ย.!D17</f>
        <v>0</v>
      </c>
      <c r="E17" s="115" t="s">
        <v>21</v>
      </c>
      <c r="F17" s="109">
        <v>41600000</v>
      </c>
      <c r="G17" s="98">
        <f>[1]ก.ค.!G110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G18+มิ.ย.!D18</f>
        <v>16744493.390000001</v>
      </c>
      <c r="E18" s="115" t="s">
        <v>22</v>
      </c>
      <c r="F18" s="109">
        <v>42100000</v>
      </c>
      <c r="G18" s="98">
        <f>[1]ก.ค.!G131</f>
        <v>1727852.23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G19+มิ.ย.!D19</f>
        <v>21587556</v>
      </c>
      <c r="E19" s="115" t="s">
        <v>23</v>
      </c>
      <c r="F19" s="109">
        <v>43100000</v>
      </c>
      <c r="G19" s="98">
        <f>[1]ก.ค.!G137</f>
        <v>3680500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38787324.159999996</v>
      </c>
      <c r="E21" s="39" t="s">
        <v>24</v>
      </c>
      <c r="F21" s="40"/>
      <c r="G21" s="38">
        <f>SUM(G12:G19)</f>
        <v>5500947.1799999997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G23+มิ.ย.!D23</f>
        <v>0</v>
      </c>
      <c r="E23" s="129" t="s">
        <v>25</v>
      </c>
      <c r="F23" s="130">
        <v>44100000</v>
      </c>
      <c r="G23" s="128">
        <f>[1]ก.ค.!G144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38787324.159999996</v>
      </c>
      <c r="E25" s="47" t="s">
        <v>24</v>
      </c>
      <c r="F25" s="48"/>
      <c r="G25" s="49">
        <f>SUM(G21+G23)</f>
        <v>5500947.1799999997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 hidden="1">
      <c r="A27" s="93"/>
      <c r="B27" s="93"/>
      <c r="C27" s="93"/>
      <c r="D27" s="96">
        <f>G27+มิ.ย.!D27</f>
        <v>0</v>
      </c>
      <c r="E27" s="147" t="s">
        <v>114</v>
      </c>
      <c r="F27" s="142" t="s">
        <v>118</v>
      </c>
      <c r="G27" s="149"/>
    </row>
    <row r="28" spans="1:10" s="36" customFormat="1" ht="12.75" hidden="1">
      <c r="A28" s="95"/>
      <c r="B28" s="95"/>
      <c r="C28" s="95"/>
      <c r="D28" s="96">
        <f>G28+มิ.ย.!D28</f>
        <v>0</v>
      </c>
      <c r="E28" s="146" t="s">
        <v>115</v>
      </c>
      <c r="F28" s="142" t="s">
        <v>119</v>
      </c>
      <c r="G28" s="150"/>
    </row>
    <row r="29" spans="1:10" s="36" customFormat="1" ht="12.75" hidden="1">
      <c r="A29" s="95"/>
      <c r="B29" s="95"/>
      <c r="C29" s="95"/>
      <c r="D29" s="96">
        <f>G29+มิ.ย.!D29</f>
        <v>0</v>
      </c>
      <c r="E29" s="146" t="s">
        <v>116</v>
      </c>
      <c r="F29" s="102" t="s">
        <v>120</v>
      </c>
      <c r="G29" s="150"/>
    </row>
    <row r="30" spans="1:10" s="36" customFormat="1" ht="12.75" hidden="1">
      <c r="A30" s="95"/>
      <c r="B30" s="95"/>
      <c r="C30" s="95"/>
      <c r="D30" s="96">
        <f>G30+มิ.ย.!D30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G31+มิ.ย.!D31</f>
        <v>844562</v>
      </c>
      <c r="E31" s="115" t="s">
        <v>26</v>
      </c>
      <c r="F31" s="109">
        <v>11041000</v>
      </c>
      <c r="G31" s="66">
        <f>6310+6310+8380+8380+8170+8170+8170+6032+6032</f>
        <v>65954</v>
      </c>
      <c r="I31" s="54"/>
      <c r="J31" s="54"/>
    </row>
    <row r="32" spans="1:10" s="36" customFormat="1" ht="12.75">
      <c r="A32" s="96"/>
      <c r="B32" s="97"/>
      <c r="C32" s="97"/>
      <c r="D32" s="96">
        <f>G32+มิ.ย.!D32</f>
        <v>40400</v>
      </c>
      <c r="E32" s="115" t="s">
        <v>75</v>
      </c>
      <c r="F32" s="109">
        <v>11042000</v>
      </c>
      <c r="G32" s="66"/>
      <c r="I32" s="54"/>
      <c r="J32" s="54"/>
    </row>
    <row r="33" spans="1:10" s="36" customFormat="1" ht="12.75">
      <c r="A33" s="96"/>
      <c r="B33" s="97"/>
      <c r="C33" s="97"/>
      <c r="D33" s="96">
        <f>G33+มิ.ย.!D33</f>
        <v>0</v>
      </c>
      <c r="E33" s="108" t="s">
        <v>44</v>
      </c>
      <c r="F33" s="109">
        <v>11043001</v>
      </c>
      <c r="G33" s="66"/>
      <c r="I33" s="203"/>
      <c r="J33" s="203"/>
    </row>
    <row r="34" spans="1:10" s="36" customFormat="1" ht="12.75">
      <c r="A34" s="96"/>
      <c r="B34" s="97"/>
      <c r="C34" s="97"/>
      <c r="D34" s="96">
        <f>G34+มิ.ย.!D34</f>
        <v>0</v>
      </c>
      <c r="E34" s="108" t="s">
        <v>45</v>
      </c>
      <c r="F34" s="109">
        <v>11043002</v>
      </c>
      <c r="G34" s="66"/>
      <c r="I34" s="203"/>
      <c r="J34" s="203"/>
    </row>
    <row r="35" spans="1:10" s="36" customFormat="1" ht="12.75">
      <c r="A35" s="96"/>
      <c r="B35" s="97"/>
      <c r="C35" s="97"/>
      <c r="D35" s="96">
        <f>G35+มิ.ย.!D35</f>
        <v>0</v>
      </c>
      <c r="E35" s="108" t="s">
        <v>46</v>
      </c>
      <c r="F35" s="109">
        <v>11043003</v>
      </c>
      <c r="G35" s="66"/>
      <c r="I35" s="203"/>
      <c r="J35" s="203"/>
    </row>
    <row r="36" spans="1:10" s="36" customFormat="1" ht="12.75">
      <c r="A36" s="96"/>
      <c r="B36" s="97"/>
      <c r="C36" s="97"/>
      <c r="D36" s="96">
        <f>G36+มิ.ย.!D36</f>
        <v>0</v>
      </c>
      <c r="E36" s="108" t="s">
        <v>122</v>
      </c>
      <c r="F36" s="109">
        <v>11044000</v>
      </c>
      <c r="G36" s="66"/>
      <c r="I36" s="203"/>
      <c r="J36" s="203"/>
    </row>
    <row r="37" spans="1:10" s="36" customFormat="1" ht="12.75">
      <c r="A37" s="96"/>
      <c r="B37" s="97"/>
      <c r="C37" s="97"/>
      <c r="D37" s="96">
        <f>G37+มิ.ย.!D37</f>
        <v>500000</v>
      </c>
      <c r="E37" s="108" t="s">
        <v>47</v>
      </c>
      <c r="F37" s="109">
        <v>11045000</v>
      </c>
      <c r="G37" s="66"/>
      <c r="I37" s="203"/>
      <c r="J37" s="203"/>
    </row>
    <row r="38" spans="1:10" s="36" customFormat="1" ht="12.75">
      <c r="A38" s="96"/>
      <c r="B38" s="97"/>
      <c r="C38" s="97"/>
      <c r="D38" s="96">
        <f>G38+มิ.ย.!D38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G39+มิ.ย.!D39</f>
        <v>0</v>
      </c>
      <c r="E39" s="108" t="s">
        <v>112</v>
      </c>
      <c r="F39" s="109">
        <v>11047000</v>
      </c>
      <c r="G39" s="66"/>
    </row>
    <row r="40" spans="1:10" s="36" customFormat="1" ht="12.75">
      <c r="A40" s="96"/>
      <c r="B40" s="97"/>
      <c r="C40" s="97"/>
      <c r="D40" s="96">
        <f>G40+มิ.ย.!D40</f>
        <v>0</v>
      </c>
      <c r="E40" s="108" t="s">
        <v>104</v>
      </c>
      <c r="F40" s="109">
        <v>12045000</v>
      </c>
      <c r="G40" s="66"/>
    </row>
    <row r="41" spans="1:10" s="36" customFormat="1" ht="12.75" hidden="1">
      <c r="A41" s="96"/>
      <c r="B41" s="97"/>
      <c r="C41" s="97"/>
      <c r="D41" s="96">
        <f>G41+มิ.ย.!D41</f>
        <v>0</v>
      </c>
      <c r="E41" s="108" t="s">
        <v>132</v>
      </c>
      <c r="F41" s="109">
        <v>12046000</v>
      </c>
      <c r="G41" s="66"/>
    </row>
    <row r="42" spans="1:10" s="36" customFormat="1" ht="12.75" hidden="1">
      <c r="A42" s="96"/>
      <c r="B42" s="97"/>
      <c r="C42" s="97"/>
      <c r="D42" s="96">
        <f>G42+มิ.ย.!D42</f>
        <v>0</v>
      </c>
      <c r="E42" s="108" t="s">
        <v>100</v>
      </c>
      <c r="F42" s="109">
        <v>19020000</v>
      </c>
      <c r="G42" s="66"/>
    </row>
    <row r="43" spans="1:10" s="36" customFormat="1" ht="12.75" hidden="1">
      <c r="A43" s="96"/>
      <c r="B43" s="97"/>
      <c r="C43" s="97"/>
      <c r="D43" s="96">
        <f>G43+มิ.ย.!D43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G44+มิ.ย.!D44</f>
        <v>0</v>
      </c>
      <c r="E44" s="108" t="s">
        <v>102</v>
      </c>
      <c r="F44" s="109">
        <v>19040000</v>
      </c>
      <c r="G44" s="66"/>
    </row>
    <row r="45" spans="1:10" s="36" customFormat="1" ht="12.75">
      <c r="A45" s="96"/>
      <c r="B45" s="97"/>
      <c r="C45" s="97"/>
      <c r="D45" s="96">
        <f>G45+มิ.ย.!D45</f>
        <v>42552.11</v>
      </c>
      <c r="E45" s="108" t="s">
        <v>78</v>
      </c>
      <c r="F45" s="109">
        <v>21040001</v>
      </c>
      <c r="G45" s="66">
        <v>5795.76</v>
      </c>
    </row>
    <row r="46" spans="1:10" s="36" customFormat="1" ht="12.75" hidden="1">
      <c r="A46" s="96"/>
      <c r="B46" s="97"/>
      <c r="C46" s="97"/>
      <c r="D46" s="96">
        <f>G46+มิ.ย.!D46</f>
        <v>0</v>
      </c>
      <c r="E46" s="108" t="s">
        <v>99</v>
      </c>
      <c r="F46" s="109">
        <v>21040002</v>
      </c>
      <c r="G46" s="66"/>
    </row>
    <row r="47" spans="1:10" s="36" customFormat="1" ht="12.75" hidden="1">
      <c r="A47" s="96"/>
      <c r="B47" s="97"/>
      <c r="C47" s="97"/>
      <c r="D47" s="96">
        <f>G47+มิ.ย.!D47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G48+มิ.ย.!D48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G49+มิ.ย.!D49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G50+มิ.ย.!D50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G51+มิ.ย.!D51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G52+มิ.ย.!D52</f>
        <v>30700</v>
      </c>
      <c r="E52" s="108" t="s">
        <v>81</v>
      </c>
      <c r="F52" s="109">
        <v>21040008</v>
      </c>
      <c r="G52" s="66"/>
    </row>
    <row r="53" spans="1:7" s="36" customFormat="1" ht="12.75" hidden="1">
      <c r="A53" s="96"/>
      <c r="B53" s="97"/>
      <c r="C53" s="97"/>
      <c r="D53" s="96">
        <f>G53+มิ.ย.!D53</f>
        <v>0</v>
      </c>
      <c r="E53" s="108" t="s">
        <v>108</v>
      </c>
      <c r="F53" s="109">
        <v>21040009</v>
      </c>
      <c r="G53" s="66"/>
    </row>
    <row r="54" spans="1:7" s="36" customFormat="1" ht="12.75" hidden="1">
      <c r="A54" s="96"/>
      <c r="B54" s="97"/>
      <c r="C54" s="97"/>
      <c r="D54" s="96">
        <f>G54+มิ.ย.!D54</f>
        <v>0</v>
      </c>
      <c r="E54" s="108" t="s">
        <v>109</v>
      </c>
      <c r="F54" s="109">
        <v>21040010</v>
      </c>
      <c r="G54" s="66"/>
    </row>
    <row r="55" spans="1:7" s="36" customFormat="1" ht="12.75" hidden="1">
      <c r="A55" s="96"/>
      <c r="B55" s="97"/>
      <c r="C55" s="97"/>
      <c r="D55" s="96">
        <f>G55+มิ.ย.!D55</f>
        <v>0</v>
      </c>
      <c r="E55" s="108" t="s">
        <v>110</v>
      </c>
      <c r="F55" s="109">
        <v>21040011</v>
      </c>
      <c r="G55" s="66"/>
    </row>
    <row r="56" spans="1:7" s="36" customFormat="1" ht="12.75" hidden="1">
      <c r="A56" s="96"/>
      <c r="B56" s="97"/>
      <c r="C56" s="97"/>
      <c r="D56" s="96">
        <f>G56+มิ.ย.!D56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G57+มิ.ย.!D57</f>
        <v>73752</v>
      </c>
      <c r="E57" s="108" t="s">
        <v>82</v>
      </c>
      <c r="F57" s="109">
        <v>21040013</v>
      </c>
      <c r="G57" s="66">
        <v>6307</v>
      </c>
    </row>
    <row r="58" spans="1:7" s="36" customFormat="1" ht="12.75">
      <c r="A58" s="96"/>
      <c r="B58" s="97"/>
      <c r="C58" s="97"/>
      <c r="D58" s="96">
        <f>G58+มิ.ย.!D58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G59+มิ.ย.!D59</f>
        <v>1262672</v>
      </c>
      <c r="E59" s="108" t="s">
        <v>84</v>
      </c>
      <c r="F59" s="109">
        <v>21040015</v>
      </c>
      <c r="G59" s="66">
        <v>166158</v>
      </c>
    </row>
    <row r="60" spans="1:7" s="36" customFormat="1" ht="12.75">
      <c r="A60" s="96"/>
      <c r="B60" s="97"/>
      <c r="C60" s="97"/>
      <c r="D60" s="96">
        <f>G60+มิ.ย.!D60</f>
        <v>3467.63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G61+มิ.ย.!D61</f>
        <v>81900</v>
      </c>
      <c r="E61" s="108" t="s">
        <v>145</v>
      </c>
      <c r="F61" s="109">
        <v>21040099</v>
      </c>
      <c r="G61" s="66">
        <v>20000</v>
      </c>
    </row>
    <row r="62" spans="1:7" s="36" customFormat="1" ht="12.75">
      <c r="A62" s="96"/>
      <c r="B62" s="97"/>
      <c r="C62" s="97"/>
      <c r="D62" s="96">
        <f>G62+มิ.ย.!D62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G63+มิ.ย.!D63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G64+มิ.ย.!D64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G65+มิ.ย.!D65</f>
        <v>0</v>
      </c>
      <c r="E65" s="154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G66+มิ.ย.!D66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G67+มิ.ย.!D67</f>
        <v>0</v>
      </c>
      <c r="E67" s="154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G68+มิ.ย.!D68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G69+มิ.ย.!D69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G70+มิ.ย.!D70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G71+มิ.ย.!D71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G72+มิ.ย.!D72</f>
        <v>70486.52</v>
      </c>
      <c r="E72" s="108" t="s">
        <v>41</v>
      </c>
      <c r="F72" s="109">
        <v>31000000</v>
      </c>
      <c r="G72" s="66">
        <v>135</v>
      </c>
    </row>
    <row r="73" spans="1:7" s="36" customFormat="1" ht="12.75">
      <c r="A73" s="96"/>
      <c r="B73" s="97"/>
      <c r="C73" s="97"/>
      <c r="D73" s="96">
        <f>G73+มิ.ย.!D73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G74+มิ.ย.!D74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G75+มิ.ย.!D75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G76+มิ.ย.!D76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2950492.2600000002</v>
      </c>
      <c r="E78" s="39" t="s">
        <v>24</v>
      </c>
      <c r="F78" s="40"/>
      <c r="G78" s="58">
        <f>SUM(G31:G77)</f>
        <v>264349.76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41737816.419999994</v>
      </c>
      <c r="E80" s="47" t="s">
        <v>27</v>
      </c>
      <c r="F80" s="63"/>
      <c r="G80" s="64">
        <f>(G25+G78)</f>
        <v>5765296.9399999995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 ht="58.5" customHeight="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[2]ก.ค.!G7</f>
        <v>13550000</v>
      </c>
      <c r="B90" s="141">
        <v>0</v>
      </c>
      <c r="C90" s="121">
        <f>SUM(A90+B90)</f>
        <v>13550000</v>
      </c>
      <c r="D90" s="96">
        <f>G90+มิ.ย.!D90</f>
        <v>10445523</v>
      </c>
      <c r="E90" s="115" t="s">
        <v>29</v>
      </c>
      <c r="F90" s="142" t="s">
        <v>86</v>
      </c>
      <c r="G90" s="98">
        <f>I90+J90</f>
        <v>1006307</v>
      </c>
      <c r="I90" s="66">
        <v>1006307</v>
      </c>
      <c r="J90" s="67"/>
    </row>
    <row r="91" spans="1:11" s="36" customFormat="1" ht="12.75">
      <c r="A91" s="96">
        <f>[2]ก.ค.!G8</f>
        <v>2657520</v>
      </c>
      <c r="B91" s="141">
        <v>0</v>
      </c>
      <c r="C91" s="121">
        <f t="shared" ref="C91:C100" si="1">SUM(A91+B91)</f>
        <v>2657520</v>
      </c>
      <c r="D91" s="96">
        <f>G91+มิ.ย.!D91</f>
        <v>2159056</v>
      </c>
      <c r="E91" s="115" t="s">
        <v>30</v>
      </c>
      <c r="F91" s="142" t="s">
        <v>87</v>
      </c>
      <c r="G91" s="98">
        <f t="shared" ref="G91:G100" si="2">I91+J91</f>
        <v>207060</v>
      </c>
      <c r="I91" s="66">
        <v>207060</v>
      </c>
      <c r="J91" s="91"/>
    </row>
    <row r="92" spans="1:11" s="36" customFormat="1" ht="12.75">
      <c r="A92" s="96">
        <f>[2]ก.ค.!G9</f>
        <v>8701420</v>
      </c>
      <c r="B92" s="141">
        <v>0</v>
      </c>
      <c r="C92" s="121">
        <f t="shared" si="1"/>
        <v>8701420</v>
      </c>
      <c r="D92" s="96">
        <f>G92+มิ.ย.!D92</f>
        <v>6552566</v>
      </c>
      <c r="E92" s="115" t="s">
        <v>31</v>
      </c>
      <c r="F92" s="142" t="s">
        <v>88</v>
      </c>
      <c r="G92" s="98">
        <f t="shared" si="2"/>
        <v>646360</v>
      </c>
      <c r="I92" s="66">
        <v>646360</v>
      </c>
      <c r="J92" s="67"/>
    </row>
    <row r="93" spans="1:11" s="36" customFormat="1" ht="12.75">
      <c r="A93" s="96">
        <f>[2]ก.ค.!G10</f>
        <v>574400</v>
      </c>
      <c r="B93" s="141">
        <v>0</v>
      </c>
      <c r="C93" s="121">
        <f t="shared" si="1"/>
        <v>574400</v>
      </c>
      <c r="D93" s="96">
        <f>G93+มิ.ย.!D93</f>
        <v>360108</v>
      </c>
      <c r="E93" s="115" t="s">
        <v>32</v>
      </c>
      <c r="F93" s="142" t="s">
        <v>89</v>
      </c>
      <c r="G93" s="98">
        <f t="shared" si="2"/>
        <v>20300</v>
      </c>
      <c r="I93" s="66">
        <v>20300</v>
      </c>
      <c r="J93" s="91"/>
    </row>
    <row r="94" spans="1:11" s="36" customFormat="1" ht="12.75">
      <c r="A94" s="96">
        <f>[2]ก.ค.!G11</f>
        <v>4600860</v>
      </c>
      <c r="B94" s="141">
        <v>0</v>
      </c>
      <c r="C94" s="121">
        <f t="shared" si="1"/>
        <v>4600860</v>
      </c>
      <c r="D94" s="96">
        <f>G94+มิ.ย.!D94</f>
        <v>2483388.54</v>
      </c>
      <c r="E94" s="115" t="s">
        <v>33</v>
      </c>
      <c r="F94" s="142" t="s">
        <v>90</v>
      </c>
      <c r="G94" s="98">
        <f t="shared" si="2"/>
        <v>138254</v>
      </c>
      <c r="I94" s="66">
        <f>72300+6310+6310+8380+8380+8170+8170+8170+6032+6032</f>
        <v>138254</v>
      </c>
      <c r="J94" s="68"/>
    </row>
    <row r="95" spans="1:11" s="36" customFormat="1" ht="12.75">
      <c r="A95" s="96">
        <f>[2]ก.ค.!G12</f>
        <v>2504400</v>
      </c>
      <c r="B95" s="141">
        <v>0</v>
      </c>
      <c r="C95" s="121">
        <f t="shared" si="1"/>
        <v>2504400</v>
      </c>
      <c r="D95" s="96">
        <f>G95+มิ.ย.!D95</f>
        <v>1226814.45</v>
      </c>
      <c r="E95" s="115" t="s">
        <v>34</v>
      </c>
      <c r="F95" s="142" t="s">
        <v>91</v>
      </c>
      <c r="G95" s="98">
        <f t="shared" si="2"/>
        <v>607210.19999999995</v>
      </c>
      <c r="I95" s="66">
        <v>607210.19999999995</v>
      </c>
      <c r="J95" s="67"/>
    </row>
    <row r="96" spans="1:11" s="36" customFormat="1" ht="12.75">
      <c r="A96" s="96">
        <f>[2]ก.ค.!G13</f>
        <v>268000</v>
      </c>
      <c r="B96" s="141">
        <v>0</v>
      </c>
      <c r="C96" s="121">
        <f t="shared" si="1"/>
        <v>268000</v>
      </c>
      <c r="D96" s="96">
        <f>G96+มิ.ย.!D96</f>
        <v>174686.56999999998</v>
      </c>
      <c r="E96" s="115" t="s">
        <v>35</v>
      </c>
      <c r="F96" s="142" t="s">
        <v>92</v>
      </c>
      <c r="G96" s="98">
        <f t="shared" si="2"/>
        <v>20618.27</v>
      </c>
      <c r="I96" s="66">
        <v>20618.27</v>
      </c>
      <c r="J96" s="91"/>
    </row>
    <row r="97" spans="1:10" s="36" customFormat="1" ht="12.75">
      <c r="A97" s="96">
        <f>[2]ก.ค.!G14</f>
        <v>1029900</v>
      </c>
      <c r="B97" s="141">
        <v>0</v>
      </c>
      <c r="C97" s="121">
        <f t="shared" si="1"/>
        <v>1029900</v>
      </c>
      <c r="D97" s="96">
        <f>G97+มิ.ย.!D97</f>
        <v>204380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[2]ก.ค.!G15</f>
        <v>3043500</v>
      </c>
      <c r="B98" s="141">
        <v>0</v>
      </c>
      <c r="C98" s="121">
        <f t="shared" si="1"/>
        <v>3043500</v>
      </c>
      <c r="D98" s="96">
        <f>G98+มิ.ย.!D98</f>
        <v>140000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[2]ก.ค.!G16</f>
        <v>0</v>
      </c>
      <c r="B99" s="141">
        <v>0</v>
      </c>
      <c r="C99" s="121">
        <f t="shared" si="1"/>
        <v>0</v>
      </c>
      <c r="D99" s="96">
        <f>G99+มิ.ย.!D99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[2]ก.ค.!G17</f>
        <v>2770000</v>
      </c>
      <c r="B100" s="141">
        <v>0</v>
      </c>
      <c r="C100" s="121">
        <f t="shared" si="1"/>
        <v>2770000</v>
      </c>
      <c r="D100" s="96">
        <f>G100+มิ.ย.!D100</f>
        <v>2109000</v>
      </c>
      <c r="E100" s="115" t="s">
        <v>39</v>
      </c>
      <c r="F100" s="142" t="s">
        <v>96</v>
      </c>
      <c r="G100" s="98">
        <f t="shared" si="2"/>
        <v>500000</v>
      </c>
      <c r="I100" s="89">
        <v>500000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25855522.559999999</v>
      </c>
      <c r="E102" s="47" t="s">
        <v>24</v>
      </c>
      <c r="F102" s="48"/>
      <c r="G102" s="49">
        <f>SUM(G90:G100)</f>
        <v>3146109.47</v>
      </c>
      <c r="I102" s="49">
        <f>SUM(I90:I100)</f>
        <v>3146109.47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G104+มิ.ย.!D104</f>
        <v>891942</v>
      </c>
      <c r="E104" s="129" t="s">
        <v>26</v>
      </c>
      <c r="F104" s="130">
        <v>11041000</v>
      </c>
      <c r="G104" s="137">
        <v>59444</v>
      </c>
    </row>
    <row r="105" spans="1:10" s="36" customFormat="1" ht="12.75">
      <c r="A105" s="96"/>
      <c r="B105" s="97"/>
      <c r="C105" s="97"/>
      <c r="D105" s="96">
        <f>G105+มิ.ย.!D105</f>
        <v>300000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G106+มิ.ย.!D106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G107+มิ.ย.!D107</f>
        <v>0</v>
      </c>
      <c r="E107" s="108" t="s">
        <v>112</v>
      </c>
      <c r="F107" s="109">
        <v>11047000</v>
      </c>
      <c r="G107" s="66"/>
    </row>
    <row r="108" spans="1:10" s="36" customFormat="1" ht="12.75" hidden="1">
      <c r="A108" s="96"/>
      <c r="B108" s="97"/>
      <c r="C108" s="97"/>
      <c r="D108" s="96">
        <f>G108+มิ.ย.!D108</f>
        <v>0</v>
      </c>
      <c r="E108" s="108" t="s">
        <v>123</v>
      </c>
      <c r="F108" s="109">
        <v>12010010</v>
      </c>
      <c r="G108" s="66"/>
    </row>
    <row r="109" spans="1:10" s="36" customFormat="1" ht="12.75">
      <c r="A109" s="96"/>
      <c r="B109" s="97"/>
      <c r="C109" s="97"/>
      <c r="D109" s="96">
        <f>G109+มิ.ย.!D109</f>
        <v>0</v>
      </c>
      <c r="E109" s="108" t="s">
        <v>104</v>
      </c>
      <c r="F109" s="109">
        <v>12045000</v>
      </c>
      <c r="G109" s="66"/>
    </row>
    <row r="110" spans="1:10" s="36" customFormat="1" ht="12.75" hidden="1">
      <c r="A110" s="96"/>
      <c r="B110" s="97"/>
      <c r="C110" s="97"/>
      <c r="D110" s="96">
        <f>G110+มิ.ย.!D110</f>
        <v>0</v>
      </c>
      <c r="E110" s="108" t="s">
        <v>132</v>
      </c>
      <c r="F110" s="109">
        <v>12046000</v>
      </c>
      <c r="G110" s="66"/>
    </row>
    <row r="111" spans="1:10" s="36" customFormat="1" ht="12.75" hidden="1">
      <c r="A111" s="96"/>
      <c r="B111" s="97"/>
      <c r="C111" s="97"/>
      <c r="D111" s="96">
        <f>G111+มิ.ย.!D111</f>
        <v>0</v>
      </c>
      <c r="E111" s="108" t="s">
        <v>100</v>
      </c>
      <c r="F111" s="109">
        <v>19020000</v>
      </c>
      <c r="G111" s="66"/>
    </row>
    <row r="112" spans="1:10" s="36" customFormat="1" ht="12.75" hidden="1">
      <c r="A112" s="96"/>
      <c r="B112" s="97"/>
      <c r="C112" s="97"/>
      <c r="D112" s="96">
        <f>G112+มิ.ย.!D112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G113+มิ.ย.!D113</f>
        <v>0</v>
      </c>
      <c r="E113" s="108" t="s">
        <v>102</v>
      </c>
      <c r="F113" s="109">
        <v>19040000</v>
      </c>
      <c r="G113" s="66"/>
    </row>
    <row r="114" spans="1:10" s="36" customFormat="1" ht="12.75">
      <c r="A114" s="96"/>
      <c r="B114" s="97"/>
      <c r="C114" s="97"/>
      <c r="D114" s="96">
        <f>G114+มิ.ย.!D114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G115+มิ.ย.!D115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G116+มิ.ย.!D116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G117+มิ.ย.!D117</f>
        <v>49660.4</v>
      </c>
      <c r="E117" s="108" t="s">
        <v>78</v>
      </c>
      <c r="F117" s="109">
        <v>21040001</v>
      </c>
      <c r="G117" s="66">
        <v>7794.89</v>
      </c>
      <c r="I117" s="55"/>
      <c r="J117" s="55"/>
    </row>
    <row r="118" spans="1:10" s="36" customFormat="1" ht="12.75">
      <c r="A118" s="96"/>
      <c r="B118" s="97"/>
      <c r="C118" s="97"/>
      <c r="D118" s="96">
        <f>G118+มิ.ย.!D118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 hidden="1">
      <c r="A119" s="96"/>
      <c r="B119" s="97"/>
      <c r="C119" s="97"/>
      <c r="D119" s="96">
        <f>G119+มิ.ย.!D119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G120+มิ.ย.!D120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G121+มิ.ย.!D121</f>
        <v>5235.3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G122+มิ.ย.!D122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G123+มิ.ย.!D123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G124+มิ.ย.!D124</f>
        <v>62830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 hidden="1">
      <c r="A125" s="96"/>
      <c r="B125" s="97"/>
      <c r="C125" s="97"/>
      <c r="D125" s="96">
        <f>G125+มิ.ย.!D125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 hidden="1">
      <c r="A126" s="96"/>
      <c r="B126" s="97"/>
      <c r="C126" s="97"/>
      <c r="D126" s="96">
        <f>G126+มิ.ย.!D126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 hidden="1">
      <c r="A127" s="96"/>
      <c r="B127" s="97"/>
      <c r="C127" s="97"/>
      <c r="D127" s="96">
        <f>G127+มิ.ย.!D127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 hidden="1">
      <c r="A128" s="96"/>
      <c r="B128" s="97"/>
      <c r="C128" s="97"/>
      <c r="D128" s="96">
        <f>G128+มิ.ย.!D128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G129+มิ.ย.!D129</f>
        <v>73752</v>
      </c>
      <c r="E129" s="108" t="s">
        <v>82</v>
      </c>
      <c r="F129" s="109">
        <v>21040013</v>
      </c>
      <c r="G129" s="66">
        <v>6307</v>
      </c>
      <c r="I129" s="55"/>
      <c r="J129" s="55"/>
    </row>
    <row r="130" spans="1:10" s="36" customFormat="1" ht="12.75">
      <c r="A130" s="96"/>
      <c r="B130" s="97"/>
      <c r="C130" s="97"/>
      <c r="D130" s="96">
        <f>G130+มิ.ย.!D130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G131+มิ.ย.!D131</f>
        <v>1262672</v>
      </c>
      <c r="E131" s="108" t="s">
        <v>84</v>
      </c>
      <c r="F131" s="109">
        <v>21040015</v>
      </c>
      <c r="G131" s="66">
        <v>166158</v>
      </c>
      <c r="I131" s="55"/>
      <c r="J131" s="55"/>
    </row>
    <row r="132" spans="1:10" s="36" customFormat="1" ht="12.75">
      <c r="A132" s="96"/>
      <c r="B132" s="97"/>
      <c r="C132" s="97"/>
      <c r="D132" s="96">
        <f>G132+มิ.ย.!D132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1.25" customHeight="1">
      <c r="A133" s="96"/>
      <c r="B133" s="97"/>
      <c r="C133" s="97"/>
      <c r="D133" s="96">
        <f>G133+มิ.ย.!D133</f>
        <v>60900</v>
      </c>
      <c r="E133" s="108" t="s">
        <v>97</v>
      </c>
      <c r="F133" s="109">
        <v>21040099</v>
      </c>
      <c r="G133" s="66"/>
    </row>
    <row r="134" spans="1:10" s="36" customFormat="1" ht="12.75" hidden="1">
      <c r="A134" s="96"/>
      <c r="B134" s="97"/>
      <c r="C134" s="97"/>
      <c r="D134" s="96">
        <f>G134+มิ.ย.!D134</f>
        <v>0</v>
      </c>
      <c r="E134" s="108" t="s">
        <v>113</v>
      </c>
      <c r="F134" s="109">
        <v>21061000</v>
      </c>
      <c r="G134" s="66"/>
    </row>
    <row r="135" spans="1:10" s="36" customFormat="1" ht="12.75" hidden="1">
      <c r="A135" s="96"/>
      <c r="B135" s="97"/>
      <c r="C135" s="97"/>
      <c r="D135" s="96">
        <f>G135+มิ.ย.!D135</f>
        <v>0</v>
      </c>
      <c r="E135" s="108" t="s">
        <v>124</v>
      </c>
      <c r="F135" s="109">
        <v>22011001</v>
      </c>
      <c r="G135" s="66"/>
    </row>
    <row r="136" spans="1:10" s="36" customFormat="1" ht="12.75" hidden="1">
      <c r="A136" s="96"/>
      <c r="B136" s="97"/>
      <c r="C136" s="97"/>
      <c r="D136" s="96">
        <f>G136+มิ.ย.!D136</f>
        <v>0</v>
      </c>
      <c r="E136" s="108" t="s">
        <v>125</v>
      </c>
      <c r="F136" s="109">
        <v>22011002</v>
      </c>
      <c r="G136" s="66"/>
    </row>
    <row r="137" spans="1:10" s="36" customFormat="1" ht="12.75" hidden="1">
      <c r="A137" s="96"/>
      <c r="B137" s="97"/>
      <c r="C137" s="97"/>
      <c r="D137" s="96">
        <f>G137+มิ.ย.!D137</f>
        <v>0</v>
      </c>
      <c r="E137" s="154" t="s">
        <v>126</v>
      </c>
      <c r="F137" s="109">
        <v>22011003</v>
      </c>
      <c r="G137" s="66"/>
    </row>
    <row r="138" spans="1:10" s="36" customFormat="1" ht="12.75" hidden="1">
      <c r="A138" s="96"/>
      <c r="B138" s="97"/>
      <c r="C138" s="97"/>
      <c r="D138" s="96">
        <f>G138+มิ.ย.!D138</f>
        <v>0</v>
      </c>
      <c r="E138" s="108" t="s">
        <v>127</v>
      </c>
      <c r="F138" s="109">
        <v>22011004</v>
      </c>
      <c r="G138" s="66"/>
    </row>
    <row r="139" spans="1:10" s="36" customFormat="1" ht="12.75" hidden="1">
      <c r="A139" s="96"/>
      <c r="B139" s="97"/>
      <c r="C139" s="97"/>
      <c r="D139" s="96">
        <f>G139+มิ.ย.!D139</f>
        <v>0</v>
      </c>
      <c r="E139" s="154" t="s">
        <v>128</v>
      </c>
      <c r="F139" s="109">
        <v>22012001</v>
      </c>
      <c r="G139" s="66"/>
    </row>
    <row r="140" spans="1:10" s="36" customFormat="1" ht="12.75" hidden="1">
      <c r="A140" s="96"/>
      <c r="B140" s="97"/>
      <c r="C140" s="97"/>
      <c r="D140" s="96">
        <f>G140+มิ.ย.!D140</f>
        <v>0</v>
      </c>
      <c r="E140" s="108" t="s">
        <v>129</v>
      </c>
      <c r="F140" s="109">
        <v>22012002</v>
      </c>
      <c r="G140" s="66"/>
    </row>
    <row r="141" spans="1:10" s="36" customFormat="1" ht="12.75" hidden="1">
      <c r="A141" s="96"/>
      <c r="B141" s="97"/>
      <c r="C141" s="97"/>
      <c r="D141" s="96">
        <f>G141+มิ.ย.!D141</f>
        <v>0</v>
      </c>
      <c r="E141" s="108" t="s">
        <v>130</v>
      </c>
      <c r="F141" s="109">
        <v>22012003</v>
      </c>
      <c r="G141" s="66"/>
    </row>
    <row r="142" spans="1:10" s="36" customFormat="1" ht="12.75" hidden="1">
      <c r="A142" s="96"/>
      <c r="B142" s="97"/>
      <c r="C142" s="97"/>
      <c r="D142" s="96">
        <f>G142+มิ.ย.!D142</f>
        <v>0</v>
      </c>
      <c r="E142" s="108" t="s">
        <v>131</v>
      </c>
      <c r="F142" s="109">
        <v>22012004</v>
      </c>
      <c r="G142" s="66"/>
    </row>
    <row r="143" spans="1:10" s="36" customFormat="1" ht="12.75" hidden="1">
      <c r="A143" s="96"/>
      <c r="B143" s="97"/>
      <c r="C143" s="97"/>
      <c r="D143" s="96">
        <f>G143+มิ.ย.!D143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G144+มิ.ย.!D144</f>
        <v>1572700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G145+มิ.ย.!D145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G146+มิ.ย.!D146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G147+มิ.ย.!D147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G148+มิ.ย.!D148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4665743.7</v>
      </c>
      <c r="E150" s="47" t="s">
        <v>24</v>
      </c>
      <c r="F150" s="63"/>
      <c r="G150" s="64">
        <f>SUM(G104:G149)</f>
        <v>239703.89</v>
      </c>
    </row>
    <row r="151" spans="1:9" s="36" customFormat="1" ht="12.75" customHeight="1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30521266.259999998</v>
      </c>
      <c r="E152" s="47" t="s">
        <v>42</v>
      </c>
      <c r="F152" s="63"/>
      <c r="G152" s="64">
        <f>G102+G150</f>
        <v>3385813.3600000003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11216550.159999996</v>
      </c>
      <c r="E154" s="82" t="s">
        <v>49</v>
      </c>
      <c r="F154" s="81"/>
      <c r="G154" s="83">
        <f>SUM(G80-G152)</f>
        <v>2379483.5799999991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41218016.82</v>
      </c>
      <c r="E156" s="85" t="s">
        <v>43</v>
      </c>
      <c r="F156" s="81"/>
      <c r="G156" s="64">
        <f>(G10+G80-G152)</f>
        <v>41218016.819999993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>
      <c r="G159" s="28"/>
    </row>
    <row r="160" spans="1:9" ht="17.25" customHeight="1">
      <c r="A160" s="184" t="s">
        <v>146</v>
      </c>
      <c r="B160" s="184"/>
      <c r="C160" s="184" t="s">
        <v>150</v>
      </c>
      <c r="D160" s="184"/>
      <c r="E160" s="184" t="s">
        <v>137</v>
      </c>
      <c r="F160" s="184"/>
      <c r="G160" s="184"/>
    </row>
    <row r="161" spans="1:7" ht="22.5" customHeight="1">
      <c r="A161" s="184" t="s">
        <v>139</v>
      </c>
      <c r="B161" s="184"/>
      <c r="C161" s="184" t="s">
        <v>141</v>
      </c>
      <c r="D161" s="184"/>
      <c r="E161" s="184" t="s">
        <v>138</v>
      </c>
      <c r="F161" s="184"/>
      <c r="G161" s="184"/>
    </row>
    <row r="162" spans="1:7" ht="18" customHeight="1">
      <c r="C162" s="184"/>
      <c r="D162" s="184"/>
      <c r="G162" s="28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20">
    <mergeCell ref="A161:B161"/>
    <mergeCell ref="C161:D161"/>
    <mergeCell ref="E161:G161"/>
    <mergeCell ref="C162:D162"/>
    <mergeCell ref="A171:G171"/>
    <mergeCell ref="A1:G1"/>
    <mergeCell ref="I1:K1"/>
    <mergeCell ref="A2:G2"/>
    <mergeCell ref="A3:G3"/>
    <mergeCell ref="A5:D5"/>
    <mergeCell ref="E5:E8"/>
    <mergeCell ref="F5:F8"/>
    <mergeCell ref="A85:D85"/>
    <mergeCell ref="E85:E88"/>
    <mergeCell ref="F85:F88"/>
    <mergeCell ref="I85:J86"/>
    <mergeCell ref="A84:G84"/>
    <mergeCell ref="A160:B160"/>
    <mergeCell ref="C160:D160"/>
    <mergeCell ref="E160:G160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B115" zoomScale="110" zoomScaleNormal="110" workbookViewId="0">
      <selection activeCell="G61" sqref="G61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สิงหาคม  2561</v>
      </c>
      <c r="B3" s="186"/>
      <c r="C3" s="186"/>
      <c r="D3" s="186"/>
      <c r="E3" s="186"/>
      <c r="F3" s="186"/>
      <c r="G3" s="186"/>
      <c r="I3" s="6">
        <v>2561</v>
      </c>
      <c r="J3" s="6" t="s">
        <v>66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ก.ค.!G156</f>
        <v>41218016.819999993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G12+ก.ค.!D12</f>
        <v>104565</v>
      </c>
      <c r="E12" s="115" t="s">
        <v>16</v>
      </c>
      <c r="F12" s="109">
        <v>41100000</v>
      </c>
      <c r="G12" s="98">
        <f>[1]ส.ค.!G16</f>
        <v>0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G13+ก.ค.!D13</f>
        <v>34446.300000000003</v>
      </c>
      <c r="E13" s="115" t="s">
        <v>17</v>
      </c>
      <c r="F13" s="109">
        <v>41200000</v>
      </c>
      <c r="G13" s="98">
        <f>[1]ส.ค.!G78</f>
        <v>0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G14+ก.ค.!D14</f>
        <v>312833.47000000003</v>
      </c>
      <c r="E14" s="115" t="s">
        <v>18</v>
      </c>
      <c r="F14" s="109">
        <v>41300000</v>
      </c>
      <c r="G14" s="98">
        <f>[1]ส.ค.!G86</f>
        <v>0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G15+ก.ค.!D15</f>
        <v>0</v>
      </c>
      <c r="E15" s="115" t="s">
        <v>19</v>
      </c>
      <c r="F15" s="109">
        <v>41400000</v>
      </c>
      <c r="G15" s="98">
        <f>[1]ส.ค.!G95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G16+ก.ค.!D16</f>
        <v>3430</v>
      </c>
      <c r="E16" s="115" t="s">
        <v>20</v>
      </c>
      <c r="F16" s="109">
        <v>41500000</v>
      </c>
      <c r="G16" s="98">
        <f>[1]ส.ค.!G106</f>
        <v>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G17+ก.ค.!D17</f>
        <v>0</v>
      </c>
      <c r="E17" s="115" t="s">
        <v>21</v>
      </c>
      <c r="F17" s="109">
        <v>41600000</v>
      </c>
      <c r="G17" s="98">
        <f>[1]ส.ค.!G110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G18+ก.ค.!D18</f>
        <v>16744493.390000001</v>
      </c>
      <c r="E18" s="115" t="s">
        <v>22</v>
      </c>
      <c r="F18" s="109">
        <v>42100000</v>
      </c>
      <c r="G18" s="98">
        <f>[1]ส.ค.!G131</f>
        <v>0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G19+ก.ค.!D19</f>
        <v>21587556</v>
      </c>
      <c r="E19" s="115" t="s">
        <v>23</v>
      </c>
      <c r="F19" s="109">
        <v>43100000</v>
      </c>
      <c r="G19" s="98">
        <f>[1]ส.ค.!G137</f>
        <v>0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38787324.159999996</v>
      </c>
      <c r="E21" s="39" t="s">
        <v>24</v>
      </c>
      <c r="F21" s="40"/>
      <c r="G21" s="38">
        <f>SUM(G12:G19)</f>
        <v>0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G23+ก.ค.!D23</f>
        <v>0</v>
      </c>
      <c r="E23" s="129" t="s">
        <v>25</v>
      </c>
      <c r="F23" s="130">
        <v>44100000</v>
      </c>
      <c r="G23" s="128">
        <f>[1]ส.ค.!G144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38787324.159999996</v>
      </c>
      <c r="E25" s="47" t="s">
        <v>24</v>
      </c>
      <c r="F25" s="48"/>
      <c r="G25" s="49">
        <f>SUM(G21+G23)</f>
        <v>0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 hidden="1">
      <c r="A27" s="93"/>
      <c r="B27" s="93"/>
      <c r="C27" s="93"/>
      <c r="D27" s="96">
        <f>G27+ก.ค.!D27</f>
        <v>0</v>
      </c>
      <c r="E27" s="147" t="s">
        <v>114</v>
      </c>
      <c r="F27" s="142" t="s">
        <v>118</v>
      </c>
      <c r="G27" s="149"/>
    </row>
    <row r="28" spans="1:10" s="36" customFormat="1" ht="12.75" hidden="1">
      <c r="A28" s="95"/>
      <c r="B28" s="95"/>
      <c r="C28" s="95"/>
      <c r="D28" s="96">
        <f>G28+ก.ค.!D28</f>
        <v>0</v>
      </c>
      <c r="E28" s="146" t="s">
        <v>115</v>
      </c>
      <c r="F28" s="142" t="s">
        <v>119</v>
      </c>
      <c r="G28" s="150"/>
    </row>
    <row r="29" spans="1:10" s="36" customFormat="1" ht="12.75" hidden="1">
      <c r="A29" s="95"/>
      <c r="B29" s="95"/>
      <c r="C29" s="95"/>
      <c r="D29" s="96">
        <f>G29+ก.ค.!D29</f>
        <v>0</v>
      </c>
      <c r="E29" s="146" t="s">
        <v>116</v>
      </c>
      <c r="F29" s="102" t="s">
        <v>120</v>
      </c>
      <c r="G29" s="150"/>
    </row>
    <row r="30" spans="1:10" s="36" customFormat="1" ht="12.75" hidden="1">
      <c r="A30" s="95"/>
      <c r="B30" s="95"/>
      <c r="C30" s="95"/>
      <c r="D30" s="96">
        <f>G30+ก.ค.!D30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G31+ก.ค.!D31</f>
        <v>844562</v>
      </c>
      <c r="E31" s="99" t="s">
        <v>26</v>
      </c>
      <c r="F31" s="100">
        <v>11041000</v>
      </c>
      <c r="G31" s="151"/>
      <c r="I31" s="54"/>
      <c r="J31" s="54"/>
    </row>
    <row r="32" spans="1:10" s="36" customFormat="1" ht="12.75">
      <c r="A32" s="96"/>
      <c r="B32" s="97"/>
      <c r="C32" s="97"/>
      <c r="D32" s="96">
        <f>G32+ก.ค.!D32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G33+ก.ค.!D33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G34+ก.ค.!D34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G35+ก.ค.!D35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G36+ก.ค.!D36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G37+ก.ค.!D37</f>
        <v>500000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G38+ก.ค.!D38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G39+ก.ค.!D39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G40+ก.ค.!D40</f>
        <v>0</v>
      </c>
      <c r="E40" s="108" t="s">
        <v>104</v>
      </c>
      <c r="F40" s="109">
        <v>12045000</v>
      </c>
      <c r="G40" s="66"/>
    </row>
    <row r="41" spans="1:10" s="36" customFormat="1" ht="12.75" hidden="1">
      <c r="A41" s="96"/>
      <c r="B41" s="97"/>
      <c r="C41" s="97"/>
      <c r="D41" s="96">
        <f>G41+ก.ค.!D41</f>
        <v>0</v>
      </c>
      <c r="E41" s="108" t="s">
        <v>132</v>
      </c>
      <c r="F41" s="109">
        <v>12046000</v>
      </c>
      <c r="G41" s="66"/>
    </row>
    <row r="42" spans="1:10" s="36" customFormat="1" ht="12.75" hidden="1">
      <c r="A42" s="96"/>
      <c r="B42" s="97"/>
      <c r="C42" s="97"/>
      <c r="D42" s="96">
        <f>G42+ก.ค.!D42</f>
        <v>0</v>
      </c>
      <c r="E42" s="108" t="s">
        <v>100</v>
      </c>
      <c r="F42" s="109">
        <v>19020000</v>
      </c>
      <c r="G42" s="66"/>
    </row>
    <row r="43" spans="1:10" s="36" customFormat="1" ht="12.75" hidden="1">
      <c r="A43" s="96"/>
      <c r="B43" s="97"/>
      <c r="C43" s="97"/>
      <c r="D43" s="96">
        <f>G43+ก.ค.!D43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G44+ก.ค.!D44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G45+ก.ค.!D45</f>
        <v>42552.11</v>
      </c>
      <c r="E45" s="108" t="s">
        <v>78</v>
      </c>
      <c r="F45" s="109">
        <v>21040001</v>
      </c>
      <c r="G45" s="66"/>
    </row>
    <row r="46" spans="1:10" s="36" customFormat="1" ht="12.75" hidden="1">
      <c r="A46" s="96"/>
      <c r="B46" s="97"/>
      <c r="C46" s="97"/>
      <c r="D46" s="96">
        <f>G46+ก.ค.!D46</f>
        <v>0</v>
      </c>
      <c r="E46" s="108" t="s">
        <v>99</v>
      </c>
      <c r="F46" s="109">
        <v>21040002</v>
      </c>
      <c r="G46" s="66"/>
    </row>
    <row r="47" spans="1:10" s="36" customFormat="1" ht="12.75" hidden="1">
      <c r="A47" s="96"/>
      <c r="B47" s="97"/>
      <c r="C47" s="97"/>
      <c r="D47" s="96">
        <f>G47+ก.ค.!D47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G48+ก.ค.!D48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G49+ก.ค.!D49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G50+ก.ค.!D50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G51+ก.ค.!D51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G52+ก.ค.!D52</f>
        <v>30700</v>
      </c>
      <c r="E52" s="108" t="s">
        <v>81</v>
      </c>
      <c r="F52" s="109">
        <v>21040008</v>
      </c>
      <c r="G52" s="66"/>
    </row>
    <row r="53" spans="1:7" s="36" customFormat="1" ht="12.75" hidden="1">
      <c r="A53" s="96"/>
      <c r="B53" s="97"/>
      <c r="C53" s="97"/>
      <c r="D53" s="96">
        <f>G53+ก.ค.!D53</f>
        <v>0</v>
      </c>
      <c r="E53" s="108" t="s">
        <v>108</v>
      </c>
      <c r="F53" s="109">
        <v>21040009</v>
      </c>
      <c r="G53" s="66"/>
    </row>
    <row r="54" spans="1:7" s="36" customFormat="1" ht="12.75" hidden="1">
      <c r="A54" s="96"/>
      <c r="B54" s="97"/>
      <c r="C54" s="97"/>
      <c r="D54" s="96">
        <f>G54+ก.ค.!D54</f>
        <v>0</v>
      </c>
      <c r="E54" s="108" t="s">
        <v>109</v>
      </c>
      <c r="F54" s="109">
        <v>21040010</v>
      </c>
      <c r="G54" s="66"/>
    </row>
    <row r="55" spans="1:7" s="36" customFormat="1" ht="12.75" hidden="1">
      <c r="A55" s="96"/>
      <c r="B55" s="97"/>
      <c r="C55" s="97"/>
      <c r="D55" s="96">
        <f>G55+ก.ค.!D55</f>
        <v>0</v>
      </c>
      <c r="E55" s="108" t="s">
        <v>110</v>
      </c>
      <c r="F55" s="109">
        <v>21040011</v>
      </c>
      <c r="G55" s="66"/>
    </row>
    <row r="56" spans="1:7" s="36" customFormat="1" ht="12.75" hidden="1">
      <c r="A56" s="96"/>
      <c r="B56" s="97"/>
      <c r="C56" s="97"/>
      <c r="D56" s="96">
        <f>G56+ก.ค.!D56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G57+ก.ค.!D57</f>
        <v>73752</v>
      </c>
      <c r="E57" s="108" t="s">
        <v>82</v>
      </c>
      <c r="F57" s="109">
        <v>21040013</v>
      </c>
      <c r="G57" s="66"/>
    </row>
    <row r="58" spans="1:7" s="36" customFormat="1" ht="12.75">
      <c r="A58" s="96"/>
      <c r="B58" s="97"/>
      <c r="C58" s="97"/>
      <c r="D58" s="96">
        <f>G58+ก.ค.!D58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G59+ก.ค.!D59</f>
        <v>1262672</v>
      </c>
      <c r="E59" s="108" t="s">
        <v>84</v>
      </c>
      <c r="F59" s="109">
        <v>21040015</v>
      </c>
      <c r="G59" s="66"/>
    </row>
    <row r="60" spans="1:7" s="36" customFormat="1" ht="12.75">
      <c r="A60" s="96"/>
      <c r="B60" s="97"/>
      <c r="C60" s="97"/>
      <c r="D60" s="96">
        <f>G60+ก.ค.!D60</f>
        <v>3467.63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G61+ก.ค.!D61</f>
        <v>81900</v>
      </c>
      <c r="E61" s="108" t="s">
        <v>145</v>
      </c>
      <c r="F61" s="109">
        <v>21040099</v>
      </c>
      <c r="G61" s="66"/>
    </row>
    <row r="62" spans="1:7" s="36" customFormat="1" ht="12.75">
      <c r="A62" s="96"/>
      <c r="B62" s="97"/>
      <c r="C62" s="97"/>
      <c r="D62" s="96">
        <f>G62+ก.ค.!D62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G63+ก.ค.!D63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G64+ก.ค.!D64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G65+ก.ค.!D65</f>
        <v>0</v>
      </c>
      <c r="E65" s="154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G66+ก.ค.!D66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G67+ก.ค.!D67</f>
        <v>0</v>
      </c>
      <c r="E67" s="154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G68+ก.ค.!D68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G69+ก.ค.!D69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G70+ก.ค.!D70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G71+ก.ค.!D71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G72+ก.ค.!D72</f>
        <v>70486.52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G73+ก.ค.!D73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G74+ก.ค.!D74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G75+ก.ค.!D75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G76+ก.ค.!D76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2950492.2600000002</v>
      </c>
      <c r="E78" s="39" t="s">
        <v>24</v>
      </c>
      <c r="F78" s="40"/>
      <c r="G78" s="58">
        <f>SUM(G31:G77)</f>
        <v>0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41737816.419999994</v>
      </c>
      <c r="E80" s="47" t="s">
        <v>27</v>
      </c>
      <c r="F80" s="63"/>
      <c r="G80" s="64">
        <f>(G25+G78)</f>
        <v>0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[2]ส.ค.!G7</f>
        <v>13550000</v>
      </c>
      <c r="B90" s="141">
        <v>0</v>
      </c>
      <c r="C90" s="121">
        <f>SUM(A90+B90)</f>
        <v>13550000</v>
      </c>
      <c r="D90" s="96">
        <f>G90+ก.ค.!D90</f>
        <v>10445523</v>
      </c>
      <c r="E90" s="115" t="s">
        <v>29</v>
      </c>
      <c r="F90" s="142" t="s">
        <v>86</v>
      </c>
      <c r="G90" s="98">
        <f>I90+J90</f>
        <v>0</v>
      </c>
      <c r="I90" s="66"/>
      <c r="J90" s="67"/>
    </row>
    <row r="91" spans="1:11" s="36" customFormat="1" ht="12.75">
      <c r="A91" s="96">
        <f>[2]ส.ค.!G8</f>
        <v>2657520</v>
      </c>
      <c r="B91" s="141">
        <v>0</v>
      </c>
      <c r="C91" s="121">
        <f t="shared" ref="C91:C100" si="1">SUM(A91+B91)</f>
        <v>2657520</v>
      </c>
      <c r="D91" s="96">
        <f>G91+ก.ค.!D91</f>
        <v>2159056</v>
      </c>
      <c r="E91" s="115" t="s">
        <v>30</v>
      </c>
      <c r="F91" s="142" t="s">
        <v>87</v>
      </c>
      <c r="G91" s="98">
        <f t="shared" ref="G91:G100" si="2">I91+J91</f>
        <v>0</v>
      </c>
      <c r="I91" s="66"/>
      <c r="J91" s="91"/>
    </row>
    <row r="92" spans="1:11" s="36" customFormat="1" ht="12.75">
      <c r="A92" s="96">
        <f>[2]ส.ค.!G9</f>
        <v>8701420</v>
      </c>
      <c r="B92" s="141">
        <v>0</v>
      </c>
      <c r="C92" s="121">
        <f t="shared" si="1"/>
        <v>8701420</v>
      </c>
      <c r="D92" s="96">
        <f>G92+ก.ค.!D92</f>
        <v>6552566</v>
      </c>
      <c r="E92" s="115" t="s">
        <v>31</v>
      </c>
      <c r="F92" s="142" t="s">
        <v>88</v>
      </c>
      <c r="G92" s="98">
        <f t="shared" si="2"/>
        <v>0</v>
      </c>
      <c r="I92" s="66"/>
      <c r="J92" s="67"/>
    </row>
    <row r="93" spans="1:11" s="36" customFormat="1" ht="12.75">
      <c r="A93" s="96">
        <f>[2]ส.ค.!G10</f>
        <v>574400</v>
      </c>
      <c r="B93" s="141">
        <v>0</v>
      </c>
      <c r="C93" s="121">
        <f t="shared" si="1"/>
        <v>574400</v>
      </c>
      <c r="D93" s="96">
        <f>G93+ก.ค.!D93</f>
        <v>360108</v>
      </c>
      <c r="E93" s="115" t="s">
        <v>32</v>
      </c>
      <c r="F93" s="142" t="s">
        <v>89</v>
      </c>
      <c r="G93" s="98">
        <f t="shared" si="2"/>
        <v>0</v>
      </c>
      <c r="I93" s="66"/>
      <c r="J93" s="91"/>
    </row>
    <row r="94" spans="1:11" s="36" customFormat="1" ht="12.75">
      <c r="A94" s="96">
        <f>[2]ส.ค.!G11</f>
        <v>4600860</v>
      </c>
      <c r="B94" s="141">
        <v>0</v>
      </c>
      <c r="C94" s="121">
        <f t="shared" si="1"/>
        <v>4600860</v>
      </c>
      <c r="D94" s="96">
        <f>G94+ก.ค.!D94</f>
        <v>2483388.54</v>
      </c>
      <c r="E94" s="115" t="s">
        <v>33</v>
      </c>
      <c r="F94" s="142" t="s">
        <v>90</v>
      </c>
      <c r="G94" s="98">
        <f t="shared" si="2"/>
        <v>0</v>
      </c>
      <c r="I94" s="66"/>
      <c r="J94" s="68"/>
    </row>
    <row r="95" spans="1:11" s="36" customFormat="1" ht="12.75">
      <c r="A95" s="96">
        <f>[2]ส.ค.!G12</f>
        <v>2504400</v>
      </c>
      <c r="B95" s="141">
        <v>0</v>
      </c>
      <c r="C95" s="121">
        <f t="shared" si="1"/>
        <v>2504400</v>
      </c>
      <c r="D95" s="96">
        <f>G95+ก.ค.!D95</f>
        <v>1226814.45</v>
      </c>
      <c r="E95" s="115" t="s">
        <v>34</v>
      </c>
      <c r="F95" s="142" t="s">
        <v>91</v>
      </c>
      <c r="G95" s="98">
        <f t="shared" si="2"/>
        <v>0</v>
      </c>
      <c r="I95" s="66"/>
      <c r="J95" s="67"/>
    </row>
    <row r="96" spans="1:11" s="36" customFormat="1" ht="12.75">
      <c r="A96" s="96">
        <f>[2]ส.ค.!G13</f>
        <v>268000</v>
      </c>
      <c r="B96" s="141">
        <v>0</v>
      </c>
      <c r="C96" s="121">
        <f t="shared" si="1"/>
        <v>268000</v>
      </c>
      <c r="D96" s="96">
        <f>G96+ก.ค.!D96</f>
        <v>174686.56999999998</v>
      </c>
      <c r="E96" s="115" t="s">
        <v>35</v>
      </c>
      <c r="F96" s="142" t="s">
        <v>92</v>
      </c>
      <c r="G96" s="98">
        <f t="shared" si="2"/>
        <v>0</v>
      </c>
      <c r="I96" s="66"/>
      <c r="J96" s="91"/>
    </row>
    <row r="97" spans="1:10" s="36" customFormat="1" ht="12.75">
      <c r="A97" s="96">
        <f>[2]ส.ค.!G14</f>
        <v>1029900</v>
      </c>
      <c r="B97" s="141">
        <v>0</v>
      </c>
      <c r="C97" s="121">
        <f t="shared" si="1"/>
        <v>1029900</v>
      </c>
      <c r="D97" s="96">
        <f>G97+ก.ค.!D97</f>
        <v>204380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[2]ส.ค.!G15</f>
        <v>3043500</v>
      </c>
      <c r="B98" s="141">
        <v>0</v>
      </c>
      <c r="C98" s="121">
        <f t="shared" si="1"/>
        <v>3043500</v>
      </c>
      <c r="D98" s="96">
        <f>G98+ก.ค.!D98</f>
        <v>140000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[2]ส.ค.!G16</f>
        <v>0</v>
      </c>
      <c r="B99" s="141">
        <v>0</v>
      </c>
      <c r="C99" s="121">
        <f t="shared" si="1"/>
        <v>0</v>
      </c>
      <c r="D99" s="96">
        <f>G99+ก.ค.!D99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[2]ส.ค.!G17</f>
        <v>2770000</v>
      </c>
      <c r="B100" s="141">
        <v>0</v>
      </c>
      <c r="C100" s="121">
        <f t="shared" si="1"/>
        <v>2770000</v>
      </c>
      <c r="D100" s="96">
        <f>G100+ก.ค.!D100</f>
        <v>2109000</v>
      </c>
      <c r="E100" s="115" t="s">
        <v>39</v>
      </c>
      <c r="F100" s="142" t="s">
        <v>96</v>
      </c>
      <c r="G100" s="98">
        <f t="shared" si="2"/>
        <v>0</v>
      </c>
      <c r="I100" s="89">
        <v>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25855522.559999999</v>
      </c>
      <c r="E102" s="47" t="s">
        <v>24</v>
      </c>
      <c r="F102" s="48"/>
      <c r="G102" s="49">
        <f>SUM(G90:G100)</f>
        <v>0</v>
      </c>
      <c r="I102" s="49">
        <f>SUM(I90:I100)</f>
        <v>0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G104+ก.ค.!D104</f>
        <v>891942</v>
      </c>
      <c r="E104" s="135" t="s">
        <v>26</v>
      </c>
      <c r="F104" s="136">
        <v>11041000</v>
      </c>
      <c r="G104" s="137"/>
    </row>
    <row r="105" spans="1:10" s="36" customFormat="1" ht="12.75">
      <c r="A105" s="96"/>
      <c r="B105" s="97"/>
      <c r="C105" s="97"/>
      <c r="D105" s="96">
        <f>G105+ก.ค.!D105</f>
        <v>300000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G106+ก.ค.!D106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G107+ก.ค.!D107</f>
        <v>0</v>
      </c>
      <c r="E107" s="104" t="s">
        <v>112</v>
      </c>
      <c r="F107" s="105">
        <v>11047000</v>
      </c>
      <c r="G107" s="66"/>
    </row>
    <row r="108" spans="1:10" s="36" customFormat="1" ht="12.75" hidden="1">
      <c r="A108" s="96"/>
      <c r="B108" s="97"/>
      <c r="C108" s="97"/>
      <c r="D108" s="96">
        <f>G108+ก.ค.!D108</f>
        <v>0</v>
      </c>
      <c r="E108" s="152" t="s">
        <v>123</v>
      </c>
      <c r="F108" s="153">
        <v>12010010</v>
      </c>
      <c r="G108" s="66"/>
    </row>
    <row r="109" spans="1:10" s="36" customFormat="1" ht="12.75">
      <c r="A109" s="96"/>
      <c r="B109" s="97"/>
      <c r="C109" s="97"/>
      <c r="D109" s="96">
        <f>G109+ก.ค.!D109</f>
        <v>0</v>
      </c>
      <c r="E109" s="108" t="s">
        <v>104</v>
      </c>
      <c r="F109" s="109">
        <v>12045000</v>
      </c>
      <c r="G109" s="66"/>
    </row>
    <row r="110" spans="1:10" s="36" customFormat="1" ht="12.75" hidden="1">
      <c r="A110" s="96"/>
      <c r="B110" s="97"/>
      <c r="C110" s="97"/>
      <c r="D110" s="96">
        <f>G110+ก.ค.!D110</f>
        <v>0</v>
      </c>
      <c r="E110" s="108" t="s">
        <v>132</v>
      </c>
      <c r="F110" s="109">
        <v>12046000</v>
      </c>
      <c r="G110" s="66"/>
    </row>
    <row r="111" spans="1:10" s="36" customFormat="1" ht="12.75" hidden="1">
      <c r="A111" s="96"/>
      <c r="B111" s="97"/>
      <c r="C111" s="97"/>
      <c r="D111" s="96">
        <f>G111+ก.ค.!D111</f>
        <v>0</v>
      </c>
      <c r="E111" s="108" t="s">
        <v>100</v>
      </c>
      <c r="F111" s="109">
        <v>19020000</v>
      </c>
      <c r="G111" s="66"/>
    </row>
    <row r="112" spans="1:10" s="36" customFormat="1" ht="12.75" hidden="1">
      <c r="A112" s="96"/>
      <c r="B112" s="97"/>
      <c r="C112" s="97"/>
      <c r="D112" s="96">
        <f>G112+ก.ค.!D112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G113+ก.ค.!D113</f>
        <v>0</v>
      </c>
      <c r="E113" s="106" t="s">
        <v>102</v>
      </c>
      <c r="F113" s="107">
        <v>19040000</v>
      </c>
      <c r="G113" s="66"/>
    </row>
    <row r="114" spans="1:10" s="36" customFormat="1" ht="12.75">
      <c r="A114" s="96"/>
      <c r="B114" s="97"/>
      <c r="C114" s="97"/>
      <c r="D114" s="96">
        <f>G114+ก.ค.!D114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G115+ก.ค.!D115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G116+ก.ค.!D116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G117+ก.ค.!D117</f>
        <v>49660.4</v>
      </c>
      <c r="E117" s="108" t="s">
        <v>78</v>
      </c>
      <c r="F117" s="109">
        <v>21040001</v>
      </c>
      <c r="G117" s="66"/>
      <c r="I117" s="55"/>
      <c r="J117" s="55"/>
    </row>
    <row r="118" spans="1:10" s="36" customFormat="1" ht="12.75">
      <c r="A118" s="96"/>
      <c r="B118" s="97"/>
      <c r="C118" s="97"/>
      <c r="D118" s="96">
        <f>G118+ก.ค.!D118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 hidden="1">
      <c r="A119" s="96"/>
      <c r="B119" s="97"/>
      <c r="C119" s="97"/>
      <c r="D119" s="96">
        <f>G119+ก.ค.!D119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G120+ก.ค.!D120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G121+ก.ค.!D121</f>
        <v>5235.3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G122+ก.ค.!D122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G123+ก.ค.!D123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G124+ก.ค.!D124</f>
        <v>62830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 hidden="1">
      <c r="A125" s="96"/>
      <c r="B125" s="97"/>
      <c r="C125" s="97"/>
      <c r="D125" s="96">
        <f>G125+ก.ค.!D125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 hidden="1">
      <c r="A126" s="96"/>
      <c r="B126" s="97"/>
      <c r="C126" s="97"/>
      <c r="D126" s="96">
        <f>G126+ก.ค.!D126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 hidden="1">
      <c r="A127" s="96"/>
      <c r="B127" s="97"/>
      <c r="C127" s="97"/>
      <c r="D127" s="96">
        <f>G127+ก.ค.!D127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 hidden="1">
      <c r="A128" s="96"/>
      <c r="B128" s="97"/>
      <c r="C128" s="97"/>
      <c r="D128" s="96">
        <f>G128+ก.ค.!D128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G129+ก.ค.!D129</f>
        <v>73752</v>
      </c>
      <c r="E129" s="108" t="s">
        <v>82</v>
      </c>
      <c r="F129" s="109">
        <v>21040013</v>
      </c>
      <c r="G129" s="66"/>
      <c r="I129" s="55"/>
      <c r="J129" s="55"/>
    </row>
    <row r="130" spans="1:10" s="36" customFormat="1" ht="12.75">
      <c r="A130" s="96"/>
      <c r="B130" s="97"/>
      <c r="C130" s="97"/>
      <c r="D130" s="96">
        <f>G130+ก.ค.!D130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G131+ก.ค.!D131</f>
        <v>1262672</v>
      </c>
      <c r="E131" s="108" t="s">
        <v>84</v>
      </c>
      <c r="F131" s="109">
        <v>21040015</v>
      </c>
      <c r="G131" s="66"/>
      <c r="I131" s="55"/>
      <c r="J131" s="55"/>
    </row>
    <row r="132" spans="1:10" s="36" customFormat="1" ht="12.75">
      <c r="A132" s="96"/>
      <c r="B132" s="97"/>
      <c r="C132" s="97"/>
      <c r="D132" s="96">
        <f>G132+ก.ค.!D132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G133+ก.ค.!D133</f>
        <v>60900</v>
      </c>
      <c r="E133" s="108" t="s">
        <v>97</v>
      </c>
      <c r="F133" s="109">
        <v>21040099</v>
      </c>
      <c r="G133" s="66"/>
    </row>
    <row r="134" spans="1:10" s="36" customFormat="1" ht="12.75">
      <c r="A134" s="96"/>
      <c r="B134" s="97"/>
      <c r="C134" s="97"/>
      <c r="D134" s="96">
        <f>G134+ก.ค.!D134</f>
        <v>0</v>
      </c>
      <c r="E134" s="108" t="s">
        <v>113</v>
      </c>
      <c r="F134" s="109">
        <v>21061000</v>
      </c>
      <c r="G134" s="66"/>
    </row>
    <row r="135" spans="1:10" s="36" customFormat="1" ht="12.75">
      <c r="A135" s="96"/>
      <c r="B135" s="97"/>
      <c r="C135" s="97"/>
      <c r="D135" s="96">
        <f>G135+ก.ค.!D135</f>
        <v>0</v>
      </c>
      <c r="E135" s="108" t="s">
        <v>124</v>
      </c>
      <c r="F135" s="109">
        <v>22011001</v>
      </c>
      <c r="G135" s="66"/>
    </row>
    <row r="136" spans="1:10" s="36" customFormat="1" ht="12.75">
      <c r="A136" s="96"/>
      <c r="B136" s="97"/>
      <c r="C136" s="97"/>
      <c r="D136" s="96">
        <f>G136+ก.ค.!D136</f>
        <v>0</v>
      </c>
      <c r="E136" s="108" t="s">
        <v>125</v>
      </c>
      <c r="F136" s="109">
        <v>22011002</v>
      </c>
      <c r="G136" s="66"/>
    </row>
    <row r="137" spans="1:10" s="36" customFormat="1" ht="12.75">
      <c r="A137" s="96"/>
      <c r="B137" s="97"/>
      <c r="C137" s="97"/>
      <c r="D137" s="96">
        <f>G137+ก.ค.!D137</f>
        <v>0</v>
      </c>
      <c r="E137" s="154" t="s">
        <v>126</v>
      </c>
      <c r="F137" s="109">
        <v>22011003</v>
      </c>
      <c r="G137" s="66"/>
    </row>
    <row r="138" spans="1:10" s="36" customFormat="1" ht="12.75">
      <c r="A138" s="96"/>
      <c r="B138" s="97"/>
      <c r="C138" s="97"/>
      <c r="D138" s="96">
        <f>G138+ก.ค.!D138</f>
        <v>0</v>
      </c>
      <c r="E138" s="108" t="s">
        <v>127</v>
      </c>
      <c r="F138" s="109">
        <v>22011004</v>
      </c>
      <c r="G138" s="66"/>
    </row>
    <row r="139" spans="1:10" s="36" customFormat="1" ht="12.75">
      <c r="A139" s="96"/>
      <c r="B139" s="97"/>
      <c r="C139" s="97"/>
      <c r="D139" s="96">
        <f>G139+ก.ค.!D139</f>
        <v>0</v>
      </c>
      <c r="E139" s="154" t="s">
        <v>128</v>
      </c>
      <c r="F139" s="109">
        <v>22012001</v>
      </c>
      <c r="G139" s="66"/>
    </row>
    <row r="140" spans="1:10" s="36" customFormat="1" ht="12.75">
      <c r="A140" s="96"/>
      <c r="B140" s="97"/>
      <c r="C140" s="97"/>
      <c r="D140" s="96">
        <f>G140+ก.ค.!D140</f>
        <v>0</v>
      </c>
      <c r="E140" s="108" t="s">
        <v>129</v>
      </c>
      <c r="F140" s="109">
        <v>22012002</v>
      </c>
      <c r="G140" s="66"/>
    </row>
    <row r="141" spans="1:10" s="36" customFormat="1" ht="12.75">
      <c r="A141" s="96"/>
      <c r="B141" s="97"/>
      <c r="C141" s="97"/>
      <c r="D141" s="96">
        <f>G141+ก.ค.!D141</f>
        <v>0</v>
      </c>
      <c r="E141" s="108" t="s">
        <v>130</v>
      </c>
      <c r="F141" s="109">
        <v>22012003</v>
      </c>
      <c r="G141" s="66"/>
    </row>
    <row r="142" spans="1:10" s="36" customFormat="1" ht="12.75">
      <c r="A142" s="96"/>
      <c r="B142" s="97"/>
      <c r="C142" s="97"/>
      <c r="D142" s="96">
        <f>G142+ก.ค.!D142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G143+ก.ค.!D143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G144+ก.ค.!D144</f>
        <v>1572700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G145+ก.ค.!D145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G146+ก.ค.!D146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G147+ก.ค.!D147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G148+ก.ค.!D148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4665743.7</v>
      </c>
      <c r="E150" s="47" t="s">
        <v>24</v>
      </c>
      <c r="F150" s="63"/>
      <c r="G150" s="64">
        <f>SUM(G104:G149)</f>
        <v>0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30521266.259999998</v>
      </c>
      <c r="E152" s="47" t="s">
        <v>42</v>
      </c>
      <c r="F152" s="63"/>
      <c r="G152" s="64">
        <f>G102+G150</f>
        <v>0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11216550.159999996</v>
      </c>
      <c r="E154" s="82" t="s">
        <v>49</v>
      </c>
      <c r="F154" s="81"/>
      <c r="G154" s="83">
        <f>SUM(G80-G152)</f>
        <v>0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41218016.82</v>
      </c>
      <c r="E156" s="85" t="s">
        <v>43</v>
      </c>
      <c r="F156" s="81"/>
      <c r="G156" s="64">
        <f>(G10+G80-G152)</f>
        <v>41218016.819999993</v>
      </c>
      <c r="H156" s="88" t="s">
        <v>72</v>
      </c>
      <c r="I156" s="88" t="s">
        <v>73</v>
      </c>
    </row>
    <row r="157" spans="1:9" ht="15" thickTop="1">
      <c r="G157" s="28"/>
      <c r="H157" s="30"/>
      <c r="I157" s="88" t="s">
        <v>98</v>
      </c>
    </row>
    <row r="158" spans="1:9">
      <c r="G158" s="28"/>
      <c r="H158" s="30"/>
    </row>
    <row r="159" spans="1:9">
      <c r="G159" s="28"/>
      <c r="H159" s="30"/>
    </row>
    <row r="160" spans="1:9">
      <c r="G160" s="28"/>
      <c r="H160" s="30"/>
    </row>
    <row r="161" spans="1:8">
      <c r="G161" s="28"/>
      <c r="H161" s="30"/>
    </row>
    <row r="162" spans="1:8">
      <c r="G162" s="28"/>
      <c r="H162" s="30"/>
    </row>
    <row r="163" spans="1:8">
      <c r="G163" s="28"/>
      <c r="H163" s="30"/>
    </row>
    <row r="164" spans="1:8">
      <c r="G164" s="28"/>
      <c r="H164" s="30"/>
    </row>
    <row r="165" spans="1:8">
      <c r="G165" s="28"/>
      <c r="H165" s="30"/>
    </row>
    <row r="166" spans="1:8">
      <c r="G166" s="28"/>
      <c r="H166" s="30"/>
    </row>
    <row r="167" spans="1:8">
      <c r="A167" s="27"/>
      <c r="B167" s="29"/>
      <c r="C167" s="30"/>
      <c r="D167" s="30"/>
    </row>
    <row r="168" spans="1:8">
      <c r="A168" s="27"/>
      <c r="B168" s="29"/>
      <c r="C168" s="30"/>
      <c r="D168" s="30"/>
    </row>
    <row r="169" spans="1:8">
      <c r="A169" s="27"/>
      <c r="B169" s="29"/>
      <c r="C169" s="30"/>
      <c r="D169" s="30"/>
    </row>
    <row r="170" spans="1:8">
      <c r="A170" s="27"/>
      <c r="B170" s="29"/>
      <c r="C170" s="30"/>
      <c r="D170" s="30"/>
    </row>
    <row r="171" spans="1:8">
      <c r="A171" s="184"/>
      <c r="B171" s="184"/>
      <c r="C171" s="184"/>
      <c r="D171" s="184"/>
      <c r="E171" s="184"/>
      <c r="F171" s="184"/>
      <c r="G171" s="184"/>
    </row>
  </sheetData>
  <mergeCells count="13">
    <mergeCell ref="A171:G171"/>
    <mergeCell ref="A1:G1"/>
    <mergeCell ref="I1:K1"/>
    <mergeCell ref="A2:G2"/>
    <mergeCell ref="A3:G3"/>
    <mergeCell ref="A5:D5"/>
    <mergeCell ref="E5:E8"/>
    <mergeCell ref="F5:F8"/>
    <mergeCell ref="A85:D85"/>
    <mergeCell ref="E85:E88"/>
    <mergeCell ref="F85:F88"/>
    <mergeCell ref="I85:J86"/>
    <mergeCell ref="A84:G84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57" zoomScale="110" zoomScaleNormal="110" workbookViewId="0">
      <selection activeCell="I21" sqref="I21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กันยายน  2561</v>
      </c>
      <c r="B3" s="186"/>
      <c r="C3" s="186"/>
      <c r="D3" s="186"/>
      <c r="E3" s="186"/>
      <c r="F3" s="186"/>
      <c r="G3" s="186"/>
      <c r="I3" s="6">
        <v>2561</v>
      </c>
      <c r="J3" s="6" t="s">
        <v>67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ส.ค.!G156</f>
        <v>41218016.819999993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G12+ส.ค.!D12</f>
        <v>104565</v>
      </c>
      <c r="E12" s="115" t="s">
        <v>16</v>
      </c>
      <c r="F12" s="109">
        <v>41100000</v>
      </c>
      <c r="G12" s="98">
        <f>[1]ก.ย.!G16</f>
        <v>0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G13+ส.ค.!D13</f>
        <v>34446.300000000003</v>
      </c>
      <c r="E13" s="115" t="s">
        <v>17</v>
      </c>
      <c r="F13" s="109">
        <v>41200000</v>
      </c>
      <c r="G13" s="98">
        <f>[1]ก.ย.!G78</f>
        <v>0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G14+ส.ค.!D14</f>
        <v>312833.47000000003</v>
      </c>
      <c r="E14" s="115" t="s">
        <v>18</v>
      </c>
      <c r="F14" s="109">
        <v>41300000</v>
      </c>
      <c r="G14" s="98">
        <f>[1]ก.ย.!G86</f>
        <v>0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G15+ส.ค.!D15</f>
        <v>0</v>
      </c>
      <c r="E15" s="115" t="s">
        <v>19</v>
      </c>
      <c r="F15" s="109">
        <v>41400000</v>
      </c>
      <c r="G15" s="98">
        <f>[1]ก.ย.!G95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G16+ส.ค.!D16</f>
        <v>3430</v>
      </c>
      <c r="E16" s="115" t="s">
        <v>20</v>
      </c>
      <c r="F16" s="109">
        <v>41500000</v>
      </c>
      <c r="G16" s="98">
        <f>[1]ก.ย.!G106</f>
        <v>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G17+ส.ค.!D17</f>
        <v>0</v>
      </c>
      <c r="E17" s="115" t="s">
        <v>21</v>
      </c>
      <c r="F17" s="109">
        <v>41600000</v>
      </c>
      <c r="G17" s="98">
        <f>[1]ก.ย.!G110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G18+ส.ค.!D18</f>
        <v>16744493.390000001</v>
      </c>
      <c r="E18" s="115" t="s">
        <v>22</v>
      </c>
      <c r="F18" s="109">
        <v>42100000</v>
      </c>
      <c r="G18" s="98">
        <f>[1]ก.ย.!G131</f>
        <v>0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G19+ส.ค.!D19</f>
        <v>21587556</v>
      </c>
      <c r="E19" s="115" t="s">
        <v>23</v>
      </c>
      <c r="F19" s="109">
        <v>43100000</v>
      </c>
      <c r="G19" s="98">
        <f>[1]ก.ย.!G137</f>
        <v>0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38787324.159999996</v>
      </c>
      <c r="E21" s="39" t="s">
        <v>24</v>
      </c>
      <c r="F21" s="40"/>
      <c r="G21" s="38">
        <f>SUM(G12:G19)</f>
        <v>0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G23+ส.ค.!D23</f>
        <v>0</v>
      </c>
      <c r="E23" s="129" t="s">
        <v>25</v>
      </c>
      <c r="F23" s="130">
        <v>44100000</v>
      </c>
      <c r="G23" s="128">
        <f>[1]ก.ย.!G144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38787324.159999996</v>
      </c>
      <c r="E25" s="47" t="s">
        <v>24</v>
      </c>
      <c r="F25" s="48"/>
      <c r="G25" s="49">
        <f>SUM(G21+G23)</f>
        <v>0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 hidden="1">
      <c r="A27" s="93"/>
      <c r="B27" s="93"/>
      <c r="C27" s="93"/>
      <c r="D27" s="96">
        <f>G27+ส.ค.!D27</f>
        <v>0</v>
      </c>
      <c r="E27" s="147" t="s">
        <v>114</v>
      </c>
      <c r="F27" s="142" t="s">
        <v>118</v>
      </c>
      <c r="G27" s="149"/>
    </row>
    <row r="28" spans="1:10" s="36" customFormat="1" ht="12.75" hidden="1">
      <c r="A28" s="95"/>
      <c r="B28" s="95"/>
      <c r="C28" s="95"/>
      <c r="D28" s="96">
        <f>G28+ส.ค.!D28</f>
        <v>0</v>
      </c>
      <c r="E28" s="146" t="s">
        <v>115</v>
      </c>
      <c r="F28" s="142" t="s">
        <v>119</v>
      </c>
      <c r="G28" s="150"/>
    </row>
    <row r="29" spans="1:10" s="36" customFormat="1" ht="12.75" hidden="1">
      <c r="A29" s="95"/>
      <c r="B29" s="95"/>
      <c r="C29" s="95"/>
      <c r="D29" s="96">
        <f>G29+ส.ค.!D29</f>
        <v>0</v>
      </c>
      <c r="E29" s="146" t="s">
        <v>116</v>
      </c>
      <c r="F29" s="102" t="s">
        <v>120</v>
      </c>
      <c r="G29" s="150"/>
    </row>
    <row r="30" spans="1:10" s="36" customFormat="1" ht="12.75" hidden="1">
      <c r="A30" s="95"/>
      <c r="B30" s="95"/>
      <c r="C30" s="95"/>
      <c r="D30" s="96">
        <f>G30+ส.ค.!D30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G31+ส.ค.!D31</f>
        <v>844562</v>
      </c>
      <c r="E31" s="99" t="s">
        <v>26</v>
      </c>
      <c r="F31" s="100">
        <v>11041000</v>
      </c>
      <c r="G31" s="151"/>
      <c r="I31" s="54"/>
      <c r="J31" s="54"/>
    </row>
    <row r="32" spans="1:10" s="36" customFormat="1" ht="12.75">
      <c r="A32" s="96"/>
      <c r="B32" s="97"/>
      <c r="C32" s="97"/>
      <c r="D32" s="96">
        <f>G32+ส.ค.!D32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G33+ส.ค.!D33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G34+ส.ค.!D34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G35+ส.ค.!D35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G36+ส.ค.!D36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G37+ส.ค.!D37</f>
        <v>500000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G38+ส.ค.!D38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G39+ส.ค.!D39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G40+ส.ค.!D40</f>
        <v>0</v>
      </c>
      <c r="E40" s="108" t="s">
        <v>104</v>
      </c>
      <c r="F40" s="109">
        <v>12045000</v>
      </c>
      <c r="G40" s="66"/>
    </row>
    <row r="41" spans="1:10" s="36" customFormat="1" ht="12.75" hidden="1">
      <c r="A41" s="96"/>
      <c r="B41" s="97"/>
      <c r="C41" s="97"/>
      <c r="D41" s="96">
        <f>G41+ส.ค.!D41</f>
        <v>0</v>
      </c>
      <c r="E41" s="108" t="s">
        <v>132</v>
      </c>
      <c r="F41" s="109">
        <v>12046000</v>
      </c>
      <c r="G41" s="66"/>
    </row>
    <row r="42" spans="1:10" s="36" customFormat="1" ht="12.75" hidden="1">
      <c r="A42" s="96"/>
      <c r="B42" s="97"/>
      <c r="C42" s="97"/>
      <c r="D42" s="96">
        <f>G42+ส.ค.!D42</f>
        <v>0</v>
      </c>
      <c r="E42" s="108" t="s">
        <v>100</v>
      </c>
      <c r="F42" s="109">
        <v>19020000</v>
      </c>
      <c r="G42" s="66"/>
    </row>
    <row r="43" spans="1:10" s="36" customFormat="1" ht="12.75" hidden="1">
      <c r="A43" s="96"/>
      <c r="B43" s="97"/>
      <c r="C43" s="97"/>
      <c r="D43" s="96">
        <f>G43+ส.ค.!D43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G44+ส.ค.!D44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G45+ส.ค.!D45</f>
        <v>42552.11</v>
      </c>
      <c r="E45" s="108" t="s">
        <v>78</v>
      </c>
      <c r="F45" s="109">
        <v>21040001</v>
      </c>
      <c r="G45" s="66"/>
    </row>
    <row r="46" spans="1:10" s="36" customFormat="1" ht="12.75" hidden="1">
      <c r="A46" s="96"/>
      <c r="B46" s="97"/>
      <c r="C46" s="97"/>
      <c r="D46" s="96">
        <f>G46+ส.ค.!D46</f>
        <v>0</v>
      </c>
      <c r="E46" s="108" t="s">
        <v>99</v>
      </c>
      <c r="F46" s="109">
        <v>21040002</v>
      </c>
      <c r="G46" s="66"/>
    </row>
    <row r="47" spans="1:10" s="36" customFormat="1" ht="12.75" hidden="1">
      <c r="A47" s="96"/>
      <c r="B47" s="97"/>
      <c r="C47" s="97"/>
      <c r="D47" s="96">
        <f>G47+ส.ค.!D47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G48+ส.ค.!D48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G49+ส.ค.!D49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G50+ส.ค.!D50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G51+ส.ค.!D51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G52+ส.ค.!D52</f>
        <v>30700</v>
      </c>
      <c r="E52" s="108" t="s">
        <v>81</v>
      </c>
      <c r="F52" s="109">
        <v>21040008</v>
      </c>
      <c r="G52" s="66"/>
    </row>
    <row r="53" spans="1:7" s="36" customFormat="1" ht="12.75" hidden="1">
      <c r="A53" s="96"/>
      <c r="B53" s="97"/>
      <c r="C53" s="97"/>
      <c r="D53" s="96">
        <f>G53+ส.ค.!D53</f>
        <v>0</v>
      </c>
      <c r="E53" s="108" t="s">
        <v>108</v>
      </c>
      <c r="F53" s="109">
        <v>21040009</v>
      </c>
      <c r="G53" s="66"/>
    </row>
    <row r="54" spans="1:7" s="36" customFormat="1" ht="12.75" hidden="1">
      <c r="A54" s="96"/>
      <c r="B54" s="97"/>
      <c r="C54" s="97"/>
      <c r="D54" s="96">
        <f>G54+ส.ค.!D54</f>
        <v>0</v>
      </c>
      <c r="E54" s="108" t="s">
        <v>109</v>
      </c>
      <c r="F54" s="109">
        <v>21040010</v>
      </c>
      <c r="G54" s="66"/>
    </row>
    <row r="55" spans="1:7" s="36" customFormat="1" ht="12.75" hidden="1">
      <c r="A55" s="96"/>
      <c r="B55" s="97"/>
      <c r="C55" s="97"/>
      <c r="D55" s="96">
        <f>G55+ส.ค.!D55</f>
        <v>0</v>
      </c>
      <c r="E55" s="108" t="s">
        <v>110</v>
      </c>
      <c r="F55" s="109">
        <v>21040011</v>
      </c>
      <c r="G55" s="66"/>
    </row>
    <row r="56" spans="1:7" s="36" customFormat="1" ht="12.75" hidden="1">
      <c r="A56" s="96"/>
      <c r="B56" s="97"/>
      <c r="C56" s="97"/>
      <c r="D56" s="96">
        <f>G56+ส.ค.!D56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G57+ส.ค.!D57</f>
        <v>73752</v>
      </c>
      <c r="E57" s="108" t="s">
        <v>82</v>
      </c>
      <c r="F57" s="109">
        <v>21040013</v>
      </c>
      <c r="G57" s="66"/>
    </row>
    <row r="58" spans="1:7" s="36" customFormat="1" ht="12.75">
      <c r="A58" s="96"/>
      <c r="B58" s="97"/>
      <c r="C58" s="97"/>
      <c r="D58" s="96">
        <f>G58+ส.ค.!D58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G59+ส.ค.!D59</f>
        <v>1262672</v>
      </c>
      <c r="E59" s="108" t="s">
        <v>84</v>
      </c>
      <c r="F59" s="109">
        <v>21040015</v>
      </c>
      <c r="G59" s="66"/>
    </row>
    <row r="60" spans="1:7" s="36" customFormat="1" ht="12.75">
      <c r="A60" s="96"/>
      <c r="B60" s="97"/>
      <c r="C60" s="97"/>
      <c r="D60" s="96">
        <f>G60+ส.ค.!D60</f>
        <v>3467.63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G61+ส.ค.!D61</f>
        <v>81900</v>
      </c>
      <c r="E61" s="108" t="s">
        <v>145</v>
      </c>
      <c r="F61" s="109">
        <v>21040099</v>
      </c>
      <c r="G61" s="66"/>
    </row>
    <row r="62" spans="1:7" s="36" customFormat="1" ht="12.75">
      <c r="A62" s="96"/>
      <c r="B62" s="97"/>
      <c r="C62" s="97"/>
      <c r="D62" s="96">
        <f>G62+ส.ค.!D62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G63+ส.ค.!D63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G64+ส.ค.!D64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G65+ส.ค.!D65</f>
        <v>0</v>
      </c>
      <c r="E65" s="108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G66+ส.ค.!D66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G67+ส.ค.!D67</f>
        <v>0</v>
      </c>
      <c r="E67" s="108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G68+ส.ค.!D68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G69+ส.ค.!D69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G70+ส.ค.!D70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G71+ส.ค.!D71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G72+ส.ค.!D72</f>
        <v>70486.52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G73+ส.ค.!D73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G74+ส.ค.!D74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G75+ส.ค.!D75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G76+ส.ค.!D76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2950492.2600000002</v>
      </c>
      <c r="E78" s="39" t="s">
        <v>24</v>
      </c>
      <c r="F78" s="40"/>
      <c r="G78" s="58">
        <f>SUM(G31:G77)</f>
        <v>0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41737816.419999994</v>
      </c>
      <c r="E80" s="47" t="s">
        <v>27</v>
      </c>
      <c r="F80" s="63"/>
      <c r="G80" s="64">
        <f>(G25+G78)</f>
        <v>0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[2]ก.ย.!G7</f>
        <v>13550000</v>
      </c>
      <c r="B90" s="141">
        <v>0</v>
      </c>
      <c r="C90" s="121">
        <f>SUM(A90+B90)</f>
        <v>13550000</v>
      </c>
      <c r="D90" s="96">
        <f>G90+ส.ค.!D90</f>
        <v>10445523</v>
      </c>
      <c r="E90" s="115" t="s">
        <v>29</v>
      </c>
      <c r="F90" s="142" t="s">
        <v>86</v>
      </c>
      <c r="G90" s="98">
        <f>I90+J90</f>
        <v>0</v>
      </c>
      <c r="I90" s="66"/>
      <c r="J90" s="67"/>
    </row>
    <row r="91" spans="1:11" s="36" customFormat="1" ht="12.75">
      <c r="A91" s="96">
        <f>[2]ก.ย.!G8</f>
        <v>2657520</v>
      </c>
      <c r="B91" s="141">
        <v>0</v>
      </c>
      <c r="C91" s="121">
        <f t="shared" ref="C91:C100" si="1">SUM(A91+B91)</f>
        <v>2657520</v>
      </c>
      <c r="D91" s="96">
        <f>G91+ส.ค.!D91</f>
        <v>2159056</v>
      </c>
      <c r="E91" s="115" t="s">
        <v>30</v>
      </c>
      <c r="F91" s="142" t="s">
        <v>87</v>
      </c>
      <c r="G91" s="98">
        <f t="shared" ref="G91:G100" si="2">I91+J91</f>
        <v>0</v>
      </c>
      <c r="I91" s="66"/>
      <c r="J91" s="91"/>
    </row>
    <row r="92" spans="1:11" s="36" customFormat="1" ht="12.75">
      <c r="A92" s="96">
        <f>[2]ก.ย.!G9</f>
        <v>8701420</v>
      </c>
      <c r="B92" s="141">
        <v>0</v>
      </c>
      <c r="C92" s="121">
        <f t="shared" si="1"/>
        <v>8701420</v>
      </c>
      <c r="D92" s="96">
        <f>G92+ส.ค.!D92</f>
        <v>6552566</v>
      </c>
      <c r="E92" s="115" t="s">
        <v>31</v>
      </c>
      <c r="F92" s="142" t="s">
        <v>88</v>
      </c>
      <c r="G92" s="98">
        <f t="shared" si="2"/>
        <v>0</v>
      </c>
      <c r="I92" s="66"/>
      <c r="J92" s="67"/>
    </row>
    <row r="93" spans="1:11" s="36" customFormat="1" ht="12.75">
      <c r="A93" s="96">
        <f>[2]ก.ย.!G10</f>
        <v>574400</v>
      </c>
      <c r="B93" s="141">
        <v>0</v>
      </c>
      <c r="C93" s="121">
        <f t="shared" si="1"/>
        <v>574400</v>
      </c>
      <c r="D93" s="96">
        <f>G93+ส.ค.!D93</f>
        <v>360108</v>
      </c>
      <c r="E93" s="115" t="s">
        <v>32</v>
      </c>
      <c r="F93" s="142" t="s">
        <v>89</v>
      </c>
      <c r="G93" s="98">
        <f t="shared" si="2"/>
        <v>0</v>
      </c>
      <c r="I93" s="66"/>
      <c r="J93" s="91"/>
    </row>
    <row r="94" spans="1:11" s="36" customFormat="1" ht="12.75">
      <c r="A94" s="96">
        <f>[2]ก.ย.!G11</f>
        <v>4600860</v>
      </c>
      <c r="B94" s="141">
        <v>0</v>
      </c>
      <c r="C94" s="121">
        <f t="shared" si="1"/>
        <v>4600860</v>
      </c>
      <c r="D94" s="96">
        <f>G94+ส.ค.!D94</f>
        <v>2483388.54</v>
      </c>
      <c r="E94" s="115" t="s">
        <v>33</v>
      </c>
      <c r="F94" s="142" t="s">
        <v>90</v>
      </c>
      <c r="G94" s="98">
        <f t="shared" si="2"/>
        <v>0</v>
      </c>
      <c r="I94" s="66"/>
      <c r="J94" s="68"/>
    </row>
    <row r="95" spans="1:11" s="36" customFormat="1" ht="12.75">
      <c r="A95" s="96">
        <f>[2]ก.ย.!G12</f>
        <v>2504400</v>
      </c>
      <c r="B95" s="141">
        <v>0</v>
      </c>
      <c r="C95" s="121">
        <f t="shared" si="1"/>
        <v>2504400</v>
      </c>
      <c r="D95" s="96">
        <f>G95+ส.ค.!D95</f>
        <v>1226814.45</v>
      </c>
      <c r="E95" s="115" t="s">
        <v>34</v>
      </c>
      <c r="F95" s="142" t="s">
        <v>91</v>
      </c>
      <c r="G95" s="98">
        <f t="shared" si="2"/>
        <v>0</v>
      </c>
      <c r="I95" s="66"/>
      <c r="J95" s="67"/>
    </row>
    <row r="96" spans="1:11" s="36" customFormat="1" ht="12.75">
      <c r="A96" s="96">
        <f>[2]ก.ย.!G13</f>
        <v>268000</v>
      </c>
      <c r="B96" s="141">
        <v>0</v>
      </c>
      <c r="C96" s="121">
        <f t="shared" si="1"/>
        <v>268000</v>
      </c>
      <c r="D96" s="96">
        <f>G96+ส.ค.!D96</f>
        <v>174686.56999999998</v>
      </c>
      <c r="E96" s="115" t="s">
        <v>35</v>
      </c>
      <c r="F96" s="142" t="s">
        <v>92</v>
      </c>
      <c r="G96" s="98">
        <f t="shared" si="2"/>
        <v>0</v>
      </c>
      <c r="I96" s="66"/>
      <c r="J96" s="91"/>
    </row>
    <row r="97" spans="1:10" s="36" customFormat="1" ht="12.75">
      <c r="A97" s="96">
        <f>[2]ก.ย.!G14</f>
        <v>1029900</v>
      </c>
      <c r="B97" s="141">
        <v>0</v>
      </c>
      <c r="C97" s="121">
        <f t="shared" si="1"/>
        <v>1029900</v>
      </c>
      <c r="D97" s="96">
        <f>G97+ส.ค.!D97</f>
        <v>204380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[2]ก.ย.!G15</f>
        <v>3043500</v>
      </c>
      <c r="B98" s="141">
        <v>0</v>
      </c>
      <c r="C98" s="121">
        <f t="shared" si="1"/>
        <v>3043500</v>
      </c>
      <c r="D98" s="96">
        <f>G98+ส.ค.!D98</f>
        <v>140000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[2]ก.ย.!G16</f>
        <v>0</v>
      </c>
      <c r="B99" s="141">
        <v>0</v>
      </c>
      <c r="C99" s="121">
        <f t="shared" si="1"/>
        <v>0</v>
      </c>
      <c r="D99" s="96">
        <f>G99+ส.ค.!D99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[2]ก.ย.!G17</f>
        <v>2770000</v>
      </c>
      <c r="B100" s="141">
        <v>0</v>
      </c>
      <c r="C100" s="121">
        <f t="shared" si="1"/>
        <v>2770000</v>
      </c>
      <c r="D100" s="96">
        <f>G100+ส.ค.!D100</f>
        <v>2109000</v>
      </c>
      <c r="E100" s="115" t="s">
        <v>39</v>
      </c>
      <c r="F100" s="142" t="s">
        <v>96</v>
      </c>
      <c r="G100" s="98">
        <f t="shared" si="2"/>
        <v>0</v>
      </c>
      <c r="I100" s="89">
        <v>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25855522.559999999</v>
      </c>
      <c r="E102" s="47" t="s">
        <v>24</v>
      </c>
      <c r="F102" s="48"/>
      <c r="G102" s="49">
        <f>SUM(G90:G100)</f>
        <v>0</v>
      </c>
      <c r="I102" s="49">
        <f>SUM(I90:I100)</f>
        <v>0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G104+ส.ค.!D104</f>
        <v>891942</v>
      </c>
      <c r="E104" s="135" t="s">
        <v>26</v>
      </c>
      <c r="F104" s="136">
        <v>11041000</v>
      </c>
      <c r="G104" s="137"/>
    </row>
    <row r="105" spans="1:10" s="36" customFormat="1" ht="12.75">
      <c r="A105" s="96"/>
      <c r="B105" s="97"/>
      <c r="C105" s="97"/>
      <c r="D105" s="96">
        <f>G105+ส.ค.!D105</f>
        <v>300000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G106+ส.ค.!D106</f>
        <v>0</v>
      </c>
      <c r="E106" s="108" t="s">
        <v>48</v>
      </c>
      <c r="F106" s="109">
        <v>11046000</v>
      </c>
      <c r="G106" s="66"/>
      <c r="I106" s="90"/>
    </row>
    <row r="107" spans="1:10" s="36" customFormat="1" ht="12.75">
      <c r="A107" s="96"/>
      <c r="B107" s="97"/>
      <c r="C107" s="97"/>
      <c r="D107" s="96">
        <f>G107+ส.ค.!D107</f>
        <v>0</v>
      </c>
      <c r="E107" s="104" t="s">
        <v>112</v>
      </c>
      <c r="F107" s="105">
        <v>11047000</v>
      </c>
      <c r="G107" s="66"/>
      <c r="I107" s="90"/>
    </row>
    <row r="108" spans="1:10" s="36" customFormat="1" ht="12.75" hidden="1">
      <c r="A108" s="96"/>
      <c r="B108" s="97"/>
      <c r="C108" s="97"/>
      <c r="D108" s="96">
        <f>G108+ส.ค.!D108</f>
        <v>0</v>
      </c>
      <c r="E108" s="152" t="s">
        <v>123</v>
      </c>
      <c r="F108" s="153">
        <v>12010010</v>
      </c>
      <c r="G108" s="66"/>
      <c r="I108" s="90"/>
    </row>
    <row r="109" spans="1:10" s="36" customFormat="1" ht="12.75">
      <c r="A109" s="96"/>
      <c r="B109" s="97"/>
      <c r="C109" s="97"/>
      <c r="D109" s="96">
        <f>G109+ส.ค.!D109</f>
        <v>0</v>
      </c>
      <c r="E109" s="108" t="s">
        <v>104</v>
      </c>
      <c r="F109" s="109">
        <v>12045000</v>
      </c>
      <c r="G109" s="66"/>
      <c r="I109" s="90"/>
    </row>
    <row r="110" spans="1:10" s="36" customFormat="1" ht="12.75" hidden="1">
      <c r="A110" s="96"/>
      <c r="B110" s="97"/>
      <c r="C110" s="97"/>
      <c r="D110" s="96">
        <f>G110+ส.ค.!D110</f>
        <v>0</v>
      </c>
      <c r="E110" s="108" t="s">
        <v>132</v>
      </c>
      <c r="F110" s="109">
        <v>12046000</v>
      </c>
      <c r="G110" s="66"/>
      <c r="I110" s="90"/>
    </row>
    <row r="111" spans="1:10" s="36" customFormat="1" ht="12.75" hidden="1">
      <c r="A111" s="96"/>
      <c r="B111" s="97"/>
      <c r="C111" s="97"/>
      <c r="D111" s="96">
        <f>G111+ส.ค.!D111</f>
        <v>0</v>
      </c>
      <c r="E111" s="108" t="s">
        <v>100</v>
      </c>
      <c r="F111" s="109">
        <v>19020000</v>
      </c>
      <c r="G111" s="66"/>
      <c r="I111" s="90"/>
    </row>
    <row r="112" spans="1:10" s="36" customFormat="1" ht="12.75" hidden="1">
      <c r="A112" s="96"/>
      <c r="B112" s="97"/>
      <c r="C112" s="97"/>
      <c r="D112" s="96">
        <f>G112+ส.ค.!D112</f>
        <v>0</v>
      </c>
      <c r="E112" s="108" t="s">
        <v>101</v>
      </c>
      <c r="F112" s="109">
        <v>19030000</v>
      </c>
      <c r="G112" s="66"/>
      <c r="I112" s="90"/>
    </row>
    <row r="113" spans="1:10" s="36" customFormat="1" ht="12.75">
      <c r="A113" s="96"/>
      <c r="B113" s="97"/>
      <c r="C113" s="97"/>
      <c r="D113" s="96">
        <f>G113+ส.ค.!D113</f>
        <v>0</v>
      </c>
      <c r="E113" s="106" t="s">
        <v>102</v>
      </c>
      <c r="F113" s="107">
        <v>19040000</v>
      </c>
      <c r="G113" s="66"/>
      <c r="I113" s="90"/>
    </row>
    <row r="114" spans="1:10" s="36" customFormat="1" ht="12.75">
      <c r="A114" s="96"/>
      <c r="B114" s="97"/>
      <c r="C114" s="97"/>
      <c r="D114" s="96">
        <f>G114+ส.ค.!D114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G115+ส.ค.!D115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G116+ส.ค.!D116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G117+ส.ค.!D117</f>
        <v>49660.4</v>
      </c>
      <c r="E117" s="108" t="s">
        <v>78</v>
      </c>
      <c r="F117" s="109">
        <v>21040001</v>
      </c>
      <c r="G117" s="66"/>
      <c r="I117" s="55"/>
      <c r="J117" s="55"/>
    </row>
    <row r="118" spans="1:10" s="36" customFormat="1" ht="12.75">
      <c r="A118" s="96"/>
      <c r="B118" s="97"/>
      <c r="C118" s="97"/>
      <c r="D118" s="96">
        <f>G118+ส.ค.!D118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 hidden="1">
      <c r="A119" s="96"/>
      <c r="B119" s="97"/>
      <c r="C119" s="97"/>
      <c r="D119" s="96">
        <f>G119+ส.ค.!D119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G120+ส.ค.!D120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G121+ส.ค.!D121</f>
        <v>5235.3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G122+ส.ค.!D122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G123+ส.ค.!D123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G124+ส.ค.!D124</f>
        <v>62830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 hidden="1">
      <c r="A125" s="96"/>
      <c r="B125" s="97"/>
      <c r="C125" s="97"/>
      <c r="D125" s="96">
        <f>G125+ส.ค.!D125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 hidden="1">
      <c r="A126" s="96"/>
      <c r="B126" s="97"/>
      <c r="C126" s="97"/>
      <c r="D126" s="96">
        <f>G126+ส.ค.!D126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 hidden="1">
      <c r="A127" s="96"/>
      <c r="B127" s="97"/>
      <c r="C127" s="97"/>
      <c r="D127" s="96">
        <f>G127+ส.ค.!D127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 hidden="1">
      <c r="A128" s="96"/>
      <c r="B128" s="97"/>
      <c r="C128" s="97"/>
      <c r="D128" s="96">
        <f>G128+ส.ค.!D128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G129+ส.ค.!D129</f>
        <v>73752</v>
      </c>
      <c r="E129" s="108" t="s">
        <v>82</v>
      </c>
      <c r="F129" s="109">
        <v>21040013</v>
      </c>
      <c r="G129" s="66"/>
      <c r="I129" s="55"/>
      <c r="J129" s="55"/>
    </row>
    <row r="130" spans="1:10" s="36" customFormat="1" ht="12.75">
      <c r="A130" s="96"/>
      <c r="B130" s="97"/>
      <c r="C130" s="97"/>
      <c r="D130" s="96">
        <f>G130+ส.ค.!D130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G131+ส.ค.!D131</f>
        <v>1262672</v>
      </c>
      <c r="E131" s="108" t="s">
        <v>84</v>
      </c>
      <c r="F131" s="109">
        <v>21040015</v>
      </c>
      <c r="G131" s="66"/>
      <c r="I131" s="55"/>
      <c r="J131" s="55"/>
    </row>
    <row r="132" spans="1:10" s="36" customFormat="1" ht="12.75">
      <c r="A132" s="96"/>
      <c r="B132" s="97"/>
      <c r="C132" s="97"/>
      <c r="D132" s="96">
        <f>G132+ส.ค.!D132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G133+ส.ค.!D133</f>
        <v>60900</v>
      </c>
      <c r="E133" s="108" t="s">
        <v>97</v>
      </c>
      <c r="F133" s="109">
        <v>21040099</v>
      </c>
      <c r="G133" s="66"/>
    </row>
    <row r="134" spans="1:10" s="36" customFormat="1" ht="12.75">
      <c r="A134" s="96"/>
      <c r="B134" s="97"/>
      <c r="C134" s="97"/>
      <c r="D134" s="96">
        <f>G134+ส.ค.!D134</f>
        <v>0</v>
      </c>
      <c r="E134" s="108" t="s">
        <v>113</v>
      </c>
      <c r="F134" s="109">
        <v>21061000</v>
      </c>
      <c r="G134" s="66"/>
    </row>
    <row r="135" spans="1:10" s="36" customFormat="1" ht="12.75">
      <c r="A135" s="96"/>
      <c r="B135" s="97"/>
      <c r="C135" s="97"/>
      <c r="D135" s="96">
        <f>G135+ส.ค.!D135</f>
        <v>0</v>
      </c>
      <c r="E135" s="108" t="s">
        <v>124</v>
      </c>
      <c r="F135" s="109">
        <v>22011001</v>
      </c>
      <c r="G135" s="66"/>
    </row>
    <row r="136" spans="1:10" s="36" customFormat="1" ht="12.75">
      <c r="A136" s="96"/>
      <c r="B136" s="97"/>
      <c r="C136" s="97"/>
      <c r="D136" s="96">
        <f>G136+ส.ค.!D136</f>
        <v>0</v>
      </c>
      <c r="E136" s="108" t="s">
        <v>125</v>
      </c>
      <c r="F136" s="109">
        <v>22011002</v>
      </c>
      <c r="G136" s="66"/>
    </row>
    <row r="137" spans="1:10" s="36" customFormat="1" ht="12.75">
      <c r="A137" s="96"/>
      <c r="B137" s="97"/>
      <c r="C137" s="97"/>
      <c r="D137" s="96">
        <f>G137+ส.ค.!D137</f>
        <v>0</v>
      </c>
      <c r="E137" s="154" t="s">
        <v>126</v>
      </c>
      <c r="F137" s="109">
        <v>22011003</v>
      </c>
      <c r="G137" s="66"/>
    </row>
    <row r="138" spans="1:10" s="36" customFormat="1" ht="12.75">
      <c r="A138" s="96"/>
      <c r="B138" s="97"/>
      <c r="C138" s="97"/>
      <c r="D138" s="96">
        <f>G138+ส.ค.!D138</f>
        <v>0</v>
      </c>
      <c r="E138" s="108" t="s">
        <v>127</v>
      </c>
      <c r="F138" s="109">
        <v>22011004</v>
      </c>
      <c r="G138" s="66"/>
    </row>
    <row r="139" spans="1:10" s="36" customFormat="1" ht="12.75">
      <c r="A139" s="96"/>
      <c r="B139" s="97"/>
      <c r="C139" s="97"/>
      <c r="D139" s="96">
        <f>G139+ส.ค.!D139</f>
        <v>0</v>
      </c>
      <c r="E139" s="154" t="s">
        <v>128</v>
      </c>
      <c r="F139" s="109">
        <v>22012001</v>
      </c>
      <c r="G139" s="66"/>
    </row>
    <row r="140" spans="1:10" s="36" customFormat="1" ht="12.75">
      <c r="A140" s="96"/>
      <c r="B140" s="97"/>
      <c r="C140" s="97"/>
      <c r="D140" s="96">
        <f>G140+ส.ค.!D140</f>
        <v>0</v>
      </c>
      <c r="E140" s="108" t="s">
        <v>129</v>
      </c>
      <c r="F140" s="109">
        <v>22012002</v>
      </c>
      <c r="G140" s="66"/>
    </row>
    <row r="141" spans="1:10" s="36" customFormat="1" ht="12.75">
      <c r="A141" s="96"/>
      <c r="B141" s="97"/>
      <c r="C141" s="97"/>
      <c r="D141" s="96">
        <f>G141+ส.ค.!D141</f>
        <v>0</v>
      </c>
      <c r="E141" s="108" t="s">
        <v>130</v>
      </c>
      <c r="F141" s="109">
        <v>22012003</v>
      </c>
      <c r="G141" s="66"/>
    </row>
    <row r="142" spans="1:10" s="36" customFormat="1" ht="12.75">
      <c r="A142" s="96"/>
      <c r="B142" s="97"/>
      <c r="C142" s="97"/>
      <c r="D142" s="96">
        <f>G142+ส.ค.!D142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G143+ส.ค.!D143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G144+ส.ค.!D144</f>
        <v>1572700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G145+ส.ค.!D145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G146+ส.ค.!D146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G147+ส.ค.!D147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G148+ส.ค.!D148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4665743.7</v>
      </c>
      <c r="E150" s="47" t="s">
        <v>24</v>
      </c>
      <c r="F150" s="63"/>
      <c r="G150" s="64">
        <f>SUM(G104:G149)</f>
        <v>0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30521266.259999998</v>
      </c>
      <c r="E152" s="47" t="s">
        <v>42</v>
      </c>
      <c r="F152" s="63"/>
      <c r="G152" s="64">
        <f>G102+G150</f>
        <v>0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11216550.159999996</v>
      </c>
      <c r="E154" s="82" t="s">
        <v>49</v>
      </c>
      <c r="F154" s="81"/>
      <c r="G154" s="83">
        <f>SUM(G80-G152)</f>
        <v>0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41218016.82</v>
      </c>
      <c r="E156" s="85" t="s">
        <v>43</v>
      </c>
      <c r="F156" s="81"/>
      <c r="G156" s="64">
        <f>(G10+G80-G152)</f>
        <v>41218016.819999993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>
      <c r="G159" s="28"/>
    </row>
    <row r="160" spans="1:9">
      <c r="G160" s="28"/>
    </row>
    <row r="161" spans="1:7">
      <c r="G161" s="28"/>
    </row>
    <row r="162" spans="1:7">
      <c r="G162" s="28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13">
    <mergeCell ref="A171:G171"/>
    <mergeCell ref="A1:G1"/>
    <mergeCell ref="I1:K1"/>
    <mergeCell ref="A2:G2"/>
    <mergeCell ref="A3:G3"/>
    <mergeCell ref="A5:D5"/>
    <mergeCell ref="E5:E8"/>
    <mergeCell ref="F5:F8"/>
    <mergeCell ref="A85:D85"/>
    <mergeCell ref="E85:E88"/>
    <mergeCell ref="F85:F88"/>
    <mergeCell ref="I85:J86"/>
    <mergeCell ref="A84:G84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5" sqref="E15"/>
    </sheetView>
  </sheetViews>
  <sheetFormatPr defaultRowHeight="15"/>
  <cols>
    <col min="1" max="1" width="11.85546875" style="1" bestFit="1" customWidth="1"/>
    <col min="2" max="2" width="9.7109375" bestFit="1" customWidth="1"/>
    <col min="3" max="3" width="9" style="1"/>
  </cols>
  <sheetData>
    <row r="1" spans="1:3">
      <c r="A1" s="2" t="s">
        <v>53</v>
      </c>
      <c r="B1" s="2" t="s">
        <v>54</v>
      </c>
      <c r="C1" s="2" t="s">
        <v>55</v>
      </c>
    </row>
    <row r="2" spans="1:3">
      <c r="A2" s="1">
        <v>2559</v>
      </c>
      <c r="B2" t="s">
        <v>56</v>
      </c>
      <c r="C2" s="1">
        <v>2558</v>
      </c>
    </row>
    <row r="3" spans="1:3">
      <c r="A3" s="1">
        <v>2560</v>
      </c>
      <c r="B3" t="s">
        <v>57</v>
      </c>
      <c r="C3" s="1">
        <v>2559</v>
      </c>
    </row>
    <row r="4" spans="1:3">
      <c r="A4" s="1">
        <v>2561</v>
      </c>
      <c r="B4" t="s">
        <v>58</v>
      </c>
      <c r="C4" s="1">
        <v>2560</v>
      </c>
    </row>
    <row r="5" spans="1:3">
      <c r="A5" s="1">
        <v>2562</v>
      </c>
      <c r="B5" t="s">
        <v>59</v>
      </c>
      <c r="C5" s="1">
        <v>2561</v>
      </c>
    </row>
    <row r="6" spans="1:3">
      <c r="A6" s="1">
        <v>2563</v>
      </c>
      <c r="B6" t="s">
        <v>60</v>
      </c>
      <c r="C6" s="1">
        <v>2562</v>
      </c>
    </row>
    <row r="7" spans="1:3">
      <c r="A7" s="1">
        <v>2564</v>
      </c>
      <c r="B7" t="s">
        <v>61</v>
      </c>
      <c r="C7" s="1">
        <v>2563</v>
      </c>
    </row>
    <row r="8" spans="1:3">
      <c r="A8" s="1">
        <v>2565</v>
      </c>
      <c r="B8" t="s">
        <v>62</v>
      </c>
      <c r="C8" s="1">
        <v>2564</v>
      </c>
    </row>
    <row r="9" spans="1:3">
      <c r="B9" t="s">
        <v>63</v>
      </c>
      <c r="C9" s="1">
        <v>2565</v>
      </c>
    </row>
    <row r="10" spans="1:3">
      <c r="B10" t="s">
        <v>64</v>
      </c>
    </row>
    <row r="11" spans="1:3">
      <c r="B11" t="s">
        <v>65</v>
      </c>
    </row>
    <row r="12" spans="1:3">
      <c r="B12" t="s">
        <v>66</v>
      </c>
    </row>
    <row r="13" spans="1:3">
      <c r="B13" t="s">
        <v>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"/>
  <sheetViews>
    <sheetView workbookViewId="0">
      <selection activeCell="A14" sqref="A14"/>
    </sheetView>
  </sheetViews>
  <sheetFormatPr defaultRowHeight="15"/>
  <cols>
    <col min="1" max="1" width="20.42578125" customWidth="1"/>
  </cols>
  <sheetData>
    <row r="14" spans="1:1">
      <c r="A1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61" zoomScale="110" zoomScaleNormal="110" workbookViewId="0">
      <selection activeCell="G71" sqref="G71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พฤศจิกายน  2560</v>
      </c>
      <c r="B3" s="186"/>
      <c r="C3" s="186"/>
      <c r="D3" s="186"/>
      <c r="E3" s="186"/>
      <c r="F3" s="186"/>
      <c r="G3" s="186"/>
      <c r="I3" s="6">
        <v>2561</v>
      </c>
      <c r="J3" s="6" t="s">
        <v>57</v>
      </c>
      <c r="K3" s="6">
        <v>2560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ต.ค.!G156</f>
        <v>27807810.129999999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G12+ต.ค.!D12</f>
        <v>0</v>
      </c>
      <c r="E12" s="115" t="s">
        <v>16</v>
      </c>
      <c r="F12" s="109">
        <v>41100000</v>
      </c>
      <c r="G12" s="98">
        <f>[1]พ.ย.!G16</f>
        <v>0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G13+ต.ค.!D13</f>
        <v>20602</v>
      </c>
      <c r="E13" s="115" t="s">
        <v>17</v>
      </c>
      <c r="F13" s="109">
        <v>41200000</v>
      </c>
      <c r="G13" s="98">
        <f>[1]พ.ย.!G78</f>
        <v>376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G14+ต.ค.!D14</f>
        <v>21168.39</v>
      </c>
      <c r="E14" s="115" t="s">
        <v>18</v>
      </c>
      <c r="F14" s="109">
        <v>41300000</v>
      </c>
      <c r="G14" s="98">
        <f>[1]พ.ย.!G86</f>
        <v>21168.39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G15+ต.ค.!D15</f>
        <v>0</v>
      </c>
      <c r="E15" s="115" t="s">
        <v>19</v>
      </c>
      <c r="F15" s="109">
        <v>41400000</v>
      </c>
      <c r="G15" s="98">
        <f>[1]พ.ย.!G95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G16+ต.ค.!D16</f>
        <v>1300</v>
      </c>
      <c r="E16" s="115" t="s">
        <v>20</v>
      </c>
      <c r="F16" s="109">
        <v>41500000</v>
      </c>
      <c r="G16" s="98">
        <f>[1]พ.ย.!G106</f>
        <v>1000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G17+ต.ค.!D17</f>
        <v>0</v>
      </c>
      <c r="E17" s="115" t="s">
        <v>21</v>
      </c>
      <c r="F17" s="109">
        <v>41600000</v>
      </c>
      <c r="G17" s="98">
        <f>[1]พ.ย.!G110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G18+ต.ค.!D18</f>
        <v>2881070.63</v>
      </c>
      <c r="E18" s="115" t="s">
        <v>22</v>
      </c>
      <c r="F18" s="109">
        <v>42100000</v>
      </c>
      <c r="G18" s="98">
        <f>[1]พ.ย.!G131</f>
        <v>2881070.63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G19+ต.ค.!D19</f>
        <v>7045168.5</v>
      </c>
      <c r="E19" s="115" t="s">
        <v>23</v>
      </c>
      <c r="F19" s="109">
        <v>43100000</v>
      </c>
      <c r="G19" s="98">
        <f>[1]พ.ย.!G137</f>
        <v>7045168.5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9969309.5199999996</v>
      </c>
      <c r="E21" s="39" t="s">
        <v>24</v>
      </c>
      <c r="F21" s="40"/>
      <c r="G21" s="38">
        <f>SUM(G12:G19)</f>
        <v>9948783.5199999996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G23+ต.ค.!D23</f>
        <v>0</v>
      </c>
      <c r="E23" s="129" t="s">
        <v>25</v>
      </c>
      <c r="F23" s="130">
        <v>44100000</v>
      </c>
      <c r="G23" s="128">
        <f>[1]พ.ย.!G144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9969309.5199999996</v>
      </c>
      <c r="E25" s="47" t="s">
        <v>24</v>
      </c>
      <c r="F25" s="48"/>
      <c r="G25" s="49">
        <f>SUM(G21+G23)</f>
        <v>9948783.5199999996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>
      <c r="A27" s="93"/>
      <c r="B27" s="93"/>
      <c r="C27" s="93"/>
      <c r="D27" s="96">
        <f>G27+ต.ค.!D27</f>
        <v>0</v>
      </c>
      <c r="E27" s="147" t="s">
        <v>114</v>
      </c>
      <c r="F27" s="142" t="s">
        <v>118</v>
      </c>
      <c r="G27" s="149"/>
    </row>
    <row r="28" spans="1:10" s="36" customFormat="1" ht="12.75">
      <c r="A28" s="95"/>
      <c r="B28" s="95"/>
      <c r="C28" s="95"/>
      <c r="D28" s="96">
        <f>G28+ต.ค.!D28</f>
        <v>0</v>
      </c>
      <c r="E28" s="146" t="s">
        <v>115</v>
      </c>
      <c r="F28" s="142" t="s">
        <v>119</v>
      </c>
      <c r="G28" s="150"/>
    </row>
    <row r="29" spans="1:10" s="36" customFormat="1" ht="12.75">
      <c r="A29" s="95"/>
      <c r="B29" s="95"/>
      <c r="C29" s="95"/>
      <c r="D29" s="96">
        <f>G29+ต.ค.!D29</f>
        <v>0</v>
      </c>
      <c r="E29" s="146" t="s">
        <v>116</v>
      </c>
      <c r="F29" s="102" t="s">
        <v>120</v>
      </c>
      <c r="G29" s="150"/>
    </row>
    <row r="30" spans="1:10" s="36" customFormat="1" ht="12.75">
      <c r="A30" s="95"/>
      <c r="B30" s="95"/>
      <c r="C30" s="95"/>
      <c r="D30" s="96">
        <f>G30+ต.ค.!D30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G31+ต.ค.!D31</f>
        <v>95608</v>
      </c>
      <c r="E31" s="99" t="s">
        <v>26</v>
      </c>
      <c r="F31" s="100">
        <v>11041000</v>
      </c>
      <c r="G31" s="151">
        <v>71608</v>
      </c>
      <c r="I31" s="54"/>
      <c r="J31" s="54"/>
    </row>
    <row r="32" spans="1:10" s="36" customFormat="1" ht="12.75">
      <c r="A32" s="96"/>
      <c r="B32" s="97"/>
      <c r="C32" s="97"/>
      <c r="D32" s="96">
        <f>G32+ต.ค.!D32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G33+ต.ค.!D33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G34+ต.ค.!D34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G35+ต.ค.!D35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G36+ต.ค.!D36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G37+ต.ค.!D37</f>
        <v>100000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G38+ต.ค.!D38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G39+ต.ค.!D39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G40+ต.ค.!D40</f>
        <v>0</v>
      </c>
      <c r="E40" s="108" t="s">
        <v>104</v>
      </c>
      <c r="F40" s="109">
        <v>12045000</v>
      </c>
      <c r="G40" s="66"/>
    </row>
    <row r="41" spans="1:10" s="36" customFormat="1" ht="12.75">
      <c r="A41" s="96"/>
      <c r="B41" s="97"/>
      <c r="C41" s="97"/>
      <c r="D41" s="96">
        <f>G41+ต.ค.!D41</f>
        <v>0</v>
      </c>
      <c r="E41" s="108" t="s">
        <v>132</v>
      </c>
      <c r="F41" s="109">
        <v>12046000</v>
      </c>
      <c r="G41" s="66"/>
    </row>
    <row r="42" spans="1:10" s="36" customFormat="1" ht="12.75">
      <c r="A42" s="96"/>
      <c r="B42" s="97"/>
      <c r="C42" s="97"/>
      <c r="D42" s="96">
        <f>G42+ต.ค.!D42</f>
        <v>0</v>
      </c>
      <c r="E42" s="108" t="s">
        <v>100</v>
      </c>
      <c r="F42" s="109">
        <v>19020000</v>
      </c>
      <c r="G42" s="66"/>
    </row>
    <row r="43" spans="1:10" s="36" customFormat="1" ht="12.75">
      <c r="A43" s="96"/>
      <c r="B43" s="97"/>
      <c r="C43" s="97"/>
      <c r="D43" s="96">
        <f>G43+ต.ค.!D43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G44+ต.ค.!D44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G45+ต.ค.!D45</f>
        <v>424.31</v>
      </c>
      <c r="E45" s="108" t="s">
        <v>78</v>
      </c>
      <c r="F45" s="109">
        <v>21040001</v>
      </c>
      <c r="G45" s="66">
        <v>424.31</v>
      </c>
    </row>
    <row r="46" spans="1:10" s="36" customFormat="1" ht="12.75">
      <c r="A46" s="96"/>
      <c r="B46" s="97"/>
      <c r="C46" s="97"/>
      <c r="D46" s="96">
        <f>G46+ต.ค.!D46</f>
        <v>0</v>
      </c>
      <c r="E46" s="108" t="s">
        <v>99</v>
      </c>
      <c r="F46" s="109">
        <v>21040002</v>
      </c>
      <c r="G46" s="66"/>
    </row>
    <row r="47" spans="1:10" s="36" customFormat="1" ht="12.75">
      <c r="A47" s="96"/>
      <c r="B47" s="97"/>
      <c r="C47" s="97"/>
      <c r="D47" s="96">
        <f>G47+ต.ค.!D47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G48+ต.ค.!D48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G49+ต.ค.!D49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G50+ต.ค.!D50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G51+ต.ค.!D51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G52+ต.ค.!D52</f>
        <v>0</v>
      </c>
      <c r="E52" s="108" t="s">
        <v>81</v>
      </c>
      <c r="F52" s="109">
        <v>21040008</v>
      </c>
      <c r="G52" s="66"/>
    </row>
    <row r="53" spans="1:7" s="36" customFormat="1" ht="12.75">
      <c r="A53" s="96"/>
      <c r="B53" s="97"/>
      <c r="C53" s="97"/>
      <c r="D53" s="96">
        <f>G53+ต.ค.!D53</f>
        <v>0</v>
      </c>
      <c r="E53" s="108" t="s">
        <v>108</v>
      </c>
      <c r="F53" s="109">
        <v>21040009</v>
      </c>
      <c r="G53" s="66"/>
    </row>
    <row r="54" spans="1:7" s="36" customFormat="1" ht="12.75">
      <c r="A54" s="96"/>
      <c r="B54" s="97"/>
      <c r="C54" s="97"/>
      <c r="D54" s="96">
        <f>G54+ต.ค.!D54</f>
        <v>0</v>
      </c>
      <c r="E54" s="108" t="s">
        <v>109</v>
      </c>
      <c r="F54" s="109">
        <v>21040010</v>
      </c>
      <c r="G54" s="66"/>
    </row>
    <row r="55" spans="1:7" s="36" customFormat="1" ht="12.75">
      <c r="A55" s="96"/>
      <c r="B55" s="97"/>
      <c r="C55" s="97"/>
      <c r="D55" s="96">
        <f>G55+ต.ค.!D55</f>
        <v>0</v>
      </c>
      <c r="E55" s="108" t="s">
        <v>110</v>
      </c>
      <c r="F55" s="109">
        <v>21040011</v>
      </c>
      <c r="G55" s="66"/>
    </row>
    <row r="56" spans="1:7" s="36" customFormat="1" ht="12.75">
      <c r="A56" s="96"/>
      <c r="B56" s="97"/>
      <c r="C56" s="97"/>
      <c r="D56" s="96">
        <f>G56+ต.ค.!D56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G57+ต.ค.!D57</f>
        <v>12832</v>
      </c>
      <c r="E57" s="108" t="s">
        <v>82</v>
      </c>
      <c r="F57" s="109">
        <v>21040013</v>
      </c>
      <c r="G57" s="66">
        <v>6416</v>
      </c>
    </row>
    <row r="58" spans="1:7" s="36" customFormat="1" ht="12.75">
      <c r="A58" s="96"/>
      <c r="B58" s="97"/>
      <c r="C58" s="97"/>
      <c r="D58" s="96">
        <f>G58+ต.ค.!D58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G59+ต.ค.!D59</f>
        <v>260808</v>
      </c>
      <c r="E59" s="108" t="s">
        <v>84</v>
      </c>
      <c r="F59" s="109">
        <v>21040015</v>
      </c>
      <c r="G59" s="66">
        <v>152058</v>
      </c>
    </row>
    <row r="60" spans="1:7" s="36" customFormat="1" ht="12.75">
      <c r="A60" s="96"/>
      <c r="B60" s="97"/>
      <c r="C60" s="97"/>
      <c r="D60" s="96">
        <f>G60+ต.ค.!D60</f>
        <v>0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G61+ต.ค.!D61</f>
        <v>0</v>
      </c>
      <c r="E61" s="108" t="s">
        <v>97</v>
      </c>
      <c r="F61" s="109">
        <v>21040099</v>
      </c>
      <c r="G61" s="66"/>
    </row>
    <row r="62" spans="1:7" s="36" customFormat="1" ht="12.75">
      <c r="A62" s="96"/>
      <c r="B62" s="97"/>
      <c r="C62" s="97"/>
      <c r="D62" s="96">
        <f>G62+ต.ค.!D62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G63+ต.ค.!D63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G64+ต.ค.!D64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G65+ต.ค.!D65</f>
        <v>0</v>
      </c>
      <c r="E65" s="154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G66+ต.ค.!D66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G67+ต.ค.!D67</f>
        <v>0</v>
      </c>
      <c r="E67" s="154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G68+ต.ค.!D68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G69+ต.ค.!D69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G70+ต.ค.!D70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G71+ต.ค.!D71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G72+ต.ค.!D72</f>
        <v>2.52</v>
      </c>
      <c r="E72" s="108" t="s">
        <v>41</v>
      </c>
      <c r="F72" s="109">
        <v>31000000</v>
      </c>
      <c r="G72" s="66">
        <v>2.52</v>
      </c>
    </row>
    <row r="73" spans="1:7" s="36" customFormat="1" ht="12.75">
      <c r="A73" s="96"/>
      <c r="B73" s="97"/>
      <c r="C73" s="97"/>
      <c r="D73" s="96">
        <f>G73+ต.ค.!D73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G74+ต.ค.!D74</f>
        <v>0</v>
      </c>
      <c r="E74" s="108" t="str">
        <f>IF(ISBLANK(ต.ค.!E74)," ",ต.ค.!E74)</f>
        <v xml:space="preserve"> </v>
      </c>
      <c r="F74" s="108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G75+ต.ค.!D75</f>
        <v>0</v>
      </c>
      <c r="E75" s="108" t="str">
        <f>IF(ISBLANK(ต.ค.!E75)," ",ต.ค.!E75)</f>
        <v xml:space="preserve"> </v>
      </c>
      <c r="F75" s="108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G76+ต.ค.!D76</f>
        <v>0</v>
      </c>
      <c r="E76" s="108" t="str">
        <f>IF(ISBLANK(ต.ค.!E76)," ",ต.ค.!E76)</f>
        <v xml:space="preserve"> </v>
      </c>
      <c r="F76" s="108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510074.83</v>
      </c>
      <c r="E78" s="39" t="s">
        <v>24</v>
      </c>
      <c r="F78" s="40"/>
      <c r="G78" s="58">
        <f>SUM(G31:G77)</f>
        <v>230508.83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10479384.35</v>
      </c>
      <c r="E80" s="47" t="s">
        <v>27</v>
      </c>
      <c r="F80" s="63"/>
      <c r="G80" s="64">
        <f>(G25+G78)</f>
        <v>10179292.35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[2]พ.ย.!G7</f>
        <v>13550000</v>
      </c>
      <c r="B90" s="141">
        <v>0</v>
      </c>
      <c r="C90" s="121">
        <f>SUM(A90+B90)</f>
        <v>13550000</v>
      </c>
      <c r="D90" s="96">
        <f>G90+ต.ค.!D90</f>
        <v>2224032</v>
      </c>
      <c r="E90" s="115" t="s">
        <v>29</v>
      </c>
      <c r="F90" s="142" t="s">
        <v>86</v>
      </c>
      <c r="G90" s="98">
        <f>I90+J90</f>
        <v>1026732</v>
      </c>
      <c r="I90" s="66">
        <v>1026732</v>
      </c>
      <c r="J90" s="67"/>
    </row>
    <row r="91" spans="1:11" s="36" customFormat="1" ht="12.75">
      <c r="A91" s="96">
        <f>[2]พ.ย.!G8</f>
        <v>2657520</v>
      </c>
      <c r="B91" s="141">
        <v>0</v>
      </c>
      <c r="C91" s="121">
        <f t="shared" ref="C91:C100" si="1">SUM(A91+B91)</f>
        <v>2657520</v>
      </c>
      <c r="D91" s="96">
        <f>G91+ต.ค.!D91</f>
        <v>442920</v>
      </c>
      <c r="E91" s="115" t="s">
        <v>30</v>
      </c>
      <c r="F91" s="142" t="s">
        <v>87</v>
      </c>
      <c r="G91" s="98">
        <f t="shared" ref="G91:G100" si="2">I91+J91</f>
        <v>221460</v>
      </c>
      <c r="I91" s="66">
        <v>221460</v>
      </c>
      <c r="J91" s="91"/>
    </row>
    <row r="92" spans="1:11" s="36" customFormat="1" ht="12.75">
      <c r="A92" s="96">
        <f>[2]พ.ย.!G9</f>
        <v>8687220</v>
      </c>
      <c r="B92" s="141">
        <v>0</v>
      </c>
      <c r="C92" s="121">
        <f t="shared" si="1"/>
        <v>8687220</v>
      </c>
      <c r="D92" s="96">
        <f>G92+ต.ค.!D92</f>
        <v>1265952</v>
      </c>
      <c r="E92" s="115" t="s">
        <v>31</v>
      </c>
      <c r="F92" s="142" t="s">
        <v>88</v>
      </c>
      <c r="G92" s="98">
        <f t="shared" si="2"/>
        <v>632815</v>
      </c>
      <c r="I92" s="66">
        <v>632815</v>
      </c>
      <c r="J92" s="67"/>
    </row>
    <row r="93" spans="1:11" s="36" customFormat="1" ht="12.75">
      <c r="A93" s="96">
        <f>[2]พ.ย.!G10</f>
        <v>755600</v>
      </c>
      <c r="B93" s="141">
        <v>0</v>
      </c>
      <c r="C93" s="121">
        <f t="shared" si="1"/>
        <v>755600</v>
      </c>
      <c r="D93" s="96">
        <f>G93+ต.ค.!D93</f>
        <v>62030</v>
      </c>
      <c r="E93" s="115" t="s">
        <v>32</v>
      </c>
      <c r="F93" s="142" t="s">
        <v>89</v>
      </c>
      <c r="G93" s="98">
        <f t="shared" si="2"/>
        <v>38830</v>
      </c>
      <c r="I93" s="66">
        <v>38830</v>
      </c>
      <c r="J93" s="91"/>
    </row>
    <row r="94" spans="1:11" s="36" customFormat="1" ht="12.75">
      <c r="A94" s="96">
        <f>[2]พ.ย.!G11</f>
        <v>4737900</v>
      </c>
      <c r="B94" s="141">
        <v>0</v>
      </c>
      <c r="C94" s="121">
        <f t="shared" si="1"/>
        <v>4737900</v>
      </c>
      <c r="D94" s="96">
        <f>G94+ต.ค.!D94</f>
        <v>333293</v>
      </c>
      <c r="E94" s="115" t="s">
        <v>33</v>
      </c>
      <c r="F94" s="142" t="s">
        <v>90</v>
      </c>
      <c r="G94" s="98">
        <f t="shared" si="2"/>
        <v>109193</v>
      </c>
      <c r="I94" s="66">
        <v>109193</v>
      </c>
      <c r="J94" s="68"/>
    </row>
    <row r="95" spans="1:11" s="36" customFormat="1" ht="12.75">
      <c r="A95" s="96">
        <f>[2]พ.ย.!G12</f>
        <v>2386360</v>
      </c>
      <c r="B95" s="141">
        <v>0</v>
      </c>
      <c r="C95" s="121">
        <f t="shared" si="1"/>
        <v>2386360</v>
      </c>
      <c r="D95" s="96">
        <f>G95+ต.ค.!D95</f>
        <v>4110</v>
      </c>
      <c r="E95" s="115" t="s">
        <v>34</v>
      </c>
      <c r="F95" s="142" t="s">
        <v>91</v>
      </c>
      <c r="G95" s="98">
        <f t="shared" si="2"/>
        <v>4110</v>
      </c>
      <c r="I95" s="66">
        <v>4110</v>
      </c>
      <c r="J95" s="67"/>
    </row>
    <row r="96" spans="1:11" s="36" customFormat="1" ht="12.75">
      <c r="A96" s="96">
        <f>[2]พ.ย.!G13</f>
        <v>252000</v>
      </c>
      <c r="B96" s="141">
        <v>0</v>
      </c>
      <c r="C96" s="121">
        <f t="shared" si="1"/>
        <v>252000</v>
      </c>
      <c r="D96" s="96">
        <f>G96+ต.ค.!D96</f>
        <v>20701.41</v>
      </c>
      <c r="E96" s="115" t="s">
        <v>35</v>
      </c>
      <c r="F96" s="142" t="s">
        <v>92</v>
      </c>
      <c r="G96" s="98">
        <f t="shared" si="2"/>
        <v>20701.41</v>
      </c>
      <c r="I96" s="66">
        <v>20701.41</v>
      </c>
      <c r="J96" s="91"/>
    </row>
    <row r="97" spans="1:10" s="36" customFormat="1" ht="12.75">
      <c r="A97" s="96">
        <f>[2]พ.ย.!G14</f>
        <v>979900</v>
      </c>
      <c r="B97" s="141">
        <v>0</v>
      </c>
      <c r="C97" s="121">
        <f t="shared" si="1"/>
        <v>979900</v>
      </c>
      <c r="D97" s="96">
        <f>G97+ต.ค.!D97</f>
        <v>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[2]พ.ย.!G15</f>
        <v>3043500</v>
      </c>
      <c r="B98" s="141">
        <v>0</v>
      </c>
      <c r="C98" s="121">
        <f t="shared" si="1"/>
        <v>3043500</v>
      </c>
      <c r="D98" s="96">
        <f>G98+ต.ค.!D98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[2]พ.ย.!G16</f>
        <v>0</v>
      </c>
      <c r="B99" s="141">
        <v>0</v>
      </c>
      <c r="C99" s="121">
        <f t="shared" si="1"/>
        <v>0</v>
      </c>
      <c r="D99" s="96">
        <f>G99+ต.ค.!D99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[2]พ.ย.!G17</f>
        <v>2650000</v>
      </c>
      <c r="B100" s="141">
        <v>0</v>
      </c>
      <c r="C100" s="121">
        <f t="shared" si="1"/>
        <v>2650000</v>
      </c>
      <c r="D100" s="96">
        <f>G100+ต.ค.!D100</f>
        <v>528000</v>
      </c>
      <c r="E100" s="115" t="s">
        <v>39</v>
      </c>
      <c r="F100" s="142" t="s">
        <v>96</v>
      </c>
      <c r="G100" s="98">
        <f t="shared" si="2"/>
        <v>528000</v>
      </c>
      <c r="I100" s="89">
        <v>528000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4881038.41</v>
      </c>
      <c r="E102" s="47" t="s">
        <v>24</v>
      </c>
      <c r="F102" s="48"/>
      <c r="G102" s="49">
        <f>SUM(G90:G100)</f>
        <v>2581841.41</v>
      </c>
      <c r="I102" s="49">
        <f>SUM(I90:I100)</f>
        <v>2581841.41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G104+ต.ค.!D104</f>
        <v>95608</v>
      </c>
      <c r="E104" s="135" t="s">
        <v>26</v>
      </c>
      <c r="F104" s="136">
        <v>11041000</v>
      </c>
      <c r="G104" s="137">
        <v>24708</v>
      </c>
    </row>
    <row r="105" spans="1:10" s="36" customFormat="1" ht="12.75">
      <c r="A105" s="96"/>
      <c r="B105" s="97"/>
      <c r="C105" s="97"/>
      <c r="D105" s="96">
        <f>G105+ต.ค.!D105</f>
        <v>100000</v>
      </c>
      <c r="E105" s="108" t="s">
        <v>47</v>
      </c>
      <c r="F105" s="109">
        <v>11045000</v>
      </c>
      <c r="G105" s="66">
        <v>100000</v>
      </c>
    </row>
    <row r="106" spans="1:10" s="36" customFormat="1" ht="12.75">
      <c r="A106" s="96"/>
      <c r="B106" s="97"/>
      <c r="C106" s="97"/>
      <c r="D106" s="96">
        <f>G106+ต.ค.!D106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G107+ต.ค.!D107</f>
        <v>0</v>
      </c>
      <c r="E107" s="104" t="s">
        <v>112</v>
      </c>
      <c r="F107" s="105">
        <v>11047000</v>
      </c>
      <c r="G107" s="66"/>
    </row>
    <row r="108" spans="1:10" s="36" customFormat="1" ht="12.75">
      <c r="A108" s="96"/>
      <c r="B108" s="97"/>
      <c r="C108" s="97"/>
      <c r="D108" s="96">
        <f>G108+ต.ค.!D108</f>
        <v>0</v>
      </c>
      <c r="E108" s="152" t="s">
        <v>123</v>
      </c>
      <c r="F108" s="153">
        <v>12010010</v>
      </c>
      <c r="G108" s="66"/>
    </row>
    <row r="109" spans="1:10" s="36" customFormat="1" ht="12.75">
      <c r="A109" s="96"/>
      <c r="B109" s="97"/>
      <c r="C109" s="97"/>
      <c r="D109" s="96">
        <f>G109+ต.ค.!D109</f>
        <v>0</v>
      </c>
      <c r="E109" s="108" t="s">
        <v>104</v>
      </c>
      <c r="F109" s="109">
        <v>12045000</v>
      </c>
      <c r="G109" s="66"/>
    </row>
    <row r="110" spans="1:10" s="36" customFormat="1" ht="12.75">
      <c r="A110" s="96"/>
      <c r="B110" s="97"/>
      <c r="C110" s="97"/>
      <c r="D110" s="96">
        <f>G110+ต.ค.!D110</f>
        <v>0</v>
      </c>
      <c r="E110" s="108" t="s">
        <v>132</v>
      </c>
      <c r="F110" s="109">
        <v>12046000</v>
      </c>
      <c r="G110" s="66"/>
    </row>
    <row r="111" spans="1:10" s="36" customFormat="1" ht="12.75">
      <c r="A111" s="96"/>
      <c r="B111" s="97"/>
      <c r="C111" s="97"/>
      <c r="D111" s="96">
        <f>G111+ต.ค.!D111</f>
        <v>0</v>
      </c>
      <c r="E111" s="108" t="s">
        <v>100</v>
      </c>
      <c r="F111" s="109">
        <v>19020000</v>
      </c>
      <c r="G111" s="66"/>
    </row>
    <row r="112" spans="1:10" s="36" customFormat="1" ht="12.75">
      <c r="A112" s="96"/>
      <c r="B112" s="97"/>
      <c r="C112" s="97"/>
      <c r="D112" s="96">
        <f>G112+ต.ค.!D112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G113+ต.ค.!D113</f>
        <v>0</v>
      </c>
      <c r="E113" s="106" t="s">
        <v>102</v>
      </c>
      <c r="F113" s="107">
        <v>19040000</v>
      </c>
      <c r="G113" s="66"/>
    </row>
    <row r="114" spans="1:10" s="36" customFormat="1" ht="12.75">
      <c r="A114" s="96"/>
      <c r="B114" s="97"/>
      <c r="C114" s="97"/>
      <c r="D114" s="96">
        <f>G114+ต.ค.!D114</f>
        <v>0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>
      <c r="A115" s="96"/>
      <c r="B115" s="97"/>
      <c r="C115" s="97"/>
      <c r="D115" s="96">
        <f>G115+ต.ค.!D115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G116+ต.ค.!D116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G117+ต.ค.!D117</f>
        <v>12904.050000000001</v>
      </c>
      <c r="E117" s="108" t="s">
        <v>78</v>
      </c>
      <c r="F117" s="109">
        <v>21040001</v>
      </c>
      <c r="G117" s="66">
        <v>2.52</v>
      </c>
      <c r="I117" s="55"/>
      <c r="J117" s="55"/>
    </row>
    <row r="118" spans="1:10" s="36" customFormat="1" ht="12.75">
      <c r="A118" s="96"/>
      <c r="B118" s="97"/>
      <c r="C118" s="97"/>
      <c r="D118" s="96">
        <f>G118+ต.ค.!D118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>
      <c r="A119" s="96"/>
      <c r="B119" s="97"/>
      <c r="C119" s="97"/>
      <c r="D119" s="96">
        <f>G119+ต.ค.!D119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G120+ต.ค.!D120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G121+ต.ค.!D121</f>
        <v>0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G122+ต.ค.!D122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G123+ต.ค.!D123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G124+ต.ค.!D124</f>
        <v>24550</v>
      </c>
      <c r="E124" s="108" t="s">
        <v>81</v>
      </c>
      <c r="F124" s="109">
        <v>21040008</v>
      </c>
      <c r="G124" s="66">
        <v>24550</v>
      </c>
      <c r="I124" s="55"/>
      <c r="J124" s="55"/>
    </row>
    <row r="125" spans="1:10" s="36" customFormat="1" ht="12.75">
      <c r="A125" s="96"/>
      <c r="B125" s="97"/>
      <c r="C125" s="97"/>
      <c r="D125" s="96">
        <f>G125+ต.ค.!D125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>
      <c r="A126" s="96"/>
      <c r="B126" s="97"/>
      <c r="C126" s="97"/>
      <c r="D126" s="96">
        <f>G126+ต.ค.!D126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>
      <c r="A127" s="96"/>
      <c r="B127" s="97"/>
      <c r="C127" s="97"/>
      <c r="D127" s="96">
        <f>G127+ต.ค.!D127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>
      <c r="A128" s="96"/>
      <c r="B128" s="97"/>
      <c r="C128" s="97"/>
      <c r="D128" s="96">
        <f>G128+ต.ค.!D128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G129+ต.ค.!D129</f>
        <v>12832</v>
      </c>
      <c r="E129" s="108" t="s">
        <v>82</v>
      </c>
      <c r="F129" s="109">
        <v>21040013</v>
      </c>
      <c r="G129" s="66">
        <v>10832</v>
      </c>
      <c r="I129" s="55"/>
      <c r="J129" s="55"/>
    </row>
    <row r="130" spans="1:10" s="36" customFormat="1" ht="12.75">
      <c r="A130" s="96"/>
      <c r="B130" s="97"/>
      <c r="C130" s="97"/>
      <c r="D130" s="96">
        <f>G130+ต.ค.!D130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G131+ต.ค.!D131</f>
        <v>260808</v>
      </c>
      <c r="E131" s="108" t="s">
        <v>84</v>
      </c>
      <c r="F131" s="109">
        <v>21040015</v>
      </c>
      <c r="G131" s="66">
        <v>152058</v>
      </c>
      <c r="I131" s="55"/>
      <c r="J131" s="55"/>
    </row>
    <row r="132" spans="1:10" s="36" customFormat="1" ht="12.75">
      <c r="A132" s="96"/>
      <c r="B132" s="97"/>
      <c r="C132" s="97"/>
      <c r="D132" s="96">
        <f>G132+ต.ค.!D132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G133+ต.ค.!D133</f>
        <v>0</v>
      </c>
      <c r="E133" s="108" t="s">
        <v>97</v>
      </c>
      <c r="F133" s="109">
        <v>21040099</v>
      </c>
      <c r="G133" s="66"/>
    </row>
    <row r="134" spans="1:10" s="36" customFormat="1" ht="12.75">
      <c r="A134" s="96"/>
      <c r="B134" s="97"/>
      <c r="C134" s="97"/>
      <c r="D134" s="96">
        <f>G134+ต.ค.!D134</f>
        <v>0</v>
      </c>
      <c r="E134" s="108" t="s">
        <v>113</v>
      </c>
      <c r="F134" s="109">
        <v>21061000</v>
      </c>
      <c r="G134" s="66"/>
    </row>
    <row r="135" spans="1:10" s="36" customFormat="1" ht="12.75">
      <c r="A135" s="96"/>
      <c r="B135" s="97"/>
      <c r="C135" s="97"/>
      <c r="D135" s="96">
        <f>G135+ต.ค.!D135</f>
        <v>0</v>
      </c>
      <c r="E135" s="108" t="s">
        <v>124</v>
      </c>
      <c r="F135" s="109">
        <v>22011001</v>
      </c>
      <c r="G135" s="66"/>
    </row>
    <row r="136" spans="1:10" s="36" customFormat="1" ht="12.75">
      <c r="A136" s="96"/>
      <c r="B136" s="97"/>
      <c r="C136" s="97"/>
      <c r="D136" s="96">
        <f>G136+ต.ค.!D136</f>
        <v>0</v>
      </c>
      <c r="E136" s="108" t="s">
        <v>125</v>
      </c>
      <c r="F136" s="109">
        <v>22011002</v>
      </c>
      <c r="G136" s="66"/>
    </row>
    <row r="137" spans="1:10" s="36" customFormat="1" ht="12.75">
      <c r="A137" s="96"/>
      <c r="B137" s="97"/>
      <c r="C137" s="97"/>
      <c r="D137" s="96">
        <f>G137+ต.ค.!D137</f>
        <v>0</v>
      </c>
      <c r="E137" s="154" t="s">
        <v>126</v>
      </c>
      <c r="F137" s="109">
        <v>22011003</v>
      </c>
      <c r="G137" s="66"/>
    </row>
    <row r="138" spans="1:10" s="36" customFormat="1" ht="12.75">
      <c r="A138" s="96"/>
      <c r="B138" s="97"/>
      <c r="C138" s="97"/>
      <c r="D138" s="96">
        <f>G138+ต.ค.!D138</f>
        <v>0</v>
      </c>
      <c r="E138" s="108" t="s">
        <v>127</v>
      </c>
      <c r="F138" s="109">
        <v>22011004</v>
      </c>
      <c r="G138" s="66"/>
    </row>
    <row r="139" spans="1:10" s="36" customFormat="1" ht="12.75">
      <c r="A139" s="96"/>
      <c r="B139" s="97"/>
      <c r="C139" s="97"/>
      <c r="D139" s="96">
        <f>G139+ต.ค.!D139</f>
        <v>0</v>
      </c>
      <c r="E139" s="154" t="s">
        <v>128</v>
      </c>
      <c r="F139" s="109">
        <v>22012001</v>
      </c>
      <c r="G139" s="66"/>
    </row>
    <row r="140" spans="1:10" s="36" customFormat="1" ht="12.75">
      <c r="A140" s="96"/>
      <c r="B140" s="97"/>
      <c r="C140" s="97"/>
      <c r="D140" s="96">
        <f>G140+ต.ค.!D140</f>
        <v>0</v>
      </c>
      <c r="E140" s="108" t="s">
        <v>129</v>
      </c>
      <c r="F140" s="109">
        <v>22012002</v>
      </c>
      <c r="G140" s="66"/>
    </row>
    <row r="141" spans="1:10" s="36" customFormat="1" ht="12.75">
      <c r="A141" s="96"/>
      <c r="B141" s="97"/>
      <c r="C141" s="97"/>
      <c r="D141" s="96">
        <f>G141+ต.ค.!D141</f>
        <v>0</v>
      </c>
      <c r="E141" s="108" t="s">
        <v>130</v>
      </c>
      <c r="F141" s="109">
        <v>22012003</v>
      </c>
      <c r="G141" s="66"/>
    </row>
    <row r="142" spans="1:10" s="36" customFormat="1" ht="12.75">
      <c r="A142" s="96"/>
      <c r="B142" s="97"/>
      <c r="C142" s="97"/>
      <c r="D142" s="96">
        <f>G142+ต.ค.!D142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G143+ต.ค.!D143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G144+ต.ค.!D144</f>
        <v>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G145+ต.ค.!D145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G146+ต.ค.!D146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G147+ต.ค.!D147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G148+ต.ค.!D148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506702.05</v>
      </c>
      <c r="E150" s="47" t="s">
        <v>24</v>
      </c>
      <c r="F150" s="63"/>
      <c r="G150" s="64">
        <f>SUM(G104:G149)</f>
        <v>312150.52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5387740.46</v>
      </c>
      <c r="E152" s="47" t="s">
        <v>42</v>
      </c>
      <c r="F152" s="63"/>
      <c r="G152" s="64">
        <f>G102+G150</f>
        <v>2893991.93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5091643.8899999997</v>
      </c>
      <c r="E154" s="82" t="s">
        <v>49</v>
      </c>
      <c r="F154" s="81"/>
      <c r="G154" s="83">
        <f>SUM(G80-G152)</f>
        <v>7285300.4199999999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35093110.549999997</v>
      </c>
      <c r="E156" s="85" t="s">
        <v>43</v>
      </c>
      <c r="F156" s="81"/>
      <c r="G156" s="64">
        <f>(G10+G80-G152)</f>
        <v>35093110.549999997</v>
      </c>
      <c r="H156" s="88" t="s">
        <v>72</v>
      </c>
      <c r="I156" s="88" t="s">
        <v>73</v>
      </c>
    </row>
    <row r="157" spans="1:9" ht="15" thickTop="1">
      <c r="G157" s="28"/>
      <c r="H157" s="28"/>
      <c r="I157" s="88" t="s">
        <v>98</v>
      </c>
    </row>
    <row r="158" spans="1:9">
      <c r="G158" s="28"/>
      <c r="H158" s="28"/>
    </row>
    <row r="159" spans="1:9">
      <c r="G159" s="28"/>
      <c r="H159" s="28"/>
    </row>
    <row r="160" spans="1:9">
      <c r="G160" s="28"/>
      <c r="H160" s="28"/>
    </row>
    <row r="161" spans="1:8">
      <c r="G161" s="28"/>
      <c r="H161" s="28"/>
    </row>
    <row r="162" spans="1:8">
      <c r="G162" s="28"/>
      <c r="H162" s="28"/>
    </row>
    <row r="163" spans="1:8">
      <c r="G163" s="28"/>
      <c r="H163" s="28"/>
    </row>
    <row r="164" spans="1:8">
      <c r="G164" s="28"/>
      <c r="H164" s="28"/>
    </row>
    <row r="165" spans="1:8">
      <c r="G165" s="28"/>
      <c r="H165" s="28"/>
    </row>
    <row r="166" spans="1:8">
      <c r="G166" s="28"/>
      <c r="H166" s="28"/>
    </row>
    <row r="167" spans="1:8">
      <c r="A167" s="27"/>
      <c r="B167" s="29"/>
      <c r="C167" s="30"/>
      <c r="D167" s="30"/>
    </row>
    <row r="168" spans="1:8">
      <c r="A168" s="27"/>
      <c r="B168" s="29"/>
      <c r="C168" s="30"/>
      <c r="D168" s="30"/>
    </row>
    <row r="169" spans="1:8">
      <c r="A169" s="27"/>
      <c r="B169" s="29"/>
      <c r="C169" s="30"/>
      <c r="D169" s="30"/>
    </row>
    <row r="170" spans="1:8">
      <c r="A170" s="27"/>
      <c r="B170" s="29"/>
      <c r="C170" s="30"/>
      <c r="D170" s="30"/>
    </row>
    <row r="171" spans="1:8">
      <c r="A171" s="184"/>
      <c r="B171" s="184"/>
      <c r="C171" s="184"/>
      <c r="D171" s="184"/>
      <c r="E171" s="184"/>
      <c r="F171" s="184"/>
      <c r="G171" s="184"/>
    </row>
  </sheetData>
  <mergeCells count="13">
    <mergeCell ref="A171:G171"/>
    <mergeCell ref="A1:G1"/>
    <mergeCell ref="I1:K1"/>
    <mergeCell ref="A2:G2"/>
    <mergeCell ref="A3:G3"/>
    <mergeCell ref="A5:D5"/>
    <mergeCell ref="E5:E8"/>
    <mergeCell ref="F5:F8"/>
    <mergeCell ref="A85:D85"/>
    <mergeCell ref="E85:E88"/>
    <mergeCell ref="F85:F88"/>
    <mergeCell ref="I85:J86"/>
    <mergeCell ref="A84:G84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64" zoomScale="110" zoomScaleNormal="110" workbookViewId="0">
      <selection activeCell="G134" sqref="G134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ธันวาคม  2560</v>
      </c>
      <c r="B3" s="186"/>
      <c r="C3" s="186"/>
      <c r="D3" s="186"/>
      <c r="E3" s="186"/>
      <c r="F3" s="186"/>
      <c r="G3" s="186"/>
      <c r="I3" s="6">
        <v>2561</v>
      </c>
      <c r="J3" s="6" t="s">
        <v>58</v>
      </c>
      <c r="K3" s="6">
        <v>2560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พ.ย.!G156</f>
        <v>35093110.549999997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G12+พ.ย.!D12</f>
        <v>0</v>
      </c>
      <c r="E12" s="115" t="s">
        <v>16</v>
      </c>
      <c r="F12" s="109">
        <v>41100000</v>
      </c>
      <c r="G12" s="98">
        <f>[1]ธ.ค.!G16</f>
        <v>0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G13+พ.ย.!D13</f>
        <v>22097.3</v>
      </c>
      <c r="E13" s="115" t="s">
        <v>17</v>
      </c>
      <c r="F13" s="109">
        <v>41200000</v>
      </c>
      <c r="G13" s="98">
        <f>[1]ธ.ค.!G78</f>
        <v>1495.3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G14+พ.ย.!D14</f>
        <v>41593.869999999995</v>
      </c>
      <c r="E14" s="115" t="s">
        <v>18</v>
      </c>
      <c r="F14" s="109">
        <v>41300000</v>
      </c>
      <c r="G14" s="98">
        <f>[1]ธ.ค.!G86</f>
        <v>20425.48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G15+พ.ย.!D15</f>
        <v>0</v>
      </c>
      <c r="E15" s="115" t="s">
        <v>19</v>
      </c>
      <c r="F15" s="109">
        <v>41400000</v>
      </c>
      <c r="G15" s="98">
        <f>[1]ธ.ค.!G95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G16+พ.ย.!D16</f>
        <v>1320</v>
      </c>
      <c r="E16" s="115" t="s">
        <v>20</v>
      </c>
      <c r="F16" s="109">
        <v>41500000</v>
      </c>
      <c r="G16" s="98">
        <f>[1]ธ.ค.!G106</f>
        <v>20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G17+พ.ย.!D17</f>
        <v>0</v>
      </c>
      <c r="E17" s="115" t="s">
        <v>21</v>
      </c>
      <c r="F17" s="109">
        <v>41600000</v>
      </c>
      <c r="G17" s="98">
        <f>[1]ธ.ค.!G110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G18+พ.ย.!D18</f>
        <v>4480714.2899999991</v>
      </c>
      <c r="E18" s="115" t="s">
        <v>22</v>
      </c>
      <c r="F18" s="109">
        <v>42100000</v>
      </c>
      <c r="G18" s="98">
        <f>[1]ธ.ค.!G131</f>
        <v>1599643.6599999997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G19+พ.ย.!D19</f>
        <v>12854589</v>
      </c>
      <c r="E19" s="115" t="s">
        <v>23</v>
      </c>
      <c r="F19" s="109">
        <v>43100000</v>
      </c>
      <c r="G19" s="98">
        <f>[1]ธ.ค.!G137</f>
        <v>5809420.5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17400314.460000001</v>
      </c>
      <c r="E21" s="39" t="s">
        <v>24</v>
      </c>
      <c r="F21" s="40"/>
      <c r="G21" s="38">
        <f>SUM(G12:G19)</f>
        <v>7431004.9399999995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G23+พ.ย.!D23</f>
        <v>0</v>
      </c>
      <c r="E23" s="129" t="s">
        <v>25</v>
      </c>
      <c r="F23" s="130">
        <v>44100000</v>
      </c>
      <c r="G23" s="128">
        <f>[1]ธ.ค.!G144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17400314.460000001</v>
      </c>
      <c r="E25" s="47" t="s">
        <v>24</v>
      </c>
      <c r="F25" s="48"/>
      <c r="G25" s="49">
        <f>SUM(G21+G23)</f>
        <v>7431004.9399999995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>
      <c r="A27" s="93"/>
      <c r="B27" s="93"/>
      <c r="C27" s="93"/>
      <c r="D27" s="96">
        <f>G27+พ.ย.!D27</f>
        <v>0</v>
      </c>
      <c r="E27" s="147" t="s">
        <v>114</v>
      </c>
      <c r="F27" s="142" t="s">
        <v>118</v>
      </c>
      <c r="G27" s="149"/>
    </row>
    <row r="28" spans="1:10" s="36" customFormat="1" ht="12.75">
      <c r="A28" s="95"/>
      <c r="B28" s="95"/>
      <c r="C28" s="95"/>
      <c r="D28" s="96">
        <f>G28+พ.ย.!D28</f>
        <v>0</v>
      </c>
      <c r="E28" s="146" t="s">
        <v>115</v>
      </c>
      <c r="F28" s="142" t="s">
        <v>119</v>
      </c>
      <c r="G28" s="150"/>
    </row>
    <row r="29" spans="1:10" s="36" customFormat="1" ht="12.75">
      <c r="A29" s="95"/>
      <c r="B29" s="95"/>
      <c r="C29" s="95"/>
      <c r="D29" s="96">
        <f>G29+พ.ย.!D29</f>
        <v>0</v>
      </c>
      <c r="E29" s="146" t="s">
        <v>116</v>
      </c>
      <c r="F29" s="102" t="s">
        <v>120</v>
      </c>
      <c r="G29" s="150"/>
    </row>
    <row r="30" spans="1:10" s="36" customFormat="1" ht="12.75">
      <c r="A30" s="95"/>
      <c r="B30" s="95"/>
      <c r="C30" s="95"/>
      <c r="D30" s="96">
        <f>G30+พ.ย.!D30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G31+พ.ย.!D31</f>
        <v>95608</v>
      </c>
      <c r="E31" s="99" t="s">
        <v>26</v>
      </c>
      <c r="F31" s="100">
        <v>11041000</v>
      </c>
      <c r="G31" s="151"/>
      <c r="I31" s="54"/>
      <c r="J31" s="54"/>
    </row>
    <row r="32" spans="1:10" s="36" customFormat="1" ht="12.75">
      <c r="A32" s="96"/>
      <c r="B32" s="97"/>
      <c r="C32" s="97"/>
      <c r="D32" s="96">
        <f>G32+พ.ย.!D32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G33+พ.ย.!D33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G34+พ.ย.!D34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G35+พ.ย.!D35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G36+พ.ย.!D36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G37+พ.ย.!D37</f>
        <v>100000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G38+พ.ย.!D38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G39+พ.ย.!D39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G40+พ.ย.!D40</f>
        <v>0</v>
      </c>
      <c r="E40" s="108" t="s">
        <v>104</v>
      </c>
      <c r="F40" s="109">
        <v>12045000</v>
      </c>
      <c r="G40" s="66"/>
    </row>
    <row r="41" spans="1:10" s="36" customFormat="1" ht="12.75">
      <c r="A41" s="96"/>
      <c r="B41" s="97"/>
      <c r="C41" s="97"/>
      <c r="D41" s="96">
        <f>G41+พ.ย.!D41</f>
        <v>0</v>
      </c>
      <c r="E41" s="108" t="s">
        <v>132</v>
      </c>
      <c r="F41" s="109">
        <v>12046000</v>
      </c>
      <c r="G41" s="66"/>
    </row>
    <row r="42" spans="1:10" s="36" customFormat="1" ht="12.75">
      <c r="A42" s="96"/>
      <c r="B42" s="97"/>
      <c r="C42" s="97"/>
      <c r="D42" s="96">
        <f>G42+พ.ย.!D42</f>
        <v>0</v>
      </c>
      <c r="E42" s="108" t="s">
        <v>100</v>
      </c>
      <c r="F42" s="109">
        <v>19020000</v>
      </c>
      <c r="G42" s="66"/>
    </row>
    <row r="43" spans="1:10" s="36" customFormat="1" ht="12.75">
      <c r="A43" s="96"/>
      <c r="B43" s="97"/>
      <c r="C43" s="97"/>
      <c r="D43" s="96">
        <f>G43+พ.ย.!D43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G44+พ.ย.!D44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G45+พ.ย.!D45</f>
        <v>4198.0600000000004</v>
      </c>
      <c r="E45" s="108" t="s">
        <v>78</v>
      </c>
      <c r="F45" s="109">
        <v>21040001</v>
      </c>
      <c r="G45" s="66">
        <v>3773.75</v>
      </c>
    </row>
    <row r="46" spans="1:10" s="36" customFormat="1" ht="12.75">
      <c r="A46" s="96"/>
      <c r="B46" s="97"/>
      <c r="C46" s="97"/>
      <c r="D46" s="96">
        <f>G46+พ.ย.!D46</f>
        <v>0</v>
      </c>
      <c r="E46" s="108" t="s">
        <v>99</v>
      </c>
      <c r="F46" s="109">
        <v>21040002</v>
      </c>
      <c r="G46" s="66"/>
    </row>
    <row r="47" spans="1:10" s="36" customFormat="1" ht="12.75">
      <c r="A47" s="96"/>
      <c r="B47" s="97"/>
      <c r="C47" s="97"/>
      <c r="D47" s="96">
        <f>G47+พ.ย.!D47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G48+พ.ย.!D48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G49+พ.ย.!D49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G50+พ.ย.!D50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G51+พ.ย.!D51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G52+พ.ย.!D52</f>
        <v>0</v>
      </c>
      <c r="E52" s="108" t="s">
        <v>81</v>
      </c>
      <c r="F52" s="109">
        <v>21040008</v>
      </c>
      <c r="G52" s="66"/>
    </row>
    <row r="53" spans="1:7" s="36" customFormat="1" ht="12.75">
      <c r="A53" s="96"/>
      <c r="B53" s="97"/>
      <c r="C53" s="97"/>
      <c r="D53" s="96">
        <f>G53+พ.ย.!D53</f>
        <v>0</v>
      </c>
      <c r="E53" s="108" t="s">
        <v>108</v>
      </c>
      <c r="F53" s="109">
        <v>21040009</v>
      </c>
      <c r="G53" s="66"/>
    </row>
    <row r="54" spans="1:7" s="36" customFormat="1" ht="12.75">
      <c r="A54" s="96"/>
      <c r="B54" s="97"/>
      <c r="C54" s="97"/>
      <c r="D54" s="96">
        <f>G54+พ.ย.!D54</f>
        <v>0</v>
      </c>
      <c r="E54" s="108" t="s">
        <v>109</v>
      </c>
      <c r="F54" s="109">
        <v>21040010</v>
      </c>
      <c r="G54" s="66"/>
    </row>
    <row r="55" spans="1:7" s="36" customFormat="1" ht="12.75">
      <c r="A55" s="96"/>
      <c r="B55" s="97"/>
      <c r="C55" s="97"/>
      <c r="D55" s="96">
        <f>G55+พ.ย.!D55</f>
        <v>0</v>
      </c>
      <c r="E55" s="108" t="s">
        <v>110</v>
      </c>
      <c r="F55" s="109">
        <v>21040011</v>
      </c>
      <c r="G55" s="66"/>
    </row>
    <row r="56" spans="1:7" s="36" customFormat="1" ht="12.75">
      <c r="A56" s="96"/>
      <c r="B56" s="97"/>
      <c r="C56" s="97"/>
      <c r="D56" s="96">
        <f>G56+พ.ย.!D56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G57+พ.ย.!D57</f>
        <v>25007</v>
      </c>
      <c r="E57" s="108" t="s">
        <v>82</v>
      </c>
      <c r="F57" s="109">
        <v>21040013</v>
      </c>
      <c r="G57" s="66">
        <v>12175</v>
      </c>
    </row>
    <row r="58" spans="1:7" s="36" customFormat="1" ht="12.75">
      <c r="A58" s="96"/>
      <c r="B58" s="97"/>
      <c r="C58" s="97"/>
      <c r="D58" s="96">
        <f>G58+พ.ย.!D58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G59+พ.ย.!D59</f>
        <v>384866</v>
      </c>
      <c r="E59" s="108" t="s">
        <v>84</v>
      </c>
      <c r="F59" s="109">
        <v>21040015</v>
      </c>
      <c r="G59" s="66">
        <v>124058</v>
      </c>
    </row>
    <row r="60" spans="1:7" s="36" customFormat="1" ht="12.75">
      <c r="A60" s="96"/>
      <c r="B60" s="97"/>
      <c r="C60" s="97"/>
      <c r="D60" s="96">
        <f>G60+พ.ย.!D60</f>
        <v>0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G61+พ.ย.!D61</f>
        <v>780</v>
      </c>
      <c r="E61" s="108" t="s">
        <v>135</v>
      </c>
      <c r="F61" s="109">
        <v>21040099</v>
      </c>
      <c r="G61" s="66">
        <v>780</v>
      </c>
    </row>
    <row r="62" spans="1:7" s="36" customFormat="1" ht="12.75">
      <c r="A62" s="96"/>
      <c r="B62" s="97"/>
      <c r="C62" s="97"/>
      <c r="D62" s="96">
        <f>G62+พ.ย.!D62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G63+พ.ย.!D63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G64+พ.ย.!D64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G65+พ.ย.!D65</f>
        <v>0</v>
      </c>
      <c r="E65" s="154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G66+พ.ย.!D66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G67+พ.ย.!D67</f>
        <v>0</v>
      </c>
      <c r="E67" s="154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G68+พ.ย.!D68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G69+พ.ย.!D69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G70+พ.ย.!D70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G71+พ.ย.!D71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G72+พ.ย.!D72</f>
        <v>2.52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G73+พ.ย.!D73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G74+พ.ย.!D74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G75+พ.ย.!D75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G76+พ.ย.!D76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650861.58000000007</v>
      </c>
      <c r="E78" s="39" t="s">
        <v>24</v>
      </c>
      <c r="F78" s="40"/>
      <c r="G78" s="58">
        <f>SUM(G31:G77)</f>
        <v>140786.75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18051176.039999999</v>
      </c>
      <c r="E80" s="47" t="s">
        <v>27</v>
      </c>
      <c r="F80" s="63"/>
      <c r="G80" s="64">
        <f>(G25+G78)</f>
        <v>7571791.6899999995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[2]ธ.ค.!G7</f>
        <v>13550000</v>
      </c>
      <c r="B90" s="141">
        <v>0</v>
      </c>
      <c r="C90" s="121">
        <f>SUM(A90+B90)</f>
        <v>13550000</v>
      </c>
      <c r="D90" s="96">
        <f>G90+พ.ย.!D90</f>
        <v>3245648</v>
      </c>
      <c r="E90" s="115" t="s">
        <v>29</v>
      </c>
      <c r="F90" s="142" t="s">
        <v>86</v>
      </c>
      <c r="G90" s="98">
        <f>I90+J90</f>
        <v>1021616</v>
      </c>
      <c r="I90" s="66">
        <v>1021616</v>
      </c>
      <c r="J90" s="67"/>
    </row>
    <row r="91" spans="1:11" s="36" customFormat="1" ht="12.75">
      <c r="A91" s="96">
        <f>[2]ธ.ค.!G8</f>
        <v>2657520</v>
      </c>
      <c r="B91" s="141">
        <v>0</v>
      </c>
      <c r="C91" s="121">
        <f t="shared" ref="C91:C100" si="1">SUM(A91+B91)</f>
        <v>2657520</v>
      </c>
      <c r="D91" s="96">
        <f>G91+พ.ย.!D91</f>
        <v>664380</v>
      </c>
      <c r="E91" s="115" t="s">
        <v>30</v>
      </c>
      <c r="F91" s="142" t="s">
        <v>87</v>
      </c>
      <c r="G91" s="98">
        <f t="shared" ref="G91:G100" si="2">I91+J91</f>
        <v>221460</v>
      </c>
      <c r="I91" s="66">
        <v>221460</v>
      </c>
      <c r="J91" s="91"/>
    </row>
    <row r="92" spans="1:11" s="36" customFormat="1" ht="12.75">
      <c r="A92" s="96">
        <f>[2]ธ.ค.!G9</f>
        <v>8687220</v>
      </c>
      <c r="B92" s="141">
        <v>0</v>
      </c>
      <c r="C92" s="121">
        <f t="shared" si="1"/>
        <v>8687220</v>
      </c>
      <c r="D92" s="96">
        <f>G92+พ.ย.!D92</f>
        <v>1918767</v>
      </c>
      <c r="E92" s="115" t="s">
        <v>31</v>
      </c>
      <c r="F92" s="142" t="s">
        <v>88</v>
      </c>
      <c r="G92" s="98">
        <f t="shared" si="2"/>
        <v>652815</v>
      </c>
      <c r="I92" s="66">
        <v>652815</v>
      </c>
      <c r="J92" s="67"/>
    </row>
    <row r="93" spans="1:11" s="36" customFormat="1" ht="12.75">
      <c r="A93" s="96">
        <f>[2]ธ.ค.!G10</f>
        <v>755600</v>
      </c>
      <c r="B93" s="141">
        <v>0</v>
      </c>
      <c r="C93" s="121">
        <f t="shared" si="1"/>
        <v>755600</v>
      </c>
      <c r="D93" s="96">
        <f>G93+พ.ย.!D93</f>
        <v>86435</v>
      </c>
      <c r="E93" s="115" t="s">
        <v>32</v>
      </c>
      <c r="F93" s="142" t="s">
        <v>89</v>
      </c>
      <c r="G93" s="98">
        <f t="shared" si="2"/>
        <v>24405</v>
      </c>
      <c r="I93" s="66">
        <v>24405</v>
      </c>
      <c r="J93" s="91"/>
    </row>
    <row r="94" spans="1:11" s="36" customFormat="1" ht="12.75">
      <c r="A94" s="96">
        <f>[2]ธ.ค.!G11</f>
        <v>4717900</v>
      </c>
      <c r="B94" s="141">
        <v>0</v>
      </c>
      <c r="C94" s="121">
        <f t="shared" si="1"/>
        <v>4717900</v>
      </c>
      <c r="D94" s="96">
        <f>G94+พ.ย.!D94</f>
        <v>552376.64</v>
      </c>
      <c r="E94" s="115" t="s">
        <v>33</v>
      </c>
      <c r="F94" s="142" t="s">
        <v>90</v>
      </c>
      <c r="G94" s="98">
        <f t="shared" si="2"/>
        <v>219083.64</v>
      </c>
      <c r="I94" s="66">
        <v>219083.64</v>
      </c>
      <c r="J94" s="68"/>
    </row>
    <row r="95" spans="1:11" s="36" customFormat="1" ht="12.75">
      <c r="A95" s="96">
        <f>[2]ธ.ค.!G12</f>
        <v>2406360</v>
      </c>
      <c r="B95" s="141">
        <v>0</v>
      </c>
      <c r="C95" s="121">
        <f t="shared" si="1"/>
        <v>2406360</v>
      </c>
      <c r="D95" s="96">
        <f>G95+พ.ย.!D95</f>
        <v>157028.70000000001</v>
      </c>
      <c r="E95" s="115" t="s">
        <v>34</v>
      </c>
      <c r="F95" s="142" t="s">
        <v>91</v>
      </c>
      <c r="G95" s="98">
        <f t="shared" si="2"/>
        <v>152918.70000000001</v>
      </c>
      <c r="I95" s="66">
        <v>152918.70000000001</v>
      </c>
      <c r="J95" s="67"/>
    </row>
    <row r="96" spans="1:11" s="36" customFormat="1" ht="12.75">
      <c r="A96" s="96">
        <f>[2]ธ.ค.!G13</f>
        <v>252000</v>
      </c>
      <c r="B96" s="141">
        <v>0</v>
      </c>
      <c r="C96" s="121">
        <f t="shared" si="1"/>
        <v>252000</v>
      </c>
      <c r="D96" s="96">
        <f>G96+พ.ย.!D96</f>
        <v>27947.309999999998</v>
      </c>
      <c r="E96" s="115" t="s">
        <v>35</v>
      </c>
      <c r="F96" s="142" t="s">
        <v>92</v>
      </c>
      <c r="G96" s="98">
        <f t="shared" si="2"/>
        <v>7245.9</v>
      </c>
      <c r="I96" s="66">
        <v>7245.9</v>
      </c>
      <c r="J96" s="91"/>
    </row>
    <row r="97" spans="1:10" s="36" customFormat="1" ht="12.75">
      <c r="A97" s="96">
        <f>[2]ธ.ค.!G14</f>
        <v>979900</v>
      </c>
      <c r="B97" s="141">
        <v>0</v>
      </c>
      <c r="C97" s="121">
        <f t="shared" si="1"/>
        <v>979900</v>
      </c>
      <c r="D97" s="96">
        <f>G97+พ.ย.!D97</f>
        <v>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[2]ธ.ค.!G15</f>
        <v>3043500</v>
      </c>
      <c r="B98" s="141">
        <v>0</v>
      </c>
      <c r="C98" s="121">
        <f t="shared" si="1"/>
        <v>3043500</v>
      </c>
      <c r="D98" s="96">
        <f>G98+พ.ย.!D98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[2]ธ.ค.!G16</f>
        <v>0</v>
      </c>
      <c r="B99" s="141">
        <v>0</v>
      </c>
      <c r="C99" s="121">
        <f t="shared" si="1"/>
        <v>0</v>
      </c>
      <c r="D99" s="96">
        <f>G99+พ.ย.!D99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[2]ธ.ค.!G17</f>
        <v>2650000</v>
      </c>
      <c r="B100" s="141">
        <v>0</v>
      </c>
      <c r="C100" s="121">
        <f t="shared" si="1"/>
        <v>2650000</v>
      </c>
      <c r="D100" s="96">
        <f>G100+พ.ย.!D100</f>
        <v>528000</v>
      </c>
      <c r="E100" s="115" t="s">
        <v>39</v>
      </c>
      <c r="F100" s="142" t="s">
        <v>96</v>
      </c>
      <c r="G100" s="98">
        <f t="shared" si="2"/>
        <v>0</v>
      </c>
      <c r="I100" s="89">
        <v>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7180582.6499999994</v>
      </c>
      <c r="E102" s="47" t="s">
        <v>24</v>
      </c>
      <c r="F102" s="48"/>
      <c r="G102" s="49">
        <f>SUM(G90:G100)</f>
        <v>2299544.2400000002</v>
      </c>
      <c r="I102" s="49">
        <f>SUM(I90:I100)</f>
        <v>2299544.2400000002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G104+พ.ย.!D104</f>
        <v>135758</v>
      </c>
      <c r="E104" s="135" t="s">
        <v>26</v>
      </c>
      <c r="F104" s="136">
        <v>11041000</v>
      </c>
      <c r="G104" s="137">
        <v>40150</v>
      </c>
    </row>
    <row r="105" spans="1:10" s="36" customFormat="1" ht="12.75">
      <c r="A105" s="96"/>
      <c r="B105" s="97"/>
      <c r="C105" s="97"/>
      <c r="D105" s="96">
        <f>G105+พ.ย.!D105</f>
        <v>100000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G106+พ.ย.!D106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G107+พ.ย.!D107</f>
        <v>0</v>
      </c>
      <c r="E107" s="104" t="s">
        <v>112</v>
      </c>
      <c r="F107" s="105">
        <v>11047000</v>
      </c>
      <c r="G107" s="66"/>
    </row>
    <row r="108" spans="1:10" s="36" customFormat="1" ht="12.75">
      <c r="A108" s="96"/>
      <c r="B108" s="97"/>
      <c r="C108" s="97"/>
      <c r="D108" s="96">
        <f>G108+พ.ย.!D108</f>
        <v>0</v>
      </c>
      <c r="E108" s="152" t="s">
        <v>123</v>
      </c>
      <c r="F108" s="153">
        <v>12010010</v>
      </c>
      <c r="G108" s="66"/>
    </row>
    <row r="109" spans="1:10" s="36" customFormat="1" ht="12.75">
      <c r="A109" s="96"/>
      <c r="B109" s="97"/>
      <c r="C109" s="97"/>
      <c r="D109" s="96">
        <f>G109+พ.ย.!D109</f>
        <v>0</v>
      </c>
      <c r="E109" s="108" t="s">
        <v>104</v>
      </c>
      <c r="F109" s="109">
        <v>12045000</v>
      </c>
      <c r="G109" s="66"/>
    </row>
    <row r="110" spans="1:10" s="36" customFormat="1" ht="12.75">
      <c r="A110" s="96"/>
      <c r="B110" s="97"/>
      <c r="C110" s="97"/>
      <c r="D110" s="96">
        <f>G110+พ.ย.!D110</f>
        <v>0</v>
      </c>
      <c r="E110" s="108" t="s">
        <v>132</v>
      </c>
      <c r="F110" s="109">
        <v>12046000</v>
      </c>
      <c r="G110" s="66"/>
    </row>
    <row r="111" spans="1:10" s="36" customFormat="1" ht="12.75">
      <c r="A111" s="96"/>
      <c r="B111" s="97"/>
      <c r="C111" s="97"/>
      <c r="D111" s="96">
        <f>G111+พ.ย.!D111</f>
        <v>0</v>
      </c>
      <c r="E111" s="108" t="s">
        <v>100</v>
      </c>
      <c r="F111" s="109">
        <v>19020000</v>
      </c>
      <c r="G111" s="66"/>
    </row>
    <row r="112" spans="1:10" s="36" customFormat="1" ht="12.75">
      <c r="A112" s="96"/>
      <c r="B112" s="97"/>
      <c r="C112" s="97"/>
      <c r="D112" s="96">
        <f>G112+พ.ย.!D112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G113+พ.ย.!D113</f>
        <v>0</v>
      </c>
      <c r="E113" s="106" t="s">
        <v>102</v>
      </c>
      <c r="F113" s="107">
        <v>19040000</v>
      </c>
      <c r="G113" s="66"/>
    </row>
    <row r="114" spans="1:10" s="36" customFormat="1" ht="12.75">
      <c r="A114" s="96"/>
      <c r="B114" s="97"/>
      <c r="C114" s="97"/>
      <c r="D114" s="96">
        <f>G114+พ.ย.!D114</f>
        <v>381422</v>
      </c>
      <c r="E114" s="108" t="s">
        <v>76</v>
      </c>
      <c r="F114" s="109">
        <v>21010000</v>
      </c>
      <c r="G114" s="66">
        <v>381422</v>
      </c>
      <c r="I114" s="54"/>
      <c r="J114" s="54"/>
    </row>
    <row r="115" spans="1:10" s="36" customFormat="1" ht="12.75" customHeight="1">
      <c r="A115" s="96"/>
      <c r="B115" s="97"/>
      <c r="C115" s="97"/>
      <c r="D115" s="96">
        <f>G115+พ.ย.!D115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G116+พ.ย.!D116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G117+พ.ย.!D117</f>
        <v>13328.36</v>
      </c>
      <c r="E117" s="108" t="s">
        <v>78</v>
      </c>
      <c r="F117" s="109">
        <v>21040001</v>
      </c>
      <c r="G117" s="66">
        <v>424.31</v>
      </c>
      <c r="I117" s="55"/>
      <c r="J117" s="55"/>
    </row>
    <row r="118" spans="1:10" s="36" customFormat="1" ht="12.75">
      <c r="A118" s="96"/>
      <c r="B118" s="97"/>
      <c r="C118" s="97"/>
      <c r="D118" s="96">
        <f>G118+พ.ย.!D118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>
      <c r="A119" s="96"/>
      <c r="B119" s="97"/>
      <c r="C119" s="97"/>
      <c r="D119" s="96">
        <f>G119+พ.ย.!D119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G120+พ.ย.!D120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G121+พ.ย.!D121</f>
        <v>0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G122+พ.ย.!D122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G123+พ.ย.!D123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G124+พ.ย.!D124</f>
        <v>44180</v>
      </c>
      <c r="E124" s="108" t="s">
        <v>81</v>
      </c>
      <c r="F124" s="109">
        <v>21040008</v>
      </c>
      <c r="G124" s="66">
        <v>19630</v>
      </c>
      <c r="I124" s="55"/>
      <c r="J124" s="55"/>
    </row>
    <row r="125" spans="1:10" s="36" customFormat="1" ht="12.75">
      <c r="A125" s="96"/>
      <c r="B125" s="97"/>
      <c r="C125" s="97"/>
      <c r="D125" s="96">
        <f>G125+พ.ย.!D125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>
      <c r="A126" s="96"/>
      <c r="B126" s="97"/>
      <c r="C126" s="97"/>
      <c r="D126" s="96">
        <f>G126+พ.ย.!D126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>
      <c r="A127" s="96"/>
      <c r="B127" s="97"/>
      <c r="C127" s="97"/>
      <c r="D127" s="96">
        <f>G127+พ.ย.!D127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>
      <c r="A128" s="96"/>
      <c r="B128" s="97"/>
      <c r="C128" s="97"/>
      <c r="D128" s="96">
        <f>G128+พ.ย.!D128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G129+พ.ย.!D129</f>
        <v>20248</v>
      </c>
      <c r="E129" s="108" t="s">
        <v>82</v>
      </c>
      <c r="F129" s="109">
        <v>21040013</v>
      </c>
      <c r="G129" s="66">
        <v>7416</v>
      </c>
      <c r="I129" s="55"/>
      <c r="J129" s="55"/>
    </row>
    <row r="130" spans="1:10" s="36" customFormat="1" ht="12.75">
      <c r="A130" s="96"/>
      <c r="B130" s="97"/>
      <c r="C130" s="97"/>
      <c r="D130" s="96">
        <f>G130+พ.ย.!D130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G131+พ.ย.!D131</f>
        <v>384866</v>
      </c>
      <c r="E131" s="108" t="s">
        <v>84</v>
      </c>
      <c r="F131" s="109">
        <v>21040015</v>
      </c>
      <c r="G131" s="66">
        <v>124058</v>
      </c>
      <c r="I131" s="55"/>
      <c r="J131" s="55"/>
    </row>
    <row r="132" spans="1:10" s="36" customFormat="1" ht="12.75">
      <c r="A132" s="96"/>
      <c r="B132" s="97"/>
      <c r="C132" s="97"/>
      <c r="D132" s="96">
        <f>G132+พ.ย.!D132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G133+พ.ย.!D133</f>
        <v>780</v>
      </c>
      <c r="E133" s="108" t="s">
        <v>136</v>
      </c>
      <c r="F133" s="109">
        <v>21040099</v>
      </c>
      <c r="G133" s="66">
        <v>780</v>
      </c>
    </row>
    <row r="134" spans="1:10" s="36" customFormat="1" ht="12.75">
      <c r="A134" s="96"/>
      <c r="B134" s="97"/>
      <c r="C134" s="97"/>
      <c r="D134" s="96">
        <f>G134+พ.ย.!D134</f>
        <v>0</v>
      </c>
      <c r="E134" s="108" t="s">
        <v>113</v>
      </c>
      <c r="F134" s="109">
        <v>21061000</v>
      </c>
      <c r="G134" s="66"/>
    </row>
    <row r="135" spans="1:10" s="36" customFormat="1" ht="12.75">
      <c r="A135" s="96"/>
      <c r="B135" s="97"/>
      <c r="C135" s="97"/>
      <c r="D135" s="96">
        <f>G135+พ.ย.!D135</f>
        <v>0</v>
      </c>
      <c r="E135" s="108" t="s">
        <v>124</v>
      </c>
      <c r="F135" s="109">
        <v>22011001</v>
      </c>
      <c r="G135" s="66"/>
    </row>
    <row r="136" spans="1:10" s="36" customFormat="1" ht="12.75">
      <c r="A136" s="96"/>
      <c r="B136" s="97"/>
      <c r="C136" s="97"/>
      <c r="D136" s="96">
        <f>G136+พ.ย.!D136</f>
        <v>0</v>
      </c>
      <c r="E136" s="108" t="s">
        <v>125</v>
      </c>
      <c r="F136" s="109">
        <v>22011002</v>
      </c>
      <c r="G136" s="66"/>
    </row>
    <row r="137" spans="1:10" s="36" customFormat="1" ht="12.75">
      <c r="A137" s="96"/>
      <c r="B137" s="97"/>
      <c r="C137" s="97"/>
      <c r="D137" s="96">
        <f>G137+พ.ย.!D137</f>
        <v>0</v>
      </c>
      <c r="E137" s="154" t="s">
        <v>126</v>
      </c>
      <c r="F137" s="109">
        <v>22011003</v>
      </c>
      <c r="G137" s="66"/>
    </row>
    <row r="138" spans="1:10" s="36" customFormat="1" ht="12.75">
      <c r="A138" s="96"/>
      <c r="B138" s="97"/>
      <c r="C138" s="97"/>
      <c r="D138" s="96">
        <f>G138+พ.ย.!D138</f>
        <v>0</v>
      </c>
      <c r="E138" s="108" t="s">
        <v>127</v>
      </c>
      <c r="F138" s="109">
        <v>22011004</v>
      </c>
      <c r="G138" s="66"/>
    </row>
    <row r="139" spans="1:10" s="36" customFormat="1" ht="12.75">
      <c r="A139" s="96"/>
      <c r="B139" s="97"/>
      <c r="C139" s="97"/>
      <c r="D139" s="96">
        <f>G139+พ.ย.!D139</f>
        <v>0</v>
      </c>
      <c r="E139" s="154" t="s">
        <v>128</v>
      </c>
      <c r="F139" s="109">
        <v>22012001</v>
      </c>
      <c r="G139" s="66"/>
    </row>
    <row r="140" spans="1:10" s="36" customFormat="1" ht="12.75">
      <c r="A140" s="96"/>
      <c r="B140" s="97"/>
      <c r="C140" s="97"/>
      <c r="D140" s="96">
        <f>G140+พ.ย.!D140</f>
        <v>0</v>
      </c>
      <c r="E140" s="108" t="s">
        <v>129</v>
      </c>
      <c r="F140" s="109">
        <v>22012002</v>
      </c>
      <c r="G140" s="66"/>
    </row>
    <row r="141" spans="1:10" s="36" customFormat="1" ht="12.75">
      <c r="A141" s="96"/>
      <c r="B141" s="97"/>
      <c r="C141" s="97"/>
      <c r="D141" s="96">
        <f>G141+พ.ย.!D141</f>
        <v>0</v>
      </c>
      <c r="E141" s="108" t="s">
        <v>130</v>
      </c>
      <c r="F141" s="109">
        <v>22012003</v>
      </c>
      <c r="G141" s="66"/>
    </row>
    <row r="142" spans="1:10" s="36" customFormat="1" ht="12.75">
      <c r="A142" s="96"/>
      <c r="B142" s="97"/>
      <c r="C142" s="97"/>
      <c r="D142" s="96">
        <f>G142+พ.ย.!D142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G143+พ.ย.!D143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G144+พ.ย.!D144</f>
        <v>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G145+พ.ย.!D145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G146+พ.ย.!D146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G147+พ.ย.!D147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G148+พ.ย.!D148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/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1080582.3599999999</v>
      </c>
      <c r="E150" s="47" t="s">
        <v>24</v>
      </c>
      <c r="F150" s="63"/>
      <c r="G150" s="64">
        <f>SUM(G104:G149)</f>
        <v>573880.31000000006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8261165.0099999998</v>
      </c>
      <c r="E152" s="47" t="s">
        <v>42</v>
      </c>
      <c r="F152" s="63"/>
      <c r="G152" s="64">
        <f>G102+G150</f>
        <v>2873424.5500000003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9790011.0299999993</v>
      </c>
      <c r="E154" s="82" t="s">
        <v>49</v>
      </c>
      <c r="F154" s="81"/>
      <c r="G154" s="83">
        <f>SUM(G80-G152)</f>
        <v>4698367.1399999987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39791477.690000005</v>
      </c>
      <c r="E156" s="85" t="s">
        <v>43</v>
      </c>
      <c r="F156" s="81"/>
      <c r="G156" s="64">
        <f>(G10+G80-G152)</f>
        <v>39791477.689999998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>
      <c r="G159" s="28"/>
    </row>
    <row r="160" spans="1:9">
      <c r="G160" s="28"/>
    </row>
    <row r="161" spans="1:7">
      <c r="G161" s="28"/>
    </row>
    <row r="162" spans="1:7">
      <c r="G162" s="28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13">
    <mergeCell ref="A171:G171"/>
    <mergeCell ref="A1:G1"/>
    <mergeCell ref="I1:K1"/>
    <mergeCell ref="A2:G2"/>
    <mergeCell ref="A3:G3"/>
    <mergeCell ref="A5:D5"/>
    <mergeCell ref="E5:E8"/>
    <mergeCell ref="F5:F8"/>
    <mergeCell ref="A85:D85"/>
    <mergeCell ref="E85:E88"/>
    <mergeCell ref="F85:F88"/>
    <mergeCell ref="I85:J86"/>
    <mergeCell ref="A84:G84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67" zoomScale="110" zoomScaleNormal="110" workbookViewId="0">
      <selection activeCell="G71" sqref="G71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มกราคม  2561</v>
      </c>
      <c r="B3" s="186"/>
      <c r="C3" s="186"/>
      <c r="D3" s="186"/>
      <c r="E3" s="186"/>
      <c r="F3" s="186"/>
      <c r="G3" s="186"/>
      <c r="I3" s="6">
        <v>2561</v>
      </c>
      <c r="J3" s="6" t="s">
        <v>59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ธ.ค.!G156</f>
        <v>39791477.689999998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G12+ธ.ค.!D12</f>
        <v>300</v>
      </c>
      <c r="E12" s="115" t="s">
        <v>16</v>
      </c>
      <c r="F12" s="109">
        <v>41100000</v>
      </c>
      <c r="G12" s="98">
        <f>[1]ม.ค.!G16</f>
        <v>300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G13+ธ.ค.!D13</f>
        <v>24250.899999999998</v>
      </c>
      <c r="E13" s="115" t="s">
        <v>17</v>
      </c>
      <c r="F13" s="109">
        <v>41200000</v>
      </c>
      <c r="G13" s="98">
        <f>[1]ม.ค.!G78</f>
        <v>2153.6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G14+ธ.ค.!D14</f>
        <v>117739.23</v>
      </c>
      <c r="E14" s="115" t="s">
        <v>18</v>
      </c>
      <c r="F14" s="109">
        <v>41300000</v>
      </c>
      <c r="G14" s="98">
        <f>[1]ม.ค.!G86</f>
        <v>76145.36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G15+ธ.ค.!D15</f>
        <v>0</v>
      </c>
      <c r="E15" s="115" t="s">
        <v>19</v>
      </c>
      <c r="F15" s="109">
        <v>41400000</v>
      </c>
      <c r="G15" s="98">
        <f>[1]ม.ค.!G95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G16+ธ.ค.!D16</f>
        <v>1360</v>
      </c>
      <c r="E16" s="115" t="s">
        <v>20</v>
      </c>
      <c r="F16" s="109">
        <v>41500000</v>
      </c>
      <c r="G16" s="98">
        <f>[1]ม.ค.!G106</f>
        <v>40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G17+ธ.ค.!D17</f>
        <v>0</v>
      </c>
      <c r="E17" s="115" t="s">
        <v>21</v>
      </c>
      <c r="F17" s="109">
        <v>41600000</v>
      </c>
      <c r="G17" s="98">
        <f>[1]ม.ค.!G110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G18+ธ.ค.!D18</f>
        <v>6160322.5599999987</v>
      </c>
      <c r="E18" s="115" t="s">
        <v>22</v>
      </c>
      <c r="F18" s="109">
        <v>42100000</v>
      </c>
      <c r="G18" s="98">
        <f>[1]ม.ค.!G131</f>
        <v>1679608.2699999998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G19+ธ.ค.!D19</f>
        <v>13794060</v>
      </c>
      <c r="E19" s="115" t="s">
        <v>23</v>
      </c>
      <c r="F19" s="109">
        <v>43100000</v>
      </c>
      <c r="G19" s="98">
        <f>[1]ม.ค.!G137</f>
        <v>939471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20098032.689999998</v>
      </c>
      <c r="E21" s="39" t="s">
        <v>24</v>
      </c>
      <c r="F21" s="40"/>
      <c r="G21" s="38">
        <f>SUM(G12:G19)</f>
        <v>2697718.2299999995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G23+ธ.ค.!D23</f>
        <v>0</v>
      </c>
      <c r="E23" s="129" t="s">
        <v>25</v>
      </c>
      <c r="F23" s="130">
        <v>44100000</v>
      </c>
      <c r="G23" s="128">
        <f>[1]ม.ค.!G144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20098032.689999998</v>
      </c>
      <c r="E25" s="47" t="s">
        <v>24</v>
      </c>
      <c r="F25" s="48"/>
      <c r="G25" s="49">
        <f>SUM(G21+G23)</f>
        <v>2697718.2299999995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>
      <c r="A27" s="93"/>
      <c r="B27" s="93"/>
      <c r="C27" s="93"/>
      <c r="D27" s="96">
        <f>G27+ธ.ค.!D27</f>
        <v>0</v>
      </c>
      <c r="E27" s="147" t="s">
        <v>114</v>
      </c>
      <c r="F27" s="142" t="s">
        <v>118</v>
      </c>
      <c r="G27" s="149"/>
    </row>
    <row r="28" spans="1:10" s="36" customFormat="1" ht="12.75">
      <c r="A28" s="95"/>
      <c r="B28" s="95"/>
      <c r="C28" s="95"/>
      <c r="D28" s="96">
        <f>G28+ธ.ค.!D28</f>
        <v>0</v>
      </c>
      <c r="E28" s="146" t="s">
        <v>115</v>
      </c>
      <c r="F28" s="142" t="s">
        <v>119</v>
      </c>
      <c r="G28" s="150"/>
    </row>
    <row r="29" spans="1:10" s="36" customFormat="1" ht="12.75">
      <c r="A29" s="95"/>
      <c r="B29" s="95"/>
      <c r="C29" s="95"/>
      <c r="D29" s="96">
        <f>G29+ธ.ค.!D29</f>
        <v>0</v>
      </c>
      <c r="E29" s="146" t="s">
        <v>116</v>
      </c>
      <c r="F29" s="102" t="s">
        <v>120</v>
      </c>
      <c r="G29" s="150"/>
    </row>
    <row r="30" spans="1:10" s="36" customFormat="1" ht="12.75">
      <c r="A30" s="95"/>
      <c r="B30" s="95"/>
      <c r="C30" s="95"/>
      <c r="D30" s="96">
        <f>G30+ธ.ค.!D30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G31+ธ.ค.!D31</f>
        <v>135758</v>
      </c>
      <c r="E31" s="99" t="s">
        <v>26</v>
      </c>
      <c r="F31" s="100">
        <v>11041000</v>
      </c>
      <c r="G31" s="151">
        <v>40150</v>
      </c>
      <c r="I31" s="54"/>
      <c r="J31" s="54"/>
    </row>
    <row r="32" spans="1:10" s="36" customFormat="1" ht="12.75">
      <c r="A32" s="96"/>
      <c r="B32" s="97"/>
      <c r="C32" s="97"/>
      <c r="D32" s="96">
        <f>G32+ธ.ค.!D32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G33+ธ.ค.!D33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G34+ธ.ค.!D34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G35+ธ.ค.!D35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G36+ธ.ค.!D36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G37+ธ.ค.!D37</f>
        <v>100000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G38+ธ.ค.!D38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G39+ธ.ค.!D39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G40+ธ.ค.!D40</f>
        <v>0</v>
      </c>
      <c r="E40" s="108" t="s">
        <v>104</v>
      </c>
      <c r="F40" s="109">
        <v>12045000</v>
      </c>
      <c r="G40" s="66"/>
    </row>
    <row r="41" spans="1:10" s="36" customFormat="1" ht="12.75">
      <c r="A41" s="96"/>
      <c r="B41" s="97"/>
      <c r="C41" s="97"/>
      <c r="D41" s="96">
        <f>G41+ธ.ค.!D41</f>
        <v>0</v>
      </c>
      <c r="E41" s="108" t="s">
        <v>132</v>
      </c>
      <c r="F41" s="109">
        <v>12046000</v>
      </c>
      <c r="G41" s="66"/>
    </row>
    <row r="42" spans="1:10" s="36" customFormat="1" ht="12.75">
      <c r="A42" s="96"/>
      <c r="B42" s="97"/>
      <c r="C42" s="97"/>
      <c r="D42" s="96">
        <f>G42+ธ.ค.!D42</f>
        <v>0</v>
      </c>
      <c r="E42" s="108" t="s">
        <v>100</v>
      </c>
      <c r="F42" s="109">
        <v>19020000</v>
      </c>
      <c r="G42" s="66"/>
    </row>
    <row r="43" spans="1:10" s="36" customFormat="1" ht="12.75">
      <c r="A43" s="96"/>
      <c r="B43" s="97"/>
      <c r="C43" s="97"/>
      <c r="D43" s="96">
        <f>G43+ธ.ค.!D43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G44+ธ.ค.!D44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G45+ธ.ค.!D45</f>
        <v>5671.22</v>
      </c>
      <c r="E45" s="108" t="s">
        <v>78</v>
      </c>
      <c r="F45" s="109">
        <v>21040001</v>
      </c>
      <c r="G45" s="66">
        <v>1473.16</v>
      </c>
    </row>
    <row r="46" spans="1:10" s="36" customFormat="1" ht="12.75">
      <c r="A46" s="96"/>
      <c r="B46" s="97"/>
      <c r="C46" s="97"/>
      <c r="D46" s="96">
        <f>G46+ธ.ค.!D46</f>
        <v>0</v>
      </c>
      <c r="E46" s="108" t="s">
        <v>99</v>
      </c>
      <c r="F46" s="109">
        <v>21040002</v>
      </c>
      <c r="G46" s="66"/>
    </row>
    <row r="47" spans="1:10" s="36" customFormat="1" ht="12.75">
      <c r="A47" s="96"/>
      <c r="B47" s="97"/>
      <c r="C47" s="97"/>
      <c r="D47" s="96">
        <f>G47+ธ.ค.!D47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G48+ธ.ค.!D48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G49+ธ.ค.!D49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G50+ธ.ค.!D50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G51+ธ.ค.!D51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G52+ธ.ค.!D52</f>
        <v>0</v>
      </c>
      <c r="E52" s="108" t="s">
        <v>81</v>
      </c>
      <c r="F52" s="109">
        <v>21040008</v>
      </c>
      <c r="G52" s="66"/>
    </row>
    <row r="53" spans="1:7" s="36" customFormat="1" ht="12.75">
      <c r="A53" s="96"/>
      <c r="B53" s="97"/>
      <c r="C53" s="97"/>
      <c r="D53" s="96">
        <f>G53+ธ.ค.!D53</f>
        <v>0</v>
      </c>
      <c r="E53" s="108" t="s">
        <v>108</v>
      </c>
      <c r="F53" s="109">
        <v>21040009</v>
      </c>
      <c r="G53" s="66"/>
    </row>
    <row r="54" spans="1:7" s="36" customFormat="1" ht="12.75">
      <c r="A54" s="96"/>
      <c r="B54" s="97"/>
      <c r="C54" s="97"/>
      <c r="D54" s="96">
        <f>G54+ธ.ค.!D54</f>
        <v>0</v>
      </c>
      <c r="E54" s="108" t="s">
        <v>109</v>
      </c>
      <c r="F54" s="109">
        <v>21040010</v>
      </c>
      <c r="G54" s="66"/>
    </row>
    <row r="55" spans="1:7" s="36" customFormat="1" ht="12.75">
      <c r="A55" s="96"/>
      <c r="B55" s="97"/>
      <c r="C55" s="97"/>
      <c r="D55" s="96">
        <f>G55+ธ.ค.!D55</f>
        <v>0</v>
      </c>
      <c r="E55" s="108" t="s">
        <v>110</v>
      </c>
      <c r="F55" s="109">
        <v>21040011</v>
      </c>
      <c r="G55" s="66"/>
    </row>
    <row r="56" spans="1:7" s="36" customFormat="1" ht="12.75">
      <c r="A56" s="96"/>
      <c r="B56" s="97"/>
      <c r="C56" s="97"/>
      <c r="D56" s="96">
        <f>G56+ธ.ค.!D56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G57+ธ.ค.!D57</f>
        <v>32423</v>
      </c>
      <c r="E57" s="108" t="s">
        <v>82</v>
      </c>
      <c r="F57" s="109">
        <v>21040013</v>
      </c>
      <c r="G57" s="66">
        <v>7416</v>
      </c>
    </row>
    <row r="58" spans="1:7" s="36" customFormat="1" ht="12.75">
      <c r="A58" s="96"/>
      <c r="B58" s="97"/>
      <c r="C58" s="97"/>
      <c r="D58" s="96">
        <f>G58+ธ.ค.!D58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G59+ธ.ค.!D59</f>
        <v>505524</v>
      </c>
      <c r="E59" s="108" t="s">
        <v>84</v>
      </c>
      <c r="F59" s="109">
        <v>21040015</v>
      </c>
      <c r="G59" s="66">
        <v>120658</v>
      </c>
    </row>
    <row r="60" spans="1:7" s="36" customFormat="1" ht="12.75">
      <c r="A60" s="96"/>
      <c r="B60" s="97"/>
      <c r="C60" s="97"/>
      <c r="D60" s="96">
        <f>G60+ธ.ค.!D60</f>
        <v>0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G61+ธ.ค.!D61</f>
        <v>780</v>
      </c>
      <c r="E61" s="108" t="s">
        <v>135</v>
      </c>
      <c r="F61" s="109">
        <v>21040099</v>
      </c>
      <c r="G61" s="66">
        <v>0</v>
      </c>
    </row>
    <row r="62" spans="1:7" s="36" customFormat="1" ht="12.75">
      <c r="A62" s="96"/>
      <c r="B62" s="97"/>
      <c r="C62" s="97"/>
      <c r="D62" s="96">
        <f>G62+ธ.ค.!D62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G63+ธ.ค.!D63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G64+ธ.ค.!D64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G65+ธ.ค.!D65</f>
        <v>0</v>
      </c>
      <c r="E65" s="154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G66+ธ.ค.!D66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G67+ธ.ค.!D67</f>
        <v>0</v>
      </c>
      <c r="E67" s="154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G68+ธ.ค.!D68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G69+ธ.ค.!D69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G70+ธ.ค.!D70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G71+ธ.ค.!D71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G72+ธ.ค.!D72</f>
        <v>30002.52</v>
      </c>
      <c r="E72" s="108" t="s">
        <v>41</v>
      </c>
      <c r="F72" s="109">
        <v>31000000</v>
      </c>
      <c r="G72" s="66">
        <v>30000</v>
      </c>
    </row>
    <row r="73" spans="1:7" s="36" customFormat="1" ht="12.75">
      <c r="A73" s="96"/>
      <c r="B73" s="97"/>
      <c r="C73" s="97"/>
      <c r="D73" s="96">
        <f>G73+ธ.ค.!D73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G74+ธ.ค.!D74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G75+ธ.ค.!D75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G76+ธ.ค.!D76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850558.74</v>
      </c>
      <c r="E78" s="39" t="s">
        <v>24</v>
      </c>
      <c r="F78" s="40"/>
      <c r="G78" s="58">
        <f>SUM(G31:G77)</f>
        <v>199697.16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20948591.429999996</v>
      </c>
      <c r="E80" s="47" t="s">
        <v>27</v>
      </c>
      <c r="F80" s="63"/>
      <c r="G80" s="64">
        <f>(G25+G78)</f>
        <v>2897415.3899999997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[2]ม.ค.!G7</f>
        <v>13550000</v>
      </c>
      <c r="B90" s="141">
        <v>0</v>
      </c>
      <c r="C90" s="121">
        <f>SUM(A90+B90)</f>
        <v>13550000</v>
      </c>
      <c r="D90" s="96">
        <f>G90+ธ.ค.!D90</f>
        <v>4390694</v>
      </c>
      <c r="E90" s="115" t="s">
        <v>29</v>
      </c>
      <c r="F90" s="142" t="s">
        <v>86</v>
      </c>
      <c r="G90" s="98">
        <f>I90+J90</f>
        <v>1145046</v>
      </c>
      <c r="I90" s="66">
        <v>1145046</v>
      </c>
      <c r="J90" s="67"/>
    </row>
    <row r="91" spans="1:11" s="36" customFormat="1" ht="12.75">
      <c r="A91" s="96">
        <f>[2]ม.ค.!G8</f>
        <v>2657520</v>
      </c>
      <c r="B91" s="141">
        <v>0</v>
      </c>
      <c r="C91" s="121">
        <f t="shared" ref="C91:C100" si="1">SUM(A91+B91)</f>
        <v>2657520</v>
      </c>
      <c r="D91" s="96">
        <f>G91+ธ.ค.!D91</f>
        <v>885840</v>
      </c>
      <c r="E91" s="115" t="s">
        <v>30</v>
      </c>
      <c r="F91" s="142" t="s">
        <v>87</v>
      </c>
      <c r="G91" s="98">
        <f t="shared" ref="G91:G100" si="2">I91+J91</f>
        <v>221460</v>
      </c>
      <c r="I91" s="66">
        <v>221460</v>
      </c>
      <c r="J91" s="91"/>
    </row>
    <row r="92" spans="1:11" s="36" customFormat="1" ht="12.75">
      <c r="A92" s="96">
        <f>[2]ม.ค.!G9</f>
        <v>8687220</v>
      </c>
      <c r="B92" s="141">
        <v>0</v>
      </c>
      <c r="C92" s="121">
        <f t="shared" si="1"/>
        <v>8687220</v>
      </c>
      <c r="D92" s="96">
        <f>G92+ธ.ค.!D92</f>
        <v>2571582</v>
      </c>
      <c r="E92" s="115" t="s">
        <v>31</v>
      </c>
      <c r="F92" s="142" t="s">
        <v>88</v>
      </c>
      <c r="G92" s="98">
        <f t="shared" si="2"/>
        <v>652815</v>
      </c>
      <c r="I92" s="66">
        <v>652815</v>
      </c>
      <c r="J92" s="67"/>
    </row>
    <row r="93" spans="1:11" s="36" customFormat="1" ht="12.75">
      <c r="A93" s="96">
        <f>[2]ม.ค.!G10</f>
        <v>755600</v>
      </c>
      <c r="B93" s="141">
        <v>0</v>
      </c>
      <c r="C93" s="121">
        <f t="shared" si="1"/>
        <v>755600</v>
      </c>
      <c r="D93" s="96">
        <f>G93+ธ.ค.!D93</f>
        <v>150835</v>
      </c>
      <c r="E93" s="115" t="s">
        <v>32</v>
      </c>
      <c r="F93" s="142" t="s">
        <v>89</v>
      </c>
      <c r="G93" s="98">
        <f t="shared" si="2"/>
        <v>64400</v>
      </c>
      <c r="I93" s="66">
        <v>64400</v>
      </c>
      <c r="J93" s="91"/>
    </row>
    <row r="94" spans="1:11" s="36" customFormat="1" ht="12.75">
      <c r="A94" s="96">
        <f>[2]ม.ค.!G11</f>
        <v>4717900</v>
      </c>
      <c r="B94" s="141">
        <v>0</v>
      </c>
      <c r="C94" s="121">
        <f t="shared" si="1"/>
        <v>4717900</v>
      </c>
      <c r="D94" s="96">
        <f>G94+ธ.ค.!D94</f>
        <v>669921.64</v>
      </c>
      <c r="E94" s="115" t="s">
        <v>33</v>
      </c>
      <c r="F94" s="142" t="s">
        <v>90</v>
      </c>
      <c r="G94" s="98">
        <f t="shared" si="2"/>
        <v>117545</v>
      </c>
      <c r="I94" s="66">
        <v>117545</v>
      </c>
      <c r="J94" s="68"/>
    </row>
    <row r="95" spans="1:11" s="36" customFormat="1" ht="12.75">
      <c r="A95" s="96">
        <f>[2]ม.ค.!G12</f>
        <v>2406360</v>
      </c>
      <c r="B95" s="141">
        <v>0</v>
      </c>
      <c r="C95" s="121">
        <f t="shared" si="1"/>
        <v>2406360</v>
      </c>
      <c r="D95" s="96">
        <f>G95+ธ.ค.!D95</f>
        <v>287416.23</v>
      </c>
      <c r="E95" s="115" t="s">
        <v>34</v>
      </c>
      <c r="F95" s="142" t="s">
        <v>91</v>
      </c>
      <c r="G95" s="98">
        <f t="shared" si="2"/>
        <v>130387.53</v>
      </c>
      <c r="I95" s="66">
        <v>130387.53</v>
      </c>
      <c r="J95" s="67"/>
    </row>
    <row r="96" spans="1:11" s="36" customFormat="1" ht="12.75">
      <c r="A96" s="96">
        <f>[2]ม.ค.!G13</f>
        <v>252000</v>
      </c>
      <c r="B96" s="141">
        <v>0</v>
      </c>
      <c r="C96" s="121">
        <f t="shared" si="1"/>
        <v>252000</v>
      </c>
      <c r="D96" s="96">
        <f>G96+ธ.ค.!D96</f>
        <v>52783.95</v>
      </c>
      <c r="E96" s="115" t="s">
        <v>35</v>
      </c>
      <c r="F96" s="142" t="s">
        <v>92</v>
      </c>
      <c r="G96" s="98">
        <f t="shared" si="2"/>
        <v>24836.639999999999</v>
      </c>
      <c r="I96" s="66">
        <v>24836.639999999999</v>
      </c>
      <c r="J96" s="91"/>
    </row>
    <row r="97" spans="1:10" s="36" customFormat="1" ht="12.75">
      <c r="A97" s="96">
        <f>[2]ม.ค.!G14</f>
        <v>979900</v>
      </c>
      <c r="B97" s="141">
        <v>0</v>
      </c>
      <c r="C97" s="121">
        <f t="shared" si="1"/>
        <v>979900</v>
      </c>
      <c r="D97" s="96">
        <f>G97+ธ.ค.!D97</f>
        <v>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[2]ม.ค.!G15</f>
        <v>3043500</v>
      </c>
      <c r="B98" s="141">
        <v>0</v>
      </c>
      <c r="C98" s="121">
        <f t="shared" si="1"/>
        <v>3043500</v>
      </c>
      <c r="D98" s="96">
        <f>G98+ธ.ค.!D98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[2]ม.ค.!G16</f>
        <v>0</v>
      </c>
      <c r="B99" s="141">
        <v>0</v>
      </c>
      <c r="C99" s="121">
        <f t="shared" si="1"/>
        <v>0</v>
      </c>
      <c r="D99" s="96">
        <f>G99+ธ.ค.!D99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[2]ม.ค.!G17</f>
        <v>2650000</v>
      </c>
      <c r="B100" s="141">
        <v>0</v>
      </c>
      <c r="C100" s="121">
        <f t="shared" si="1"/>
        <v>2650000</v>
      </c>
      <c r="D100" s="96">
        <f>G100+ธ.ค.!D100</f>
        <v>1054000</v>
      </c>
      <c r="E100" s="115" t="s">
        <v>39</v>
      </c>
      <c r="F100" s="142" t="s">
        <v>96</v>
      </c>
      <c r="G100" s="98">
        <f t="shared" si="2"/>
        <v>526000</v>
      </c>
      <c r="I100" s="89">
        <v>526000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10063072.82</v>
      </c>
      <c r="E102" s="47" t="s">
        <v>24</v>
      </c>
      <c r="F102" s="48"/>
      <c r="G102" s="49">
        <f>SUM(G90:G100)</f>
        <v>2882490.17</v>
      </c>
      <c r="I102" s="49">
        <f>SUM(I90:I100)</f>
        <v>2882490.17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G104+ธ.ค.!D104</f>
        <v>135758</v>
      </c>
      <c r="E104" s="135" t="s">
        <v>26</v>
      </c>
      <c r="F104" s="136">
        <v>11041000</v>
      </c>
      <c r="G104" s="137">
        <v>0</v>
      </c>
    </row>
    <row r="105" spans="1:10" s="36" customFormat="1" ht="12.75">
      <c r="A105" s="96"/>
      <c r="B105" s="97"/>
      <c r="C105" s="97"/>
      <c r="D105" s="96">
        <f>G105+ธ.ค.!D105</f>
        <v>100000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G106+ธ.ค.!D106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G107+ธ.ค.!D107</f>
        <v>0</v>
      </c>
      <c r="E107" s="104" t="s">
        <v>112</v>
      </c>
      <c r="F107" s="105">
        <v>11047000</v>
      </c>
      <c r="G107" s="66"/>
    </row>
    <row r="108" spans="1:10" s="36" customFormat="1" ht="12.75">
      <c r="A108" s="96"/>
      <c r="B108" s="97"/>
      <c r="C108" s="97"/>
      <c r="D108" s="96">
        <f>G108+ธ.ค.!D108</f>
        <v>0</v>
      </c>
      <c r="E108" s="152" t="s">
        <v>123</v>
      </c>
      <c r="F108" s="153">
        <v>12010010</v>
      </c>
      <c r="G108" s="66"/>
    </row>
    <row r="109" spans="1:10" s="36" customFormat="1" ht="12.75">
      <c r="A109" s="96"/>
      <c r="B109" s="97"/>
      <c r="C109" s="97"/>
      <c r="D109" s="96">
        <f>G109+ธ.ค.!D109</f>
        <v>0</v>
      </c>
      <c r="E109" s="108" t="s">
        <v>104</v>
      </c>
      <c r="F109" s="109">
        <v>12045000</v>
      </c>
      <c r="G109" s="66"/>
    </row>
    <row r="110" spans="1:10" s="36" customFormat="1" ht="12.75">
      <c r="A110" s="96"/>
      <c r="B110" s="97"/>
      <c r="C110" s="97"/>
      <c r="D110" s="96">
        <f>G110+ธ.ค.!D110</f>
        <v>0</v>
      </c>
      <c r="E110" s="108" t="s">
        <v>132</v>
      </c>
      <c r="F110" s="109">
        <v>12046000</v>
      </c>
      <c r="G110" s="66"/>
    </row>
    <row r="111" spans="1:10" s="36" customFormat="1" ht="12.75">
      <c r="A111" s="96"/>
      <c r="B111" s="97"/>
      <c r="C111" s="97"/>
      <c r="D111" s="96">
        <f>G111+ธ.ค.!D111</f>
        <v>0</v>
      </c>
      <c r="E111" s="108" t="s">
        <v>100</v>
      </c>
      <c r="F111" s="109">
        <v>19020000</v>
      </c>
      <c r="G111" s="66"/>
    </row>
    <row r="112" spans="1:10" s="36" customFormat="1" ht="12.75">
      <c r="A112" s="96"/>
      <c r="B112" s="97"/>
      <c r="C112" s="97"/>
      <c r="D112" s="96">
        <f>G112+ธ.ค.!D112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G113+ธ.ค.!D113</f>
        <v>0</v>
      </c>
      <c r="E113" s="106" t="s">
        <v>102</v>
      </c>
      <c r="F113" s="107">
        <v>19040000</v>
      </c>
      <c r="G113" s="66"/>
    </row>
    <row r="114" spans="1:10" s="36" customFormat="1" ht="12.75">
      <c r="A114" s="96"/>
      <c r="B114" s="97"/>
      <c r="C114" s="97"/>
      <c r="D114" s="96">
        <f>G114+ธ.ค.!D114</f>
        <v>386052</v>
      </c>
      <c r="E114" s="108" t="s">
        <v>76</v>
      </c>
      <c r="F114" s="109">
        <v>21010000</v>
      </c>
      <c r="G114" s="66">
        <v>4630</v>
      </c>
      <c r="I114" s="54"/>
      <c r="J114" s="54"/>
    </row>
    <row r="115" spans="1:10" s="36" customFormat="1" ht="12.75" customHeight="1">
      <c r="A115" s="96"/>
      <c r="B115" s="97"/>
      <c r="C115" s="97"/>
      <c r="D115" s="96">
        <f>G115+ธ.ค.!D115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G116+ธ.ค.!D116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G117+ธ.ค.!D117</f>
        <v>17102.11</v>
      </c>
      <c r="E117" s="108" t="s">
        <v>78</v>
      </c>
      <c r="F117" s="109">
        <v>21040001</v>
      </c>
      <c r="G117" s="66">
        <v>3773.75</v>
      </c>
      <c r="I117" s="55"/>
      <c r="J117" s="55"/>
    </row>
    <row r="118" spans="1:10" s="36" customFormat="1" ht="12.75">
      <c r="A118" s="96"/>
      <c r="B118" s="97"/>
      <c r="C118" s="97"/>
      <c r="D118" s="96">
        <f>G118+ธ.ค.!D118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>
      <c r="A119" s="96"/>
      <c r="B119" s="97"/>
      <c r="C119" s="97"/>
      <c r="D119" s="96">
        <f>G119+ธ.ค.!D119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G120+ธ.ค.!D120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G121+ธ.ค.!D121</f>
        <v>0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G122+ธ.ค.!D122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G123+ธ.ค.!D123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G124+ธ.ค.!D124</f>
        <v>44180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>
      <c r="A125" s="96"/>
      <c r="B125" s="97"/>
      <c r="C125" s="97"/>
      <c r="D125" s="96">
        <f>G125+ธ.ค.!D125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>
      <c r="A126" s="96"/>
      <c r="B126" s="97"/>
      <c r="C126" s="97"/>
      <c r="D126" s="96">
        <f>G126+ธ.ค.!D126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>
      <c r="A127" s="96"/>
      <c r="B127" s="97"/>
      <c r="C127" s="97"/>
      <c r="D127" s="96">
        <f>G127+ธ.ค.!D127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>
      <c r="A128" s="96"/>
      <c r="B128" s="97"/>
      <c r="C128" s="97"/>
      <c r="D128" s="96">
        <f>G128+ธ.ค.!D128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G129+ธ.ค.!D129</f>
        <v>32423</v>
      </c>
      <c r="E129" s="108" t="s">
        <v>82</v>
      </c>
      <c r="F129" s="109">
        <v>21040013</v>
      </c>
      <c r="G129" s="66">
        <v>12175</v>
      </c>
      <c r="I129" s="55"/>
      <c r="J129" s="55"/>
    </row>
    <row r="130" spans="1:10" s="36" customFormat="1" ht="12.75">
      <c r="A130" s="96"/>
      <c r="B130" s="97"/>
      <c r="C130" s="97"/>
      <c r="D130" s="96">
        <f>G130+ธ.ค.!D130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G131+ธ.ค.!D131</f>
        <v>505524</v>
      </c>
      <c r="E131" s="108" t="s">
        <v>84</v>
      </c>
      <c r="F131" s="109">
        <v>21040015</v>
      </c>
      <c r="G131" s="66">
        <v>120658</v>
      </c>
      <c r="I131" s="55"/>
      <c r="J131" s="55"/>
    </row>
    <row r="132" spans="1:10" s="36" customFormat="1" ht="12.75">
      <c r="A132" s="96"/>
      <c r="B132" s="97"/>
      <c r="C132" s="97"/>
      <c r="D132" s="96">
        <f>G132+ธ.ค.!D132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G133+ธ.ค.!D133</f>
        <v>780</v>
      </c>
      <c r="E133" s="108" t="s">
        <v>136</v>
      </c>
      <c r="F133" s="109">
        <v>21040099</v>
      </c>
      <c r="G133" s="66"/>
    </row>
    <row r="134" spans="1:10" s="36" customFormat="1" ht="12.75">
      <c r="A134" s="96"/>
      <c r="B134" s="97"/>
      <c r="C134" s="97"/>
      <c r="D134" s="96">
        <f>G134+ธ.ค.!D134</f>
        <v>0</v>
      </c>
      <c r="E134" s="108" t="s">
        <v>113</v>
      </c>
      <c r="F134" s="109">
        <v>21061000</v>
      </c>
      <c r="G134" s="66"/>
    </row>
    <row r="135" spans="1:10" s="36" customFormat="1" ht="12.75">
      <c r="A135" s="96"/>
      <c r="B135" s="97"/>
      <c r="C135" s="97"/>
      <c r="D135" s="96">
        <f>G135+ธ.ค.!D135</f>
        <v>0</v>
      </c>
      <c r="E135" s="108" t="s">
        <v>124</v>
      </c>
      <c r="F135" s="109">
        <v>22011001</v>
      </c>
      <c r="G135" s="66"/>
    </row>
    <row r="136" spans="1:10" s="36" customFormat="1" ht="12.75">
      <c r="A136" s="96"/>
      <c r="B136" s="97"/>
      <c r="C136" s="97"/>
      <c r="D136" s="96">
        <f>G136+ธ.ค.!D136</f>
        <v>0</v>
      </c>
      <c r="E136" s="108" t="s">
        <v>125</v>
      </c>
      <c r="F136" s="109">
        <v>22011002</v>
      </c>
      <c r="G136" s="66"/>
    </row>
    <row r="137" spans="1:10" s="36" customFormat="1" ht="12.75">
      <c r="A137" s="96"/>
      <c r="B137" s="97"/>
      <c r="C137" s="97"/>
      <c r="D137" s="96">
        <f>G137+ธ.ค.!D137</f>
        <v>0</v>
      </c>
      <c r="E137" s="154" t="s">
        <v>126</v>
      </c>
      <c r="F137" s="109">
        <v>22011003</v>
      </c>
      <c r="G137" s="66"/>
    </row>
    <row r="138" spans="1:10" s="36" customFormat="1" ht="12.75">
      <c r="A138" s="96"/>
      <c r="B138" s="97"/>
      <c r="C138" s="97"/>
      <c r="D138" s="96">
        <f>G138+ธ.ค.!D138</f>
        <v>0</v>
      </c>
      <c r="E138" s="108" t="s">
        <v>127</v>
      </c>
      <c r="F138" s="109">
        <v>22011004</v>
      </c>
      <c r="G138" s="66"/>
    </row>
    <row r="139" spans="1:10" s="36" customFormat="1" ht="12.75">
      <c r="A139" s="96"/>
      <c r="B139" s="97"/>
      <c r="C139" s="97"/>
      <c r="D139" s="96">
        <f>G139+ธ.ค.!D139</f>
        <v>0</v>
      </c>
      <c r="E139" s="154" t="s">
        <v>128</v>
      </c>
      <c r="F139" s="109">
        <v>22012001</v>
      </c>
      <c r="G139" s="66"/>
    </row>
    <row r="140" spans="1:10" s="36" customFormat="1" ht="12.75">
      <c r="A140" s="96"/>
      <c r="B140" s="97"/>
      <c r="C140" s="97"/>
      <c r="D140" s="96">
        <f>G140+ธ.ค.!D140</f>
        <v>0</v>
      </c>
      <c r="E140" s="108" t="s">
        <v>129</v>
      </c>
      <c r="F140" s="109">
        <v>22012002</v>
      </c>
      <c r="G140" s="66"/>
    </row>
    <row r="141" spans="1:10" s="36" customFormat="1" ht="12.75">
      <c r="A141" s="96"/>
      <c r="B141" s="97"/>
      <c r="C141" s="97"/>
      <c r="D141" s="96">
        <f>G141+ธ.ค.!D141</f>
        <v>0</v>
      </c>
      <c r="E141" s="108" t="s">
        <v>130</v>
      </c>
      <c r="F141" s="109">
        <v>22012003</v>
      </c>
      <c r="G141" s="66"/>
    </row>
    <row r="142" spans="1:10" s="36" customFormat="1" ht="12.75">
      <c r="A142" s="96"/>
      <c r="B142" s="97"/>
      <c r="C142" s="97"/>
      <c r="D142" s="96">
        <f>G142+ธ.ค.!D142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G143+ธ.ค.!D143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G144+ธ.ค.!D144</f>
        <v>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G145+ธ.ค.!D145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G146+ธ.ค.!D146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G147+ธ.ค.!D147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G148+ธ.ค.!D148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1221819.1099999999</v>
      </c>
      <c r="E150" s="47" t="s">
        <v>24</v>
      </c>
      <c r="F150" s="63"/>
      <c r="G150" s="64">
        <f>SUM(G104:G149)</f>
        <v>141236.75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11284891.93</v>
      </c>
      <c r="E152" s="47" t="s">
        <v>42</v>
      </c>
      <c r="F152" s="63"/>
      <c r="G152" s="64">
        <f>G102+G150</f>
        <v>3023726.92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9663699.4999999963</v>
      </c>
      <c r="E154" s="82" t="s">
        <v>49</v>
      </c>
      <c r="F154" s="81"/>
      <c r="G154" s="83">
        <f>SUM(G80-G152)</f>
        <v>-126311.53000000026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39665166.159999996</v>
      </c>
      <c r="E156" s="85" t="s">
        <v>43</v>
      </c>
      <c r="F156" s="81"/>
      <c r="G156" s="64">
        <f>(G10+G80-G152)</f>
        <v>39665166.159999996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>
      <c r="G159" s="28"/>
    </row>
    <row r="160" spans="1:9">
      <c r="G160" s="28"/>
    </row>
    <row r="161" spans="1:7">
      <c r="G161" s="28"/>
    </row>
    <row r="162" spans="1:7">
      <c r="G162" s="28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13">
    <mergeCell ref="A171:G171"/>
    <mergeCell ref="A1:G1"/>
    <mergeCell ref="I1:K1"/>
    <mergeCell ref="A2:G2"/>
    <mergeCell ref="A3:G3"/>
    <mergeCell ref="A5:D5"/>
    <mergeCell ref="E5:E8"/>
    <mergeCell ref="F5:F8"/>
    <mergeCell ref="A85:D85"/>
    <mergeCell ref="E85:E88"/>
    <mergeCell ref="F85:F88"/>
    <mergeCell ref="I85:J86"/>
    <mergeCell ref="A84:G84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4"/>
  <sheetViews>
    <sheetView topLeftCell="A152" zoomScale="110" zoomScaleNormal="110" workbookViewId="0">
      <selection activeCell="A160" sqref="A160:XFD165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กุมภาพันธ์  2561</v>
      </c>
      <c r="B3" s="186"/>
      <c r="C3" s="186"/>
      <c r="D3" s="186"/>
      <c r="E3" s="186"/>
      <c r="F3" s="186"/>
      <c r="G3" s="186"/>
      <c r="I3" s="6">
        <v>2561</v>
      </c>
      <c r="J3" s="6" t="s">
        <v>60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ม.ค.!G156</f>
        <v>39665166.159999996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G12+ม.ค.!D12</f>
        <v>15865</v>
      </c>
      <c r="E12" s="115" t="s">
        <v>16</v>
      </c>
      <c r="F12" s="109">
        <v>41100000</v>
      </c>
      <c r="G12" s="98">
        <f>[1]ก.พ.!G16</f>
        <v>15565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G13+ม.ค.!D13</f>
        <v>25758.1</v>
      </c>
      <c r="E13" s="115" t="s">
        <v>17</v>
      </c>
      <c r="F13" s="109">
        <v>41200000</v>
      </c>
      <c r="G13" s="98">
        <f>[1]ก.พ.!G78</f>
        <v>1507.2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G14+ม.ค.!D14</f>
        <v>136969.45000000001</v>
      </c>
      <c r="E14" s="115" t="s">
        <v>18</v>
      </c>
      <c r="F14" s="109">
        <v>41300000</v>
      </c>
      <c r="G14" s="98">
        <f>[1]ก.พ.!G86</f>
        <v>19230.22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G15+ม.ค.!D15</f>
        <v>0</v>
      </c>
      <c r="E15" s="115" t="s">
        <v>19</v>
      </c>
      <c r="F15" s="109">
        <v>41400000</v>
      </c>
      <c r="G15" s="98">
        <f>[1]ก.พ.!G95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G16+ม.ค.!D16</f>
        <v>1360</v>
      </c>
      <c r="E16" s="115" t="s">
        <v>20</v>
      </c>
      <c r="F16" s="109">
        <v>41500000</v>
      </c>
      <c r="G16" s="98">
        <f>[1]ก.พ.!G106</f>
        <v>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G17+ม.ค.!D17</f>
        <v>0</v>
      </c>
      <c r="E17" s="115" t="s">
        <v>21</v>
      </c>
      <c r="F17" s="109">
        <v>41600000</v>
      </c>
      <c r="G17" s="98">
        <f>[1]ก.พ.!G110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G18+ม.ค.!D18</f>
        <v>7933483.5499999989</v>
      </c>
      <c r="E18" s="115" t="s">
        <v>22</v>
      </c>
      <c r="F18" s="109">
        <v>42100000</v>
      </c>
      <c r="G18" s="98">
        <f>[1]ก.พ.!G131</f>
        <v>1773160.99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G19+ม.ค.!D19</f>
        <v>13794060</v>
      </c>
      <c r="E19" s="115" t="s">
        <v>23</v>
      </c>
      <c r="F19" s="109">
        <v>43100000</v>
      </c>
      <c r="G19" s="98">
        <f>[1]ก.พ.!G137</f>
        <v>0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21907496.099999998</v>
      </c>
      <c r="E21" s="39" t="s">
        <v>24</v>
      </c>
      <c r="F21" s="40"/>
      <c r="G21" s="38">
        <f>SUM(G12:G19)</f>
        <v>1809463.41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G23+ม.ค.!D23</f>
        <v>0</v>
      </c>
      <c r="E23" s="129" t="s">
        <v>25</v>
      </c>
      <c r="F23" s="130">
        <v>44100000</v>
      </c>
      <c r="G23" s="128">
        <f>[1]ก.พ.!G144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21907496.099999998</v>
      </c>
      <c r="E25" s="47" t="s">
        <v>24</v>
      </c>
      <c r="F25" s="48"/>
      <c r="G25" s="49">
        <f>SUM(G21+G23)</f>
        <v>1809463.41</v>
      </c>
    </row>
    <row r="26" spans="1:10" s="36" customFormat="1" ht="12" customHeight="1" thickTop="1">
      <c r="A26" s="50"/>
      <c r="B26" s="50"/>
      <c r="C26" s="50"/>
      <c r="D26" s="50"/>
      <c r="E26" s="51"/>
      <c r="F26" s="52"/>
      <c r="G26" s="53"/>
    </row>
    <row r="27" spans="1:10" s="36" customFormat="1" ht="12.75" hidden="1">
      <c r="A27" s="93"/>
      <c r="B27" s="93"/>
      <c r="C27" s="93"/>
      <c r="D27" s="96">
        <f>G27+ม.ค.!D27</f>
        <v>0</v>
      </c>
      <c r="E27" s="147" t="s">
        <v>114</v>
      </c>
      <c r="F27" s="142" t="s">
        <v>118</v>
      </c>
      <c r="G27" s="149"/>
    </row>
    <row r="28" spans="1:10" s="36" customFormat="1" ht="12.75" hidden="1">
      <c r="A28" s="95"/>
      <c r="B28" s="95"/>
      <c r="C28" s="95"/>
      <c r="D28" s="96">
        <f>G28+ม.ค.!D28</f>
        <v>0</v>
      </c>
      <c r="E28" s="146" t="s">
        <v>115</v>
      </c>
      <c r="F28" s="142" t="s">
        <v>119</v>
      </c>
      <c r="G28" s="150"/>
    </row>
    <row r="29" spans="1:10" s="36" customFormat="1" ht="12.75" hidden="1">
      <c r="A29" s="95"/>
      <c r="B29" s="95"/>
      <c r="C29" s="95"/>
      <c r="D29" s="96">
        <f>G29+ม.ค.!D29</f>
        <v>0</v>
      </c>
      <c r="E29" s="146" t="s">
        <v>116</v>
      </c>
      <c r="F29" s="102" t="s">
        <v>120</v>
      </c>
      <c r="G29" s="150"/>
    </row>
    <row r="30" spans="1:10" s="36" customFormat="1" ht="12.75" hidden="1">
      <c r="A30" s="95"/>
      <c r="B30" s="95"/>
      <c r="C30" s="95"/>
      <c r="D30" s="96">
        <f>G30+ม.ค.!D30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G31+ม.ค.!D31</f>
        <v>180522</v>
      </c>
      <c r="E31" s="101" t="s">
        <v>26</v>
      </c>
      <c r="F31" s="102">
        <v>11041000</v>
      </c>
      <c r="G31" s="151">
        <f>11944+7260+8520+8520+8520</f>
        <v>44764</v>
      </c>
      <c r="I31" s="54"/>
      <c r="J31" s="54"/>
    </row>
    <row r="32" spans="1:10" s="36" customFormat="1" ht="12.75">
      <c r="A32" s="96"/>
      <c r="B32" s="97"/>
      <c r="C32" s="97"/>
      <c r="D32" s="96">
        <f>G32+ม.ค.!D32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G33+ม.ค.!D33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G34+ม.ค.!D34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G35+ม.ค.!D35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G36+ม.ค.!D36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G37+ม.ค.!D37</f>
        <v>200000</v>
      </c>
      <c r="E37" s="108" t="s">
        <v>47</v>
      </c>
      <c r="F37" s="109">
        <v>11045000</v>
      </c>
      <c r="G37" s="66">
        <v>100000</v>
      </c>
      <c r="I37" s="55"/>
      <c r="J37" s="55"/>
    </row>
    <row r="38" spans="1:10" s="36" customFormat="1" ht="12.75">
      <c r="A38" s="96"/>
      <c r="B38" s="97"/>
      <c r="C38" s="97"/>
      <c r="D38" s="96">
        <f>G38+ม.ค.!D38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G39+ม.ค.!D39</f>
        <v>0</v>
      </c>
      <c r="E39" s="103" t="s">
        <v>112</v>
      </c>
      <c r="F39" s="102">
        <v>11047000</v>
      </c>
      <c r="G39" s="66"/>
    </row>
    <row r="40" spans="1:10" s="36" customFormat="1" ht="12.75">
      <c r="A40" s="96"/>
      <c r="B40" s="97"/>
      <c r="C40" s="97"/>
      <c r="D40" s="96">
        <f>G40+ม.ค.!D40</f>
        <v>0</v>
      </c>
      <c r="E40" s="103" t="s">
        <v>104</v>
      </c>
      <c r="F40" s="102">
        <v>12045000</v>
      </c>
      <c r="G40" s="66"/>
    </row>
    <row r="41" spans="1:10" s="36" customFormat="1" ht="12.75">
      <c r="A41" s="96"/>
      <c r="B41" s="97"/>
      <c r="C41" s="97"/>
      <c r="D41" s="96">
        <f>G41+ม.ค.!D41</f>
        <v>0</v>
      </c>
      <c r="E41" s="103" t="s">
        <v>132</v>
      </c>
      <c r="F41" s="102">
        <v>12046000</v>
      </c>
      <c r="G41" s="66"/>
    </row>
    <row r="42" spans="1:10" s="36" customFormat="1" ht="12.75">
      <c r="A42" s="96"/>
      <c r="B42" s="97"/>
      <c r="C42" s="97"/>
      <c r="D42" s="96">
        <f>G42+ม.ค.!D42</f>
        <v>0</v>
      </c>
      <c r="E42" s="103" t="s">
        <v>100</v>
      </c>
      <c r="F42" s="102">
        <v>19020000</v>
      </c>
      <c r="G42" s="66"/>
    </row>
    <row r="43" spans="1:10" s="36" customFormat="1" ht="12.75">
      <c r="A43" s="96"/>
      <c r="B43" s="97"/>
      <c r="C43" s="97"/>
      <c r="D43" s="96">
        <f>G43+ม.ค.!D43</f>
        <v>0</v>
      </c>
      <c r="E43" s="103" t="s">
        <v>101</v>
      </c>
      <c r="F43" s="102">
        <v>19030000</v>
      </c>
      <c r="G43" s="66"/>
    </row>
    <row r="44" spans="1:10" s="36" customFormat="1" ht="12.75">
      <c r="A44" s="96"/>
      <c r="B44" s="97"/>
      <c r="C44" s="97"/>
      <c r="D44" s="96">
        <f>G44+ม.ค.!D44</f>
        <v>0</v>
      </c>
      <c r="E44" s="103" t="s">
        <v>102</v>
      </c>
      <c r="F44" s="102">
        <v>19040000</v>
      </c>
      <c r="G44" s="66"/>
    </row>
    <row r="45" spans="1:10" s="36" customFormat="1" ht="12.75">
      <c r="A45" s="96"/>
      <c r="B45" s="97"/>
      <c r="C45" s="97"/>
      <c r="D45" s="96">
        <f>G45+ม.ค.!D45</f>
        <v>8833.92</v>
      </c>
      <c r="E45" s="103" t="s">
        <v>78</v>
      </c>
      <c r="F45" s="102">
        <v>21040001</v>
      </c>
      <c r="G45" s="66">
        <v>3162.7</v>
      </c>
    </row>
    <row r="46" spans="1:10" s="36" customFormat="1" ht="12.75">
      <c r="A46" s="96"/>
      <c r="B46" s="97"/>
      <c r="C46" s="97"/>
      <c r="D46" s="96">
        <f>G46+ม.ค.!D46</f>
        <v>0</v>
      </c>
      <c r="E46" s="108" t="s">
        <v>99</v>
      </c>
      <c r="F46" s="109">
        <v>21040002</v>
      </c>
      <c r="G46" s="66"/>
    </row>
    <row r="47" spans="1:10" s="36" customFormat="1" ht="12.75">
      <c r="A47" s="96"/>
      <c r="B47" s="97"/>
      <c r="C47" s="97"/>
      <c r="D47" s="96">
        <f>G47+ม.ค.!D47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G48+ม.ค.!D48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G49+ม.ค.!D49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G50+ม.ค.!D50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G51+ม.ค.!D51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 t="s">
        <v>74</v>
      </c>
      <c r="D52" s="96">
        <f>G52+ม.ค.!D52</f>
        <v>0</v>
      </c>
      <c r="E52" s="108" t="s">
        <v>81</v>
      </c>
      <c r="F52" s="109">
        <v>21040008</v>
      </c>
      <c r="G52" s="66"/>
    </row>
    <row r="53" spans="1:7" s="36" customFormat="1" ht="12.75">
      <c r="A53" s="96"/>
      <c r="B53" s="97"/>
      <c r="C53" s="97"/>
      <c r="D53" s="96">
        <f>G53+ม.ค.!D53</f>
        <v>0</v>
      </c>
      <c r="E53" s="108" t="s">
        <v>108</v>
      </c>
      <c r="F53" s="109">
        <v>21040009</v>
      </c>
      <c r="G53" s="66"/>
    </row>
    <row r="54" spans="1:7" s="36" customFormat="1" ht="12.75">
      <c r="A54" s="96"/>
      <c r="B54" s="97"/>
      <c r="C54" s="97"/>
      <c r="D54" s="96">
        <f>G54+ม.ค.!D54</f>
        <v>0</v>
      </c>
      <c r="E54" s="108" t="s">
        <v>109</v>
      </c>
      <c r="F54" s="109">
        <v>21040010</v>
      </c>
      <c r="G54" s="66"/>
    </row>
    <row r="55" spans="1:7" s="36" customFormat="1" ht="12.75">
      <c r="A55" s="96"/>
      <c r="B55" s="97"/>
      <c r="C55" s="97"/>
      <c r="D55" s="96">
        <f>G55+ม.ค.!D55</f>
        <v>0</v>
      </c>
      <c r="E55" s="108" t="s">
        <v>110</v>
      </c>
      <c r="F55" s="109">
        <v>21040011</v>
      </c>
      <c r="G55" s="66"/>
    </row>
    <row r="56" spans="1:7" s="36" customFormat="1" ht="12.75">
      <c r="A56" s="96"/>
      <c r="B56" s="97"/>
      <c r="C56" s="97"/>
      <c r="D56" s="96">
        <f>G56+ม.ค.!D56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G57+ม.ค.!D57</f>
        <v>39839</v>
      </c>
      <c r="E57" s="108" t="s">
        <v>82</v>
      </c>
      <c r="F57" s="109">
        <v>21040013</v>
      </c>
      <c r="G57" s="66">
        <v>7416</v>
      </c>
    </row>
    <row r="58" spans="1:7" s="36" customFormat="1" ht="12.75">
      <c r="A58" s="96"/>
      <c r="B58" s="97"/>
      <c r="C58" s="97"/>
      <c r="D58" s="96">
        <f>G58+ม.ค.!D58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G59+ม.ค.!D59</f>
        <v>629382</v>
      </c>
      <c r="E59" s="108" t="s">
        <v>84</v>
      </c>
      <c r="F59" s="109">
        <v>21040015</v>
      </c>
      <c r="G59" s="66">
        <v>123858</v>
      </c>
    </row>
    <row r="60" spans="1:7" s="36" customFormat="1" ht="12.75">
      <c r="A60" s="96"/>
      <c r="B60" s="97"/>
      <c r="C60" s="97"/>
      <c r="D60" s="96">
        <f>G60+ม.ค.!D60</f>
        <v>0</v>
      </c>
      <c r="E60" s="108" t="s">
        <v>85</v>
      </c>
      <c r="F60" s="109">
        <v>21040016</v>
      </c>
      <c r="G60" s="66"/>
    </row>
    <row r="61" spans="1:7" s="36" customFormat="1" ht="12.75">
      <c r="A61" s="96"/>
      <c r="B61" s="97"/>
      <c r="C61" s="97"/>
      <c r="D61" s="96">
        <f>G61+ม.ค.!D61</f>
        <v>780</v>
      </c>
      <c r="E61" s="108" t="s">
        <v>135</v>
      </c>
      <c r="F61" s="109">
        <v>21040099</v>
      </c>
      <c r="G61" s="66"/>
    </row>
    <row r="62" spans="1:7" s="36" customFormat="1" ht="11.25" customHeight="1">
      <c r="A62" s="96"/>
      <c r="B62" s="97"/>
      <c r="C62" s="97"/>
      <c r="D62" s="96">
        <f>G62+ม.ค.!D62</f>
        <v>0</v>
      </c>
      <c r="E62" s="108" t="s">
        <v>113</v>
      </c>
      <c r="F62" s="109">
        <v>21061000</v>
      </c>
      <c r="G62" s="66"/>
    </row>
    <row r="63" spans="1:7" s="36" customFormat="1" ht="12.75" hidden="1">
      <c r="A63" s="96"/>
      <c r="B63" s="97"/>
      <c r="C63" s="97"/>
      <c r="D63" s="96">
        <f>G63+ม.ค.!D63</f>
        <v>0</v>
      </c>
      <c r="E63" s="108" t="s">
        <v>124</v>
      </c>
      <c r="F63" s="109">
        <v>22011001</v>
      </c>
      <c r="G63" s="66"/>
    </row>
    <row r="64" spans="1:7" s="36" customFormat="1" ht="12.75" hidden="1">
      <c r="A64" s="96"/>
      <c r="B64" s="97"/>
      <c r="C64" s="97"/>
      <c r="D64" s="96">
        <f>G64+ม.ค.!D64</f>
        <v>0</v>
      </c>
      <c r="E64" s="108" t="s">
        <v>125</v>
      </c>
      <c r="F64" s="109">
        <v>22011002</v>
      </c>
      <c r="G64" s="66"/>
    </row>
    <row r="65" spans="1:7" s="36" customFormat="1" ht="12.75" hidden="1">
      <c r="A65" s="96"/>
      <c r="B65" s="97"/>
      <c r="C65" s="97"/>
      <c r="D65" s="96">
        <f>G65+ม.ค.!D65</f>
        <v>0</v>
      </c>
      <c r="E65" s="154" t="s">
        <v>126</v>
      </c>
      <c r="F65" s="109">
        <v>22011003</v>
      </c>
      <c r="G65" s="66"/>
    </row>
    <row r="66" spans="1:7" s="36" customFormat="1" ht="12.75" hidden="1">
      <c r="A66" s="96"/>
      <c r="B66" s="97"/>
      <c r="C66" s="97"/>
      <c r="D66" s="96">
        <f>G66+ม.ค.!D66</f>
        <v>0</v>
      </c>
      <c r="E66" s="108" t="s">
        <v>127</v>
      </c>
      <c r="F66" s="109">
        <v>22011004</v>
      </c>
      <c r="G66" s="66"/>
    </row>
    <row r="67" spans="1:7" s="36" customFormat="1" ht="12.75" hidden="1">
      <c r="A67" s="96"/>
      <c r="B67" s="97"/>
      <c r="C67" s="97"/>
      <c r="D67" s="96">
        <f>G67+ม.ค.!D67</f>
        <v>0</v>
      </c>
      <c r="E67" s="154" t="s">
        <v>128</v>
      </c>
      <c r="F67" s="109">
        <v>22012001</v>
      </c>
      <c r="G67" s="66"/>
    </row>
    <row r="68" spans="1:7" s="36" customFormat="1" ht="13.5" customHeight="1">
      <c r="A68" s="96"/>
      <c r="B68" s="97"/>
      <c r="C68" s="97"/>
      <c r="D68" s="96">
        <f>G68+ม.ค.!D68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G69+ม.ค.!D69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G70+ม.ค.!D70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G71+ม.ค.!D71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G72+ม.ค.!D72</f>
        <v>30002.52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G73+ม.ค.!D73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G74+ม.ค.!D74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G75+ม.ค.!D75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G76+ม.ค.!D76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1129759.44</v>
      </c>
      <c r="E78" s="39" t="s">
        <v>24</v>
      </c>
      <c r="F78" s="40"/>
      <c r="G78" s="58">
        <f>SUM(G31:G77)</f>
        <v>279200.7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23037255.539999999</v>
      </c>
      <c r="E80" s="47" t="s">
        <v>27</v>
      </c>
      <c r="F80" s="63"/>
      <c r="G80" s="64">
        <f>(G25+G78)</f>
        <v>2088664.1099999999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[2]ก.พ.!G7</f>
        <v>13550000</v>
      </c>
      <c r="B90" s="141">
        <v>0</v>
      </c>
      <c r="C90" s="121">
        <f>SUM(A90+B90)</f>
        <v>13550000</v>
      </c>
      <c r="D90" s="96">
        <f>G90+ม.ค.!D90</f>
        <v>5405310</v>
      </c>
      <c r="E90" s="115" t="s">
        <v>29</v>
      </c>
      <c r="F90" s="142" t="s">
        <v>86</v>
      </c>
      <c r="G90" s="98">
        <f>I90+J90</f>
        <v>1014616</v>
      </c>
      <c r="I90" s="66">
        <v>1014616</v>
      </c>
      <c r="J90" s="67"/>
    </row>
    <row r="91" spans="1:11" s="36" customFormat="1" ht="12.75">
      <c r="A91" s="96">
        <f>[2]ก.พ.!G8</f>
        <v>2657520</v>
      </c>
      <c r="B91" s="141">
        <v>0</v>
      </c>
      <c r="C91" s="121">
        <f t="shared" ref="C91:C100" si="1">SUM(A91+B91)</f>
        <v>2657520</v>
      </c>
      <c r="D91" s="96">
        <f>G91+ม.ค.!D91</f>
        <v>1102156</v>
      </c>
      <c r="E91" s="115" t="s">
        <v>30</v>
      </c>
      <c r="F91" s="142" t="s">
        <v>87</v>
      </c>
      <c r="G91" s="98">
        <f t="shared" ref="G91:G100" si="2">I91+J91</f>
        <v>216316</v>
      </c>
      <c r="I91" s="66">
        <v>216316</v>
      </c>
      <c r="J91" s="91"/>
    </row>
    <row r="92" spans="1:11" s="36" customFormat="1" ht="12.75">
      <c r="A92" s="96">
        <f>[2]ก.พ.!G9</f>
        <v>8687220</v>
      </c>
      <c r="B92" s="141">
        <v>0</v>
      </c>
      <c r="C92" s="121">
        <f t="shared" si="1"/>
        <v>8687220</v>
      </c>
      <c r="D92" s="96">
        <f>G92+ม.ค.!D92</f>
        <v>3237682</v>
      </c>
      <c r="E92" s="115" t="s">
        <v>31</v>
      </c>
      <c r="F92" s="142" t="s">
        <v>88</v>
      </c>
      <c r="G92" s="98">
        <f t="shared" si="2"/>
        <v>666100</v>
      </c>
      <c r="I92" s="66">
        <v>666100</v>
      </c>
      <c r="J92" s="67"/>
    </row>
    <row r="93" spans="1:11" s="36" customFormat="1" ht="12.75">
      <c r="A93" s="96">
        <f>[2]ก.พ.!G10</f>
        <v>755600</v>
      </c>
      <c r="B93" s="141">
        <v>0</v>
      </c>
      <c r="C93" s="121">
        <f t="shared" si="1"/>
        <v>755600</v>
      </c>
      <c r="D93" s="96">
        <f>G93+ม.ค.!D93</f>
        <v>178135</v>
      </c>
      <c r="E93" s="115" t="s">
        <v>32</v>
      </c>
      <c r="F93" s="142" t="s">
        <v>89</v>
      </c>
      <c r="G93" s="98">
        <f t="shared" si="2"/>
        <v>27300</v>
      </c>
      <c r="I93" s="66">
        <v>27300</v>
      </c>
      <c r="J93" s="91"/>
    </row>
    <row r="94" spans="1:11" s="36" customFormat="1" ht="12.75">
      <c r="A94" s="96">
        <f>[2]ก.พ.!G11</f>
        <v>4717900</v>
      </c>
      <c r="B94" s="141">
        <v>0</v>
      </c>
      <c r="C94" s="121">
        <f t="shared" si="1"/>
        <v>4717900</v>
      </c>
      <c r="D94" s="96">
        <f>G94+ม.ค.!D94</f>
        <v>876205.64</v>
      </c>
      <c r="E94" s="115" t="s">
        <v>33</v>
      </c>
      <c r="F94" s="142" t="s">
        <v>90</v>
      </c>
      <c r="G94" s="98">
        <f t="shared" si="2"/>
        <v>206284</v>
      </c>
      <c r="I94" s="66">
        <f>161520+11944+7260+8520+8520+8520</f>
        <v>206284</v>
      </c>
      <c r="J94" s="68"/>
    </row>
    <row r="95" spans="1:11" s="36" customFormat="1" ht="12.75">
      <c r="A95" s="96">
        <f>[2]ก.พ.!G12</f>
        <v>2406360</v>
      </c>
      <c r="B95" s="141">
        <v>0</v>
      </c>
      <c r="C95" s="121">
        <f t="shared" si="1"/>
        <v>2406360</v>
      </c>
      <c r="D95" s="96">
        <f>G95+ม.ค.!D95</f>
        <v>287726.23</v>
      </c>
      <c r="E95" s="115" t="s">
        <v>34</v>
      </c>
      <c r="F95" s="142" t="s">
        <v>91</v>
      </c>
      <c r="G95" s="98">
        <f t="shared" si="2"/>
        <v>310</v>
      </c>
      <c r="I95" s="66">
        <v>310</v>
      </c>
      <c r="J95" s="67"/>
    </row>
    <row r="96" spans="1:11" s="36" customFormat="1" ht="12.75">
      <c r="A96" s="96">
        <f>[2]ก.พ.!G13</f>
        <v>252000</v>
      </c>
      <c r="B96" s="141">
        <v>0</v>
      </c>
      <c r="C96" s="121">
        <f t="shared" si="1"/>
        <v>252000</v>
      </c>
      <c r="D96" s="96">
        <f>G96+ม.ค.!D96</f>
        <v>70179.679999999993</v>
      </c>
      <c r="E96" s="115" t="s">
        <v>35</v>
      </c>
      <c r="F96" s="142" t="s">
        <v>92</v>
      </c>
      <c r="G96" s="98">
        <f t="shared" si="2"/>
        <v>17395.73</v>
      </c>
      <c r="I96" s="66">
        <v>17395.73</v>
      </c>
      <c r="J96" s="91"/>
    </row>
    <row r="97" spans="1:10" s="36" customFormat="1" ht="12.75">
      <c r="A97" s="96">
        <f>[2]ก.พ.!G14</f>
        <v>979900</v>
      </c>
      <c r="B97" s="141">
        <v>0</v>
      </c>
      <c r="C97" s="121">
        <f t="shared" si="1"/>
        <v>979900</v>
      </c>
      <c r="D97" s="96">
        <f>G97+ม.ค.!D97</f>
        <v>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[2]ก.พ.!G15</f>
        <v>3043500</v>
      </c>
      <c r="B98" s="141">
        <v>0</v>
      </c>
      <c r="C98" s="121">
        <f t="shared" si="1"/>
        <v>3043500</v>
      </c>
      <c r="D98" s="96">
        <f>G98+ม.ค.!D98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[2]ก.พ.!G16</f>
        <v>0</v>
      </c>
      <c r="B99" s="141">
        <v>0</v>
      </c>
      <c r="C99" s="121">
        <f t="shared" si="1"/>
        <v>0</v>
      </c>
      <c r="D99" s="96">
        <f>G99+ม.ค.!D99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[2]ก.พ.!G17</f>
        <v>2650000</v>
      </c>
      <c r="B100" s="141">
        <v>0</v>
      </c>
      <c r="C100" s="121">
        <f t="shared" si="1"/>
        <v>2650000</v>
      </c>
      <c r="D100" s="96">
        <f>G100+ม.ค.!D100</f>
        <v>1094000</v>
      </c>
      <c r="E100" s="115" t="s">
        <v>39</v>
      </c>
      <c r="F100" s="142" t="s">
        <v>96</v>
      </c>
      <c r="G100" s="98">
        <f t="shared" si="2"/>
        <v>40000</v>
      </c>
      <c r="I100" s="89">
        <v>40000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12251394.550000001</v>
      </c>
      <c r="E102" s="47" t="s">
        <v>24</v>
      </c>
      <c r="F102" s="48"/>
      <c r="G102" s="49">
        <f>SUM(G90:G100)</f>
        <v>2188321.73</v>
      </c>
      <c r="I102" s="49">
        <f>SUM(I90:I100)</f>
        <v>2188321.73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G104+ม.ค.!D104</f>
        <v>180522</v>
      </c>
      <c r="E104" s="169" t="s">
        <v>26</v>
      </c>
      <c r="F104" s="170">
        <v>11041000</v>
      </c>
      <c r="G104" s="137">
        <v>44764</v>
      </c>
    </row>
    <row r="105" spans="1:10" s="36" customFormat="1" ht="12.75">
      <c r="A105" s="96"/>
      <c r="B105" s="97"/>
      <c r="C105" s="97"/>
      <c r="D105" s="96">
        <f>G105+ม.ค.!D105</f>
        <v>200000</v>
      </c>
      <c r="E105" s="103" t="s">
        <v>47</v>
      </c>
      <c r="F105" s="102">
        <v>11045000</v>
      </c>
      <c r="G105" s="66">
        <v>100000</v>
      </c>
    </row>
    <row r="106" spans="1:10" s="36" customFormat="1" ht="12.75">
      <c r="A106" s="96"/>
      <c r="B106" s="97"/>
      <c r="C106" s="97"/>
      <c r="D106" s="96">
        <f>G106+ม.ค.!D106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G107+ม.ค.!D107</f>
        <v>0</v>
      </c>
      <c r="E107" s="103" t="s">
        <v>112</v>
      </c>
      <c r="F107" s="102">
        <v>11047000</v>
      </c>
      <c r="G107" s="66"/>
    </row>
    <row r="108" spans="1:10" s="36" customFormat="1" ht="12.75">
      <c r="A108" s="96"/>
      <c r="B108" s="97"/>
      <c r="C108" s="97"/>
      <c r="D108" s="96">
        <f>G108+ม.ค.!D108</f>
        <v>0</v>
      </c>
      <c r="E108" s="103" t="s">
        <v>123</v>
      </c>
      <c r="F108" s="102">
        <v>12010010</v>
      </c>
      <c r="G108" s="66"/>
    </row>
    <row r="109" spans="1:10" s="36" customFormat="1" ht="12.75">
      <c r="A109" s="96"/>
      <c r="B109" s="97"/>
      <c r="C109" s="97"/>
      <c r="D109" s="96">
        <f>G109+ม.ค.!D109</f>
        <v>0</v>
      </c>
      <c r="E109" s="108" t="s">
        <v>104</v>
      </c>
      <c r="F109" s="109">
        <v>12045000</v>
      </c>
      <c r="G109" s="66"/>
    </row>
    <row r="110" spans="1:10" s="36" customFormat="1" ht="12.75">
      <c r="A110" s="96"/>
      <c r="B110" s="97"/>
      <c r="C110" s="97"/>
      <c r="D110" s="96">
        <f>G110+ม.ค.!D110</f>
        <v>0</v>
      </c>
      <c r="E110" s="108" t="s">
        <v>132</v>
      </c>
      <c r="F110" s="109">
        <v>12046000</v>
      </c>
      <c r="G110" s="66"/>
    </row>
    <row r="111" spans="1:10" s="36" customFormat="1" ht="12.75">
      <c r="A111" s="96"/>
      <c r="B111" s="97"/>
      <c r="C111" s="97"/>
      <c r="D111" s="96">
        <f>G111+ม.ค.!D111</f>
        <v>0</v>
      </c>
      <c r="E111" s="108" t="s">
        <v>100</v>
      </c>
      <c r="F111" s="109">
        <v>19020000</v>
      </c>
      <c r="G111" s="66"/>
    </row>
    <row r="112" spans="1:10" s="36" customFormat="1" ht="12.75">
      <c r="A112" s="96"/>
      <c r="B112" s="97"/>
      <c r="C112" s="97"/>
      <c r="D112" s="96">
        <f>G112+ม.ค.!D112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G113+ม.ค.!D113</f>
        <v>0</v>
      </c>
      <c r="E113" s="103" t="s">
        <v>102</v>
      </c>
      <c r="F113" s="102">
        <v>19040000</v>
      </c>
      <c r="G113" s="66"/>
    </row>
    <row r="114" spans="1:10" s="36" customFormat="1" ht="12.75">
      <c r="A114" s="96"/>
      <c r="B114" s="97"/>
      <c r="C114" s="97"/>
      <c r="D114" s="96">
        <f>G114+ม.ค.!D114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G115+ม.ค.!D115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G116+ม.ค.!D116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G117+ม.ค.!D117</f>
        <v>18575.27</v>
      </c>
      <c r="E117" s="108" t="s">
        <v>78</v>
      </c>
      <c r="F117" s="109">
        <v>21040001</v>
      </c>
      <c r="G117" s="66">
        <v>1473.16</v>
      </c>
      <c r="I117" s="55"/>
      <c r="J117" s="55"/>
    </row>
    <row r="118" spans="1:10" s="36" customFormat="1" ht="12.75">
      <c r="A118" s="96"/>
      <c r="B118" s="97"/>
      <c r="C118" s="97"/>
      <c r="D118" s="96">
        <f>G118+ม.ค.!D118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>
      <c r="A119" s="96"/>
      <c r="B119" s="97"/>
      <c r="C119" s="97"/>
      <c r="D119" s="96">
        <f>G119+ม.ค.!D119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G120+ม.ค.!D120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G121+ม.ค.!D121</f>
        <v>0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G122+ม.ค.!D122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G123+ม.ค.!D123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G124+ม.ค.!D124</f>
        <v>44180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>
      <c r="A125" s="96"/>
      <c r="B125" s="97"/>
      <c r="C125" s="97"/>
      <c r="D125" s="96">
        <f>G125+ม.ค.!D125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>
      <c r="A126" s="96"/>
      <c r="B126" s="97"/>
      <c r="C126" s="97"/>
      <c r="D126" s="96">
        <f>G126+ม.ค.!D126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>
      <c r="A127" s="96"/>
      <c r="B127" s="97"/>
      <c r="C127" s="97"/>
      <c r="D127" s="96">
        <f>G127+ม.ค.!D127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>
      <c r="A128" s="96"/>
      <c r="B128" s="97"/>
      <c r="C128" s="97"/>
      <c r="D128" s="96">
        <f>G128+ม.ค.!D128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G129+ม.ค.!D129</f>
        <v>39839</v>
      </c>
      <c r="E129" s="108" t="s">
        <v>82</v>
      </c>
      <c r="F129" s="109">
        <v>21040013</v>
      </c>
      <c r="G129" s="66">
        <v>7416</v>
      </c>
      <c r="I129" s="55"/>
      <c r="J129" s="55"/>
    </row>
    <row r="130" spans="1:10" s="36" customFormat="1" ht="12.75">
      <c r="A130" s="96"/>
      <c r="B130" s="97"/>
      <c r="C130" s="97"/>
      <c r="D130" s="96">
        <f>G130+ม.ค.!D130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G131+ม.ค.!D131</f>
        <v>629382</v>
      </c>
      <c r="E131" s="108" t="s">
        <v>84</v>
      </c>
      <c r="F131" s="109">
        <v>21040015</v>
      </c>
      <c r="G131" s="66">
        <v>123858</v>
      </c>
      <c r="I131" s="55"/>
      <c r="J131" s="55"/>
    </row>
    <row r="132" spans="1:10" s="36" customFormat="1" ht="12.75">
      <c r="A132" s="96"/>
      <c r="B132" s="97"/>
      <c r="C132" s="97"/>
      <c r="D132" s="96">
        <f>G132+ม.ค.!D132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G133+ม.ค.!D133</f>
        <v>780</v>
      </c>
      <c r="E133" s="108" t="s">
        <v>136</v>
      </c>
      <c r="F133" s="109">
        <v>21040099</v>
      </c>
      <c r="G133" s="66"/>
    </row>
    <row r="134" spans="1:10" s="36" customFormat="1" ht="12.75">
      <c r="A134" s="96"/>
      <c r="B134" s="97"/>
      <c r="C134" s="97"/>
      <c r="D134" s="96">
        <f>G134+ม.ค.!D134</f>
        <v>0</v>
      </c>
      <c r="E134" s="108" t="s">
        <v>113</v>
      </c>
      <c r="F134" s="109">
        <v>21061000</v>
      </c>
      <c r="G134" s="66"/>
    </row>
    <row r="135" spans="1:10" s="36" customFormat="1" ht="12.75" hidden="1">
      <c r="A135" s="96"/>
      <c r="B135" s="97"/>
      <c r="C135" s="97"/>
      <c r="D135" s="96">
        <f>G135+ม.ค.!D135</f>
        <v>0</v>
      </c>
      <c r="E135" s="108" t="s">
        <v>124</v>
      </c>
      <c r="F135" s="109">
        <v>22011001</v>
      </c>
      <c r="G135" s="66"/>
    </row>
    <row r="136" spans="1:10" s="36" customFormat="1" ht="12.75" hidden="1">
      <c r="A136" s="96"/>
      <c r="B136" s="97"/>
      <c r="C136" s="97"/>
      <c r="D136" s="96">
        <f>G136+ม.ค.!D136</f>
        <v>0</v>
      </c>
      <c r="E136" s="108" t="s">
        <v>125</v>
      </c>
      <c r="F136" s="109">
        <v>22011002</v>
      </c>
      <c r="G136" s="66"/>
    </row>
    <row r="137" spans="1:10" s="36" customFormat="1" ht="12.75" hidden="1">
      <c r="A137" s="96"/>
      <c r="B137" s="97"/>
      <c r="C137" s="97"/>
      <c r="D137" s="96">
        <f>G137+ม.ค.!D137</f>
        <v>0</v>
      </c>
      <c r="E137" s="154" t="s">
        <v>126</v>
      </c>
      <c r="F137" s="109">
        <v>22011003</v>
      </c>
      <c r="G137" s="66"/>
    </row>
    <row r="138" spans="1:10" s="36" customFormat="1" ht="12.75" hidden="1">
      <c r="A138" s="96"/>
      <c r="B138" s="97"/>
      <c r="C138" s="97"/>
      <c r="D138" s="96">
        <f>G138+ม.ค.!D138</f>
        <v>0</v>
      </c>
      <c r="E138" s="108" t="s">
        <v>127</v>
      </c>
      <c r="F138" s="109">
        <v>22011004</v>
      </c>
      <c r="G138" s="66"/>
    </row>
    <row r="139" spans="1:10" s="36" customFormat="1" ht="12.75" hidden="1">
      <c r="A139" s="96"/>
      <c r="B139" s="97"/>
      <c r="C139" s="97"/>
      <c r="D139" s="96">
        <f>G139+ม.ค.!D139</f>
        <v>0</v>
      </c>
      <c r="E139" s="154" t="s">
        <v>128</v>
      </c>
      <c r="F139" s="109">
        <v>22012001</v>
      </c>
      <c r="G139" s="66"/>
    </row>
    <row r="140" spans="1:10" s="36" customFormat="1" ht="12.75" hidden="1">
      <c r="A140" s="96"/>
      <c r="B140" s="97"/>
      <c r="C140" s="97"/>
      <c r="D140" s="96">
        <f>G140+ม.ค.!D140</f>
        <v>0</v>
      </c>
      <c r="E140" s="108" t="s">
        <v>129</v>
      </c>
      <c r="F140" s="109">
        <v>22012002</v>
      </c>
      <c r="G140" s="66"/>
    </row>
    <row r="141" spans="1:10" s="36" customFormat="1" ht="12.75" hidden="1">
      <c r="A141" s="96"/>
      <c r="B141" s="97"/>
      <c r="C141" s="97"/>
      <c r="D141" s="96">
        <f>G141+ม.ค.!D141</f>
        <v>0</v>
      </c>
      <c r="E141" s="108" t="s">
        <v>130</v>
      </c>
      <c r="F141" s="109">
        <v>22012003</v>
      </c>
      <c r="G141" s="66"/>
    </row>
    <row r="142" spans="1:10" s="36" customFormat="1" ht="12.75" hidden="1">
      <c r="A142" s="96"/>
      <c r="B142" s="97"/>
      <c r="C142" s="97"/>
      <c r="D142" s="96">
        <f>G142+ม.ค.!D142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G143+ม.ค.!D143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G144+ม.ค.!D144</f>
        <v>169200</v>
      </c>
      <c r="E144" s="108" t="s">
        <v>41</v>
      </c>
      <c r="F144" s="109">
        <v>31000000</v>
      </c>
      <c r="G144" s="66">
        <v>169200</v>
      </c>
    </row>
    <row r="145" spans="1:9" s="36" customFormat="1" ht="12.75">
      <c r="A145" s="96"/>
      <c r="B145" s="97"/>
      <c r="C145" s="97"/>
      <c r="D145" s="96">
        <f>G145+ม.ค.!D145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G146+ม.ค.!D146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G147+ม.ค.!D147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G148+ม.ค.!D148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1668530.27</v>
      </c>
      <c r="E150" s="47" t="s">
        <v>24</v>
      </c>
      <c r="F150" s="63"/>
      <c r="G150" s="64">
        <f>SUM(G104:G149)</f>
        <v>446711.16000000003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13919924.82</v>
      </c>
      <c r="E152" s="47" t="s">
        <v>42</v>
      </c>
      <c r="F152" s="63"/>
      <c r="G152" s="64">
        <f>G102+G150</f>
        <v>2635032.89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9117330.7199999988</v>
      </c>
      <c r="E154" s="82" t="s">
        <v>49</v>
      </c>
      <c r="F154" s="81"/>
      <c r="G154" s="83">
        <f>SUM(G80-G152)</f>
        <v>-546368.78000000026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39118797.380000003</v>
      </c>
      <c r="E156" s="85" t="s">
        <v>43</v>
      </c>
      <c r="F156" s="81"/>
      <c r="G156" s="64">
        <f>(G10+G80-G152)</f>
        <v>39118797.379999995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  <c r="I158" s="88"/>
    </row>
    <row r="159" spans="1:9">
      <c r="G159" s="28"/>
      <c r="I159" s="88"/>
    </row>
    <row r="160" spans="1:9">
      <c r="G160" s="28"/>
      <c r="I160" s="88"/>
    </row>
    <row r="161" spans="1:7">
      <c r="G161" s="28"/>
    </row>
    <row r="162" spans="1:7">
      <c r="A162" s="184" t="s">
        <v>142</v>
      </c>
      <c r="B162" s="184"/>
      <c r="C162" s="184" t="s">
        <v>140</v>
      </c>
      <c r="D162" s="184"/>
      <c r="E162" s="184" t="s">
        <v>137</v>
      </c>
      <c r="F162" s="184"/>
      <c r="G162" s="184"/>
    </row>
    <row r="163" spans="1:7">
      <c r="A163" s="184" t="s">
        <v>139</v>
      </c>
      <c r="B163" s="184"/>
      <c r="C163" s="184" t="s">
        <v>141</v>
      </c>
      <c r="D163" s="184"/>
      <c r="E163" s="184" t="s">
        <v>138</v>
      </c>
      <c r="F163" s="184"/>
      <c r="G163" s="184"/>
    </row>
    <row r="164" spans="1:7">
      <c r="G164" s="28"/>
    </row>
    <row r="165" spans="1:7">
      <c r="G165" s="28"/>
    </row>
    <row r="166" spans="1:7">
      <c r="G166" s="28"/>
    </row>
    <row r="167" spans="1:7">
      <c r="G167" s="28"/>
    </row>
    <row r="168" spans="1:7">
      <c r="G168" s="28"/>
    </row>
    <row r="169" spans="1:7">
      <c r="G169" s="28"/>
    </row>
    <row r="170" spans="1:7">
      <c r="A170" s="27"/>
      <c r="B170" s="29"/>
      <c r="C170" s="30"/>
      <c r="D170" s="30"/>
    </row>
    <row r="171" spans="1:7">
      <c r="A171" s="27"/>
      <c r="B171" s="29"/>
      <c r="C171" s="30"/>
      <c r="D171" s="30"/>
    </row>
    <row r="172" spans="1:7">
      <c r="A172" s="27"/>
      <c r="B172" s="29"/>
      <c r="C172" s="30"/>
      <c r="D172" s="30"/>
    </row>
    <row r="173" spans="1:7">
      <c r="A173" s="27"/>
      <c r="B173" s="29"/>
      <c r="C173" s="30"/>
      <c r="D173" s="30"/>
    </row>
    <row r="174" spans="1:7">
      <c r="A174" s="184"/>
      <c r="B174" s="184"/>
      <c r="C174" s="184"/>
      <c r="D174" s="184"/>
      <c r="E174" s="184"/>
      <c r="F174" s="184"/>
      <c r="G174" s="184"/>
    </row>
  </sheetData>
  <mergeCells count="19">
    <mergeCell ref="A174:G174"/>
    <mergeCell ref="A1:G1"/>
    <mergeCell ref="A85:D85"/>
    <mergeCell ref="E85:E88"/>
    <mergeCell ref="F85:F88"/>
    <mergeCell ref="I1:K1"/>
    <mergeCell ref="A2:G2"/>
    <mergeCell ref="A3:G3"/>
    <mergeCell ref="A5:D5"/>
    <mergeCell ref="E5:E8"/>
    <mergeCell ref="F5:F8"/>
    <mergeCell ref="I85:J86"/>
    <mergeCell ref="A84:G84"/>
    <mergeCell ref="E162:G162"/>
    <mergeCell ref="E163:G163"/>
    <mergeCell ref="C162:D162"/>
    <mergeCell ref="C163:D163"/>
    <mergeCell ref="A162:B162"/>
    <mergeCell ref="A163:B163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158" zoomScale="110" zoomScaleNormal="110" workbookViewId="0">
      <selection activeCell="C163" sqref="C163:D163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มีนาคม  2561</v>
      </c>
      <c r="B3" s="186"/>
      <c r="C3" s="186"/>
      <c r="D3" s="186"/>
      <c r="E3" s="186"/>
      <c r="F3" s="186"/>
      <c r="G3" s="186"/>
      <c r="I3" s="6">
        <v>2561</v>
      </c>
      <c r="J3" s="6" t="s">
        <v>61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ก.พ.!G156</f>
        <v>39118797.379999995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G12+ก.พ.!D12</f>
        <v>32498</v>
      </c>
      <c r="E12" s="115" t="s">
        <v>16</v>
      </c>
      <c r="F12" s="109">
        <v>41100000</v>
      </c>
      <c r="G12" s="98">
        <f>[1]มี.ค.!G16</f>
        <v>16633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G13+ก.พ.!D13</f>
        <v>27411.3</v>
      </c>
      <c r="E13" s="115" t="s">
        <v>17</v>
      </c>
      <c r="F13" s="109">
        <v>41200000</v>
      </c>
      <c r="G13" s="98">
        <f>[1]มี.ค.!G78</f>
        <v>1653.2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G14+ก.พ.!D14</f>
        <v>155968.43000000002</v>
      </c>
      <c r="E14" s="115" t="s">
        <v>18</v>
      </c>
      <c r="F14" s="109">
        <v>41300000</v>
      </c>
      <c r="G14" s="98">
        <f>[1]มี.ค.!G86</f>
        <v>18998.98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G15+ก.พ.!D15</f>
        <v>0</v>
      </c>
      <c r="E15" s="115" t="s">
        <v>19</v>
      </c>
      <c r="F15" s="109">
        <v>41400000</v>
      </c>
      <c r="G15" s="98">
        <f>[1]มี.ค.!G95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G16+ก.พ.!D16</f>
        <v>2380</v>
      </c>
      <c r="E16" s="115" t="s">
        <v>20</v>
      </c>
      <c r="F16" s="109">
        <v>41500000</v>
      </c>
      <c r="G16" s="98">
        <f>[1]มี.ค.!G106</f>
        <v>1020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G17+ก.พ.!D17</f>
        <v>0</v>
      </c>
      <c r="E17" s="115" t="s">
        <v>21</v>
      </c>
      <c r="F17" s="109">
        <v>41600000</v>
      </c>
      <c r="G17" s="98">
        <f>[1]มี.ค.!G110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G18+ก.พ.!D18</f>
        <v>9535460.7999999989</v>
      </c>
      <c r="E18" s="115" t="s">
        <v>22</v>
      </c>
      <c r="F18" s="109">
        <v>42100000</v>
      </c>
      <c r="G18" s="98">
        <f>[1]มี.ค.!G131</f>
        <v>1601977.25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G19+ก.พ.!D19</f>
        <v>13810032</v>
      </c>
      <c r="E19" s="115" t="s">
        <v>23</v>
      </c>
      <c r="F19" s="109">
        <v>43100000</v>
      </c>
      <c r="G19" s="98">
        <f>[1]มี.ค.!G137</f>
        <v>15972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23563750.530000001</v>
      </c>
      <c r="E21" s="39" t="s">
        <v>24</v>
      </c>
      <c r="F21" s="40"/>
      <c r="G21" s="38">
        <f>SUM(G12:G19)</f>
        <v>1656254.43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G23+ก.พ.!D23</f>
        <v>0</v>
      </c>
      <c r="E23" s="129" t="s">
        <v>25</v>
      </c>
      <c r="F23" s="130">
        <v>44100000</v>
      </c>
      <c r="G23" s="128">
        <f>[1]มี.ค.!G144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23563750.530000001</v>
      </c>
      <c r="E25" s="47" t="s">
        <v>24</v>
      </c>
      <c r="F25" s="48"/>
      <c r="G25" s="49">
        <f>SUM(G21+G23)</f>
        <v>1656254.43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>
      <c r="A27" s="93"/>
      <c r="B27" s="93"/>
      <c r="C27" s="93"/>
      <c r="D27" s="96">
        <f>G27+ก.พ.!D27</f>
        <v>0</v>
      </c>
      <c r="E27" s="147" t="s">
        <v>114</v>
      </c>
      <c r="F27" s="142" t="s">
        <v>118</v>
      </c>
      <c r="G27" s="149"/>
    </row>
    <row r="28" spans="1:10" s="36" customFormat="1" ht="12.75">
      <c r="A28" s="95"/>
      <c r="B28" s="95"/>
      <c r="C28" s="95"/>
      <c r="D28" s="96">
        <f>G28+ก.พ.!D28</f>
        <v>0</v>
      </c>
      <c r="E28" s="146" t="s">
        <v>115</v>
      </c>
      <c r="F28" s="142" t="s">
        <v>119</v>
      </c>
      <c r="G28" s="150"/>
    </row>
    <row r="29" spans="1:10" s="36" customFormat="1" ht="12.75">
      <c r="A29" s="95"/>
      <c r="B29" s="95"/>
      <c r="C29" s="95"/>
      <c r="D29" s="96">
        <f>G29+ก.พ.!D29</f>
        <v>0</v>
      </c>
      <c r="E29" s="146" t="s">
        <v>116</v>
      </c>
      <c r="F29" s="102" t="s">
        <v>120</v>
      </c>
      <c r="G29" s="150"/>
    </row>
    <row r="30" spans="1:10" s="36" customFormat="1" ht="12.75">
      <c r="A30" s="95"/>
      <c r="B30" s="95"/>
      <c r="C30" s="95"/>
      <c r="D30" s="96">
        <f>G30+ก.พ.!D30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G31+ก.พ.!D31</f>
        <v>197792</v>
      </c>
      <c r="E31" s="99" t="s">
        <v>26</v>
      </c>
      <c r="F31" s="100">
        <v>11041000</v>
      </c>
      <c r="G31" s="151">
        <f>7450+9820</f>
        <v>17270</v>
      </c>
      <c r="I31" s="54"/>
      <c r="J31" s="54"/>
    </row>
    <row r="32" spans="1:10" s="36" customFormat="1" ht="12.75">
      <c r="A32" s="96"/>
      <c r="B32" s="97"/>
      <c r="C32" s="97"/>
      <c r="D32" s="96">
        <f>G32+ก.พ.!D32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G33+ก.พ.!D33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G34+ก.พ.!D34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G35+ก.พ.!D35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G36+ก.พ.!D36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G37+ก.พ.!D37</f>
        <v>200000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G38+ก.พ.!D38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G39+ก.พ.!D39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G40+ก.พ.!D40</f>
        <v>0</v>
      </c>
      <c r="E40" s="108" t="s">
        <v>104</v>
      </c>
      <c r="F40" s="109">
        <v>12045000</v>
      </c>
      <c r="G40" s="66"/>
    </row>
    <row r="41" spans="1:10" s="36" customFormat="1" ht="12.75">
      <c r="A41" s="96"/>
      <c r="B41" s="97"/>
      <c r="C41" s="97"/>
      <c r="D41" s="96">
        <f>G41+ก.พ.!D41</f>
        <v>0</v>
      </c>
      <c r="E41" s="108" t="s">
        <v>132</v>
      </c>
      <c r="F41" s="109">
        <v>12046000</v>
      </c>
      <c r="G41" s="66"/>
    </row>
    <row r="42" spans="1:10" s="36" customFormat="1" ht="12.75">
      <c r="A42" s="96"/>
      <c r="B42" s="97"/>
      <c r="C42" s="97"/>
      <c r="D42" s="96">
        <f>G42+ก.พ.!D42</f>
        <v>0</v>
      </c>
      <c r="E42" s="108" t="s">
        <v>100</v>
      </c>
      <c r="F42" s="109">
        <v>19020000</v>
      </c>
      <c r="G42" s="66"/>
    </row>
    <row r="43" spans="1:10" s="36" customFormat="1" ht="12.75">
      <c r="A43" s="96"/>
      <c r="B43" s="97"/>
      <c r="C43" s="97"/>
      <c r="D43" s="96">
        <f>G43+ก.พ.!D43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G44+ก.พ.!D44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G45+ก.พ.!D45</f>
        <v>10999.56</v>
      </c>
      <c r="E45" s="108" t="s">
        <v>78</v>
      </c>
      <c r="F45" s="109">
        <v>21040001</v>
      </c>
      <c r="G45" s="66">
        <v>2165.64</v>
      </c>
    </row>
    <row r="46" spans="1:10" s="36" customFormat="1" ht="12.75">
      <c r="A46" s="96"/>
      <c r="B46" s="97"/>
      <c r="C46" s="97"/>
      <c r="D46" s="96">
        <f>G46+ก.พ.!D46</f>
        <v>0</v>
      </c>
      <c r="E46" s="108" t="s">
        <v>99</v>
      </c>
      <c r="F46" s="109">
        <v>21040002</v>
      </c>
      <c r="G46" s="66"/>
    </row>
    <row r="47" spans="1:10" s="36" customFormat="1" ht="12.75">
      <c r="A47" s="96"/>
      <c r="B47" s="97"/>
      <c r="C47" s="97"/>
      <c r="D47" s="96">
        <f>G47+ก.พ.!D47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G48+ก.พ.!D48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G49+ก.พ.!D49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G50+ก.พ.!D50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G51+ก.พ.!D51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G52+ก.พ.!D52</f>
        <v>0</v>
      </c>
      <c r="E52" s="108" t="s">
        <v>81</v>
      </c>
      <c r="F52" s="109">
        <v>21040008</v>
      </c>
      <c r="G52" s="66"/>
    </row>
    <row r="53" spans="1:7" s="36" customFormat="1" ht="12.75">
      <c r="A53" s="96"/>
      <c r="B53" s="97"/>
      <c r="C53" s="97"/>
      <c r="D53" s="96">
        <f>G53+ก.พ.!D53</f>
        <v>0</v>
      </c>
      <c r="E53" s="108" t="s">
        <v>108</v>
      </c>
      <c r="F53" s="109">
        <v>21040009</v>
      </c>
      <c r="G53" s="66"/>
    </row>
    <row r="54" spans="1:7" s="36" customFormat="1" ht="12.75">
      <c r="A54" s="96"/>
      <c r="B54" s="97"/>
      <c r="C54" s="97"/>
      <c r="D54" s="96">
        <f>G54+ก.พ.!D54</f>
        <v>0</v>
      </c>
      <c r="E54" s="108" t="s">
        <v>109</v>
      </c>
      <c r="F54" s="109">
        <v>21040010</v>
      </c>
      <c r="G54" s="66"/>
    </row>
    <row r="55" spans="1:7" s="36" customFormat="1" ht="12.75">
      <c r="A55" s="96"/>
      <c r="B55" s="97"/>
      <c r="C55" s="97"/>
      <c r="D55" s="96">
        <f>G55+ก.พ.!D55</f>
        <v>0</v>
      </c>
      <c r="E55" s="108" t="s">
        <v>110</v>
      </c>
      <c r="F55" s="109">
        <v>21040011</v>
      </c>
      <c r="G55" s="66"/>
    </row>
    <row r="56" spans="1:7" s="36" customFormat="1" ht="12.75">
      <c r="A56" s="96"/>
      <c r="B56" s="97"/>
      <c r="C56" s="97"/>
      <c r="D56" s="96">
        <f>G56+ก.พ.!D56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G57+ก.พ.!D57</f>
        <v>47255</v>
      </c>
      <c r="E57" s="108" t="s">
        <v>82</v>
      </c>
      <c r="F57" s="109">
        <v>21040013</v>
      </c>
      <c r="G57" s="66">
        <v>7416</v>
      </c>
    </row>
    <row r="58" spans="1:7" s="36" customFormat="1" ht="12.75">
      <c r="A58" s="96"/>
      <c r="B58" s="97"/>
      <c r="C58" s="97"/>
      <c r="D58" s="96">
        <f>G58+ก.พ.!D58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G59+ก.พ.!D59</f>
        <v>750140</v>
      </c>
      <c r="E59" s="108" t="s">
        <v>84</v>
      </c>
      <c r="F59" s="109">
        <v>21040015</v>
      </c>
      <c r="G59" s="66">
        <v>120758</v>
      </c>
    </row>
    <row r="60" spans="1:7" s="36" customFormat="1" ht="12.75">
      <c r="A60" s="96"/>
      <c r="B60" s="97"/>
      <c r="C60" s="97"/>
      <c r="D60" s="96">
        <f>G60+ก.พ.!D60</f>
        <v>1387.63</v>
      </c>
      <c r="E60" s="108" t="s">
        <v>85</v>
      </c>
      <c r="F60" s="109">
        <v>21040016</v>
      </c>
      <c r="G60" s="66">
        <v>1387.63</v>
      </c>
    </row>
    <row r="61" spans="1:7" s="36" customFormat="1" ht="12.75">
      <c r="A61" s="96"/>
      <c r="B61" s="97"/>
      <c r="C61" s="97"/>
      <c r="D61" s="96">
        <f>G61+ก.พ.!D61</f>
        <v>780</v>
      </c>
      <c r="E61" s="108" t="s">
        <v>135</v>
      </c>
      <c r="F61" s="109">
        <v>21040099</v>
      </c>
      <c r="G61" s="66"/>
    </row>
    <row r="62" spans="1:7" s="36" customFormat="1" ht="12" customHeight="1">
      <c r="A62" s="96"/>
      <c r="B62" s="97"/>
      <c r="C62" s="97"/>
      <c r="D62" s="96">
        <f>G62+ก.พ.!D62</f>
        <v>0</v>
      </c>
      <c r="E62" s="108" t="s">
        <v>113</v>
      </c>
      <c r="F62" s="109">
        <v>21061000</v>
      </c>
      <c r="G62" s="66"/>
    </row>
    <row r="63" spans="1:7" s="36" customFormat="1" ht="12.75" hidden="1">
      <c r="A63" s="96"/>
      <c r="B63" s="97"/>
      <c r="C63" s="97"/>
      <c r="D63" s="96">
        <f>G63+ก.พ.!D63</f>
        <v>0</v>
      </c>
      <c r="E63" s="108" t="s">
        <v>124</v>
      </c>
      <c r="F63" s="109">
        <v>22011001</v>
      </c>
      <c r="G63" s="66"/>
    </row>
    <row r="64" spans="1:7" s="36" customFormat="1" ht="12.75" hidden="1">
      <c r="A64" s="96"/>
      <c r="B64" s="97"/>
      <c r="C64" s="97"/>
      <c r="D64" s="96">
        <f>G64+ก.พ.!D64</f>
        <v>0</v>
      </c>
      <c r="E64" s="108" t="s">
        <v>125</v>
      </c>
      <c r="F64" s="109">
        <v>22011002</v>
      </c>
      <c r="G64" s="66"/>
    </row>
    <row r="65" spans="1:7" s="36" customFormat="1" ht="12.75" hidden="1">
      <c r="A65" s="96"/>
      <c r="B65" s="97"/>
      <c r="C65" s="97"/>
      <c r="D65" s="96">
        <f>G65+ก.พ.!D65</f>
        <v>0</v>
      </c>
      <c r="E65" s="154" t="s">
        <v>126</v>
      </c>
      <c r="F65" s="109">
        <v>22011003</v>
      </c>
      <c r="G65" s="66"/>
    </row>
    <row r="66" spans="1:7" s="36" customFormat="1" ht="12.75" hidden="1">
      <c r="A66" s="96"/>
      <c r="B66" s="97"/>
      <c r="C66" s="97"/>
      <c r="D66" s="96">
        <f>G66+ก.พ.!D66</f>
        <v>0</v>
      </c>
      <c r="E66" s="108" t="s">
        <v>127</v>
      </c>
      <c r="F66" s="109">
        <v>22011004</v>
      </c>
      <c r="G66" s="66"/>
    </row>
    <row r="67" spans="1:7" s="36" customFormat="1" ht="12.75" hidden="1">
      <c r="A67" s="96"/>
      <c r="B67" s="97"/>
      <c r="C67" s="97"/>
      <c r="D67" s="96">
        <f>G67+ก.พ.!D67</f>
        <v>0</v>
      </c>
      <c r="E67" s="154" t="s">
        <v>128</v>
      </c>
      <c r="F67" s="109">
        <v>22012001</v>
      </c>
      <c r="G67" s="66"/>
    </row>
    <row r="68" spans="1:7" s="36" customFormat="1" ht="12.75" hidden="1">
      <c r="A68" s="96"/>
      <c r="B68" s="97"/>
      <c r="C68" s="97"/>
      <c r="D68" s="96">
        <f>G68+ก.พ.!D68</f>
        <v>0</v>
      </c>
      <c r="E68" s="108" t="s">
        <v>129</v>
      </c>
      <c r="F68" s="109">
        <v>22012002</v>
      </c>
      <c r="G68" s="66"/>
    </row>
    <row r="69" spans="1:7" s="36" customFormat="1" ht="12.75" hidden="1">
      <c r="A69" s="96"/>
      <c r="B69" s="97"/>
      <c r="C69" s="97"/>
      <c r="D69" s="96">
        <f>G69+ก.พ.!D69</f>
        <v>0</v>
      </c>
      <c r="E69" s="108" t="s">
        <v>130</v>
      </c>
      <c r="F69" s="109">
        <v>22012003</v>
      </c>
      <c r="G69" s="66"/>
    </row>
    <row r="70" spans="1:7" s="36" customFormat="1" ht="12.75" hidden="1">
      <c r="A70" s="96"/>
      <c r="B70" s="97"/>
      <c r="C70" s="97"/>
      <c r="D70" s="96">
        <f>G70+ก.พ.!D70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G71+ก.พ.!D71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G72+ก.พ.!D72</f>
        <v>30002.52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G73+ก.พ.!D73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G74+ก.พ.!D74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G75+ก.พ.!D75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G76+ก.พ.!D76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1278756.71</v>
      </c>
      <c r="E78" s="39" t="s">
        <v>24</v>
      </c>
      <c r="F78" s="40"/>
      <c r="G78" s="58">
        <f>SUM(G31:G77)</f>
        <v>148997.27000000002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24842507.240000002</v>
      </c>
      <c r="E80" s="47" t="s">
        <v>27</v>
      </c>
      <c r="F80" s="63"/>
      <c r="G80" s="64">
        <f>(G25+G78)</f>
        <v>1805251.7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[2]มี.ค.!G7</f>
        <v>13550000</v>
      </c>
      <c r="B90" s="141">
        <v>0</v>
      </c>
      <c r="C90" s="121">
        <f>SUM(A90+B90)</f>
        <v>13550000</v>
      </c>
      <c r="D90" s="96">
        <f>G90+ก.พ.!D90</f>
        <v>6408110</v>
      </c>
      <c r="E90" s="115" t="s">
        <v>29</v>
      </c>
      <c r="F90" s="142" t="s">
        <v>86</v>
      </c>
      <c r="G90" s="98">
        <f>I90+J90</f>
        <v>1002800</v>
      </c>
      <c r="I90" s="66">
        <f>1003600-800</f>
        <v>1002800</v>
      </c>
      <c r="J90" s="67"/>
    </row>
    <row r="91" spans="1:11" s="36" customFormat="1" ht="12.75">
      <c r="A91" s="96">
        <f>[2]มี.ค.!G8</f>
        <v>2657520</v>
      </c>
      <c r="B91" s="141">
        <v>0</v>
      </c>
      <c r="C91" s="121">
        <f t="shared" ref="C91:C100" si="1">SUM(A91+B91)</f>
        <v>2657520</v>
      </c>
      <c r="D91" s="96">
        <f>G91+ก.พ.!D91</f>
        <v>1316416</v>
      </c>
      <c r="E91" s="115" t="s">
        <v>30</v>
      </c>
      <c r="F91" s="142" t="s">
        <v>87</v>
      </c>
      <c r="G91" s="98">
        <f t="shared" ref="G91:G100" si="2">I91+J91</f>
        <v>214260</v>
      </c>
      <c r="I91" s="66">
        <v>214260</v>
      </c>
      <c r="J91" s="91"/>
    </row>
    <row r="92" spans="1:11" s="36" customFormat="1" ht="12.75">
      <c r="A92" s="96">
        <f>[2]มี.ค.!G9</f>
        <v>8701420</v>
      </c>
      <c r="B92" s="141">
        <v>0</v>
      </c>
      <c r="C92" s="121">
        <f t="shared" si="1"/>
        <v>8701420</v>
      </c>
      <c r="D92" s="96">
        <f>G92+ก.พ.!D92</f>
        <v>3928262</v>
      </c>
      <c r="E92" s="115" t="s">
        <v>31</v>
      </c>
      <c r="F92" s="142" t="s">
        <v>88</v>
      </c>
      <c r="G92" s="98">
        <f t="shared" si="2"/>
        <v>690580</v>
      </c>
      <c r="I92" s="66">
        <v>690580</v>
      </c>
      <c r="J92" s="67"/>
    </row>
    <row r="93" spans="1:11" s="36" customFormat="1" ht="12.75">
      <c r="A93" s="96">
        <f>[2]มี.ค.!G10</f>
        <v>629400</v>
      </c>
      <c r="B93" s="141">
        <v>0</v>
      </c>
      <c r="C93" s="121">
        <f t="shared" si="1"/>
        <v>629400</v>
      </c>
      <c r="D93" s="96">
        <f>G93+ก.พ.!D93</f>
        <v>208285</v>
      </c>
      <c r="E93" s="115" t="s">
        <v>32</v>
      </c>
      <c r="F93" s="142" t="s">
        <v>89</v>
      </c>
      <c r="G93" s="98">
        <f t="shared" si="2"/>
        <v>30150</v>
      </c>
      <c r="I93" s="66">
        <v>30150</v>
      </c>
      <c r="J93" s="91"/>
    </row>
    <row r="94" spans="1:11" s="36" customFormat="1" ht="12.75">
      <c r="A94" s="96">
        <f>[2]มี.ค.!G11</f>
        <v>4697900</v>
      </c>
      <c r="B94" s="141">
        <v>0</v>
      </c>
      <c r="C94" s="121">
        <f t="shared" si="1"/>
        <v>4697900</v>
      </c>
      <c r="D94" s="96">
        <f>G94+ก.พ.!D94</f>
        <v>950636.64</v>
      </c>
      <c r="E94" s="115" t="s">
        <v>33</v>
      </c>
      <c r="F94" s="142" t="s">
        <v>90</v>
      </c>
      <c r="G94" s="98">
        <f t="shared" si="2"/>
        <v>74431</v>
      </c>
      <c r="I94" s="66">
        <f>57161+7450+9820</f>
        <v>74431</v>
      </c>
      <c r="J94" s="68"/>
    </row>
    <row r="95" spans="1:11" s="36" customFormat="1" ht="12.75">
      <c r="A95" s="96">
        <f>[2]มี.ค.!G12</f>
        <v>2418360</v>
      </c>
      <c r="B95" s="141">
        <v>0</v>
      </c>
      <c r="C95" s="121">
        <f t="shared" si="1"/>
        <v>2418360</v>
      </c>
      <c r="D95" s="96">
        <f>G95+ก.พ.!D95</f>
        <v>330083.61</v>
      </c>
      <c r="E95" s="115" t="s">
        <v>34</v>
      </c>
      <c r="F95" s="142" t="s">
        <v>91</v>
      </c>
      <c r="G95" s="98">
        <f t="shared" si="2"/>
        <v>42357.38</v>
      </c>
      <c r="I95" s="66">
        <v>42357.38</v>
      </c>
      <c r="J95" s="67"/>
    </row>
    <row r="96" spans="1:11" s="36" customFormat="1" ht="12.75">
      <c r="A96" s="96">
        <f>[2]มี.ค.!G13</f>
        <v>252000</v>
      </c>
      <c r="B96" s="141">
        <v>0</v>
      </c>
      <c r="C96" s="121">
        <f t="shared" si="1"/>
        <v>252000</v>
      </c>
      <c r="D96" s="96">
        <f>G96+ก.พ.!D96</f>
        <v>84716.45</v>
      </c>
      <c r="E96" s="115" t="s">
        <v>35</v>
      </c>
      <c r="F96" s="142" t="s">
        <v>92</v>
      </c>
      <c r="G96" s="98">
        <f t="shared" si="2"/>
        <v>14536.77</v>
      </c>
      <c r="I96" s="66">
        <v>14536.77</v>
      </c>
      <c r="J96" s="91"/>
    </row>
    <row r="97" spans="1:10" s="36" customFormat="1" ht="12.75">
      <c r="A97" s="96">
        <f>[2]มี.ค.!G14</f>
        <v>979900</v>
      </c>
      <c r="B97" s="141">
        <v>0</v>
      </c>
      <c r="C97" s="121">
        <f t="shared" si="1"/>
        <v>979900</v>
      </c>
      <c r="D97" s="96">
        <f>G97+ก.พ.!D97</f>
        <v>33380</v>
      </c>
      <c r="E97" s="115" t="s">
        <v>36</v>
      </c>
      <c r="F97" s="142" t="s">
        <v>93</v>
      </c>
      <c r="G97" s="98">
        <f t="shared" si="2"/>
        <v>33380</v>
      </c>
      <c r="I97" s="66">
        <v>33380</v>
      </c>
      <c r="J97" s="68"/>
    </row>
    <row r="98" spans="1:10" s="36" customFormat="1" ht="12.75">
      <c r="A98" s="96">
        <f>[2]มี.ค.!G15</f>
        <v>3043500</v>
      </c>
      <c r="B98" s="141">
        <v>0</v>
      </c>
      <c r="C98" s="121">
        <f t="shared" si="1"/>
        <v>3043500</v>
      </c>
      <c r="D98" s="96">
        <f>G98+ก.พ.!D98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[2]มี.ค.!G16</f>
        <v>0</v>
      </c>
      <c r="B99" s="141">
        <v>0</v>
      </c>
      <c r="C99" s="121">
        <f t="shared" si="1"/>
        <v>0</v>
      </c>
      <c r="D99" s="96">
        <f>G99+ก.พ.!D99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[2]มี.ค.!G17</f>
        <v>2770000</v>
      </c>
      <c r="B100" s="141">
        <v>0</v>
      </c>
      <c r="C100" s="121">
        <f t="shared" si="1"/>
        <v>2770000</v>
      </c>
      <c r="D100" s="96">
        <f>G100+ก.พ.!D100</f>
        <v>1112000</v>
      </c>
      <c r="E100" s="115" t="s">
        <v>39</v>
      </c>
      <c r="F100" s="142" t="s">
        <v>96</v>
      </c>
      <c r="G100" s="98">
        <f t="shared" si="2"/>
        <v>18000</v>
      </c>
      <c r="I100" s="89">
        <v>18000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14371889.699999999</v>
      </c>
      <c r="E102" s="47" t="s">
        <v>24</v>
      </c>
      <c r="F102" s="48"/>
      <c r="G102" s="49">
        <f>SUM(G90:G100)</f>
        <v>2120495.15</v>
      </c>
      <c r="I102" s="49">
        <f>SUM(I90:I100)</f>
        <v>2120495.15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G104+ก.พ.!D104</f>
        <v>416216</v>
      </c>
      <c r="E104" s="135" t="s">
        <v>26</v>
      </c>
      <c r="F104" s="136">
        <v>11041000</v>
      </c>
      <c r="G104" s="137">
        <v>235694</v>
      </c>
    </row>
    <row r="105" spans="1:10" s="36" customFormat="1" ht="12.75">
      <c r="A105" s="96"/>
      <c r="B105" s="97"/>
      <c r="C105" s="97"/>
      <c r="D105" s="96">
        <f>G105+ก.พ.!D105</f>
        <v>200000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G106+ก.พ.!D106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G107+ก.พ.!D107</f>
        <v>0</v>
      </c>
      <c r="E107" s="104" t="s">
        <v>112</v>
      </c>
      <c r="F107" s="105">
        <v>11047000</v>
      </c>
      <c r="G107" s="66"/>
    </row>
    <row r="108" spans="1:10" s="36" customFormat="1" ht="12.75">
      <c r="A108" s="96"/>
      <c r="B108" s="97"/>
      <c r="C108" s="97"/>
      <c r="D108" s="96">
        <f>G108+ก.พ.!D108</f>
        <v>0</v>
      </c>
      <c r="E108" s="152" t="s">
        <v>123</v>
      </c>
      <c r="F108" s="153">
        <v>12010010</v>
      </c>
      <c r="G108" s="66"/>
    </row>
    <row r="109" spans="1:10" s="36" customFormat="1" ht="12.75">
      <c r="A109" s="96"/>
      <c r="B109" s="97"/>
      <c r="C109" s="97"/>
      <c r="D109" s="96">
        <f>G109+ก.พ.!D109</f>
        <v>0</v>
      </c>
      <c r="E109" s="108" t="s">
        <v>104</v>
      </c>
      <c r="F109" s="109">
        <v>12045000</v>
      </c>
      <c r="G109" s="66"/>
    </row>
    <row r="110" spans="1:10" s="36" customFormat="1" ht="12.75">
      <c r="A110" s="96"/>
      <c r="B110" s="97"/>
      <c r="C110" s="97"/>
      <c r="D110" s="96">
        <f>G110+ก.พ.!D110</f>
        <v>0</v>
      </c>
      <c r="E110" s="108" t="s">
        <v>132</v>
      </c>
      <c r="F110" s="109">
        <v>12046000</v>
      </c>
      <c r="G110" s="66"/>
    </row>
    <row r="111" spans="1:10" s="36" customFormat="1" ht="12.75">
      <c r="A111" s="96"/>
      <c r="B111" s="97"/>
      <c r="C111" s="97"/>
      <c r="D111" s="96">
        <f>G111+ก.พ.!D111</f>
        <v>0</v>
      </c>
      <c r="E111" s="108" t="s">
        <v>100</v>
      </c>
      <c r="F111" s="109">
        <v>19020000</v>
      </c>
      <c r="G111" s="66"/>
    </row>
    <row r="112" spans="1:10" s="36" customFormat="1" ht="12.75">
      <c r="A112" s="96"/>
      <c r="B112" s="97"/>
      <c r="C112" s="97"/>
      <c r="D112" s="96">
        <f>G112+ก.พ.!D112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G113+ก.พ.!D113</f>
        <v>0</v>
      </c>
      <c r="E113" s="106" t="s">
        <v>102</v>
      </c>
      <c r="F113" s="107">
        <v>19040000</v>
      </c>
      <c r="G113" s="66"/>
    </row>
    <row r="114" spans="1:10" s="36" customFormat="1" ht="12.75">
      <c r="A114" s="96"/>
      <c r="B114" s="97"/>
      <c r="C114" s="97"/>
      <c r="D114" s="96">
        <f>G114+ก.พ.!D114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G115+ก.พ.!D115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G116+ก.พ.!D116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G117+ก.พ.!D117</f>
        <v>21737.97</v>
      </c>
      <c r="E117" s="108" t="s">
        <v>78</v>
      </c>
      <c r="F117" s="109">
        <v>21040001</v>
      </c>
      <c r="G117" s="66">
        <v>3162.7</v>
      </c>
      <c r="I117" s="55"/>
      <c r="J117" s="55"/>
    </row>
    <row r="118" spans="1:10" s="36" customFormat="1" ht="12.75">
      <c r="A118" s="96"/>
      <c r="B118" s="97"/>
      <c r="C118" s="97"/>
      <c r="D118" s="96">
        <f>G118+ก.พ.!D118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>
      <c r="A119" s="96"/>
      <c r="B119" s="97"/>
      <c r="C119" s="97"/>
      <c r="D119" s="96">
        <f>G119+ก.พ.!D119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G120+ก.พ.!D120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G121+ก.พ.!D121</f>
        <v>0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G122+ก.พ.!D122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G123+ก.พ.!D123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G124+ก.พ.!D124</f>
        <v>44180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>
      <c r="A125" s="96"/>
      <c r="B125" s="97"/>
      <c r="C125" s="97"/>
      <c r="D125" s="96">
        <f>G125+ก.พ.!D125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>
      <c r="A126" s="96"/>
      <c r="B126" s="97"/>
      <c r="C126" s="97"/>
      <c r="D126" s="96">
        <f>G126+ก.พ.!D126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>
      <c r="A127" s="96"/>
      <c r="B127" s="97"/>
      <c r="C127" s="97"/>
      <c r="D127" s="96">
        <f>G127+ก.พ.!D127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>
      <c r="A128" s="96"/>
      <c r="B128" s="97"/>
      <c r="C128" s="97"/>
      <c r="D128" s="96">
        <f>G128+ก.พ.!D128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G129+ก.พ.!D129</f>
        <v>39839</v>
      </c>
      <c r="E129" s="108" t="s">
        <v>82</v>
      </c>
      <c r="F129" s="109">
        <v>21040013</v>
      </c>
      <c r="G129" s="66"/>
      <c r="I129" s="55"/>
      <c r="J129" s="55"/>
    </row>
    <row r="130" spans="1:10" s="36" customFormat="1" ht="12.75">
      <c r="A130" s="96"/>
      <c r="B130" s="97"/>
      <c r="C130" s="97"/>
      <c r="D130" s="96">
        <f>G130+ก.พ.!D130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G131+ก.พ.!D131</f>
        <v>750140</v>
      </c>
      <c r="E131" s="108" t="s">
        <v>84</v>
      </c>
      <c r="F131" s="109">
        <v>21040015</v>
      </c>
      <c r="G131" s="66">
        <v>120758</v>
      </c>
      <c r="I131" s="55"/>
      <c r="J131" s="55"/>
    </row>
    <row r="132" spans="1:10" s="36" customFormat="1" ht="12.75">
      <c r="A132" s="96"/>
      <c r="B132" s="97"/>
      <c r="C132" s="97"/>
      <c r="D132" s="96">
        <f>G132+ก.พ.!D132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G133+ก.พ.!D133</f>
        <v>780</v>
      </c>
      <c r="E133" s="108" t="s">
        <v>136</v>
      </c>
      <c r="F133" s="109">
        <v>21040099</v>
      </c>
      <c r="G133" s="66"/>
    </row>
    <row r="134" spans="1:10" s="36" customFormat="1" ht="11.25" customHeight="1">
      <c r="A134" s="96"/>
      <c r="B134" s="97"/>
      <c r="C134" s="97"/>
      <c r="D134" s="96">
        <f>G134+ก.พ.!D134</f>
        <v>0</v>
      </c>
      <c r="E134" s="108" t="s">
        <v>113</v>
      </c>
      <c r="F134" s="109">
        <v>21061000</v>
      </c>
      <c r="G134" s="66"/>
    </row>
    <row r="135" spans="1:10" s="36" customFormat="1" ht="12.75" hidden="1">
      <c r="A135" s="96"/>
      <c r="B135" s="97"/>
      <c r="C135" s="97"/>
      <c r="D135" s="96">
        <f>G135+ก.พ.!D135</f>
        <v>0</v>
      </c>
      <c r="E135" s="108" t="s">
        <v>124</v>
      </c>
      <c r="F135" s="109">
        <v>22011001</v>
      </c>
      <c r="G135" s="66"/>
    </row>
    <row r="136" spans="1:10" s="36" customFormat="1" ht="12.75" hidden="1">
      <c r="A136" s="96"/>
      <c r="B136" s="97"/>
      <c r="C136" s="97"/>
      <c r="D136" s="96">
        <f>G136+ก.พ.!D136</f>
        <v>0</v>
      </c>
      <c r="E136" s="108" t="s">
        <v>125</v>
      </c>
      <c r="F136" s="109">
        <v>22011002</v>
      </c>
      <c r="G136" s="66"/>
    </row>
    <row r="137" spans="1:10" s="36" customFormat="1" ht="12.75" hidden="1">
      <c r="A137" s="96"/>
      <c r="B137" s="97"/>
      <c r="C137" s="97"/>
      <c r="D137" s="96">
        <f>G137+ก.พ.!D137</f>
        <v>0</v>
      </c>
      <c r="E137" s="154" t="s">
        <v>126</v>
      </c>
      <c r="F137" s="109">
        <v>22011003</v>
      </c>
      <c r="G137" s="66"/>
    </row>
    <row r="138" spans="1:10" s="36" customFormat="1" ht="12.75" hidden="1">
      <c r="A138" s="96"/>
      <c r="B138" s="97"/>
      <c r="C138" s="97"/>
      <c r="D138" s="96">
        <f>G138+ก.พ.!D138</f>
        <v>0</v>
      </c>
      <c r="E138" s="108" t="s">
        <v>127</v>
      </c>
      <c r="F138" s="109">
        <v>22011004</v>
      </c>
      <c r="G138" s="66"/>
    </row>
    <row r="139" spans="1:10" s="36" customFormat="1" ht="12.75" hidden="1">
      <c r="A139" s="96"/>
      <c r="B139" s="97"/>
      <c r="C139" s="97"/>
      <c r="D139" s="96">
        <f>G139+ก.พ.!D139</f>
        <v>0</v>
      </c>
      <c r="E139" s="154" t="s">
        <v>128</v>
      </c>
      <c r="F139" s="109">
        <v>22012001</v>
      </c>
      <c r="G139" s="66"/>
    </row>
    <row r="140" spans="1:10" s="36" customFormat="1" ht="12.75" hidden="1">
      <c r="A140" s="96"/>
      <c r="B140" s="97"/>
      <c r="C140" s="97"/>
      <c r="D140" s="96">
        <f>G140+ก.พ.!D140</f>
        <v>0</v>
      </c>
      <c r="E140" s="108" t="s">
        <v>129</v>
      </c>
      <c r="F140" s="109">
        <v>22012002</v>
      </c>
      <c r="G140" s="66"/>
    </row>
    <row r="141" spans="1:10" s="36" customFormat="1" ht="12.75" hidden="1">
      <c r="A141" s="96"/>
      <c r="B141" s="97"/>
      <c r="C141" s="97"/>
      <c r="D141" s="96">
        <f>G141+ก.พ.!D141</f>
        <v>0</v>
      </c>
      <c r="E141" s="108" t="s">
        <v>130</v>
      </c>
      <c r="F141" s="109">
        <v>22012003</v>
      </c>
      <c r="G141" s="66"/>
    </row>
    <row r="142" spans="1:10" s="36" customFormat="1" ht="12.75" hidden="1">
      <c r="A142" s="96"/>
      <c r="B142" s="97"/>
      <c r="C142" s="97"/>
      <c r="D142" s="96">
        <f>G142+ก.พ.!D142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G143+ก.พ.!D143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G144+ก.พ.!D144</f>
        <v>253700</v>
      </c>
      <c r="E144" s="108" t="s">
        <v>41</v>
      </c>
      <c r="F144" s="109">
        <v>31000000</v>
      </c>
      <c r="G144" s="66">
        <v>84500</v>
      </c>
    </row>
    <row r="145" spans="1:9" s="36" customFormat="1" ht="12.75">
      <c r="A145" s="96"/>
      <c r="B145" s="97"/>
      <c r="C145" s="97"/>
      <c r="D145" s="96">
        <f>G145+ก.พ.!D145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G146+ก.พ.!D146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G147+ก.พ.!D147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G148+ก.พ.!D148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2112644.9699999997</v>
      </c>
      <c r="E150" s="47" t="s">
        <v>24</v>
      </c>
      <c r="F150" s="63"/>
      <c r="G150" s="64">
        <f>SUM(G104:G149)</f>
        <v>444114.7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16484534.669999998</v>
      </c>
      <c r="E152" s="47" t="s">
        <v>42</v>
      </c>
      <c r="F152" s="63"/>
      <c r="G152" s="64">
        <f>G102+G150</f>
        <v>2564609.85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8357972.570000004</v>
      </c>
      <c r="E154" s="82" t="s">
        <v>49</v>
      </c>
      <c r="F154" s="81"/>
      <c r="G154" s="83">
        <f>SUM(G80-G152)</f>
        <v>-759358.15000000014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38359439.230000004</v>
      </c>
      <c r="E156" s="85" t="s">
        <v>43</v>
      </c>
      <c r="F156" s="81"/>
      <c r="G156" s="64">
        <f>(G10+G80-G152)</f>
        <v>38359439.229999997</v>
      </c>
      <c r="H156" s="88" t="s">
        <v>72</v>
      </c>
      <c r="I156" s="88" t="s">
        <v>73</v>
      </c>
    </row>
    <row r="157" spans="1:9" ht="15" thickTop="1">
      <c r="G157" s="31"/>
      <c r="I157" s="88" t="s">
        <v>98</v>
      </c>
    </row>
    <row r="158" spans="1:9">
      <c r="G158" s="31"/>
    </row>
    <row r="159" spans="1:9">
      <c r="G159" s="31"/>
    </row>
    <row r="160" spans="1:9">
      <c r="G160" s="28"/>
      <c r="I160" s="88"/>
    </row>
    <row r="161" spans="1:7">
      <c r="G161" s="28"/>
    </row>
    <row r="162" spans="1:7">
      <c r="A162" s="184" t="s">
        <v>142</v>
      </c>
      <c r="B162" s="184"/>
      <c r="C162" s="184" t="s">
        <v>140</v>
      </c>
      <c r="D162" s="184"/>
      <c r="E162" s="184" t="s">
        <v>137</v>
      </c>
      <c r="F162" s="184"/>
      <c r="G162" s="184"/>
    </row>
    <row r="163" spans="1:7">
      <c r="A163" s="184" t="s">
        <v>139</v>
      </c>
      <c r="B163" s="184"/>
      <c r="C163" s="184" t="s">
        <v>141</v>
      </c>
      <c r="D163" s="184"/>
      <c r="E163" s="184" t="s">
        <v>138</v>
      </c>
      <c r="F163" s="184"/>
      <c r="G163" s="184"/>
    </row>
    <row r="164" spans="1:7">
      <c r="G164" s="28"/>
    </row>
    <row r="165" spans="1:7">
      <c r="G165" s="28"/>
    </row>
    <row r="166" spans="1:7">
      <c r="G166" s="31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19">
    <mergeCell ref="I85:J86"/>
    <mergeCell ref="A84:G84"/>
    <mergeCell ref="A162:B162"/>
    <mergeCell ref="C162:D162"/>
    <mergeCell ref="E162:G162"/>
    <mergeCell ref="I1:K1"/>
    <mergeCell ref="A2:G2"/>
    <mergeCell ref="A3:G3"/>
    <mergeCell ref="A5:D5"/>
    <mergeCell ref="E5:E8"/>
    <mergeCell ref="F5:F8"/>
    <mergeCell ref="A163:B163"/>
    <mergeCell ref="C163:D163"/>
    <mergeCell ref="E163:G163"/>
    <mergeCell ref="A171:G171"/>
    <mergeCell ref="A1:G1"/>
    <mergeCell ref="A85:D85"/>
    <mergeCell ref="E85:E88"/>
    <mergeCell ref="F85:F88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2"/>
  <sheetViews>
    <sheetView zoomScale="110" zoomScaleNormal="110" workbookViewId="0">
      <selection activeCell="D117" sqref="D117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5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เมษายน  2561</v>
      </c>
      <c r="B3" s="186"/>
      <c r="C3" s="186"/>
      <c r="D3" s="186"/>
      <c r="E3" s="186"/>
      <c r="F3" s="186"/>
      <c r="G3" s="186"/>
      <c r="I3" s="6">
        <v>2561</v>
      </c>
      <c r="J3" s="6" t="s">
        <v>62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มี.ค.!G156</f>
        <v>38359439.229999997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G12+มี.ค.!D12</f>
        <v>95396</v>
      </c>
      <c r="E12" s="115" t="s">
        <v>16</v>
      </c>
      <c r="F12" s="109">
        <v>41100000</v>
      </c>
      <c r="G12" s="98">
        <f>[1]เม.ย.!G16</f>
        <v>62898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G13+มี.ค.!D13</f>
        <v>32311.3</v>
      </c>
      <c r="E13" s="115" t="s">
        <v>17</v>
      </c>
      <c r="F13" s="109">
        <v>41200000</v>
      </c>
      <c r="G13" s="98">
        <f>[1]เม.ย.!G78</f>
        <v>4900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G14+มี.ค.!D14</f>
        <v>189297.01</v>
      </c>
      <c r="E14" s="115" t="s">
        <v>18</v>
      </c>
      <c r="F14" s="109">
        <v>41300000</v>
      </c>
      <c r="G14" s="98">
        <f>[1]เม.ย.!G86</f>
        <v>33328.58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G15+มี.ค.!D15</f>
        <v>0</v>
      </c>
      <c r="E15" s="115" t="s">
        <v>19</v>
      </c>
      <c r="F15" s="109">
        <v>41400000</v>
      </c>
      <c r="G15" s="98">
        <f>[1]เม.ย.!G95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G16+มี.ค.!D16</f>
        <v>2380</v>
      </c>
      <c r="E16" s="115" t="s">
        <v>20</v>
      </c>
      <c r="F16" s="109">
        <v>41500000</v>
      </c>
      <c r="G16" s="98">
        <f>[1]เม.ย.!G106</f>
        <v>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G17+มี.ค.!D17</f>
        <v>0</v>
      </c>
      <c r="E17" s="115" t="s">
        <v>21</v>
      </c>
      <c r="F17" s="109">
        <v>41600000</v>
      </c>
      <c r="G17" s="98">
        <f>[1]เม.ย.!G110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G18+มี.ค.!D18</f>
        <v>11369048.84</v>
      </c>
      <c r="E18" s="115" t="s">
        <v>22</v>
      </c>
      <c r="F18" s="109">
        <v>42100000</v>
      </c>
      <c r="G18" s="98">
        <f>[1]เม.ย.!G131</f>
        <v>1833588.04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G19+มี.ค.!D19</f>
        <v>17746970</v>
      </c>
      <c r="E19" s="115" t="s">
        <v>23</v>
      </c>
      <c r="F19" s="109">
        <v>43100000</v>
      </c>
      <c r="G19" s="98">
        <f>[1]เม.ย.!G137</f>
        <v>3936938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29435403.149999999</v>
      </c>
      <c r="E21" s="39" t="s">
        <v>24</v>
      </c>
      <c r="F21" s="40"/>
      <c r="G21" s="38">
        <f>SUM(G12:G19)</f>
        <v>5871652.6200000001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G23+มี.ค.!D23</f>
        <v>0</v>
      </c>
      <c r="E23" s="129" t="s">
        <v>25</v>
      </c>
      <c r="F23" s="130">
        <v>44100000</v>
      </c>
      <c r="G23" s="128">
        <f>[1]เม.ย.!G144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29435403.149999999</v>
      </c>
      <c r="E25" s="47" t="s">
        <v>24</v>
      </c>
      <c r="F25" s="48"/>
      <c r="G25" s="49">
        <f>SUM(G21+G23)</f>
        <v>5871652.6200000001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>
      <c r="A27" s="93"/>
      <c r="B27" s="93"/>
      <c r="C27" s="93"/>
      <c r="D27" s="96">
        <f>G27+มี.ค.!D27</f>
        <v>0</v>
      </c>
      <c r="E27" s="147" t="s">
        <v>114</v>
      </c>
      <c r="F27" s="142" t="s">
        <v>118</v>
      </c>
      <c r="G27" s="149"/>
    </row>
    <row r="28" spans="1:10" s="36" customFormat="1" ht="12.75">
      <c r="A28" s="95"/>
      <c r="B28" s="95"/>
      <c r="C28" s="95"/>
      <c r="D28" s="96">
        <f>G28+มี.ค.!D28</f>
        <v>0</v>
      </c>
      <c r="E28" s="146" t="s">
        <v>115</v>
      </c>
      <c r="F28" s="142" t="s">
        <v>119</v>
      </c>
      <c r="G28" s="150"/>
    </row>
    <row r="29" spans="1:10" s="36" customFormat="1" ht="12.75">
      <c r="A29" s="95"/>
      <c r="B29" s="95"/>
      <c r="C29" s="95"/>
      <c r="D29" s="96">
        <f>G29+มี.ค.!D29</f>
        <v>0</v>
      </c>
      <c r="E29" s="146" t="s">
        <v>116</v>
      </c>
      <c r="F29" s="102" t="s">
        <v>120</v>
      </c>
      <c r="G29" s="150"/>
    </row>
    <row r="30" spans="1:10" s="36" customFormat="1" ht="12.75">
      <c r="A30" s="95"/>
      <c r="B30" s="95"/>
      <c r="C30" s="95"/>
      <c r="D30" s="96">
        <f>G30+มี.ค.!D30</f>
        <v>0</v>
      </c>
      <c r="E30" s="146" t="s">
        <v>117</v>
      </c>
      <c r="F30" s="142" t="s">
        <v>121</v>
      </c>
      <c r="G30" s="150"/>
    </row>
    <row r="31" spans="1:10" s="36" customFormat="1" ht="12.75">
      <c r="A31" s="96"/>
      <c r="B31" s="97"/>
      <c r="C31" s="97"/>
      <c r="D31" s="96">
        <f>G31+มี.ค.!D31</f>
        <v>558546</v>
      </c>
      <c r="E31" s="99" t="s">
        <v>26</v>
      </c>
      <c r="F31" s="100">
        <v>11041000</v>
      </c>
      <c r="G31" s="151">
        <f>800+7360+3682+3682+7410+3670+34500+195490+8880+8880+8660+8660+8660+8460+8660+8660+8660+8660+8660+8660</f>
        <v>360754</v>
      </c>
      <c r="I31" s="54"/>
      <c r="J31" s="54"/>
    </row>
    <row r="32" spans="1:10" s="36" customFormat="1" ht="12.75">
      <c r="A32" s="96"/>
      <c r="B32" s="97"/>
      <c r="C32" s="97"/>
      <c r="D32" s="96">
        <f>G32+มี.ค.!D32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G33+มี.ค.!D33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G34+มี.ค.!D34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G35+มี.ค.!D35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G36+มี.ค.!D36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G37+มี.ค.!D37</f>
        <v>200000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G38+มี.ค.!D38</f>
        <v>0</v>
      </c>
      <c r="E38" s="108" t="s">
        <v>48</v>
      </c>
      <c r="F38" s="109">
        <v>11046000</v>
      </c>
      <c r="G38" s="66"/>
    </row>
    <row r="39" spans="1:10" s="36" customFormat="1" ht="12.75">
      <c r="A39" s="96"/>
      <c r="B39" s="97"/>
      <c r="C39" s="97"/>
      <c r="D39" s="96">
        <f>G39+มี.ค.!D39</f>
        <v>0</v>
      </c>
      <c r="E39" s="104" t="s">
        <v>112</v>
      </c>
      <c r="F39" s="105">
        <v>11047000</v>
      </c>
      <c r="G39" s="66"/>
    </row>
    <row r="40" spans="1:10" s="36" customFormat="1" ht="12.75">
      <c r="A40" s="96"/>
      <c r="B40" s="97"/>
      <c r="C40" s="97"/>
      <c r="D40" s="96">
        <f>G40+มี.ค.!D40</f>
        <v>0</v>
      </c>
      <c r="E40" s="108" t="s">
        <v>104</v>
      </c>
      <c r="F40" s="109">
        <v>12045000</v>
      </c>
      <c r="G40" s="66"/>
    </row>
    <row r="41" spans="1:10" s="36" customFormat="1" ht="12.75">
      <c r="A41" s="96"/>
      <c r="B41" s="97"/>
      <c r="C41" s="97"/>
      <c r="D41" s="96">
        <f>G41+มี.ค.!D41</f>
        <v>0</v>
      </c>
      <c r="E41" s="108" t="s">
        <v>132</v>
      </c>
      <c r="F41" s="109">
        <v>12046000</v>
      </c>
      <c r="G41" s="66"/>
    </row>
    <row r="42" spans="1:10" s="36" customFormat="1" ht="12.75">
      <c r="A42" s="96"/>
      <c r="B42" s="97"/>
      <c r="C42" s="97"/>
      <c r="D42" s="96">
        <f>G42+มี.ค.!D42</f>
        <v>0</v>
      </c>
      <c r="E42" s="108" t="s">
        <v>100</v>
      </c>
      <c r="F42" s="109">
        <v>19020000</v>
      </c>
      <c r="G42" s="66"/>
    </row>
    <row r="43" spans="1:10" s="36" customFormat="1" ht="12.75">
      <c r="A43" s="96"/>
      <c r="B43" s="97"/>
      <c r="C43" s="97"/>
      <c r="D43" s="96">
        <f>G43+มี.ค.!D43</f>
        <v>0</v>
      </c>
      <c r="E43" s="108" t="s">
        <v>101</v>
      </c>
      <c r="F43" s="109">
        <v>19030000</v>
      </c>
      <c r="G43" s="66"/>
    </row>
    <row r="44" spans="1:10" s="36" customFormat="1" ht="12.75">
      <c r="A44" s="96"/>
      <c r="B44" s="97"/>
      <c r="C44" s="97"/>
      <c r="D44" s="96">
        <f>G44+มี.ค.!D44</f>
        <v>0</v>
      </c>
      <c r="E44" s="106" t="s">
        <v>102</v>
      </c>
      <c r="F44" s="107">
        <v>19040000</v>
      </c>
      <c r="G44" s="66"/>
    </row>
    <row r="45" spans="1:10" s="36" customFormat="1" ht="12.75">
      <c r="A45" s="96"/>
      <c r="B45" s="97"/>
      <c r="C45" s="97"/>
      <c r="D45" s="96">
        <f>G45+มี.ค.!D45</f>
        <v>24922.48</v>
      </c>
      <c r="E45" s="108" t="s">
        <v>78</v>
      </c>
      <c r="F45" s="109">
        <v>21040001</v>
      </c>
      <c r="G45" s="66">
        <v>13922.92</v>
      </c>
    </row>
    <row r="46" spans="1:10" s="36" customFormat="1" ht="12.75">
      <c r="A46" s="96"/>
      <c r="B46" s="97"/>
      <c r="C46" s="97"/>
      <c r="D46" s="96">
        <f>G46+มี.ค.!D46</f>
        <v>0</v>
      </c>
      <c r="E46" s="108" t="s">
        <v>99</v>
      </c>
      <c r="F46" s="109">
        <v>21040002</v>
      </c>
      <c r="G46" s="66"/>
    </row>
    <row r="47" spans="1:10" s="36" customFormat="1" ht="12.75">
      <c r="A47" s="96"/>
      <c r="B47" s="97"/>
      <c r="C47" s="97"/>
      <c r="D47" s="96">
        <f>G47+มี.ค.!D47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G48+มี.ค.!D48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G49+มี.ค.!D49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G50+มี.ค.!D50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G51+มี.ค.!D51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G52+มี.ค.!D52</f>
        <v>0</v>
      </c>
      <c r="E52" s="108" t="s">
        <v>81</v>
      </c>
      <c r="F52" s="109">
        <v>21040008</v>
      </c>
      <c r="G52" s="66"/>
    </row>
    <row r="53" spans="1:7" s="36" customFormat="1" ht="12.75">
      <c r="A53" s="96"/>
      <c r="B53" s="97"/>
      <c r="C53" s="97"/>
      <c r="D53" s="96">
        <f>G53+มี.ค.!D53</f>
        <v>0</v>
      </c>
      <c r="E53" s="108" t="s">
        <v>108</v>
      </c>
      <c r="F53" s="109">
        <v>21040009</v>
      </c>
      <c r="G53" s="66"/>
    </row>
    <row r="54" spans="1:7" s="36" customFormat="1" ht="12.75">
      <c r="A54" s="96"/>
      <c r="B54" s="97"/>
      <c r="C54" s="97"/>
      <c r="D54" s="96">
        <f>G54+มี.ค.!D54</f>
        <v>0</v>
      </c>
      <c r="E54" s="108" t="s">
        <v>109</v>
      </c>
      <c r="F54" s="109">
        <v>21040010</v>
      </c>
      <c r="G54" s="66"/>
    </row>
    <row r="55" spans="1:7" s="36" customFormat="1" ht="12.75">
      <c r="A55" s="96"/>
      <c r="B55" s="97"/>
      <c r="C55" s="97"/>
      <c r="D55" s="96">
        <f>G55+มี.ค.!D55</f>
        <v>0</v>
      </c>
      <c r="E55" s="108" t="s">
        <v>110</v>
      </c>
      <c r="F55" s="109">
        <v>21040011</v>
      </c>
      <c r="G55" s="66"/>
    </row>
    <row r="56" spans="1:7" s="36" customFormat="1" ht="12.75">
      <c r="A56" s="96"/>
      <c r="B56" s="97"/>
      <c r="C56" s="97"/>
      <c r="D56" s="96">
        <f>G56+มี.ค.!D56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G57+มี.ค.!D57</f>
        <v>54537</v>
      </c>
      <c r="E57" s="108" t="s">
        <v>82</v>
      </c>
      <c r="F57" s="109">
        <v>21040013</v>
      </c>
      <c r="G57" s="66">
        <v>7282</v>
      </c>
    </row>
    <row r="58" spans="1:7" s="36" customFormat="1" ht="12.75">
      <c r="A58" s="96"/>
      <c r="B58" s="97"/>
      <c r="C58" s="97"/>
      <c r="D58" s="96">
        <f>G58+มี.ค.!D58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G59+มี.ค.!D59</f>
        <v>870898</v>
      </c>
      <c r="E59" s="108" t="s">
        <v>84</v>
      </c>
      <c r="F59" s="109">
        <v>21040015</v>
      </c>
      <c r="G59" s="66">
        <v>120758</v>
      </c>
    </row>
    <row r="60" spans="1:7" s="36" customFormat="1" ht="12.75">
      <c r="A60" s="96"/>
      <c r="B60" s="97"/>
      <c r="C60" s="97"/>
      <c r="D60" s="96">
        <f>G60+มี.ค.!D60</f>
        <v>1387.63</v>
      </c>
      <c r="E60" s="108" t="s">
        <v>85</v>
      </c>
      <c r="F60" s="109">
        <v>21040016</v>
      </c>
      <c r="G60" s="66"/>
    </row>
    <row r="61" spans="1:7" s="36" customFormat="1" ht="11.25" customHeight="1">
      <c r="A61" s="96"/>
      <c r="B61" s="97"/>
      <c r="C61" s="97"/>
      <c r="D61" s="96">
        <f>G61+มี.ค.!D61</f>
        <v>60380</v>
      </c>
      <c r="E61" s="108" t="s">
        <v>135</v>
      </c>
      <c r="F61" s="109">
        <v>21040099</v>
      </c>
      <c r="G61" s="66">
        <v>59600</v>
      </c>
    </row>
    <row r="62" spans="1:7" s="36" customFormat="1" ht="12.75" hidden="1">
      <c r="A62" s="96"/>
      <c r="B62" s="97"/>
      <c r="C62" s="97"/>
      <c r="D62" s="96">
        <f>G62+มี.ค.!D62</f>
        <v>0</v>
      </c>
      <c r="E62" s="108" t="s">
        <v>113</v>
      </c>
      <c r="F62" s="109">
        <v>21061000</v>
      </c>
      <c r="G62" s="66"/>
    </row>
    <row r="63" spans="1:7" s="36" customFormat="1" ht="12.75" hidden="1">
      <c r="A63" s="96"/>
      <c r="B63" s="97"/>
      <c r="C63" s="97"/>
      <c r="D63" s="96">
        <f>G63+มี.ค.!D63</f>
        <v>0</v>
      </c>
      <c r="E63" s="108" t="s">
        <v>124</v>
      </c>
      <c r="F63" s="109">
        <v>22011001</v>
      </c>
      <c r="G63" s="66"/>
    </row>
    <row r="64" spans="1:7" s="36" customFormat="1" ht="12.75" hidden="1">
      <c r="A64" s="96"/>
      <c r="B64" s="97"/>
      <c r="C64" s="97"/>
      <c r="D64" s="96">
        <f>G64+มี.ค.!D64</f>
        <v>0</v>
      </c>
      <c r="E64" s="108" t="s">
        <v>125</v>
      </c>
      <c r="F64" s="109">
        <v>22011002</v>
      </c>
      <c r="G64" s="66"/>
    </row>
    <row r="65" spans="1:7" s="36" customFormat="1" ht="12.75" hidden="1">
      <c r="A65" s="96"/>
      <c r="B65" s="97"/>
      <c r="C65" s="97"/>
      <c r="D65" s="96">
        <f>G65+มี.ค.!D65</f>
        <v>0</v>
      </c>
      <c r="E65" s="154" t="s">
        <v>126</v>
      </c>
      <c r="F65" s="109">
        <v>22011003</v>
      </c>
      <c r="G65" s="66"/>
    </row>
    <row r="66" spans="1:7" s="36" customFormat="1" ht="12.75" hidden="1">
      <c r="A66" s="96"/>
      <c r="B66" s="97"/>
      <c r="C66" s="97"/>
      <c r="D66" s="96">
        <f>G66+มี.ค.!D66</f>
        <v>0</v>
      </c>
      <c r="E66" s="108" t="s">
        <v>127</v>
      </c>
      <c r="F66" s="109">
        <v>22011004</v>
      </c>
      <c r="G66" s="66"/>
    </row>
    <row r="67" spans="1:7" s="36" customFormat="1" ht="12.75" hidden="1">
      <c r="A67" s="96"/>
      <c r="B67" s="97"/>
      <c r="C67" s="97"/>
      <c r="D67" s="96">
        <f>G67+มี.ค.!D67</f>
        <v>0</v>
      </c>
      <c r="E67" s="154" t="s">
        <v>128</v>
      </c>
      <c r="F67" s="109">
        <v>22012001</v>
      </c>
      <c r="G67" s="66"/>
    </row>
    <row r="68" spans="1:7" s="36" customFormat="1" ht="12.75" hidden="1">
      <c r="A68" s="96"/>
      <c r="B68" s="97"/>
      <c r="C68" s="97"/>
      <c r="D68" s="96">
        <f>G68+มี.ค.!D68</f>
        <v>0</v>
      </c>
      <c r="E68" s="108" t="s">
        <v>129</v>
      </c>
      <c r="F68" s="109">
        <v>22012002</v>
      </c>
      <c r="G68" s="66"/>
    </row>
    <row r="69" spans="1:7" s="36" customFormat="1" ht="12.75" hidden="1">
      <c r="A69" s="96"/>
      <c r="B69" s="97"/>
      <c r="C69" s="97"/>
      <c r="D69" s="96">
        <f>G69+มี.ค.!D69</f>
        <v>0</v>
      </c>
      <c r="E69" s="108" t="s">
        <v>130</v>
      </c>
      <c r="F69" s="109">
        <v>22012003</v>
      </c>
      <c r="G69" s="66"/>
    </row>
    <row r="70" spans="1:7" s="36" customFormat="1" ht="12.75" hidden="1">
      <c r="A70" s="96"/>
      <c r="B70" s="97"/>
      <c r="C70" s="97"/>
      <c r="D70" s="96">
        <f>G70+มี.ค.!D70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G71+มี.ค.!D71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G72+มี.ค.!D72</f>
        <v>70351.520000000004</v>
      </c>
      <c r="E72" s="108" t="s">
        <v>41</v>
      </c>
      <c r="F72" s="109">
        <v>31000000</v>
      </c>
      <c r="G72" s="66">
        <v>40349</v>
      </c>
    </row>
    <row r="73" spans="1:7" s="36" customFormat="1" ht="12.75">
      <c r="A73" s="96"/>
      <c r="B73" s="97"/>
      <c r="C73" s="97"/>
      <c r="D73" s="96">
        <f>G73+มี.ค.!D73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G74+มี.ค.!D74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G75+มี.ค.!D75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G76+มี.ค.!D76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1881422.63</v>
      </c>
      <c r="E78" s="39" t="s">
        <v>24</v>
      </c>
      <c r="F78" s="40"/>
      <c r="G78" s="58">
        <f>SUM(G31:G77)</f>
        <v>602665.91999999993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31316825.779999997</v>
      </c>
      <c r="E80" s="47" t="s">
        <v>27</v>
      </c>
      <c r="F80" s="63"/>
      <c r="G80" s="64">
        <f>(G25+G78)</f>
        <v>6474318.54</v>
      </c>
    </row>
    <row r="81" spans="1:12" ht="15" thickTop="1">
      <c r="A81" s="16"/>
      <c r="B81" s="16"/>
      <c r="C81" s="16"/>
      <c r="D81" s="16"/>
      <c r="E81" s="17"/>
      <c r="F81" s="18"/>
      <c r="G81" s="19"/>
    </row>
    <row r="82" spans="1:12">
      <c r="A82" s="20"/>
      <c r="B82" s="20"/>
      <c r="C82" s="20"/>
      <c r="D82" s="20"/>
      <c r="E82" s="21"/>
      <c r="F82" s="22"/>
      <c r="G82" s="23"/>
    </row>
    <row r="83" spans="1:12">
      <c r="A83" s="20"/>
      <c r="B83" s="20"/>
      <c r="C83" s="20"/>
      <c r="D83" s="20"/>
      <c r="E83" s="21"/>
      <c r="F83" s="22"/>
      <c r="G83" s="23"/>
    </row>
    <row r="84" spans="1:12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2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2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2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2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2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2" s="36" customFormat="1" ht="12.75">
      <c r="A90" s="96">
        <f>[2]เม.ย.!G7</f>
        <v>13550000</v>
      </c>
      <c r="B90" s="141">
        <v>0</v>
      </c>
      <c r="C90" s="121">
        <f>SUM(A90+B90)</f>
        <v>13550000</v>
      </c>
      <c r="D90" s="96">
        <f>G90+มี.ค.!D90</f>
        <v>7424708</v>
      </c>
      <c r="E90" s="115" t="s">
        <v>29</v>
      </c>
      <c r="F90" s="142" t="s">
        <v>86</v>
      </c>
      <c r="G90" s="98">
        <f>I90+J90</f>
        <v>1016598</v>
      </c>
      <c r="I90" s="66">
        <v>1016598</v>
      </c>
      <c r="J90" s="67"/>
    </row>
    <row r="91" spans="1:12" s="36" customFormat="1" ht="12.75">
      <c r="A91" s="96">
        <f>[2]เม.ย.!G8</f>
        <v>2657520</v>
      </c>
      <c r="B91" s="141">
        <v>0</v>
      </c>
      <c r="C91" s="121">
        <f t="shared" ref="C91:C100" si="1">SUM(A91+B91)</f>
        <v>2657520</v>
      </c>
      <c r="D91" s="96">
        <f>G91+มี.ค.!D91</f>
        <v>1530676</v>
      </c>
      <c r="E91" s="115" t="s">
        <v>30</v>
      </c>
      <c r="F91" s="142" t="s">
        <v>87</v>
      </c>
      <c r="G91" s="98">
        <f t="shared" ref="G91:G100" si="2">I91+J91</f>
        <v>214260</v>
      </c>
      <c r="I91" s="66">
        <v>214260</v>
      </c>
      <c r="J91" s="91"/>
    </row>
    <row r="92" spans="1:12" s="36" customFormat="1" ht="12.75">
      <c r="A92" s="96">
        <f>[2]เม.ย.!G9</f>
        <v>8701420</v>
      </c>
      <c r="B92" s="141">
        <v>0</v>
      </c>
      <c r="C92" s="121">
        <f t="shared" si="1"/>
        <v>8701420</v>
      </c>
      <c r="D92" s="96">
        <f>G92+มี.ค.!D92</f>
        <v>4627166</v>
      </c>
      <c r="E92" s="115" t="s">
        <v>31</v>
      </c>
      <c r="F92" s="142" t="s">
        <v>88</v>
      </c>
      <c r="G92" s="98">
        <f t="shared" si="2"/>
        <v>698904</v>
      </c>
      <c r="I92" s="66">
        <v>698904</v>
      </c>
      <c r="J92" s="67"/>
    </row>
    <row r="93" spans="1:12" s="36" customFormat="1" ht="12.75">
      <c r="A93" s="96">
        <f>[2]เม.ย.!G10</f>
        <v>629400</v>
      </c>
      <c r="B93" s="141">
        <v>0</v>
      </c>
      <c r="C93" s="121">
        <f t="shared" si="1"/>
        <v>629400</v>
      </c>
      <c r="D93" s="96">
        <f>G93+มี.ค.!D93</f>
        <v>234888</v>
      </c>
      <c r="E93" s="115" t="s">
        <v>32</v>
      </c>
      <c r="F93" s="142" t="s">
        <v>89</v>
      </c>
      <c r="G93" s="98">
        <f t="shared" si="2"/>
        <v>26603</v>
      </c>
      <c r="I93" s="66">
        <f>26700-97</f>
        <v>26603</v>
      </c>
      <c r="J93" s="91"/>
    </row>
    <row r="94" spans="1:12" s="36" customFormat="1" ht="12.75">
      <c r="A94" s="96">
        <f>[2]เม.ย.!G11</f>
        <v>4647900</v>
      </c>
      <c r="B94" s="141">
        <v>0</v>
      </c>
      <c r="C94" s="121">
        <f t="shared" si="1"/>
        <v>4647900</v>
      </c>
      <c r="D94" s="96">
        <f>G94+มี.ค.!D94</f>
        <v>1712360.6400000001</v>
      </c>
      <c r="E94" s="115" t="s">
        <v>33</v>
      </c>
      <c r="F94" s="142" t="s">
        <v>90</v>
      </c>
      <c r="G94" s="98">
        <f t="shared" si="2"/>
        <v>761724</v>
      </c>
      <c r="I94" s="66">
        <f>401770+7360+3682+3682+7410+3670+34500+195490+8880+8880+8660+8660+8660+8460+8660+8660+8660+8660+8660+8660</f>
        <v>761724</v>
      </c>
      <c r="J94" s="68"/>
    </row>
    <row r="95" spans="1:12" s="36" customFormat="1" ht="12.75">
      <c r="A95" s="96">
        <f>[2]เม.ย.!G12</f>
        <v>2418360</v>
      </c>
      <c r="B95" s="141">
        <v>0</v>
      </c>
      <c r="C95" s="121">
        <f t="shared" si="1"/>
        <v>2418360</v>
      </c>
      <c r="D95" s="96">
        <f>G95+มี.ค.!D95</f>
        <v>419246.14999999997</v>
      </c>
      <c r="E95" s="115" t="s">
        <v>34</v>
      </c>
      <c r="F95" s="142" t="s">
        <v>91</v>
      </c>
      <c r="G95" s="98">
        <f t="shared" si="2"/>
        <v>89162.54</v>
      </c>
      <c r="I95" s="66">
        <v>89162.54</v>
      </c>
      <c r="J95" s="67"/>
      <c r="K95" s="90"/>
      <c r="L95" s="90"/>
    </row>
    <row r="96" spans="1:12" s="36" customFormat="1" ht="12.75">
      <c r="A96" s="96">
        <f>[2]เม.ย.!G13</f>
        <v>252000</v>
      </c>
      <c r="B96" s="141">
        <v>0</v>
      </c>
      <c r="C96" s="121">
        <f t="shared" si="1"/>
        <v>252000</v>
      </c>
      <c r="D96" s="96">
        <f>G96+มี.ค.!D96</f>
        <v>111418.48999999999</v>
      </c>
      <c r="E96" s="115" t="s">
        <v>35</v>
      </c>
      <c r="F96" s="142" t="s">
        <v>92</v>
      </c>
      <c r="G96" s="98">
        <f t="shared" si="2"/>
        <v>26702.04</v>
      </c>
      <c r="I96" s="66">
        <v>26702.04</v>
      </c>
      <c r="J96" s="91"/>
    </row>
    <row r="97" spans="1:10" s="36" customFormat="1" ht="12.75">
      <c r="A97" s="96">
        <f>[2]เม.ย.!G14</f>
        <v>1029900</v>
      </c>
      <c r="B97" s="141">
        <v>0</v>
      </c>
      <c r="C97" s="121">
        <f t="shared" si="1"/>
        <v>1029900</v>
      </c>
      <c r="D97" s="96">
        <f>G97+มี.ค.!D97</f>
        <v>33380</v>
      </c>
      <c r="E97" s="115" t="s">
        <v>36</v>
      </c>
      <c r="F97" s="142" t="s">
        <v>93</v>
      </c>
      <c r="G97" s="98">
        <f t="shared" si="2"/>
        <v>0</v>
      </c>
      <c r="I97" s="66">
        <v>0</v>
      </c>
      <c r="J97" s="68"/>
    </row>
    <row r="98" spans="1:10" s="36" customFormat="1" ht="12.75">
      <c r="A98" s="96">
        <f>[2]เม.ย.!G15</f>
        <v>3043500</v>
      </c>
      <c r="B98" s="141">
        <v>0</v>
      </c>
      <c r="C98" s="121">
        <f t="shared" si="1"/>
        <v>3043500</v>
      </c>
      <c r="D98" s="96">
        <f>G98+มี.ค.!D98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[2]เม.ย.!G16</f>
        <v>0</v>
      </c>
      <c r="B99" s="141">
        <v>0</v>
      </c>
      <c r="C99" s="121">
        <f t="shared" si="1"/>
        <v>0</v>
      </c>
      <c r="D99" s="96">
        <f>G99+มี.ค.!D99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[2]เม.ย.!G17</f>
        <v>2770000</v>
      </c>
      <c r="B100" s="141">
        <v>0</v>
      </c>
      <c r="C100" s="121">
        <f t="shared" si="1"/>
        <v>2770000</v>
      </c>
      <c r="D100" s="96">
        <f>G100+มี.ค.!D100</f>
        <v>1112000</v>
      </c>
      <c r="E100" s="115" t="s">
        <v>39</v>
      </c>
      <c r="F100" s="142" t="s">
        <v>96</v>
      </c>
      <c r="G100" s="98">
        <f t="shared" si="2"/>
        <v>0</v>
      </c>
      <c r="I100" s="89">
        <v>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17205843.280000001</v>
      </c>
      <c r="E102" s="47" t="s">
        <v>24</v>
      </c>
      <c r="F102" s="48"/>
      <c r="G102" s="49">
        <f>SUM(G90:G100)</f>
        <v>2833953.58</v>
      </c>
      <c r="I102" s="49">
        <f>SUM(I90:I100)</f>
        <v>2833953.58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36" customFormat="1" ht="12.75">
      <c r="A104" s="133"/>
      <c r="B104" s="134"/>
      <c r="C104" s="134"/>
      <c r="D104" s="133">
        <f>G104+มี.ค.!D104</f>
        <v>600806</v>
      </c>
      <c r="E104" s="135" t="s">
        <v>26</v>
      </c>
      <c r="F104" s="136">
        <v>11041000</v>
      </c>
      <c r="G104" s="137">
        <f>184590</f>
        <v>184590</v>
      </c>
    </row>
    <row r="105" spans="1:10" s="36" customFormat="1" ht="12.75">
      <c r="A105" s="96"/>
      <c r="B105" s="97"/>
      <c r="C105" s="97"/>
      <c r="D105" s="96">
        <f>G105+มี.ค.!D105</f>
        <v>200000</v>
      </c>
      <c r="E105" s="108" t="s">
        <v>47</v>
      </c>
      <c r="F105" s="109">
        <v>11045000</v>
      </c>
      <c r="G105" s="66"/>
    </row>
    <row r="106" spans="1:10" s="36" customFormat="1" ht="12.75">
      <c r="A106" s="96"/>
      <c r="B106" s="97"/>
      <c r="C106" s="97"/>
      <c r="D106" s="96">
        <f>G106+มี.ค.!D106</f>
        <v>0</v>
      </c>
      <c r="E106" s="108" t="s">
        <v>48</v>
      </c>
      <c r="F106" s="109">
        <v>11046000</v>
      </c>
      <c r="G106" s="66"/>
    </row>
    <row r="107" spans="1:10" s="36" customFormat="1" ht="12.75">
      <c r="A107" s="96"/>
      <c r="B107" s="97"/>
      <c r="C107" s="97"/>
      <c r="D107" s="96">
        <f>G107+มี.ค.!D107</f>
        <v>0</v>
      </c>
      <c r="E107" s="104" t="s">
        <v>112</v>
      </c>
      <c r="F107" s="105">
        <v>11047000</v>
      </c>
      <c r="G107" s="66"/>
    </row>
    <row r="108" spans="1:10" s="36" customFormat="1" ht="12.75">
      <c r="A108" s="96"/>
      <c r="B108" s="97"/>
      <c r="C108" s="97"/>
      <c r="D108" s="96">
        <f>G108+มี.ค.!D108</f>
        <v>0</v>
      </c>
      <c r="E108" s="152" t="s">
        <v>123</v>
      </c>
      <c r="F108" s="153">
        <v>12010010</v>
      </c>
      <c r="G108" s="66"/>
    </row>
    <row r="109" spans="1:10" s="36" customFormat="1" ht="12.75">
      <c r="A109" s="96"/>
      <c r="B109" s="97"/>
      <c r="C109" s="97"/>
      <c r="D109" s="96">
        <f>G109+มี.ค.!D109</f>
        <v>0</v>
      </c>
      <c r="E109" s="108" t="s">
        <v>104</v>
      </c>
      <c r="F109" s="109">
        <v>12045000</v>
      </c>
      <c r="G109" s="66"/>
    </row>
    <row r="110" spans="1:10" s="36" customFormat="1" ht="12.75">
      <c r="A110" s="96"/>
      <c r="B110" s="97"/>
      <c r="C110" s="97"/>
      <c r="D110" s="96">
        <f>G110+มี.ค.!D110</f>
        <v>0</v>
      </c>
      <c r="E110" s="108" t="s">
        <v>132</v>
      </c>
      <c r="F110" s="109">
        <v>12046000</v>
      </c>
      <c r="G110" s="66"/>
    </row>
    <row r="111" spans="1:10" s="36" customFormat="1" ht="12.75">
      <c r="A111" s="96"/>
      <c r="B111" s="97"/>
      <c r="C111" s="97"/>
      <c r="D111" s="96">
        <f>G111+มี.ค.!D111</f>
        <v>0</v>
      </c>
      <c r="E111" s="108" t="s">
        <v>100</v>
      </c>
      <c r="F111" s="109">
        <v>19020000</v>
      </c>
      <c r="G111" s="66"/>
    </row>
    <row r="112" spans="1:10" s="36" customFormat="1" ht="12.75">
      <c r="A112" s="96"/>
      <c r="B112" s="97"/>
      <c r="C112" s="97"/>
      <c r="D112" s="96">
        <f>G112+มี.ค.!D112</f>
        <v>0</v>
      </c>
      <c r="E112" s="108" t="s">
        <v>101</v>
      </c>
      <c r="F112" s="109">
        <v>19030000</v>
      </c>
      <c r="G112" s="66"/>
    </row>
    <row r="113" spans="1:10" s="36" customFormat="1" ht="12.75">
      <c r="A113" s="96"/>
      <c r="B113" s="97"/>
      <c r="C113" s="97"/>
      <c r="D113" s="96">
        <f>G113+มี.ค.!D113</f>
        <v>0</v>
      </c>
      <c r="E113" s="106" t="s">
        <v>102</v>
      </c>
      <c r="F113" s="107">
        <v>19040000</v>
      </c>
      <c r="G113" s="66"/>
    </row>
    <row r="114" spans="1:10" s="36" customFormat="1" ht="12.75">
      <c r="A114" s="96"/>
      <c r="B114" s="97"/>
      <c r="C114" s="97"/>
      <c r="D114" s="96">
        <f>G114+มี.ค.!D114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G115+มี.ค.!D115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G116+มี.ค.!D116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G117+มี.ค.!D117</f>
        <v>23903.61</v>
      </c>
      <c r="E117" s="108" t="s">
        <v>78</v>
      </c>
      <c r="F117" s="109">
        <v>21040001</v>
      </c>
      <c r="G117" s="66">
        <v>2165.64</v>
      </c>
      <c r="I117" s="55"/>
      <c r="J117" s="55"/>
    </row>
    <row r="118" spans="1:10" s="36" customFormat="1" ht="12.75">
      <c r="A118" s="96"/>
      <c r="B118" s="97"/>
      <c r="C118" s="97"/>
      <c r="D118" s="96">
        <f>G118+มี.ค.!D118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>
      <c r="A119" s="96"/>
      <c r="B119" s="97"/>
      <c r="C119" s="97"/>
      <c r="D119" s="96">
        <f>G119+มี.ค.!D119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G120+มี.ค.!D120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G121+มี.ค.!D121</f>
        <v>0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G122+มี.ค.!D122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G123+มี.ค.!D123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G124+มี.ค.!D124</f>
        <v>44180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>
      <c r="A125" s="96"/>
      <c r="B125" s="97"/>
      <c r="C125" s="97"/>
      <c r="D125" s="96">
        <f>G125+มี.ค.!D125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>
      <c r="A126" s="96"/>
      <c r="B126" s="97"/>
      <c r="C126" s="97"/>
      <c r="D126" s="96">
        <f>G126+มี.ค.!D126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>
      <c r="A127" s="96"/>
      <c r="B127" s="97"/>
      <c r="C127" s="97"/>
      <c r="D127" s="96">
        <f>G127+มี.ค.!D127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>
      <c r="A128" s="96"/>
      <c r="B128" s="97"/>
      <c r="C128" s="97"/>
      <c r="D128" s="96">
        <f>G128+มี.ค.!D128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G129+มี.ค.!D129</f>
        <v>54537</v>
      </c>
      <c r="E129" s="108" t="s">
        <v>82</v>
      </c>
      <c r="F129" s="109">
        <v>21040013</v>
      </c>
      <c r="G129" s="66">
        <v>14698</v>
      </c>
      <c r="I129" s="55"/>
      <c r="J129" s="55"/>
    </row>
    <row r="130" spans="1:10" s="36" customFormat="1" ht="12.75">
      <c r="A130" s="96"/>
      <c r="B130" s="97"/>
      <c r="C130" s="97"/>
      <c r="D130" s="96">
        <f>G130+มี.ค.!D130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G131+มี.ค.!D131</f>
        <v>870898</v>
      </c>
      <c r="E131" s="108" t="s">
        <v>84</v>
      </c>
      <c r="F131" s="109">
        <v>21040015</v>
      </c>
      <c r="G131" s="66">
        <v>120758</v>
      </c>
      <c r="I131" s="55"/>
      <c r="J131" s="55"/>
    </row>
    <row r="132" spans="1:10" s="36" customFormat="1" ht="12.75">
      <c r="A132" s="96"/>
      <c r="B132" s="97"/>
      <c r="C132" s="97"/>
      <c r="D132" s="96">
        <f>G132+มี.ค.!D132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G133+มี.ค.!D133</f>
        <v>60380</v>
      </c>
      <c r="E133" s="108" t="s">
        <v>136</v>
      </c>
      <c r="F133" s="109">
        <v>21040099</v>
      </c>
      <c r="G133" s="66">
        <v>59600</v>
      </c>
    </row>
    <row r="134" spans="1:10" s="36" customFormat="1" ht="12.75" hidden="1">
      <c r="A134" s="96"/>
      <c r="B134" s="97"/>
      <c r="C134" s="97"/>
      <c r="D134" s="96">
        <f>G134+มี.ค.!D134</f>
        <v>0</v>
      </c>
      <c r="E134" s="108" t="s">
        <v>113</v>
      </c>
      <c r="F134" s="109">
        <v>21061000</v>
      </c>
      <c r="G134" s="66"/>
    </row>
    <row r="135" spans="1:10" s="36" customFormat="1" ht="12.75" hidden="1">
      <c r="A135" s="96"/>
      <c r="B135" s="97"/>
      <c r="C135" s="97"/>
      <c r="D135" s="96">
        <f>G135+มี.ค.!D135</f>
        <v>0</v>
      </c>
      <c r="E135" s="108" t="s">
        <v>124</v>
      </c>
      <c r="F135" s="109">
        <v>22011001</v>
      </c>
      <c r="G135" s="66"/>
    </row>
    <row r="136" spans="1:10" s="36" customFormat="1" ht="12.75" hidden="1">
      <c r="A136" s="96"/>
      <c r="B136" s="97"/>
      <c r="C136" s="97"/>
      <c r="D136" s="96">
        <f>G136+มี.ค.!D136</f>
        <v>0</v>
      </c>
      <c r="E136" s="108" t="s">
        <v>125</v>
      </c>
      <c r="F136" s="109">
        <v>22011002</v>
      </c>
      <c r="G136" s="66"/>
    </row>
    <row r="137" spans="1:10" s="36" customFormat="1" ht="12.75" hidden="1">
      <c r="A137" s="96"/>
      <c r="B137" s="97"/>
      <c r="C137" s="97"/>
      <c r="D137" s="96">
        <f>G137+มี.ค.!D137</f>
        <v>0</v>
      </c>
      <c r="E137" s="154" t="s">
        <v>126</v>
      </c>
      <c r="F137" s="109">
        <v>22011003</v>
      </c>
      <c r="G137" s="66"/>
    </row>
    <row r="138" spans="1:10" s="36" customFormat="1" ht="0.75" customHeight="1">
      <c r="A138" s="96"/>
      <c r="B138" s="97"/>
      <c r="C138" s="97"/>
      <c r="D138" s="96">
        <f>G138+มี.ค.!D138</f>
        <v>0</v>
      </c>
      <c r="E138" s="108" t="s">
        <v>127</v>
      </c>
      <c r="F138" s="109">
        <v>22011004</v>
      </c>
      <c r="G138" s="66"/>
    </row>
    <row r="139" spans="1:10" s="36" customFormat="1" ht="12.75" hidden="1">
      <c r="A139" s="96"/>
      <c r="B139" s="97"/>
      <c r="C139" s="97"/>
      <c r="D139" s="96">
        <f>G139+มี.ค.!D139</f>
        <v>0</v>
      </c>
      <c r="E139" s="154" t="s">
        <v>128</v>
      </c>
      <c r="F139" s="109">
        <v>22012001</v>
      </c>
      <c r="G139" s="66"/>
    </row>
    <row r="140" spans="1:10" s="36" customFormat="1" ht="12.75" hidden="1">
      <c r="A140" s="96"/>
      <c r="B140" s="97"/>
      <c r="C140" s="97"/>
      <c r="D140" s="96">
        <f>G140+มี.ค.!D140</f>
        <v>0</v>
      </c>
      <c r="E140" s="108" t="s">
        <v>129</v>
      </c>
      <c r="F140" s="109">
        <v>22012002</v>
      </c>
      <c r="G140" s="66"/>
    </row>
    <row r="141" spans="1:10" s="36" customFormat="1" ht="12.75" hidden="1">
      <c r="A141" s="96"/>
      <c r="B141" s="97"/>
      <c r="C141" s="97"/>
      <c r="D141" s="96">
        <f>G141+มี.ค.!D141</f>
        <v>0</v>
      </c>
      <c r="E141" s="108" t="s">
        <v>130</v>
      </c>
      <c r="F141" s="109">
        <v>22012003</v>
      </c>
      <c r="G141" s="66"/>
    </row>
    <row r="142" spans="1:10" s="36" customFormat="1" ht="12.75" hidden="1">
      <c r="A142" s="96"/>
      <c r="B142" s="97"/>
      <c r="C142" s="97"/>
      <c r="D142" s="96">
        <f>G142+มี.ค.!D142</f>
        <v>0</v>
      </c>
      <c r="E142" s="108" t="s">
        <v>131</v>
      </c>
      <c r="F142" s="109">
        <v>22012004</v>
      </c>
      <c r="G142" s="66"/>
    </row>
    <row r="143" spans="1:10" s="36" customFormat="1" ht="12.75" hidden="1">
      <c r="A143" s="96"/>
      <c r="B143" s="97"/>
      <c r="C143" s="97"/>
      <c r="D143" s="96">
        <f>G143+มี.ค.!D143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G144+มี.ค.!D144</f>
        <v>1327700</v>
      </c>
      <c r="E144" s="108" t="s">
        <v>41</v>
      </c>
      <c r="F144" s="109">
        <v>31000000</v>
      </c>
      <c r="G144" s="66">
        <v>1074000</v>
      </c>
    </row>
    <row r="145" spans="1:9" s="36" customFormat="1" ht="12.75">
      <c r="A145" s="96"/>
      <c r="B145" s="97"/>
      <c r="C145" s="97"/>
      <c r="D145" s="96">
        <f>G145+มี.ค.!D145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G146+มี.ค.!D146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G147+มี.ค.!D147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G148+มี.ค.!D148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3568456.6100000003</v>
      </c>
      <c r="E150" s="47" t="s">
        <v>24</v>
      </c>
      <c r="F150" s="63"/>
      <c r="G150" s="64">
        <f>SUM(G104:G149)</f>
        <v>1455811.6400000001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20774299.890000001</v>
      </c>
      <c r="E152" s="47" t="s">
        <v>42</v>
      </c>
      <c r="F152" s="63"/>
      <c r="G152" s="64">
        <f>G102+G150</f>
        <v>4289765.2200000007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10542525.889999997</v>
      </c>
      <c r="E154" s="82" t="s">
        <v>49</v>
      </c>
      <c r="F154" s="81"/>
      <c r="G154" s="83">
        <f>SUM(G80-G152)</f>
        <v>2184553.3199999994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40543992.549999997</v>
      </c>
      <c r="E156" s="85" t="s">
        <v>43</v>
      </c>
      <c r="F156" s="81"/>
      <c r="G156" s="64">
        <f>(G10+G80-G152)</f>
        <v>40543992.549999997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  <c r="I158" s="88"/>
    </row>
    <row r="159" spans="1:9">
      <c r="G159" s="28"/>
    </row>
    <row r="160" spans="1:9">
      <c r="G160" s="28"/>
    </row>
    <row r="161" spans="1:7">
      <c r="A161" s="184" t="s">
        <v>143</v>
      </c>
      <c r="B161" s="184"/>
      <c r="C161" s="184" t="s">
        <v>140</v>
      </c>
      <c r="D161" s="184"/>
      <c r="E161" s="184" t="s">
        <v>137</v>
      </c>
      <c r="F161" s="184"/>
      <c r="G161" s="184"/>
    </row>
    <row r="162" spans="1:7">
      <c r="A162" s="184" t="s">
        <v>144</v>
      </c>
      <c r="B162" s="184"/>
      <c r="C162" s="184" t="s">
        <v>141</v>
      </c>
      <c r="D162" s="184"/>
      <c r="E162" s="184" t="s">
        <v>138</v>
      </c>
      <c r="F162" s="184"/>
      <c r="G162" s="184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G167" s="28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27"/>
      <c r="B171" s="29"/>
      <c r="C171" s="30"/>
      <c r="D171" s="30"/>
    </row>
    <row r="172" spans="1:7">
      <c r="A172" s="184"/>
      <c r="B172" s="184"/>
      <c r="C172" s="184"/>
      <c r="D172" s="184"/>
      <c r="E172" s="184"/>
      <c r="F172" s="184"/>
      <c r="G172" s="184"/>
    </row>
  </sheetData>
  <mergeCells count="19">
    <mergeCell ref="I85:J86"/>
    <mergeCell ref="A84:G84"/>
    <mergeCell ref="A161:B161"/>
    <mergeCell ref="C161:D161"/>
    <mergeCell ref="E161:G161"/>
    <mergeCell ref="I1:K1"/>
    <mergeCell ref="A2:G2"/>
    <mergeCell ref="A3:G3"/>
    <mergeCell ref="A5:D5"/>
    <mergeCell ref="E5:E8"/>
    <mergeCell ref="F5:F8"/>
    <mergeCell ref="A162:B162"/>
    <mergeCell ref="C162:D162"/>
    <mergeCell ref="E162:G162"/>
    <mergeCell ref="A172:G172"/>
    <mergeCell ref="A1:G1"/>
    <mergeCell ref="A85:D85"/>
    <mergeCell ref="E85:E88"/>
    <mergeCell ref="F85:F88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85" zoomScaleNormal="100" workbookViewId="0">
      <selection activeCell="A159" sqref="A159:XFD164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>
      <c r="A3" s="186" t="str">
        <f>"ปีงบประมาณ  "&amp;  I3 &amp;"  "&amp; J3 &amp;"  " &amp; K3</f>
        <v>ปีงบประมาณ  2561  พฤษภาคม  2561</v>
      </c>
      <c r="B3" s="186"/>
      <c r="C3" s="186"/>
      <c r="D3" s="186"/>
      <c r="E3" s="186"/>
      <c r="F3" s="186"/>
      <c r="G3" s="186"/>
      <c r="I3" s="6">
        <v>2561</v>
      </c>
      <c r="J3" s="6" t="s">
        <v>63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เม.ย.!G156</f>
        <v>40543992.549999997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G12+เม.ย.!D12</f>
        <v>100281</v>
      </c>
      <c r="E12" s="115" t="s">
        <v>16</v>
      </c>
      <c r="F12" s="109">
        <v>41100000</v>
      </c>
      <c r="G12" s="98">
        <f>[1]พ.ค.!G16</f>
        <v>4885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G13+เม.ย.!D13</f>
        <v>33643.300000000003</v>
      </c>
      <c r="E13" s="115" t="s">
        <v>17</v>
      </c>
      <c r="F13" s="109">
        <v>41200000</v>
      </c>
      <c r="G13" s="98">
        <f>[1]พ.ค.!G78</f>
        <v>1332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G14+เม.ย.!D14</f>
        <v>206095.29</v>
      </c>
      <c r="E14" s="115" t="s">
        <v>18</v>
      </c>
      <c r="F14" s="109">
        <v>41300000</v>
      </c>
      <c r="G14" s="98">
        <f>[1]พ.ค.!G86</f>
        <v>16798.28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G15+เม.ย.!D15</f>
        <v>0</v>
      </c>
      <c r="E15" s="115" t="s">
        <v>19</v>
      </c>
      <c r="F15" s="109">
        <v>41400000</v>
      </c>
      <c r="G15" s="98">
        <f>[1]พ.ค.!G95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G16+เม.ย.!D16</f>
        <v>3410</v>
      </c>
      <c r="E16" s="115" t="s">
        <v>20</v>
      </c>
      <c r="F16" s="109">
        <v>41500000</v>
      </c>
      <c r="G16" s="98">
        <f>[1]พ.ค.!G106</f>
        <v>1030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G17+เม.ย.!D17</f>
        <v>0</v>
      </c>
      <c r="E17" s="115" t="s">
        <v>21</v>
      </c>
      <c r="F17" s="109">
        <v>41600000</v>
      </c>
      <c r="G17" s="98">
        <f>[1]พ.ค.!G110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G18+เม.ย.!D18</f>
        <v>13306285.74</v>
      </c>
      <c r="E18" s="115" t="s">
        <v>22</v>
      </c>
      <c r="F18" s="109">
        <v>42100000</v>
      </c>
      <c r="G18" s="98">
        <f>[1]พ.ค.!G131</f>
        <v>1937236.9000000001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G19+เม.ย.!D19</f>
        <v>17746970</v>
      </c>
      <c r="E19" s="115" t="s">
        <v>23</v>
      </c>
      <c r="F19" s="109">
        <v>43100000</v>
      </c>
      <c r="G19" s="98">
        <f>[1]พ.ค.!G137</f>
        <v>0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31396685.329999998</v>
      </c>
      <c r="E21" s="39" t="s">
        <v>24</v>
      </c>
      <c r="F21" s="40"/>
      <c r="G21" s="38">
        <f>SUM(G12:G19)</f>
        <v>1961282.1800000002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G23+เม.ย.!D23</f>
        <v>0</v>
      </c>
      <c r="E23" s="129" t="s">
        <v>25</v>
      </c>
      <c r="F23" s="130">
        <v>44100000</v>
      </c>
      <c r="G23" s="128">
        <f>[1]พ.ค.!G144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31396685.329999998</v>
      </c>
      <c r="E25" s="47" t="s">
        <v>24</v>
      </c>
      <c r="F25" s="48"/>
      <c r="G25" s="49">
        <f>SUM(G21+G23)</f>
        <v>1961282.1800000002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 hidden="1">
      <c r="A27" s="93"/>
      <c r="B27" s="93"/>
      <c r="C27" s="93"/>
      <c r="D27" s="96">
        <f>G27+เม.ย.!D27</f>
        <v>0</v>
      </c>
      <c r="E27" s="147" t="s">
        <v>114</v>
      </c>
      <c r="F27" s="142" t="s">
        <v>118</v>
      </c>
      <c r="G27" s="149"/>
    </row>
    <row r="28" spans="1:10" s="36" customFormat="1" ht="12.75" hidden="1">
      <c r="A28" s="95"/>
      <c r="B28" s="95"/>
      <c r="C28" s="95"/>
      <c r="D28" s="96">
        <f>G28+เม.ย.!D28</f>
        <v>0</v>
      </c>
      <c r="E28" s="146" t="s">
        <v>115</v>
      </c>
      <c r="F28" s="142" t="s">
        <v>119</v>
      </c>
      <c r="G28" s="150"/>
    </row>
    <row r="29" spans="1:10" s="36" customFormat="1" ht="12.75" hidden="1">
      <c r="A29" s="95"/>
      <c r="B29" s="95"/>
      <c r="C29" s="95"/>
      <c r="D29" s="96">
        <f>G29+เม.ย.!D29</f>
        <v>0</v>
      </c>
      <c r="E29" s="146" t="s">
        <v>116</v>
      </c>
      <c r="F29" s="102" t="s">
        <v>120</v>
      </c>
      <c r="G29" s="150"/>
    </row>
    <row r="30" spans="1:10" s="36" customFormat="1" ht="12.75" hidden="1">
      <c r="A30" s="95"/>
      <c r="B30" s="95"/>
      <c r="C30" s="95"/>
      <c r="D30" s="96">
        <f>G30+เม.ย.!D30</f>
        <v>0</v>
      </c>
      <c r="E30" s="146" t="s">
        <v>117</v>
      </c>
      <c r="F30" s="142" t="s">
        <v>121</v>
      </c>
      <c r="G30" s="150"/>
    </row>
    <row r="31" spans="1:10" s="174" customFormat="1" ht="12.75">
      <c r="A31" s="171"/>
      <c r="B31" s="172"/>
      <c r="C31" s="172"/>
      <c r="D31" s="171">
        <f>G31+เม.ย.!D31</f>
        <v>627442</v>
      </c>
      <c r="E31" s="101" t="s">
        <v>26</v>
      </c>
      <c r="F31" s="102">
        <v>11041000</v>
      </c>
      <c r="G31" s="173">
        <f>8660+33600+3600+6376+7690+8970</f>
        <v>68896</v>
      </c>
      <c r="I31" s="175"/>
      <c r="J31" s="175"/>
    </row>
    <row r="32" spans="1:10" s="36" customFormat="1" ht="12.75">
      <c r="A32" s="96"/>
      <c r="B32" s="97"/>
      <c r="C32" s="97"/>
      <c r="D32" s="96">
        <f>G32+เม.ย.!D32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G33+เม.ย.!D33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G34+เม.ย.!D34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G35+เม.ย.!D35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G36+เม.ย.!D36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G37+เม.ย.!D37</f>
        <v>200000</v>
      </c>
      <c r="E37" s="108" t="s">
        <v>47</v>
      </c>
      <c r="F37" s="109">
        <v>11045000</v>
      </c>
      <c r="G37" s="66"/>
      <c r="I37" s="55"/>
      <c r="J37" s="55"/>
    </row>
    <row r="38" spans="1:10" s="36" customFormat="1" ht="12.75">
      <c r="A38" s="96"/>
      <c r="B38" s="97"/>
      <c r="C38" s="97"/>
      <c r="D38" s="96">
        <f>G38+เม.ย.!D38</f>
        <v>0</v>
      </c>
      <c r="E38" s="108" t="s">
        <v>48</v>
      </c>
      <c r="F38" s="109">
        <v>11046000</v>
      </c>
      <c r="G38" s="66"/>
    </row>
    <row r="39" spans="1:10" s="174" customFormat="1" ht="12.75">
      <c r="A39" s="171"/>
      <c r="B39" s="172"/>
      <c r="C39" s="172"/>
      <c r="D39" s="171">
        <f>G39+เม.ย.!D39</f>
        <v>0</v>
      </c>
      <c r="E39" s="103" t="s">
        <v>112</v>
      </c>
      <c r="F39" s="102">
        <v>11047000</v>
      </c>
      <c r="G39" s="173"/>
    </row>
    <row r="40" spans="1:10" s="36" customFormat="1" ht="12.75">
      <c r="A40" s="96"/>
      <c r="B40" s="97"/>
      <c r="C40" s="97"/>
      <c r="D40" s="96">
        <f>G40+เม.ย.!D40</f>
        <v>0</v>
      </c>
      <c r="E40" s="108" t="s">
        <v>104</v>
      </c>
      <c r="F40" s="109">
        <v>12045000</v>
      </c>
      <c r="G40" s="66"/>
    </row>
    <row r="41" spans="1:10" s="36" customFormat="1" ht="12.75" hidden="1">
      <c r="A41" s="96"/>
      <c r="B41" s="97"/>
      <c r="C41" s="97"/>
      <c r="D41" s="96">
        <f>G41+เม.ย.!D41</f>
        <v>0</v>
      </c>
      <c r="E41" s="108" t="s">
        <v>132</v>
      </c>
      <c r="F41" s="109">
        <v>12046000</v>
      </c>
      <c r="G41" s="66"/>
    </row>
    <row r="42" spans="1:10" s="36" customFormat="1" ht="12.75" hidden="1">
      <c r="A42" s="96"/>
      <c r="B42" s="97"/>
      <c r="C42" s="97"/>
      <c r="D42" s="96">
        <f>G42+เม.ย.!D42</f>
        <v>0</v>
      </c>
      <c r="E42" s="108" t="s">
        <v>100</v>
      </c>
      <c r="F42" s="109">
        <v>19020000</v>
      </c>
      <c r="G42" s="66"/>
    </row>
    <row r="43" spans="1:10" s="36" customFormat="1" ht="12.75" hidden="1">
      <c r="A43" s="96"/>
      <c r="B43" s="97"/>
      <c r="C43" s="97"/>
      <c r="D43" s="96">
        <f>G43+เม.ย.!D43</f>
        <v>0</v>
      </c>
      <c r="E43" s="108" t="s">
        <v>101</v>
      </c>
      <c r="F43" s="109">
        <v>19030000</v>
      </c>
      <c r="G43" s="66"/>
    </row>
    <row r="44" spans="1:10" s="174" customFormat="1" ht="12.75">
      <c r="A44" s="171"/>
      <c r="B44" s="172"/>
      <c r="C44" s="172"/>
      <c r="D44" s="171">
        <f>G44+เม.ย.!D44</f>
        <v>0</v>
      </c>
      <c r="E44" s="103" t="s">
        <v>102</v>
      </c>
      <c r="F44" s="102">
        <v>19040000</v>
      </c>
      <c r="G44" s="173"/>
    </row>
    <row r="45" spans="1:10" s="36" customFormat="1" ht="12.75">
      <c r="A45" s="96"/>
      <c r="B45" s="97"/>
      <c r="C45" s="97"/>
      <c r="D45" s="96">
        <f>G45+เม.ย.!D45</f>
        <v>28961.46</v>
      </c>
      <c r="E45" s="108" t="s">
        <v>78</v>
      </c>
      <c r="F45" s="109">
        <v>21040001</v>
      </c>
      <c r="G45" s="66">
        <v>4038.98</v>
      </c>
    </row>
    <row r="46" spans="1:10" s="36" customFormat="1" ht="12.75" hidden="1">
      <c r="A46" s="96"/>
      <c r="B46" s="97"/>
      <c r="C46" s="97"/>
      <c r="D46" s="96">
        <f>G46+เม.ย.!D46</f>
        <v>0</v>
      </c>
      <c r="E46" s="108" t="s">
        <v>99</v>
      </c>
      <c r="F46" s="109">
        <v>21040002</v>
      </c>
      <c r="G46" s="66"/>
    </row>
    <row r="47" spans="1:10" s="36" customFormat="1" ht="12.75" hidden="1">
      <c r="A47" s="96"/>
      <c r="B47" s="97"/>
      <c r="C47" s="97"/>
      <c r="D47" s="96">
        <f>G47+เม.ย.!D47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G48+เม.ย.!D48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G49+เม.ย.!D49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G50+เม.ย.!D50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G51+เม.ย.!D51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G52+เม.ย.!D52</f>
        <v>23700</v>
      </c>
      <c r="E52" s="108" t="s">
        <v>81</v>
      </c>
      <c r="F52" s="109">
        <v>21040008</v>
      </c>
      <c r="G52" s="66">
        <v>23700</v>
      </c>
    </row>
    <row r="53" spans="1:7" s="36" customFormat="1" ht="12.75" hidden="1">
      <c r="A53" s="96"/>
      <c r="B53" s="97"/>
      <c r="C53" s="97"/>
      <c r="D53" s="96">
        <f>G53+เม.ย.!D53</f>
        <v>0</v>
      </c>
      <c r="E53" s="108" t="s">
        <v>108</v>
      </c>
      <c r="F53" s="109">
        <v>21040009</v>
      </c>
      <c r="G53" s="66"/>
    </row>
    <row r="54" spans="1:7" s="36" customFormat="1" ht="12.75" hidden="1">
      <c r="A54" s="96"/>
      <c r="B54" s="97"/>
      <c r="C54" s="97"/>
      <c r="D54" s="96">
        <f>G54+เม.ย.!D54</f>
        <v>0</v>
      </c>
      <c r="E54" s="108" t="s">
        <v>109</v>
      </c>
      <c r="F54" s="109">
        <v>21040010</v>
      </c>
      <c r="G54" s="66"/>
    </row>
    <row r="55" spans="1:7" s="36" customFormat="1" ht="12.75" hidden="1">
      <c r="A55" s="96"/>
      <c r="B55" s="97"/>
      <c r="C55" s="97"/>
      <c r="D55" s="96">
        <f>G55+เม.ย.!D55</f>
        <v>0</v>
      </c>
      <c r="E55" s="108" t="s">
        <v>110</v>
      </c>
      <c r="F55" s="109">
        <v>21040011</v>
      </c>
      <c r="G55" s="66"/>
    </row>
    <row r="56" spans="1:7" s="36" customFormat="1" ht="12.75" hidden="1">
      <c r="A56" s="96"/>
      <c r="B56" s="97"/>
      <c r="C56" s="97"/>
      <c r="D56" s="96">
        <f>G56+เม.ย.!D56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G57+เม.ย.!D57</f>
        <v>61138</v>
      </c>
      <c r="E57" s="108" t="s">
        <v>82</v>
      </c>
      <c r="F57" s="109">
        <v>21040013</v>
      </c>
      <c r="G57" s="66">
        <v>6601</v>
      </c>
    </row>
    <row r="58" spans="1:7" s="36" customFormat="1" ht="12.75">
      <c r="A58" s="96"/>
      <c r="B58" s="97"/>
      <c r="C58" s="97"/>
      <c r="D58" s="96">
        <f>G58+เม.ย.!D58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G59+เม.ย.!D59</f>
        <v>990156</v>
      </c>
      <c r="E59" s="108" t="s">
        <v>84</v>
      </c>
      <c r="F59" s="109">
        <v>21040015</v>
      </c>
      <c r="G59" s="66">
        <v>119258</v>
      </c>
    </row>
    <row r="60" spans="1:7" s="36" customFormat="1" ht="12.75">
      <c r="A60" s="96"/>
      <c r="B60" s="97"/>
      <c r="C60" s="97"/>
      <c r="D60" s="96">
        <f>G60+เม.ย.!D60</f>
        <v>1387.63</v>
      </c>
      <c r="E60" s="108" t="s">
        <v>85</v>
      </c>
      <c r="F60" s="109">
        <v>21040016</v>
      </c>
      <c r="G60" s="66"/>
    </row>
    <row r="61" spans="1:7" s="36" customFormat="1" ht="11.25" customHeight="1">
      <c r="A61" s="96"/>
      <c r="B61" s="97"/>
      <c r="C61" s="97"/>
      <c r="D61" s="96">
        <f>G61+เม.ย.!D61</f>
        <v>61380</v>
      </c>
      <c r="E61" s="108" t="s">
        <v>145</v>
      </c>
      <c r="F61" s="109">
        <v>21040099</v>
      </c>
      <c r="G61" s="66">
        <v>1000</v>
      </c>
    </row>
    <row r="62" spans="1:7" s="36" customFormat="1" ht="12.75" hidden="1">
      <c r="A62" s="96"/>
      <c r="B62" s="97"/>
      <c r="C62" s="97"/>
      <c r="D62" s="96">
        <f>G62+เม.ย.!D62</f>
        <v>0</v>
      </c>
      <c r="E62" s="108" t="s">
        <v>113</v>
      </c>
      <c r="F62" s="109">
        <v>21061000</v>
      </c>
      <c r="G62" s="66"/>
    </row>
    <row r="63" spans="1:7" s="36" customFormat="1" ht="12.75" hidden="1">
      <c r="A63" s="96"/>
      <c r="B63" s="97"/>
      <c r="C63" s="97"/>
      <c r="D63" s="96">
        <f>G63+เม.ย.!D63</f>
        <v>0</v>
      </c>
      <c r="E63" s="108" t="s">
        <v>124</v>
      </c>
      <c r="F63" s="109">
        <v>22011001</v>
      </c>
      <c r="G63" s="66"/>
    </row>
    <row r="64" spans="1:7" s="36" customFormat="1" ht="12.75" hidden="1">
      <c r="A64" s="96"/>
      <c r="B64" s="97"/>
      <c r="C64" s="97"/>
      <c r="D64" s="96">
        <f>G64+เม.ย.!D64</f>
        <v>0</v>
      </c>
      <c r="E64" s="108" t="s">
        <v>125</v>
      </c>
      <c r="F64" s="109">
        <v>22011002</v>
      </c>
      <c r="G64" s="66"/>
    </row>
    <row r="65" spans="1:7" s="36" customFormat="1" ht="12.75" hidden="1">
      <c r="A65" s="96"/>
      <c r="B65" s="97"/>
      <c r="C65" s="97"/>
      <c r="D65" s="96">
        <f>G65+เม.ย.!D65</f>
        <v>0</v>
      </c>
      <c r="E65" s="154" t="s">
        <v>126</v>
      </c>
      <c r="F65" s="109">
        <v>22011003</v>
      </c>
      <c r="G65" s="66"/>
    </row>
    <row r="66" spans="1:7" s="36" customFormat="1" ht="12.75" hidden="1">
      <c r="A66" s="96"/>
      <c r="B66" s="97"/>
      <c r="C66" s="97"/>
      <c r="D66" s="96">
        <f>G66+เม.ย.!D66</f>
        <v>0</v>
      </c>
      <c r="E66" s="108" t="s">
        <v>127</v>
      </c>
      <c r="F66" s="109">
        <v>22011004</v>
      </c>
      <c r="G66" s="66"/>
    </row>
    <row r="67" spans="1:7" s="36" customFormat="1" ht="12.75" hidden="1">
      <c r="A67" s="96"/>
      <c r="B67" s="97"/>
      <c r="C67" s="97"/>
      <c r="D67" s="96">
        <f>G67+เม.ย.!D67</f>
        <v>0</v>
      </c>
      <c r="E67" s="154" t="s">
        <v>128</v>
      </c>
      <c r="F67" s="109">
        <v>22012001</v>
      </c>
      <c r="G67" s="66"/>
    </row>
    <row r="68" spans="1:7" s="36" customFormat="1" ht="12.75" hidden="1">
      <c r="A68" s="96"/>
      <c r="B68" s="97"/>
      <c r="C68" s="97"/>
      <c r="D68" s="96">
        <f>G68+เม.ย.!D68</f>
        <v>0</v>
      </c>
      <c r="E68" s="108" t="s">
        <v>129</v>
      </c>
      <c r="F68" s="109">
        <v>22012002</v>
      </c>
      <c r="G68" s="66"/>
    </row>
    <row r="69" spans="1:7" s="36" customFormat="1" ht="12.75" hidden="1">
      <c r="A69" s="96"/>
      <c r="B69" s="97"/>
      <c r="C69" s="97"/>
      <c r="D69" s="96">
        <f>G69+เม.ย.!D69</f>
        <v>0</v>
      </c>
      <c r="E69" s="108" t="s">
        <v>130</v>
      </c>
      <c r="F69" s="109">
        <v>22012003</v>
      </c>
      <c r="G69" s="66"/>
    </row>
    <row r="70" spans="1:7" s="36" customFormat="1" ht="12.75" hidden="1">
      <c r="A70" s="96"/>
      <c r="B70" s="97"/>
      <c r="C70" s="97"/>
      <c r="D70" s="96">
        <f>G70+เม.ย.!D70</f>
        <v>0</v>
      </c>
      <c r="E70" s="108" t="s">
        <v>131</v>
      </c>
      <c r="F70" s="109">
        <v>22012004</v>
      </c>
      <c r="G70" s="66"/>
    </row>
    <row r="71" spans="1:7" s="36" customFormat="1" ht="12.75" hidden="1">
      <c r="A71" s="96"/>
      <c r="B71" s="97"/>
      <c r="C71" s="97"/>
      <c r="D71" s="96">
        <f>G71+เม.ย.!D71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G72+เม.ย.!D72</f>
        <v>70351.520000000004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G73+เม.ย.!D73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G74+เม.ย.!D74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G75+เม.ย.!D75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G76+เม.ย.!D76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12.75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2104916.61</v>
      </c>
      <c r="E78" s="39" t="s">
        <v>24</v>
      </c>
      <c r="F78" s="40"/>
      <c r="G78" s="58">
        <f>SUM(G31:G77)</f>
        <v>223493.97999999998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33501601.939999998</v>
      </c>
      <c r="E80" s="47" t="s">
        <v>27</v>
      </c>
      <c r="F80" s="63"/>
      <c r="G80" s="64">
        <f>(G25+G78)</f>
        <v>2184776.16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[2]พ.ค.!G7</f>
        <v>13550000</v>
      </c>
      <c r="B90" s="141">
        <v>0</v>
      </c>
      <c r="C90" s="121">
        <f>SUM(A90+B90)</f>
        <v>13550000</v>
      </c>
      <c r="D90" s="96">
        <f>G90+เม.ย.!D90</f>
        <v>8432709</v>
      </c>
      <c r="E90" s="115" t="s">
        <v>29</v>
      </c>
      <c r="F90" s="142" t="s">
        <v>86</v>
      </c>
      <c r="G90" s="98">
        <f>I90+J90</f>
        <v>1008001</v>
      </c>
      <c r="I90" s="66">
        <f>1009601-1600</f>
        <v>1008001</v>
      </c>
      <c r="J90" s="67"/>
    </row>
    <row r="91" spans="1:11" s="36" customFormat="1" ht="12.75">
      <c r="A91" s="96">
        <f>[2]พ.ค.!G8</f>
        <v>2657520</v>
      </c>
      <c r="B91" s="141">
        <v>0</v>
      </c>
      <c r="C91" s="121">
        <f t="shared" ref="C91:C100" si="1">SUM(A91+B91)</f>
        <v>2657520</v>
      </c>
      <c r="D91" s="96">
        <f>G91+เม.ย.!D91</f>
        <v>1744936</v>
      </c>
      <c r="E91" s="115" t="s">
        <v>30</v>
      </c>
      <c r="F91" s="142" t="s">
        <v>87</v>
      </c>
      <c r="G91" s="98">
        <f t="shared" ref="G91:G100" si="2">I91+J91</f>
        <v>214260</v>
      </c>
      <c r="I91" s="66">
        <v>214260</v>
      </c>
      <c r="J91" s="91"/>
    </row>
    <row r="92" spans="1:11" s="36" customFormat="1" ht="12.75">
      <c r="A92" s="96">
        <f>[2]พ.ค.!G9</f>
        <v>8701420</v>
      </c>
      <c r="B92" s="141">
        <v>0</v>
      </c>
      <c r="C92" s="121">
        <f t="shared" si="1"/>
        <v>8701420</v>
      </c>
      <c r="D92" s="96">
        <f>G92+เม.ย.!D92</f>
        <v>5312346</v>
      </c>
      <c r="E92" s="115" t="s">
        <v>31</v>
      </c>
      <c r="F92" s="142" t="s">
        <v>88</v>
      </c>
      <c r="G92" s="98">
        <f t="shared" si="2"/>
        <v>685180</v>
      </c>
      <c r="I92" s="66">
        <v>685180</v>
      </c>
      <c r="J92" s="67"/>
    </row>
    <row r="93" spans="1:11" s="36" customFormat="1" ht="12.75">
      <c r="A93" s="96">
        <f>[2]พ.ค.!G10</f>
        <v>629400</v>
      </c>
      <c r="B93" s="141">
        <v>0</v>
      </c>
      <c r="C93" s="121">
        <f t="shared" si="1"/>
        <v>629400</v>
      </c>
      <c r="D93" s="96">
        <f>G93+เม.ย.!D93</f>
        <v>299688</v>
      </c>
      <c r="E93" s="115" t="s">
        <v>32</v>
      </c>
      <c r="F93" s="142" t="s">
        <v>89</v>
      </c>
      <c r="G93" s="98">
        <f t="shared" si="2"/>
        <v>64800</v>
      </c>
      <c r="I93" s="66">
        <f>31200+33600</f>
        <v>64800</v>
      </c>
      <c r="J93" s="91"/>
    </row>
    <row r="94" spans="1:11" s="36" customFormat="1" ht="12.75">
      <c r="A94" s="96">
        <f>[2]พ.ค.!G11</f>
        <v>4600900</v>
      </c>
      <c r="B94" s="141">
        <v>0</v>
      </c>
      <c r="C94" s="121">
        <f t="shared" si="1"/>
        <v>4600900</v>
      </c>
      <c r="D94" s="96">
        <f>G94+เม.ย.!D94</f>
        <v>2039872.54</v>
      </c>
      <c r="E94" s="115" t="s">
        <v>33</v>
      </c>
      <c r="F94" s="142" t="s">
        <v>90</v>
      </c>
      <c r="G94" s="98">
        <f t="shared" si="2"/>
        <v>327511.90000000002</v>
      </c>
      <c r="I94" s="66">
        <f>300875.9+3600+6376+7690+8970</f>
        <v>327511.90000000002</v>
      </c>
      <c r="J94" s="68"/>
    </row>
    <row r="95" spans="1:11" s="36" customFormat="1" ht="12.75">
      <c r="A95" s="96">
        <f>[2]พ.ค.!G12</f>
        <v>2465360</v>
      </c>
      <c r="B95" s="141">
        <v>0</v>
      </c>
      <c r="C95" s="121">
        <f t="shared" si="1"/>
        <v>2465360</v>
      </c>
      <c r="D95" s="96">
        <f>G95+เม.ย.!D95</f>
        <v>531547.25</v>
      </c>
      <c r="E95" s="115" t="s">
        <v>34</v>
      </c>
      <c r="F95" s="142" t="s">
        <v>91</v>
      </c>
      <c r="G95" s="98">
        <f t="shared" si="2"/>
        <v>112301.1</v>
      </c>
      <c r="I95" s="66">
        <v>112301.1</v>
      </c>
      <c r="J95" s="67"/>
    </row>
    <row r="96" spans="1:11" s="36" customFormat="1" ht="12.75">
      <c r="A96" s="96">
        <f>[2]พ.ค.!G13</f>
        <v>252000</v>
      </c>
      <c r="B96" s="141">
        <v>0</v>
      </c>
      <c r="C96" s="121">
        <f t="shared" si="1"/>
        <v>252000</v>
      </c>
      <c r="D96" s="96">
        <f>G96+เม.ย.!D96</f>
        <v>118328.38999999998</v>
      </c>
      <c r="E96" s="115" t="s">
        <v>35</v>
      </c>
      <c r="F96" s="142" t="s">
        <v>92</v>
      </c>
      <c r="G96" s="98">
        <f t="shared" si="2"/>
        <v>6909.9</v>
      </c>
      <c r="I96" s="66">
        <v>6909.9</v>
      </c>
      <c r="J96" s="91"/>
    </row>
    <row r="97" spans="1:10" s="36" customFormat="1" ht="12.75">
      <c r="A97" s="96">
        <f>[2]พ.ค.!G14</f>
        <v>1029900</v>
      </c>
      <c r="B97" s="141">
        <v>0</v>
      </c>
      <c r="C97" s="121">
        <f t="shared" si="1"/>
        <v>1029900</v>
      </c>
      <c r="D97" s="96">
        <f>G97+เม.ย.!D97</f>
        <v>44380</v>
      </c>
      <c r="E97" s="115" t="s">
        <v>36</v>
      </c>
      <c r="F97" s="142" t="s">
        <v>93</v>
      </c>
      <c r="G97" s="98">
        <f t="shared" si="2"/>
        <v>11000</v>
      </c>
      <c r="I97" s="66">
        <v>11000</v>
      </c>
      <c r="J97" s="68"/>
    </row>
    <row r="98" spans="1:10" s="36" customFormat="1" ht="12.75">
      <c r="A98" s="96">
        <f>[2]พ.ค.!G15</f>
        <v>3043500</v>
      </c>
      <c r="B98" s="141">
        <v>0</v>
      </c>
      <c r="C98" s="121">
        <f t="shared" si="1"/>
        <v>3043500</v>
      </c>
      <c r="D98" s="96">
        <f>G98+เม.ย.!D98</f>
        <v>0</v>
      </c>
      <c r="E98" s="115" t="s">
        <v>37</v>
      </c>
      <c r="F98" s="142" t="s">
        <v>94</v>
      </c>
      <c r="G98" s="98">
        <f t="shared" si="2"/>
        <v>0</v>
      </c>
      <c r="I98" s="66">
        <v>0</v>
      </c>
      <c r="J98" s="67"/>
    </row>
    <row r="99" spans="1:10" s="36" customFormat="1" ht="12.75">
      <c r="A99" s="96">
        <f>[2]พ.ค.!G16</f>
        <v>0</v>
      </c>
      <c r="B99" s="141">
        <v>0</v>
      </c>
      <c r="C99" s="121">
        <f t="shared" si="1"/>
        <v>0</v>
      </c>
      <c r="D99" s="96">
        <f>G99+เม.ย.!D99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[2]พ.ค.!G17</f>
        <v>2770000</v>
      </c>
      <c r="B100" s="141">
        <v>0</v>
      </c>
      <c r="C100" s="121">
        <f t="shared" si="1"/>
        <v>2770000</v>
      </c>
      <c r="D100" s="96">
        <f>G100+เม.ย.!D100</f>
        <v>1609000</v>
      </c>
      <c r="E100" s="115" t="s">
        <v>39</v>
      </c>
      <c r="F100" s="142" t="s">
        <v>96</v>
      </c>
      <c r="G100" s="98">
        <f t="shared" si="2"/>
        <v>497000</v>
      </c>
      <c r="I100" s="89">
        <v>497000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20132807.18</v>
      </c>
      <c r="E102" s="47" t="s">
        <v>24</v>
      </c>
      <c r="F102" s="48"/>
      <c r="G102" s="49">
        <f>SUM(G90:G100)</f>
        <v>2926963.9</v>
      </c>
      <c r="I102" s="49">
        <f>SUM(I90:I100)</f>
        <v>2926963.9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174" customFormat="1" ht="12.75">
      <c r="A104" s="176"/>
      <c r="B104" s="177"/>
      <c r="C104" s="177"/>
      <c r="D104" s="176">
        <f>G104+เม.ย.!D104</f>
        <v>661188</v>
      </c>
      <c r="E104" s="169" t="s">
        <v>26</v>
      </c>
      <c r="F104" s="170">
        <v>11041000</v>
      </c>
      <c r="G104" s="178">
        <v>60382</v>
      </c>
    </row>
    <row r="105" spans="1:10" s="174" customFormat="1" ht="12.75">
      <c r="A105" s="171"/>
      <c r="B105" s="172"/>
      <c r="C105" s="172"/>
      <c r="D105" s="171">
        <f>G105+เม.ย.!D105</f>
        <v>200000</v>
      </c>
      <c r="E105" s="103" t="s">
        <v>47</v>
      </c>
      <c r="F105" s="102">
        <v>11045000</v>
      </c>
      <c r="G105" s="173"/>
    </row>
    <row r="106" spans="1:10" s="174" customFormat="1" ht="12.75">
      <c r="A106" s="171"/>
      <c r="B106" s="172"/>
      <c r="C106" s="172"/>
      <c r="D106" s="171">
        <f>G106+เม.ย.!D106</f>
        <v>0</v>
      </c>
      <c r="E106" s="103" t="s">
        <v>48</v>
      </c>
      <c r="F106" s="102">
        <v>11046000</v>
      </c>
      <c r="G106" s="173"/>
    </row>
    <row r="107" spans="1:10" s="174" customFormat="1" ht="12.75">
      <c r="A107" s="171"/>
      <c r="B107" s="172"/>
      <c r="C107" s="172"/>
      <c r="D107" s="171">
        <f>G107+เม.ย.!D107</f>
        <v>0</v>
      </c>
      <c r="E107" s="103" t="s">
        <v>112</v>
      </c>
      <c r="F107" s="102">
        <v>11047000</v>
      </c>
      <c r="G107" s="173"/>
    </row>
    <row r="108" spans="1:10" s="174" customFormat="1" ht="12.75" hidden="1">
      <c r="A108" s="171"/>
      <c r="B108" s="172"/>
      <c r="C108" s="172"/>
      <c r="D108" s="171">
        <f>G108+เม.ย.!D108</f>
        <v>0</v>
      </c>
      <c r="E108" s="103" t="s">
        <v>123</v>
      </c>
      <c r="F108" s="102">
        <v>12010010</v>
      </c>
      <c r="G108" s="173"/>
    </row>
    <row r="109" spans="1:10" s="174" customFormat="1" ht="12.75">
      <c r="A109" s="171"/>
      <c r="B109" s="172"/>
      <c r="C109" s="172"/>
      <c r="D109" s="171">
        <f>G109+เม.ย.!D109</f>
        <v>0</v>
      </c>
      <c r="E109" s="103" t="s">
        <v>104</v>
      </c>
      <c r="F109" s="102">
        <v>12045000</v>
      </c>
      <c r="G109" s="173"/>
    </row>
    <row r="110" spans="1:10" s="36" customFormat="1" ht="12.75" hidden="1">
      <c r="A110" s="96"/>
      <c r="B110" s="97"/>
      <c r="C110" s="97"/>
      <c r="D110" s="96">
        <f>G110+เม.ย.!D110</f>
        <v>0</v>
      </c>
      <c r="E110" s="108" t="s">
        <v>132</v>
      </c>
      <c r="F110" s="109">
        <v>12046000</v>
      </c>
      <c r="G110" s="66"/>
    </row>
    <row r="111" spans="1:10" s="36" customFormat="1" ht="12.75" hidden="1">
      <c r="A111" s="96"/>
      <c r="B111" s="97"/>
      <c r="C111" s="97"/>
      <c r="D111" s="96">
        <f>G111+เม.ย.!D111</f>
        <v>0</v>
      </c>
      <c r="E111" s="108" t="s">
        <v>100</v>
      </c>
      <c r="F111" s="109">
        <v>19020000</v>
      </c>
      <c r="G111" s="66"/>
    </row>
    <row r="112" spans="1:10" s="36" customFormat="1" ht="12.75" hidden="1">
      <c r="A112" s="96"/>
      <c r="B112" s="97"/>
      <c r="C112" s="97"/>
      <c r="D112" s="96">
        <f>G112+เม.ย.!D112</f>
        <v>0</v>
      </c>
      <c r="E112" s="108" t="s">
        <v>101</v>
      </c>
      <c r="F112" s="109">
        <v>19030000</v>
      </c>
      <c r="G112" s="66"/>
    </row>
    <row r="113" spans="1:10" s="174" customFormat="1" ht="12.75">
      <c r="A113" s="171"/>
      <c r="B113" s="172"/>
      <c r="C113" s="172"/>
      <c r="D113" s="171">
        <f>G113+เม.ย.!D113</f>
        <v>0</v>
      </c>
      <c r="E113" s="103" t="s">
        <v>102</v>
      </c>
      <c r="F113" s="102">
        <v>19040000</v>
      </c>
      <c r="G113" s="173"/>
    </row>
    <row r="114" spans="1:10" s="36" customFormat="1" ht="12.75">
      <c r="A114" s="96"/>
      <c r="B114" s="97"/>
      <c r="C114" s="97"/>
      <c r="D114" s="96">
        <f>G114+เม.ย.!D114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G115+เม.ย.!D115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G116+เม.ย.!D116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G117+เม.ย.!D117</f>
        <v>37826.53</v>
      </c>
      <c r="E117" s="108" t="s">
        <v>78</v>
      </c>
      <c r="F117" s="109">
        <v>21040001</v>
      </c>
      <c r="G117" s="66">
        <v>13922.92</v>
      </c>
      <c r="I117" s="55"/>
      <c r="J117" s="55"/>
    </row>
    <row r="118" spans="1:10" s="36" customFormat="1" ht="12.75">
      <c r="A118" s="96"/>
      <c r="B118" s="97"/>
      <c r="C118" s="97"/>
      <c r="D118" s="96">
        <f>G118+เม.ย.!D118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 hidden="1">
      <c r="A119" s="96"/>
      <c r="B119" s="97"/>
      <c r="C119" s="97"/>
      <c r="D119" s="96">
        <f>G119+เม.ย.!D119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G120+เม.ย.!D120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G121+เม.ย.!D121</f>
        <v>5235.3</v>
      </c>
      <c r="E121" s="108" t="s">
        <v>79</v>
      </c>
      <c r="F121" s="109">
        <v>21040005</v>
      </c>
      <c r="G121" s="66">
        <v>5235.3</v>
      </c>
      <c r="I121" s="55"/>
      <c r="J121" s="55"/>
    </row>
    <row r="122" spans="1:10" s="36" customFormat="1" ht="12.75">
      <c r="A122" s="96"/>
      <c r="B122" s="97"/>
      <c r="C122" s="97"/>
      <c r="D122" s="96">
        <f>G122+เม.ย.!D122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G123+เม.ย.!D123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G124+เม.ย.!D124</f>
        <v>62830</v>
      </c>
      <c r="E124" s="108" t="s">
        <v>81</v>
      </c>
      <c r="F124" s="109">
        <v>21040008</v>
      </c>
      <c r="G124" s="66">
        <v>18650</v>
      </c>
      <c r="I124" s="55"/>
      <c r="J124" s="55"/>
    </row>
    <row r="125" spans="1:10" s="36" customFormat="1" ht="12.75" hidden="1">
      <c r="A125" s="96"/>
      <c r="B125" s="97"/>
      <c r="C125" s="97"/>
      <c r="D125" s="96">
        <f>G125+เม.ย.!D125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 hidden="1">
      <c r="A126" s="96"/>
      <c r="B126" s="97"/>
      <c r="C126" s="97"/>
      <c r="D126" s="96">
        <f>G126+เม.ย.!D126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 hidden="1">
      <c r="A127" s="96"/>
      <c r="B127" s="97"/>
      <c r="C127" s="97"/>
      <c r="D127" s="96">
        <f>G127+เม.ย.!D127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 hidden="1">
      <c r="A128" s="96"/>
      <c r="B128" s="97"/>
      <c r="C128" s="97"/>
      <c r="D128" s="96">
        <f>G128+เม.ย.!D128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G129+เม.ย.!D129</f>
        <v>61138</v>
      </c>
      <c r="E129" s="108" t="s">
        <v>82</v>
      </c>
      <c r="F129" s="109">
        <v>21040013</v>
      </c>
      <c r="G129" s="66">
        <v>6601</v>
      </c>
      <c r="I129" s="55"/>
      <c r="J129" s="55"/>
    </row>
    <row r="130" spans="1:10" s="36" customFormat="1" ht="12.75">
      <c r="A130" s="96"/>
      <c r="B130" s="97"/>
      <c r="C130" s="97"/>
      <c r="D130" s="96">
        <f>G130+เม.ย.!D130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G131+เม.ย.!D131</f>
        <v>990156</v>
      </c>
      <c r="E131" s="108" t="s">
        <v>84</v>
      </c>
      <c r="F131" s="109">
        <v>21040015</v>
      </c>
      <c r="G131" s="66">
        <v>119258</v>
      </c>
      <c r="I131" s="55"/>
      <c r="J131" s="55"/>
    </row>
    <row r="132" spans="1:10" s="36" customFormat="1" ht="12.75">
      <c r="A132" s="96"/>
      <c r="B132" s="97"/>
      <c r="C132" s="97"/>
      <c r="D132" s="96">
        <f>G132+เม.ย.!D132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0.5" customHeight="1">
      <c r="A133" s="96"/>
      <c r="B133" s="97"/>
      <c r="C133" s="97"/>
      <c r="D133" s="96">
        <f>G133+เม.ย.!D133</f>
        <v>60380</v>
      </c>
      <c r="E133" s="108" t="s">
        <v>97</v>
      </c>
      <c r="F133" s="109">
        <v>21040099</v>
      </c>
      <c r="G133" s="66"/>
    </row>
    <row r="134" spans="1:10" s="36" customFormat="1" ht="12.75" hidden="1">
      <c r="A134" s="96"/>
      <c r="B134" s="97"/>
      <c r="C134" s="97"/>
      <c r="D134" s="96">
        <f>G134+เม.ย.!D134</f>
        <v>0</v>
      </c>
      <c r="E134" s="108" t="s">
        <v>113</v>
      </c>
      <c r="F134" s="109">
        <v>21061000</v>
      </c>
      <c r="G134" s="66"/>
    </row>
    <row r="135" spans="1:10" s="36" customFormat="1" ht="12.75" hidden="1">
      <c r="A135" s="96"/>
      <c r="B135" s="97"/>
      <c r="C135" s="97"/>
      <c r="D135" s="96">
        <f>G135+เม.ย.!D135</f>
        <v>0</v>
      </c>
      <c r="E135" s="108" t="s">
        <v>124</v>
      </c>
      <c r="F135" s="109">
        <v>22011001</v>
      </c>
      <c r="G135" s="66"/>
    </row>
    <row r="136" spans="1:10" s="36" customFormat="1" ht="12.75" hidden="1">
      <c r="A136" s="96"/>
      <c r="B136" s="97"/>
      <c r="C136" s="97"/>
      <c r="D136" s="96">
        <f>G136+เม.ย.!D136</f>
        <v>0</v>
      </c>
      <c r="E136" s="108" t="s">
        <v>125</v>
      </c>
      <c r="F136" s="109">
        <v>22011002</v>
      </c>
      <c r="G136" s="66"/>
    </row>
    <row r="137" spans="1:10" s="36" customFormat="1" ht="12.75" hidden="1">
      <c r="A137" s="96"/>
      <c r="B137" s="97"/>
      <c r="C137" s="97"/>
      <c r="D137" s="96">
        <f>G137+เม.ย.!D137</f>
        <v>0</v>
      </c>
      <c r="E137" s="154" t="s">
        <v>126</v>
      </c>
      <c r="F137" s="109">
        <v>22011003</v>
      </c>
      <c r="G137" s="66"/>
    </row>
    <row r="138" spans="1:10" s="36" customFormat="1" ht="12.75" hidden="1">
      <c r="A138" s="96"/>
      <c r="B138" s="97"/>
      <c r="C138" s="97"/>
      <c r="D138" s="96">
        <f>G138+เม.ย.!D138</f>
        <v>0</v>
      </c>
      <c r="E138" s="108" t="s">
        <v>127</v>
      </c>
      <c r="F138" s="109">
        <v>22011004</v>
      </c>
      <c r="G138" s="66"/>
    </row>
    <row r="139" spans="1:10" s="36" customFormat="1" ht="12.75" hidden="1">
      <c r="A139" s="96"/>
      <c r="B139" s="97"/>
      <c r="C139" s="97"/>
      <c r="D139" s="96">
        <f>G139+เม.ย.!D139</f>
        <v>0</v>
      </c>
      <c r="E139" s="154" t="s">
        <v>128</v>
      </c>
      <c r="F139" s="109">
        <v>22012001</v>
      </c>
      <c r="G139" s="66"/>
    </row>
    <row r="140" spans="1:10" s="36" customFormat="1" ht="12.75" hidden="1">
      <c r="A140" s="96"/>
      <c r="B140" s="97"/>
      <c r="C140" s="97"/>
      <c r="D140" s="96">
        <f>G140+เม.ย.!D140</f>
        <v>0</v>
      </c>
      <c r="E140" s="108" t="s">
        <v>129</v>
      </c>
      <c r="F140" s="109">
        <v>22012002</v>
      </c>
      <c r="G140" s="66"/>
    </row>
    <row r="141" spans="1:10" s="36" customFormat="1" ht="12.75" hidden="1">
      <c r="A141" s="96"/>
      <c r="B141" s="97"/>
      <c r="C141" s="97"/>
      <c r="D141" s="96">
        <f>G141+เม.ย.!D141</f>
        <v>0</v>
      </c>
      <c r="E141" s="108" t="s">
        <v>130</v>
      </c>
      <c r="F141" s="109">
        <v>22012003</v>
      </c>
      <c r="G141" s="66"/>
    </row>
    <row r="142" spans="1:10" s="36" customFormat="1" ht="12.75" hidden="1">
      <c r="A142" s="96"/>
      <c r="B142" s="97"/>
      <c r="C142" s="97"/>
      <c r="D142" s="96">
        <f>G142+เม.ย.!D142</f>
        <v>0</v>
      </c>
      <c r="E142" s="108" t="s">
        <v>131</v>
      </c>
      <c r="F142" s="109">
        <v>22012004</v>
      </c>
      <c r="G142" s="66"/>
    </row>
    <row r="143" spans="1:10" s="36" customFormat="1" ht="12.75" hidden="1">
      <c r="A143" s="96"/>
      <c r="B143" s="97"/>
      <c r="C143" s="97"/>
      <c r="D143" s="96">
        <f>G143+เม.ย.!D143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G144+เม.ย.!D144</f>
        <v>1327700</v>
      </c>
      <c r="E144" s="108" t="s">
        <v>41</v>
      </c>
      <c r="F144" s="109">
        <v>31000000</v>
      </c>
      <c r="G144" s="66"/>
    </row>
    <row r="145" spans="1:9" s="36" customFormat="1" ht="12.75">
      <c r="A145" s="96"/>
      <c r="B145" s="97"/>
      <c r="C145" s="97"/>
      <c r="D145" s="96">
        <f>G145+เม.ย.!D145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G146+เม.ย.!D146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G147+เม.ย.!D147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G148+เม.ย.!D148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3792505.83</v>
      </c>
      <c r="E150" s="47" t="s">
        <v>24</v>
      </c>
      <c r="F150" s="63"/>
      <c r="G150" s="64">
        <f>SUM(G104:G149)</f>
        <v>224049.22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23925313.009999998</v>
      </c>
      <c r="E152" s="47" t="s">
        <v>42</v>
      </c>
      <c r="F152" s="63"/>
      <c r="G152" s="64">
        <f>G102+G150</f>
        <v>3151013.12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9576288.9299999997</v>
      </c>
      <c r="E154" s="82" t="s">
        <v>49</v>
      </c>
      <c r="F154" s="81"/>
      <c r="G154" s="83">
        <f>SUM(G80-G152)</f>
        <v>-966236.96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39577755.589999996</v>
      </c>
      <c r="E156" s="85" t="s">
        <v>43</v>
      </c>
      <c r="F156" s="81"/>
      <c r="G156" s="64">
        <f>(G10+G80-G152)</f>
        <v>39577755.589999996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 ht="15" customHeight="1">
      <c r="G159" s="28"/>
    </row>
    <row r="160" spans="1:9" ht="18" customHeight="1">
      <c r="A160" s="184" t="s">
        <v>146</v>
      </c>
      <c r="B160" s="184"/>
      <c r="C160" s="184" t="s">
        <v>147</v>
      </c>
      <c r="D160" s="184"/>
      <c r="E160" s="184" t="s">
        <v>137</v>
      </c>
      <c r="F160" s="184"/>
      <c r="G160" s="184"/>
    </row>
    <row r="161" spans="1:7" ht="17.25" customHeight="1">
      <c r="A161" s="184" t="s">
        <v>139</v>
      </c>
      <c r="B161" s="184"/>
      <c r="C161" s="184" t="s">
        <v>148</v>
      </c>
      <c r="D161" s="184"/>
      <c r="E161" s="184" t="s">
        <v>138</v>
      </c>
      <c r="F161" s="184"/>
      <c r="G161" s="184"/>
    </row>
    <row r="162" spans="1:7" ht="18" customHeight="1">
      <c r="C162" s="184" t="s">
        <v>149</v>
      </c>
      <c r="D162" s="184"/>
      <c r="G162" s="28"/>
    </row>
    <row r="163" spans="1:7"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20">
    <mergeCell ref="A161:B161"/>
    <mergeCell ref="C162:D162"/>
    <mergeCell ref="E161:G161"/>
    <mergeCell ref="C161:D161"/>
    <mergeCell ref="A171:G171"/>
    <mergeCell ref="I85:J86"/>
    <mergeCell ref="A84:G84"/>
    <mergeCell ref="A1:G1"/>
    <mergeCell ref="I1:K1"/>
    <mergeCell ref="A2:G2"/>
    <mergeCell ref="A3:G3"/>
    <mergeCell ref="A5:D5"/>
    <mergeCell ref="E5:E8"/>
    <mergeCell ref="F5:F8"/>
    <mergeCell ref="A160:B160"/>
    <mergeCell ref="C160:D160"/>
    <mergeCell ref="E160:G160"/>
    <mergeCell ref="A85:D85"/>
    <mergeCell ref="E85:E88"/>
    <mergeCell ref="F85:F88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opLeftCell="A144" zoomScale="110" zoomScaleNormal="110" workbookViewId="0">
      <selection activeCell="A161" sqref="A161:XFD163"/>
    </sheetView>
  </sheetViews>
  <sheetFormatPr defaultColWidth="15.140625" defaultRowHeight="14.25"/>
  <cols>
    <col min="1" max="4" width="13.85546875" style="4" customWidth="1"/>
    <col min="5" max="5" width="32.5703125" style="27" bestFit="1" customWidth="1"/>
    <col min="6" max="6" width="9.42578125" style="4" bestFit="1" customWidth="1"/>
    <col min="7" max="7" width="13.85546875" style="4" customWidth="1"/>
    <col min="8" max="8" width="7.42578125" style="4" customWidth="1"/>
    <col min="9" max="16384" width="15.140625" style="4"/>
  </cols>
  <sheetData>
    <row r="1" spans="1:11">
      <c r="A1" s="186" t="str">
        <f>ต.ค.!A1</f>
        <v>องค์การบริหารส่วนตำบลห้วยยาง</v>
      </c>
      <c r="B1" s="186"/>
      <c r="C1" s="186"/>
      <c r="D1" s="186"/>
      <c r="E1" s="186"/>
      <c r="F1" s="186"/>
      <c r="G1" s="186"/>
      <c r="I1" s="183" t="s">
        <v>69</v>
      </c>
      <c r="J1" s="183"/>
      <c r="K1" s="183"/>
    </row>
    <row r="2" spans="1:11" ht="23.25" customHeight="1">
      <c r="A2" s="186" t="s">
        <v>0</v>
      </c>
      <c r="B2" s="186"/>
      <c r="C2" s="186"/>
      <c r="D2" s="186"/>
      <c r="E2" s="186"/>
      <c r="F2" s="186"/>
      <c r="G2" s="186"/>
      <c r="I2" s="5" t="s">
        <v>53</v>
      </c>
      <c r="J2" s="5" t="s">
        <v>68</v>
      </c>
      <c r="K2" s="5" t="s">
        <v>55</v>
      </c>
    </row>
    <row r="3" spans="1:11" ht="21" customHeight="1">
      <c r="A3" s="186" t="str">
        <f>"ปีงบประมาณ  "&amp;  I3 &amp;"  "&amp; J3 &amp;"  " &amp; K3</f>
        <v>ปีงบประมาณ  2561  มิถุนายน  2561</v>
      </c>
      <c r="B3" s="186"/>
      <c r="C3" s="186"/>
      <c r="D3" s="186"/>
      <c r="E3" s="186"/>
      <c r="F3" s="186"/>
      <c r="G3" s="186"/>
      <c r="I3" s="6">
        <v>2561</v>
      </c>
      <c r="J3" s="6" t="s">
        <v>64</v>
      </c>
      <c r="K3" s="6">
        <v>2561</v>
      </c>
    </row>
    <row r="4" spans="1:11" ht="15" thickBot="1">
      <c r="A4" s="7"/>
      <c r="B4" s="7"/>
      <c r="C4" s="7"/>
      <c r="D4" s="7"/>
      <c r="E4" s="7"/>
      <c r="F4" s="7"/>
      <c r="G4" s="7"/>
      <c r="I4" s="8"/>
      <c r="J4" s="8"/>
      <c r="K4" s="8"/>
    </row>
    <row r="5" spans="1:11" ht="15" thickTop="1">
      <c r="A5" s="187" t="s">
        <v>1</v>
      </c>
      <c r="B5" s="188"/>
      <c r="C5" s="188"/>
      <c r="D5" s="188"/>
      <c r="E5" s="194" t="s">
        <v>6</v>
      </c>
      <c r="F5" s="196" t="s">
        <v>7</v>
      </c>
      <c r="G5" s="9" t="s">
        <v>2</v>
      </c>
    </row>
    <row r="6" spans="1:11">
      <c r="A6" s="10" t="s">
        <v>3</v>
      </c>
      <c r="B6" s="10" t="s">
        <v>4</v>
      </c>
      <c r="C6" s="11" t="s">
        <v>11</v>
      </c>
      <c r="D6" s="10" t="s">
        <v>5</v>
      </c>
      <c r="E6" s="195"/>
      <c r="F6" s="197"/>
      <c r="G6" s="12" t="s">
        <v>8</v>
      </c>
    </row>
    <row r="7" spans="1:11">
      <c r="A7" s="11" t="s">
        <v>9</v>
      </c>
      <c r="B7" s="11" t="s">
        <v>10</v>
      </c>
      <c r="C7" s="11" t="s">
        <v>9</v>
      </c>
      <c r="D7" s="11" t="s">
        <v>9</v>
      </c>
      <c r="E7" s="195"/>
      <c r="F7" s="197"/>
      <c r="G7" s="12" t="s">
        <v>12</v>
      </c>
    </row>
    <row r="8" spans="1:11">
      <c r="A8" s="13"/>
      <c r="B8" s="13" t="s">
        <v>13</v>
      </c>
      <c r="C8" s="13"/>
      <c r="D8" s="14"/>
      <c r="E8" s="195"/>
      <c r="F8" s="197"/>
      <c r="G8" s="14" t="s">
        <v>9</v>
      </c>
      <c r="J8" s="15"/>
    </row>
    <row r="9" spans="1:11" s="36" customFormat="1" ht="12.75">
      <c r="A9" s="32"/>
      <c r="B9" s="32"/>
      <c r="C9" s="32"/>
      <c r="D9" s="33"/>
      <c r="E9" s="34"/>
      <c r="F9" s="35"/>
      <c r="G9" s="33"/>
      <c r="J9" s="37"/>
    </row>
    <row r="10" spans="1:11" s="36" customFormat="1" ht="12.75">
      <c r="A10" s="116"/>
      <c r="B10" s="116"/>
      <c r="C10" s="116"/>
      <c r="D10" s="124">
        <f>ต.ค.!D10</f>
        <v>30001466.66</v>
      </c>
      <c r="E10" s="118" t="s">
        <v>14</v>
      </c>
      <c r="F10" s="94"/>
      <c r="G10" s="117">
        <f>พ.ค.!G156</f>
        <v>39577755.589999996</v>
      </c>
    </row>
    <row r="11" spans="1:11" s="36" customFormat="1" ht="12.75">
      <c r="A11" s="96"/>
      <c r="B11" s="97"/>
      <c r="C11" s="97"/>
      <c r="D11" s="97"/>
      <c r="E11" s="125" t="s">
        <v>15</v>
      </c>
      <c r="F11" s="120"/>
      <c r="G11" s="120"/>
    </row>
    <row r="12" spans="1:11" s="36" customFormat="1" ht="12.75">
      <c r="A12" s="96">
        <f>ต.ค.!A12</f>
        <v>101400</v>
      </c>
      <c r="B12" s="121">
        <v>0</v>
      </c>
      <c r="C12" s="96">
        <f>A12+B12</f>
        <v>101400</v>
      </c>
      <c r="D12" s="96">
        <f>G12+พ.ค.!D12</f>
        <v>101891</v>
      </c>
      <c r="E12" s="115" t="s">
        <v>16</v>
      </c>
      <c r="F12" s="109">
        <v>41100000</v>
      </c>
      <c r="G12" s="98">
        <f>[1]มิ.ย.!G16</f>
        <v>1610</v>
      </c>
    </row>
    <row r="13" spans="1:11" s="36" customFormat="1" ht="12.75">
      <c r="A13" s="96">
        <f>ต.ค.!A13</f>
        <v>41900</v>
      </c>
      <c r="B13" s="121">
        <v>0</v>
      </c>
      <c r="C13" s="96">
        <f t="shared" ref="C13:C19" si="0">A13+B13</f>
        <v>41900</v>
      </c>
      <c r="D13" s="96">
        <f>G13+พ.ค.!D13</f>
        <v>33905.300000000003</v>
      </c>
      <c r="E13" s="115" t="s">
        <v>17</v>
      </c>
      <c r="F13" s="109">
        <v>41200000</v>
      </c>
      <c r="G13" s="98">
        <f>[1]มิ.ย.!G78</f>
        <v>262</v>
      </c>
    </row>
    <row r="14" spans="1:11" s="36" customFormat="1" ht="12.75">
      <c r="A14" s="96">
        <f>ต.ค.!A14</f>
        <v>230000</v>
      </c>
      <c r="B14" s="121">
        <v>0</v>
      </c>
      <c r="C14" s="96">
        <f t="shared" si="0"/>
        <v>230000</v>
      </c>
      <c r="D14" s="96">
        <f>G14+พ.ค.!D14</f>
        <v>223453.52000000002</v>
      </c>
      <c r="E14" s="115" t="s">
        <v>18</v>
      </c>
      <c r="F14" s="109">
        <v>41300000</v>
      </c>
      <c r="G14" s="98">
        <f>[1]มิ.ย.!G86</f>
        <v>17358.23</v>
      </c>
    </row>
    <row r="15" spans="1:11" s="36" customFormat="1" ht="12.75">
      <c r="A15" s="96">
        <f>ต.ค.!A15</f>
        <v>0</v>
      </c>
      <c r="B15" s="121">
        <v>0</v>
      </c>
      <c r="C15" s="96">
        <f t="shared" si="0"/>
        <v>0</v>
      </c>
      <c r="D15" s="96">
        <f>G15+พ.ค.!D15</f>
        <v>0</v>
      </c>
      <c r="E15" s="115" t="s">
        <v>19</v>
      </c>
      <c r="F15" s="109">
        <v>41400000</v>
      </c>
      <c r="G15" s="98">
        <f>[1]มิ.ย.!G95</f>
        <v>0</v>
      </c>
    </row>
    <row r="16" spans="1:11" s="36" customFormat="1" ht="12.75">
      <c r="A16" s="96">
        <f>ต.ค.!A16</f>
        <v>70500</v>
      </c>
      <c r="B16" s="121">
        <v>0</v>
      </c>
      <c r="C16" s="96">
        <f t="shared" si="0"/>
        <v>70500</v>
      </c>
      <c r="D16" s="96">
        <f>G16+พ.ค.!D16</f>
        <v>3430</v>
      </c>
      <c r="E16" s="115" t="s">
        <v>20</v>
      </c>
      <c r="F16" s="109">
        <v>41500000</v>
      </c>
      <c r="G16" s="98">
        <f>[1]มิ.ย.!G106</f>
        <v>20</v>
      </c>
    </row>
    <row r="17" spans="1:10" s="36" customFormat="1" ht="12.75">
      <c r="A17" s="96">
        <f>ต.ค.!A17</f>
        <v>0</v>
      </c>
      <c r="B17" s="121">
        <v>0</v>
      </c>
      <c r="C17" s="96">
        <f t="shared" si="0"/>
        <v>0</v>
      </c>
      <c r="D17" s="96">
        <f>G17+พ.ค.!D17</f>
        <v>0</v>
      </c>
      <c r="E17" s="115" t="s">
        <v>21</v>
      </c>
      <c r="F17" s="109">
        <v>41600000</v>
      </c>
      <c r="G17" s="98">
        <f>[1]มิ.ย.!G110</f>
        <v>0</v>
      </c>
    </row>
    <row r="18" spans="1:10" s="36" customFormat="1" ht="12.75">
      <c r="A18" s="96">
        <f>ต.ค.!A18</f>
        <v>17256200</v>
      </c>
      <c r="B18" s="121">
        <v>0</v>
      </c>
      <c r="C18" s="96">
        <f t="shared" si="0"/>
        <v>17256200</v>
      </c>
      <c r="D18" s="96">
        <f>G18+พ.ค.!D18</f>
        <v>15016641.16</v>
      </c>
      <c r="E18" s="115" t="s">
        <v>22</v>
      </c>
      <c r="F18" s="109">
        <v>42100000</v>
      </c>
      <c r="G18" s="98">
        <f>[1]มิ.ย.!G131</f>
        <v>1710355.42</v>
      </c>
    </row>
    <row r="19" spans="1:10" s="36" customFormat="1" ht="12.75">
      <c r="A19" s="96">
        <f>ต.ค.!A19</f>
        <v>22000000</v>
      </c>
      <c r="B19" s="121">
        <v>0</v>
      </c>
      <c r="C19" s="96">
        <f t="shared" si="0"/>
        <v>22000000</v>
      </c>
      <c r="D19" s="96">
        <f>G19+พ.ค.!D19</f>
        <v>17907056</v>
      </c>
      <c r="E19" s="115" t="s">
        <v>23</v>
      </c>
      <c r="F19" s="109">
        <v>43100000</v>
      </c>
      <c r="G19" s="98">
        <f>[1]มิ.ย.!G137</f>
        <v>160086</v>
      </c>
    </row>
    <row r="20" spans="1:10" s="36" customFormat="1" ht="12.75">
      <c r="A20" s="110"/>
      <c r="B20" s="122"/>
      <c r="C20" s="110"/>
      <c r="D20" s="110"/>
      <c r="E20" s="123"/>
      <c r="F20" s="114"/>
      <c r="G20" s="112"/>
    </row>
    <row r="21" spans="1:10" s="36" customFormat="1" ht="13.5" thickBot="1">
      <c r="A21" s="38">
        <f>SUM(A12:A19)</f>
        <v>39700000</v>
      </c>
      <c r="B21" s="38">
        <f>SUM(B12:B19)</f>
        <v>0</v>
      </c>
      <c r="C21" s="38">
        <f>SUM(C12:C19)</f>
        <v>39700000</v>
      </c>
      <c r="D21" s="38">
        <f>SUM(D12:D19)</f>
        <v>33286376.98</v>
      </c>
      <c r="E21" s="39" t="s">
        <v>24</v>
      </c>
      <c r="F21" s="40"/>
      <c r="G21" s="38">
        <f>SUM(G12:G19)</f>
        <v>1889691.65</v>
      </c>
    </row>
    <row r="22" spans="1:10" s="36" customFormat="1" ht="12.75">
      <c r="A22" s="41"/>
      <c r="B22" s="41"/>
      <c r="C22" s="41"/>
      <c r="D22" s="41"/>
      <c r="E22" s="43"/>
      <c r="F22" s="44"/>
      <c r="G22" s="45"/>
    </row>
    <row r="23" spans="1:10" s="36" customFormat="1" ht="12.75">
      <c r="A23" s="126">
        <v>0</v>
      </c>
      <c r="B23" s="127">
        <f>D23</f>
        <v>0</v>
      </c>
      <c r="C23" s="128">
        <f>A23+B23</f>
        <v>0</v>
      </c>
      <c r="D23" s="132">
        <f>G23+พ.ค.!D23</f>
        <v>0</v>
      </c>
      <c r="E23" s="129" t="s">
        <v>25</v>
      </c>
      <c r="F23" s="130">
        <v>44100000</v>
      </c>
      <c r="G23" s="128">
        <f>[1]มิ.ย.!G144</f>
        <v>0</v>
      </c>
    </row>
    <row r="24" spans="1:10" s="36" customFormat="1" ht="12.75">
      <c r="A24" s="131"/>
      <c r="B24" s="122"/>
      <c r="C24" s="112"/>
      <c r="D24" s="110"/>
      <c r="E24" s="123"/>
      <c r="F24" s="114"/>
      <c r="G24" s="112"/>
    </row>
    <row r="25" spans="1:10" s="36" customFormat="1" ht="13.5" thickBot="1">
      <c r="A25" s="46">
        <f>SUM(A21+A23)</f>
        <v>39700000</v>
      </c>
      <c r="B25" s="46">
        <f>SUM(B21+B23)</f>
        <v>0</v>
      </c>
      <c r="C25" s="46">
        <f>SUM(C21+C23)</f>
        <v>39700000</v>
      </c>
      <c r="D25" s="46">
        <f>SUM(D21+D23)</f>
        <v>33286376.98</v>
      </c>
      <c r="E25" s="47" t="s">
        <v>24</v>
      </c>
      <c r="F25" s="48"/>
      <c r="G25" s="49">
        <f>SUM(G21+G23)</f>
        <v>1889691.65</v>
      </c>
    </row>
    <row r="26" spans="1:10" s="36" customFormat="1" ht="13.5" thickTop="1">
      <c r="A26" s="50"/>
      <c r="B26" s="50"/>
      <c r="C26" s="50"/>
      <c r="D26" s="50"/>
      <c r="E26" s="51"/>
      <c r="F26" s="52"/>
      <c r="G26" s="53"/>
    </row>
    <row r="27" spans="1:10" s="36" customFormat="1" ht="12.75" hidden="1">
      <c r="A27" s="93"/>
      <c r="B27" s="93"/>
      <c r="C27" s="93"/>
      <c r="D27" s="96">
        <f>G27+พ.ค.!D27</f>
        <v>0</v>
      </c>
      <c r="E27" s="147" t="s">
        <v>114</v>
      </c>
      <c r="F27" s="142" t="s">
        <v>118</v>
      </c>
      <c r="G27" s="149"/>
    </row>
    <row r="28" spans="1:10" s="36" customFormat="1" ht="12.75" hidden="1">
      <c r="A28" s="95"/>
      <c r="B28" s="95"/>
      <c r="C28" s="95"/>
      <c r="D28" s="96">
        <f>G28+พ.ค.!D28</f>
        <v>0</v>
      </c>
      <c r="E28" s="146" t="s">
        <v>115</v>
      </c>
      <c r="F28" s="142" t="s">
        <v>119</v>
      </c>
      <c r="G28" s="150"/>
    </row>
    <row r="29" spans="1:10" s="36" customFormat="1" ht="12.75" hidden="1">
      <c r="A29" s="95"/>
      <c r="B29" s="95"/>
      <c r="C29" s="95"/>
      <c r="D29" s="96">
        <f>G29+พ.ค.!D29</f>
        <v>0</v>
      </c>
      <c r="E29" s="146" t="s">
        <v>116</v>
      </c>
      <c r="F29" s="102" t="s">
        <v>120</v>
      </c>
      <c r="G29" s="150"/>
    </row>
    <row r="30" spans="1:10" s="36" customFormat="1" ht="12.75" hidden="1">
      <c r="A30" s="95"/>
      <c r="B30" s="95"/>
      <c r="C30" s="95"/>
      <c r="D30" s="96">
        <f>G30+พ.ค.!D30</f>
        <v>0</v>
      </c>
      <c r="E30" s="146" t="s">
        <v>117</v>
      </c>
      <c r="F30" s="142" t="s">
        <v>121</v>
      </c>
      <c r="G30" s="150"/>
    </row>
    <row r="31" spans="1:10" s="174" customFormat="1" ht="12.75">
      <c r="A31" s="171"/>
      <c r="B31" s="172"/>
      <c r="C31" s="172"/>
      <c r="D31" s="171">
        <f>G31+พ.ค.!D31</f>
        <v>778608</v>
      </c>
      <c r="E31" s="101" t="s">
        <v>26</v>
      </c>
      <c r="F31" s="102">
        <v>11041000</v>
      </c>
      <c r="G31" s="173">
        <f>6310+8290+12600+4352+8380+4352+4152+8380+8380+8380+8380+6310+6310+6110+6310+6310+6310+6310+6310+6310+6310+6310</f>
        <v>151166</v>
      </c>
      <c r="I31" s="175"/>
      <c r="J31" s="175"/>
    </row>
    <row r="32" spans="1:10" s="36" customFormat="1" ht="12.75">
      <c r="A32" s="96"/>
      <c r="B32" s="97"/>
      <c r="C32" s="97"/>
      <c r="D32" s="96">
        <f>G32+พ.ค.!D32</f>
        <v>40400</v>
      </c>
      <c r="E32" s="115" t="s">
        <v>75</v>
      </c>
      <c r="F32" s="109">
        <v>11042000</v>
      </c>
      <c r="G32" s="151"/>
      <c r="I32" s="54"/>
      <c r="J32" s="54"/>
    </row>
    <row r="33" spans="1:10" s="36" customFormat="1" ht="12.75">
      <c r="A33" s="96"/>
      <c r="B33" s="97"/>
      <c r="C33" s="97"/>
      <c r="D33" s="96">
        <f>G33+พ.ค.!D33</f>
        <v>0</v>
      </c>
      <c r="E33" s="108" t="s">
        <v>44</v>
      </c>
      <c r="F33" s="109">
        <v>11043001</v>
      </c>
      <c r="G33" s="66"/>
      <c r="I33" s="55"/>
      <c r="J33" s="55"/>
    </row>
    <row r="34" spans="1:10" s="36" customFormat="1" ht="12.75">
      <c r="A34" s="96"/>
      <c r="B34" s="97"/>
      <c r="C34" s="97"/>
      <c r="D34" s="96">
        <f>G34+พ.ค.!D34</f>
        <v>0</v>
      </c>
      <c r="E34" s="108" t="s">
        <v>45</v>
      </c>
      <c r="F34" s="109">
        <v>11043002</v>
      </c>
      <c r="G34" s="66"/>
      <c r="I34" s="55"/>
      <c r="J34" s="55"/>
    </row>
    <row r="35" spans="1:10" s="36" customFormat="1" ht="12.75">
      <c r="A35" s="96"/>
      <c r="B35" s="97"/>
      <c r="C35" s="97"/>
      <c r="D35" s="96">
        <f>G35+พ.ค.!D35</f>
        <v>0</v>
      </c>
      <c r="E35" s="108" t="s">
        <v>46</v>
      </c>
      <c r="F35" s="109">
        <v>11043003</v>
      </c>
      <c r="G35" s="66"/>
      <c r="I35" s="55"/>
      <c r="J35" s="55"/>
    </row>
    <row r="36" spans="1:10" s="36" customFormat="1" ht="12.75">
      <c r="A36" s="96"/>
      <c r="B36" s="97"/>
      <c r="C36" s="97"/>
      <c r="D36" s="96">
        <f>G36+พ.ค.!D36</f>
        <v>0</v>
      </c>
      <c r="E36" s="108" t="s">
        <v>122</v>
      </c>
      <c r="F36" s="109">
        <v>11044000</v>
      </c>
      <c r="G36" s="66"/>
      <c r="I36" s="55"/>
      <c r="J36" s="55"/>
    </row>
    <row r="37" spans="1:10" s="36" customFormat="1" ht="12.75">
      <c r="A37" s="96"/>
      <c r="B37" s="97"/>
      <c r="C37" s="97"/>
      <c r="D37" s="96">
        <f>G37+พ.ค.!D37</f>
        <v>500000</v>
      </c>
      <c r="E37" s="108" t="s">
        <v>47</v>
      </c>
      <c r="F37" s="109">
        <v>11045000</v>
      </c>
      <c r="G37" s="66">
        <v>300000</v>
      </c>
      <c r="I37" s="55"/>
      <c r="J37" s="55"/>
    </row>
    <row r="38" spans="1:10" s="36" customFormat="1" ht="12.75">
      <c r="A38" s="96"/>
      <c r="B38" s="97"/>
      <c r="C38" s="97"/>
      <c r="D38" s="96">
        <f>G38+พ.ค.!D38</f>
        <v>0</v>
      </c>
      <c r="E38" s="108" t="s">
        <v>48</v>
      </c>
      <c r="F38" s="109">
        <v>11046000</v>
      </c>
      <c r="G38" s="66"/>
    </row>
    <row r="39" spans="1:10" s="174" customFormat="1" ht="12.75">
      <c r="A39" s="171"/>
      <c r="B39" s="172"/>
      <c r="C39" s="172"/>
      <c r="D39" s="171">
        <f>G39+พ.ค.!D39</f>
        <v>0</v>
      </c>
      <c r="E39" s="103" t="s">
        <v>112</v>
      </c>
      <c r="F39" s="102">
        <v>11047000</v>
      </c>
      <c r="G39" s="173"/>
    </row>
    <row r="40" spans="1:10" s="174" customFormat="1" ht="12.75">
      <c r="A40" s="171"/>
      <c r="B40" s="172"/>
      <c r="C40" s="172"/>
      <c r="D40" s="171">
        <f>G40+พ.ค.!D40</f>
        <v>0</v>
      </c>
      <c r="E40" s="103" t="s">
        <v>104</v>
      </c>
      <c r="F40" s="102">
        <v>12045000</v>
      </c>
      <c r="G40" s="173"/>
    </row>
    <row r="41" spans="1:10" s="174" customFormat="1" ht="12.75" hidden="1">
      <c r="A41" s="171"/>
      <c r="B41" s="172"/>
      <c r="C41" s="172"/>
      <c r="D41" s="171">
        <f>G41+พ.ค.!D41</f>
        <v>0</v>
      </c>
      <c r="E41" s="103" t="s">
        <v>132</v>
      </c>
      <c r="F41" s="102">
        <v>12046000</v>
      </c>
      <c r="G41" s="173"/>
    </row>
    <row r="42" spans="1:10" s="174" customFormat="1" ht="12.75" hidden="1">
      <c r="A42" s="171"/>
      <c r="B42" s="172"/>
      <c r="C42" s="172"/>
      <c r="D42" s="171">
        <f>G42+พ.ค.!D42</f>
        <v>0</v>
      </c>
      <c r="E42" s="103" t="s">
        <v>100</v>
      </c>
      <c r="F42" s="102">
        <v>19020000</v>
      </c>
      <c r="G42" s="173"/>
    </row>
    <row r="43" spans="1:10" s="174" customFormat="1" ht="12.75" hidden="1">
      <c r="A43" s="171"/>
      <c r="B43" s="172"/>
      <c r="C43" s="172"/>
      <c r="D43" s="171">
        <f>G43+พ.ค.!D43</f>
        <v>0</v>
      </c>
      <c r="E43" s="103" t="s">
        <v>101</v>
      </c>
      <c r="F43" s="102">
        <v>19030000</v>
      </c>
      <c r="G43" s="173"/>
    </row>
    <row r="44" spans="1:10" s="174" customFormat="1" ht="12.75">
      <c r="A44" s="171"/>
      <c r="B44" s="172"/>
      <c r="C44" s="172"/>
      <c r="D44" s="171">
        <f>G44+พ.ค.!D44</f>
        <v>0</v>
      </c>
      <c r="E44" s="103" t="s">
        <v>102</v>
      </c>
      <c r="F44" s="102">
        <v>19040000</v>
      </c>
      <c r="G44" s="173"/>
    </row>
    <row r="45" spans="1:10" s="36" customFormat="1" ht="12.75">
      <c r="A45" s="96"/>
      <c r="B45" s="97"/>
      <c r="C45" s="97"/>
      <c r="D45" s="96">
        <f>G45+พ.ค.!D45</f>
        <v>36756.35</v>
      </c>
      <c r="E45" s="108" t="s">
        <v>78</v>
      </c>
      <c r="F45" s="109">
        <v>21040001</v>
      </c>
      <c r="G45" s="66">
        <v>7794.89</v>
      </c>
    </row>
    <row r="46" spans="1:10" s="36" customFormat="1" ht="12.75" hidden="1">
      <c r="A46" s="96"/>
      <c r="B46" s="97"/>
      <c r="C46" s="97"/>
      <c r="D46" s="96">
        <f>G46+พ.ค.!D46</f>
        <v>0</v>
      </c>
      <c r="E46" s="108" t="s">
        <v>99</v>
      </c>
      <c r="F46" s="109">
        <v>21040002</v>
      </c>
      <c r="G46" s="66"/>
    </row>
    <row r="47" spans="1:10" s="36" customFormat="1" ht="12.75" hidden="1">
      <c r="A47" s="96"/>
      <c r="B47" s="97"/>
      <c r="C47" s="97"/>
      <c r="D47" s="96">
        <f>G47+พ.ค.!D47</f>
        <v>0</v>
      </c>
      <c r="E47" s="108" t="s">
        <v>105</v>
      </c>
      <c r="F47" s="109">
        <v>21040003</v>
      </c>
      <c r="G47" s="66"/>
    </row>
    <row r="48" spans="1:10" s="36" customFormat="1" ht="12.75">
      <c r="A48" s="96"/>
      <c r="B48" s="97"/>
      <c r="C48" s="97"/>
      <c r="D48" s="96">
        <f>G48+พ.ค.!D48</f>
        <v>0</v>
      </c>
      <c r="E48" s="108" t="s">
        <v>106</v>
      </c>
      <c r="F48" s="109">
        <v>21040004</v>
      </c>
      <c r="G48" s="66"/>
    </row>
    <row r="49" spans="1:7" s="36" customFormat="1" ht="12.75">
      <c r="A49" s="96"/>
      <c r="B49" s="97"/>
      <c r="C49" s="97"/>
      <c r="D49" s="96">
        <f>G49+พ.ค.!D49</f>
        <v>0</v>
      </c>
      <c r="E49" s="108" t="s">
        <v>79</v>
      </c>
      <c r="F49" s="109">
        <v>21040005</v>
      </c>
      <c r="G49" s="66"/>
    </row>
    <row r="50" spans="1:7" s="36" customFormat="1" ht="12.75">
      <c r="A50" s="96"/>
      <c r="B50" s="97"/>
      <c r="C50" s="97"/>
      <c r="D50" s="96">
        <f>G50+พ.ค.!D50</f>
        <v>0</v>
      </c>
      <c r="E50" s="108" t="s">
        <v>107</v>
      </c>
      <c r="F50" s="109">
        <v>21040006</v>
      </c>
      <c r="G50" s="66"/>
    </row>
    <row r="51" spans="1:7" s="36" customFormat="1" ht="12.75">
      <c r="A51" s="96"/>
      <c r="B51" s="97"/>
      <c r="C51" s="97"/>
      <c r="D51" s="96">
        <f>G51+พ.ค.!D51</f>
        <v>0</v>
      </c>
      <c r="E51" s="108" t="s">
        <v>80</v>
      </c>
      <c r="F51" s="109">
        <v>21040007</v>
      </c>
      <c r="G51" s="66"/>
    </row>
    <row r="52" spans="1:7" s="36" customFormat="1" ht="12.75">
      <c r="A52" s="96"/>
      <c r="B52" s="97"/>
      <c r="C52" s="97"/>
      <c r="D52" s="96">
        <f>G52+พ.ค.!D52</f>
        <v>30700</v>
      </c>
      <c r="E52" s="108" t="s">
        <v>81</v>
      </c>
      <c r="F52" s="109">
        <v>21040008</v>
      </c>
      <c r="G52" s="66">
        <v>7000</v>
      </c>
    </row>
    <row r="53" spans="1:7" s="36" customFormat="1" ht="12.75" hidden="1">
      <c r="A53" s="96"/>
      <c r="B53" s="97"/>
      <c r="C53" s="97"/>
      <c r="D53" s="96">
        <f>G53+พ.ค.!D53</f>
        <v>0</v>
      </c>
      <c r="E53" s="108" t="s">
        <v>108</v>
      </c>
      <c r="F53" s="109">
        <v>21040009</v>
      </c>
      <c r="G53" s="66"/>
    </row>
    <row r="54" spans="1:7" s="36" customFormat="1" ht="12.75" hidden="1">
      <c r="A54" s="96"/>
      <c r="B54" s="97"/>
      <c r="C54" s="97"/>
      <c r="D54" s="96">
        <f>G54+พ.ค.!D54</f>
        <v>0</v>
      </c>
      <c r="E54" s="108" t="s">
        <v>109</v>
      </c>
      <c r="F54" s="109">
        <v>21040010</v>
      </c>
      <c r="G54" s="66"/>
    </row>
    <row r="55" spans="1:7" s="36" customFormat="1" ht="12.75" hidden="1">
      <c r="A55" s="96"/>
      <c r="B55" s="97"/>
      <c r="C55" s="97"/>
      <c r="D55" s="96">
        <f>G55+พ.ค.!D55</f>
        <v>0</v>
      </c>
      <c r="E55" s="108" t="s">
        <v>110</v>
      </c>
      <c r="F55" s="109">
        <v>21040011</v>
      </c>
      <c r="G55" s="66"/>
    </row>
    <row r="56" spans="1:7" s="36" customFormat="1" ht="12.75" hidden="1">
      <c r="A56" s="96"/>
      <c r="B56" s="97"/>
      <c r="C56" s="97"/>
      <c r="D56" s="96">
        <f>G56+พ.ค.!D56</f>
        <v>0</v>
      </c>
      <c r="E56" s="108" t="s">
        <v>111</v>
      </c>
      <c r="F56" s="109">
        <v>21040012</v>
      </c>
      <c r="G56" s="66"/>
    </row>
    <row r="57" spans="1:7" s="36" customFormat="1" ht="12.75">
      <c r="A57" s="96"/>
      <c r="B57" s="97"/>
      <c r="C57" s="97"/>
      <c r="D57" s="96">
        <f>G57+พ.ค.!D57</f>
        <v>67445</v>
      </c>
      <c r="E57" s="108" t="s">
        <v>82</v>
      </c>
      <c r="F57" s="109">
        <v>21040013</v>
      </c>
      <c r="G57" s="66">
        <v>6307</v>
      </c>
    </row>
    <row r="58" spans="1:7" s="36" customFormat="1" ht="12.75">
      <c r="A58" s="96"/>
      <c r="B58" s="97"/>
      <c r="C58" s="97"/>
      <c r="D58" s="96">
        <f>G58+พ.ค.!D58</f>
        <v>0</v>
      </c>
      <c r="E58" s="108" t="s">
        <v>83</v>
      </c>
      <c r="F58" s="109">
        <v>21040014</v>
      </c>
      <c r="G58" s="66"/>
    </row>
    <row r="59" spans="1:7" s="36" customFormat="1" ht="12.75">
      <c r="A59" s="96"/>
      <c r="B59" s="97"/>
      <c r="C59" s="97"/>
      <c r="D59" s="96">
        <f>G59+พ.ค.!D59</f>
        <v>1096514</v>
      </c>
      <c r="E59" s="108" t="s">
        <v>84</v>
      </c>
      <c r="F59" s="109">
        <v>21040015</v>
      </c>
      <c r="G59" s="66">
        <v>106358</v>
      </c>
    </row>
    <row r="60" spans="1:7" s="36" customFormat="1" ht="12.75">
      <c r="A60" s="96"/>
      <c r="B60" s="97"/>
      <c r="C60" s="97"/>
      <c r="D60" s="96">
        <f>G60+พ.ค.!D60</f>
        <v>3467.63</v>
      </c>
      <c r="E60" s="108" t="s">
        <v>85</v>
      </c>
      <c r="F60" s="109">
        <v>21040016</v>
      </c>
      <c r="G60" s="66">
        <v>2080</v>
      </c>
    </row>
    <row r="61" spans="1:7" s="36" customFormat="1" ht="12.75">
      <c r="A61" s="96"/>
      <c r="B61" s="97"/>
      <c r="C61" s="97"/>
      <c r="D61" s="96">
        <f>G61+พ.ค.!D61</f>
        <v>61900</v>
      </c>
      <c r="E61" s="108" t="s">
        <v>145</v>
      </c>
      <c r="F61" s="109">
        <v>21040099</v>
      </c>
      <c r="G61" s="66">
        <v>520</v>
      </c>
    </row>
    <row r="62" spans="1:7" s="36" customFormat="1" ht="12.75">
      <c r="A62" s="96"/>
      <c r="B62" s="97"/>
      <c r="C62" s="97"/>
      <c r="D62" s="96">
        <f>G62+พ.ค.!D62</f>
        <v>0</v>
      </c>
      <c r="E62" s="108" t="s">
        <v>113</v>
      </c>
      <c r="F62" s="109">
        <v>21061000</v>
      </c>
      <c r="G62" s="66"/>
    </row>
    <row r="63" spans="1:7" s="36" customFormat="1" ht="12.75">
      <c r="A63" s="96"/>
      <c r="B63" s="97"/>
      <c r="C63" s="97"/>
      <c r="D63" s="96">
        <f>G63+พ.ค.!D63</f>
        <v>0</v>
      </c>
      <c r="E63" s="108" t="s">
        <v>124</v>
      </c>
      <c r="F63" s="109">
        <v>22011001</v>
      </c>
      <c r="G63" s="66"/>
    </row>
    <row r="64" spans="1:7" s="36" customFormat="1" ht="12.75">
      <c r="A64" s="96"/>
      <c r="B64" s="97"/>
      <c r="C64" s="97"/>
      <c r="D64" s="96">
        <f>G64+พ.ค.!D64</f>
        <v>0</v>
      </c>
      <c r="E64" s="108" t="s">
        <v>125</v>
      </c>
      <c r="F64" s="109">
        <v>22011002</v>
      </c>
      <c r="G64" s="66"/>
    </row>
    <row r="65" spans="1:7" s="36" customFormat="1" ht="12.75">
      <c r="A65" s="96"/>
      <c r="B65" s="97"/>
      <c r="C65" s="97"/>
      <c r="D65" s="96">
        <f>G65+พ.ค.!D65</f>
        <v>0</v>
      </c>
      <c r="E65" s="154" t="s">
        <v>126</v>
      </c>
      <c r="F65" s="109">
        <v>22011003</v>
      </c>
      <c r="G65" s="66"/>
    </row>
    <row r="66" spans="1:7" s="36" customFormat="1" ht="12.75">
      <c r="A66" s="96"/>
      <c r="B66" s="97"/>
      <c r="C66" s="97"/>
      <c r="D66" s="96">
        <f>G66+พ.ค.!D66</f>
        <v>0</v>
      </c>
      <c r="E66" s="108" t="s">
        <v>127</v>
      </c>
      <c r="F66" s="109">
        <v>22011004</v>
      </c>
      <c r="G66" s="66"/>
    </row>
    <row r="67" spans="1:7" s="36" customFormat="1" ht="12.75">
      <c r="A67" s="96"/>
      <c r="B67" s="97"/>
      <c r="C67" s="97"/>
      <c r="D67" s="96">
        <f>G67+พ.ค.!D67</f>
        <v>0</v>
      </c>
      <c r="E67" s="154" t="s">
        <v>128</v>
      </c>
      <c r="F67" s="109">
        <v>22012001</v>
      </c>
      <c r="G67" s="66"/>
    </row>
    <row r="68" spans="1:7" s="36" customFormat="1" ht="12.75">
      <c r="A68" s="96"/>
      <c r="B68" s="97"/>
      <c r="C68" s="97"/>
      <c r="D68" s="96">
        <f>G68+พ.ค.!D68</f>
        <v>0</v>
      </c>
      <c r="E68" s="108" t="s">
        <v>129</v>
      </c>
      <c r="F68" s="109">
        <v>22012002</v>
      </c>
      <c r="G68" s="66"/>
    </row>
    <row r="69" spans="1:7" s="36" customFormat="1" ht="12.75">
      <c r="A69" s="96"/>
      <c r="B69" s="97"/>
      <c r="C69" s="97"/>
      <c r="D69" s="96">
        <f>G69+พ.ค.!D69</f>
        <v>0</v>
      </c>
      <c r="E69" s="108" t="s">
        <v>130</v>
      </c>
      <c r="F69" s="109">
        <v>22012003</v>
      </c>
      <c r="G69" s="66"/>
    </row>
    <row r="70" spans="1:7" s="36" customFormat="1" ht="12.75">
      <c r="A70" s="96"/>
      <c r="B70" s="97"/>
      <c r="C70" s="97"/>
      <c r="D70" s="96">
        <f>G70+พ.ค.!D70</f>
        <v>0</v>
      </c>
      <c r="E70" s="108" t="s">
        <v>131</v>
      </c>
      <c r="F70" s="109">
        <v>22012004</v>
      </c>
      <c r="G70" s="66"/>
    </row>
    <row r="71" spans="1:7" s="36" customFormat="1" ht="12.75">
      <c r="A71" s="96"/>
      <c r="B71" s="97"/>
      <c r="C71" s="97"/>
      <c r="D71" s="96">
        <f>G71+พ.ค.!D71</f>
        <v>0</v>
      </c>
      <c r="E71" s="108" t="s">
        <v>103</v>
      </c>
      <c r="F71" s="109">
        <v>29010000</v>
      </c>
      <c r="G71" s="66"/>
    </row>
    <row r="72" spans="1:7" s="36" customFormat="1" ht="12.75">
      <c r="A72" s="96"/>
      <c r="B72" s="97"/>
      <c r="C72" s="97"/>
      <c r="D72" s="96">
        <f>G72+พ.ค.!D72</f>
        <v>70351.520000000004</v>
      </c>
      <c r="E72" s="108" t="s">
        <v>41</v>
      </c>
      <c r="F72" s="109">
        <v>31000000</v>
      </c>
      <c r="G72" s="66"/>
    </row>
    <row r="73" spans="1:7" s="36" customFormat="1" ht="12.75">
      <c r="A73" s="96"/>
      <c r="B73" s="97"/>
      <c r="C73" s="97"/>
      <c r="D73" s="96">
        <f>G73+พ.ค.!D73</f>
        <v>0</v>
      </c>
      <c r="E73" s="108" t="s">
        <v>71</v>
      </c>
      <c r="F73" s="109">
        <v>32000000</v>
      </c>
      <c r="G73" s="66"/>
    </row>
    <row r="74" spans="1:7" s="36" customFormat="1" ht="12.75">
      <c r="A74" s="96"/>
      <c r="B74" s="97"/>
      <c r="C74" s="97"/>
      <c r="D74" s="96">
        <f>G74+พ.ค.!D74</f>
        <v>0</v>
      </c>
      <c r="E74" s="108" t="str">
        <f>IF(ISBLANK(ต.ค.!E74)," ",ต.ค.!E74)</f>
        <v xml:space="preserve"> </v>
      </c>
      <c r="F74" s="109" t="str">
        <f>IF(ISBLANK(ต.ค.!F74)," ",ต.ค.!F74)</f>
        <v xml:space="preserve"> </v>
      </c>
      <c r="G74" s="98"/>
    </row>
    <row r="75" spans="1:7" s="36" customFormat="1" ht="12.75">
      <c r="A75" s="96"/>
      <c r="B75" s="97"/>
      <c r="C75" s="97"/>
      <c r="D75" s="96">
        <f>G75+พ.ค.!D75</f>
        <v>0</v>
      </c>
      <c r="E75" s="108" t="str">
        <f>IF(ISBLANK(ต.ค.!E75)," ",ต.ค.!E75)</f>
        <v xml:space="preserve"> </v>
      </c>
      <c r="F75" s="109" t="str">
        <f>IF(ISBLANK(ต.ค.!F75)," ",ต.ค.!F75)</f>
        <v xml:space="preserve"> </v>
      </c>
      <c r="G75" s="98"/>
    </row>
    <row r="76" spans="1:7" s="36" customFormat="1" ht="12.75">
      <c r="A76" s="96"/>
      <c r="B76" s="97"/>
      <c r="C76" s="97"/>
      <c r="D76" s="96">
        <f>G76+พ.ค.!D76</f>
        <v>0</v>
      </c>
      <c r="E76" s="108" t="str">
        <f>IF(ISBLANK(ต.ค.!E76)," ",ต.ค.!E76)</f>
        <v xml:space="preserve"> </v>
      </c>
      <c r="F76" s="109" t="str">
        <f>IF(ISBLANK(ต.ค.!F76)," ",ต.ค.!F76)</f>
        <v xml:space="preserve"> </v>
      </c>
      <c r="G76" s="98"/>
    </row>
    <row r="77" spans="1:7" s="36" customFormat="1" ht="31.5" customHeight="1">
      <c r="A77" s="110"/>
      <c r="B77" s="111"/>
      <c r="C77" s="111"/>
      <c r="D77" s="110"/>
      <c r="E77" s="113"/>
      <c r="F77" s="114"/>
      <c r="G77" s="112"/>
    </row>
    <row r="78" spans="1:7" s="36" customFormat="1" ht="13.5" thickBot="1">
      <c r="A78" s="56">
        <v>0</v>
      </c>
      <c r="B78" s="56">
        <v>0</v>
      </c>
      <c r="C78" s="56">
        <v>0</v>
      </c>
      <c r="D78" s="57">
        <f>SUM(D31:D77)</f>
        <v>2686142.5</v>
      </c>
      <c r="E78" s="39" t="s">
        <v>24</v>
      </c>
      <c r="F78" s="40"/>
      <c r="G78" s="58">
        <f>SUM(G31:G77)</f>
        <v>581225.89</v>
      </c>
    </row>
    <row r="79" spans="1:7" s="36" customFormat="1" ht="12.75">
      <c r="A79" s="41"/>
      <c r="B79" s="59"/>
      <c r="C79" s="41"/>
      <c r="D79" s="60"/>
      <c r="E79" s="43"/>
      <c r="F79" s="61"/>
      <c r="G79" s="62"/>
    </row>
    <row r="80" spans="1:7" s="36" customFormat="1" ht="13.5" thickBot="1">
      <c r="A80" s="46">
        <f>A25+A78</f>
        <v>39700000</v>
      </c>
      <c r="B80" s="46">
        <f>B25+B78</f>
        <v>0</v>
      </c>
      <c r="C80" s="46">
        <f>C25+C78</f>
        <v>39700000</v>
      </c>
      <c r="D80" s="46">
        <f>D25+D78</f>
        <v>35972519.480000004</v>
      </c>
      <c r="E80" s="47" t="s">
        <v>27</v>
      </c>
      <c r="F80" s="63"/>
      <c r="G80" s="64">
        <f>(G25+G78)</f>
        <v>2470917.54</v>
      </c>
    </row>
    <row r="81" spans="1:11" ht="15" thickTop="1">
      <c r="A81" s="16"/>
      <c r="B81" s="16"/>
      <c r="C81" s="16"/>
      <c r="D81" s="16"/>
      <c r="E81" s="17"/>
      <c r="F81" s="18"/>
      <c r="G81" s="19"/>
    </row>
    <row r="82" spans="1:11" ht="23.25" customHeight="1">
      <c r="A82" s="20"/>
      <c r="B82" s="20"/>
      <c r="C82" s="20"/>
      <c r="D82" s="20"/>
      <c r="E82" s="21"/>
      <c r="F82" s="22"/>
      <c r="G82" s="23"/>
    </row>
    <row r="83" spans="1:11">
      <c r="A83" s="20"/>
      <c r="B83" s="20"/>
      <c r="C83" s="20"/>
      <c r="D83" s="20"/>
      <c r="E83" s="21"/>
      <c r="F83" s="22"/>
      <c r="G83" s="23"/>
    </row>
    <row r="84" spans="1:11" s="24" customFormat="1" ht="15" thickBot="1">
      <c r="A84" s="201" t="s">
        <v>70</v>
      </c>
      <c r="B84" s="202"/>
      <c r="C84" s="202"/>
      <c r="D84" s="202"/>
      <c r="E84" s="202"/>
      <c r="F84" s="202"/>
      <c r="G84" s="202"/>
    </row>
    <row r="85" spans="1:11" ht="15" thickTop="1">
      <c r="A85" s="189" t="s">
        <v>1</v>
      </c>
      <c r="B85" s="190"/>
      <c r="C85" s="190"/>
      <c r="D85" s="190"/>
      <c r="E85" s="191" t="s">
        <v>6</v>
      </c>
      <c r="F85" s="198" t="s">
        <v>7</v>
      </c>
      <c r="G85" s="12" t="s">
        <v>2</v>
      </c>
      <c r="H85" s="25"/>
      <c r="I85" s="179" t="s">
        <v>52</v>
      </c>
      <c r="J85" s="180"/>
      <c r="K85" s="24"/>
    </row>
    <row r="86" spans="1:11">
      <c r="A86" s="10" t="s">
        <v>3</v>
      </c>
      <c r="B86" s="10" t="s">
        <v>4</v>
      </c>
      <c r="C86" s="10"/>
      <c r="D86" s="10" t="s">
        <v>5</v>
      </c>
      <c r="E86" s="192"/>
      <c r="F86" s="199"/>
      <c r="G86" s="12" t="s">
        <v>8</v>
      </c>
      <c r="H86" s="25"/>
      <c r="I86" s="181"/>
      <c r="J86" s="182"/>
      <c r="K86" s="24"/>
    </row>
    <row r="87" spans="1:11">
      <c r="A87" s="11" t="s">
        <v>9</v>
      </c>
      <c r="B87" s="11" t="s">
        <v>10</v>
      </c>
      <c r="C87" s="11" t="s">
        <v>11</v>
      </c>
      <c r="D87" s="11" t="s">
        <v>9</v>
      </c>
      <c r="E87" s="192"/>
      <c r="F87" s="199"/>
      <c r="G87" s="12" t="s">
        <v>12</v>
      </c>
      <c r="I87" s="156" t="s">
        <v>50</v>
      </c>
      <c r="J87" s="157" t="s">
        <v>50</v>
      </c>
    </row>
    <row r="88" spans="1:11">
      <c r="A88" s="13"/>
      <c r="B88" s="13" t="s">
        <v>13</v>
      </c>
      <c r="C88" s="13" t="s">
        <v>9</v>
      </c>
      <c r="D88" s="13"/>
      <c r="E88" s="193"/>
      <c r="F88" s="200"/>
      <c r="G88" s="14" t="s">
        <v>9</v>
      </c>
      <c r="I88" s="158" t="s">
        <v>51</v>
      </c>
      <c r="J88" s="159" t="s">
        <v>133</v>
      </c>
    </row>
    <row r="89" spans="1:11" s="36" customFormat="1" ht="12.75">
      <c r="A89" s="139"/>
      <c r="B89" s="139"/>
      <c r="C89" s="139"/>
      <c r="D89" s="139"/>
      <c r="E89" s="140" t="s">
        <v>28</v>
      </c>
      <c r="F89" s="65"/>
      <c r="G89" s="65"/>
      <c r="I89" s="65"/>
      <c r="J89" s="65"/>
    </row>
    <row r="90" spans="1:11" s="36" customFormat="1" ht="12.75">
      <c r="A90" s="96">
        <f>[2]มิ.ย.!G7</f>
        <v>13550000</v>
      </c>
      <c r="B90" s="141">
        <v>0</v>
      </c>
      <c r="C90" s="121">
        <f>SUM(A90+B90)</f>
        <v>13550000</v>
      </c>
      <c r="D90" s="96">
        <f>G90+พ.ค.!D90</f>
        <v>9439216</v>
      </c>
      <c r="E90" s="115" t="s">
        <v>29</v>
      </c>
      <c r="F90" s="142" t="s">
        <v>86</v>
      </c>
      <c r="G90" s="98">
        <f>I90+J90</f>
        <v>1006507</v>
      </c>
      <c r="I90" s="66">
        <v>1006507</v>
      </c>
      <c r="J90" s="67"/>
    </row>
    <row r="91" spans="1:11" s="36" customFormat="1" ht="12.75">
      <c r="A91" s="96">
        <f>[2]มิ.ย.!G8</f>
        <v>2657520</v>
      </c>
      <c r="B91" s="141">
        <v>0</v>
      </c>
      <c r="C91" s="121">
        <f t="shared" ref="C91:C100" si="1">SUM(A91+B91)</f>
        <v>2657520</v>
      </c>
      <c r="D91" s="96">
        <f>G91+พ.ค.!D91</f>
        <v>1951996</v>
      </c>
      <c r="E91" s="115" t="s">
        <v>30</v>
      </c>
      <c r="F91" s="142" t="s">
        <v>87</v>
      </c>
      <c r="G91" s="98">
        <f t="shared" ref="G91:G100" si="2">I91+J91</f>
        <v>207060</v>
      </c>
      <c r="I91" s="66">
        <v>207060</v>
      </c>
      <c r="J91" s="91"/>
    </row>
    <row r="92" spans="1:11" s="36" customFormat="1" ht="12.75">
      <c r="A92" s="96">
        <f>[2]มิ.ย.!G9</f>
        <v>8701420</v>
      </c>
      <c r="B92" s="141">
        <v>0</v>
      </c>
      <c r="C92" s="121">
        <f t="shared" si="1"/>
        <v>8701420</v>
      </c>
      <c r="D92" s="96">
        <f>G92+พ.ค.!D92</f>
        <v>5906206</v>
      </c>
      <c r="E92" s="115" t="s">
        <v>31</v>
      </c>
      <c r="F92" s="142" t="s">
        <v>88</v>
      </c>
      <c r="G92" s="98">
        <f t="shared" si="2"/>
        <v>593860</v>
      </c>
      <c r="I92" s="66">
        <v>593860</v>
      </c>
      <c r="J92" s="67"/>
    </row>
    <row r="93" spans="1:11" s="36" customFormat="1" ht="12.75">
      <c r="A93" s="96">
        <f>[2]มิ.ย.!G10</f>
        <v>574400</v>
      </c>
      <c r="B93" s="141">
        <v>0</v>
      </c>
      <c r="C93" s="121">
        <f t="shared" si="1"/>
        <v>574400</v>
      </c>
      <c r="D93" s="96">
        <f>G93+พ.ค.!D93</f>
        <v>339808</v>
      </c>
      <c r="E93" s="115" t="s">
        <v>32</v>
      </c>
      <c r="F93" s="142" t="s">
        <v>89</v>
      </c>
      <c r="G93" s="98">
        <f t="shared" si="2"/>
        <v>40120</v>
      </c>
      <c r="I93" s="66">
        <v>40120</v>
      </c>
      <c r="J93" s="91"/>
    </row>
    <row r="94" spans="1:11" s="36" customFormat="1" ht="12.75">
      <c r="A94" s="96">
        <f>[2]มิ.ย.!G11</f>
        <v>4600860</v>
      </c>
      <c r="B94" s="141">
        <v>0</v>
      </c>
      <c r="C94" s="121">
        <f t="shared" si="1"/>
        <v>4600860</v>
      </c>
      <c r="D94" s="96">
        <f>G94+พ.ค.!D94</f>
        <v>2345134.54</v>
      </c>
      <c r="E94" s="115" t="s">
        <v>33</v>
      </c>
      <c r="F94" s="142" t="s">
        <v>90</v>
      </c>
      <c r="G94" s="98">
        <f t="shared" si="2"/>
        <v>305262</v>
      </c>
      <c r="I94" s="66">
        <f>160406+8290+12600+4352+8380+4352+4152+8380+8380+8380+8380+6310+6310+6110+6310+6310+6310+6310+6310+6310+6310+6310</f>
        <v>305262</v>
      </c>
      <c r="J94" s="68"/>
    </row>
    <row r="95" spans="1:11" s="36" customFormat="1" ht="12.75">
      <c r="A95" s="96">
        <f>[2]มิ.ย.!G12</f>
        <v>2504400</v>
      </c>
      <c r="B95" s="141">
        <v>0</v>
      </c>
      <c r="C95" s="121">
        <f t="shared" si="1"/>
        <v>2504400</v>
      </c>
      <c r="D95" s="96">
        <f>G95+พ.ค.!D95</f>
        <v>619604.25</v>
      </c>
      <c r="E95" s="115" t="s">
        <v>34</v>
      </c>
      <c r="F95" s="142" t="s">
        <v>91</v>
      </c>
      <c r="G95" s="98">
        <f t="shared" si="2"/>
        <v>88057</v>
      </c>
      <c r="I95" s="66">
        <v>88057</v>
      </c>
      <c r="J95" s="67"/>
    </row>
    <row r="96" spans="1:11" s="36" customFormat="1" ht="12.75">
      <c r="A96" s="96">
        <f>[2]มิ.ย.!G13</f>
        <v>268000</v>
      </c>
      <c r="B96" s="141">
        <v>0</v>
      </c>
      <c r="C96" s="121">
        <f t="shared" si="1"/>
        <v>268000</v>
      </c>
      <c r="D96" s="96">
        <f>G96+พ.ค.!D96</f>
        <v>154068.29999999999</v>
      </c>
      <c r="E96" s="115" t="s">
        <v>35</v>
      </c>
      <c r="F96" s="142" t="s">
        <v>92</v>
      </c>
      <c r="G96" s="98">
        <f t="shared" si="2"/>
        <v>35739.910000000003</v>
      </c>
      <c r="I96" s="66">
        <v>35739.910000000003</v>
      </c>
      <c r="J96" s="91"/>
    </row>
    <row r="97" spans="1:10" s="36" customFormat="1" ht="12.75">
      <c r="A97" s="96">
        <f>[2]มิ.ย.!G14</f>
        <v>1029900</v>
      </c>
      <c r="B97" s="141">
        <v>0</v>
      </c>
      <c r="C97" s="121">
        <f t="shared" si="1"/>
        <v>1029900</v>
      </c>
      <c r="D97" s="96">
        <f>G97+พ.ค.!D97</f>
        <v>204380</v>
      </c>
      <c r="E97" s="115" t="s">
        <v>36</v>
      </c>
      <c r="F97" s="142" t="s">
        <v>93</v>
      </c>
      <c r="G97" s="98">
        <f t="shared" si="2"/>
        <v>160000</v>
      </c>
      <c r="I97" s="66">
        <v>160000</v>
      </c>
      <c r="J97" s="68"/>
    </row>
    <row r="98" spans="1:10" s="36" customFormat="1" ht="12.75">
      <c r="A98" s="96">
        <f>[2]มิ.ย.!G15</f>
        <v>3043500</v>
      </c>
      <c r="B98" s="141">
        <v>0</v>
      </c>
      <c r="C98" s="121">
        <f t="shared" si="1"/>
        <v>3043500</v>
      </c>
      <c r="D98" s="96">
        <f>G98+พ.ค.!D98</f>
        <v>140000</v>
      </c>
      <c r="E98" s="115" t="s">
        <v>37</v>
      </c>
      <c r="F98" s="142" t="s">
        <v>94</v>
      </c>
      <c r="G98" s="98">
        <f t="shared" si="2"/>
        <v>140000</v>
      </c>
      <c r="I98" s="66">
        <v>140000</v>
      </c>
      <c r="J98" s="67"/>
    </row>
    <row r="99" spans="1:10" s="36" customFormat="1" ht="12.75">
      <c r="A99" s="96">
        <f>[2]มิ.ย.!G16</f>
        <v>0</v>
      </c>
      <c r="B99" s="141">
        <v>0</v>
      </c>
      <c r="C99" s="121">
        <f t="shared" si="1"/>
        <v>0</v>
      </c>
      <c r="D99" s="96">
        <f>G99+พ.ค.!D99</f>
        <v>0</v>
      </c>
      <c r="E99" s="115" t="s">
        <v>38</v>
      </c>
      <c r="F99" s="142" t="s">
        <v>95</v>
      </c>
      <c r="G99" s="98">
        <f t="shared" si="2"/>
        <v>0</v>
      </c>
      <c r="I99" s="66">
        <v>0</v>
      </c>
      <c r="J99" s="91"/>
    </row>
    <row r="100" spans="1:10" s="36" customFormat="1" ht="12.75">
      <c r="A100" s="96">
        <f>[2]มิ.ย.!G17</f>
        <v>2770000</v>
      </c>
      <c r="B100" s="141">
        <v>0</v>
      </c>
      <c r="C100" s="121">
        <f t="shared" si="1"/>
        <v>2770000</v>
      </c>
      <c r="D100" s="96">
        <f>G100+พ.ค.!D100</f>
        <v>1609000</v>
      </c>
      <c r="E100" s="115" t="s">
        <v>39</v>
      </c>
      <c r="F100" s="142" t="s">
        <v>96</v>
      </c>
      <c r="G100" s="98">
        <f t="shared" si="2"/>
        <v>0</v>
      </c>
      <c r="I100" s="89">
        <v>0</v>
      </c>
      <c r="J100" s="92"/>
    </row>
    <row r="101" spans="1:10" s="36" customFormat="1" ht="12.75">
      <c r="A101" s="110"/>
      <c r="B101" s="143"/>
      <c r="C101" s="122"/>
      <c r="D101" s="110"/>
      <c r="E101" s="123"/>
      <c r="F101" s="144"/>
      <c r="G101" s="112"/>
      <c r="I101" s="69"/>
      <c r="J101" s="70"/>
    </row>
    <row r="102" spans="1:10" s="36" customFormat="1" ht="13.5" thickBot="1">
      <c r="A102" s="46">
        <f>SUM(A90:A100)</f>
        <v>39700000</v>
      </c>
      <c r="B102" s="71">
        <f>SUM(B90:B100)</f>
        <v>0</v>
      </c>
      <c r="C102" s="46">
        <f>SUM(C90:C100)</f>
        <v>39700000</v>
      </c>
      <c r="D102" s="46">
        <f>SUM(D90:D100)</f>
        <v>22709413.09</v>
      </c>
      <c r="E102" s="47" t="s">
        <v>24</v>
      </c>
      <c r="F102" s="48"/>
      <c r="G102" s="49">
        <f>SUM(G90:G100)</f>
        <v>2576605.91</v>
      </c>
      <c r="I102" s="49">
        <f>SUM(I90:I100)</f>
        <v>2576605.91</v>
      </c>
      <c r="J102" s="49">
        <f>SUM(J90:J100)</f>
        <v>0</v>
      </c>
    </row>
    <row r="103" spans="1:10" s="36" customFormat="1" ht="13.5" thickTop="1">
      <c r="A103" s="72"/>
      <c r="B103" s="73"/>
      <c r="C103" s="72"/>
      <c r="D103" s="72"/>
      <c r="E103" s="74"/>
      <c r="F103" s="75"/>
      <c r="G103" s="76"/>
      <c r="I103" s="77"/>
      <c r="J103" s="77"/>
    </row>
    <row r="104" spans="1:10" s="174" customFormat="1" ht="12.75">
      <c r="A104" s="176"/>
      <c r="B104" s="177"/>
      <c r="C104" s="177"/>
      <c r="D104" s="176">
        <f>G104+พ.ค.!D104</f>
        <v>832498</v>
      </c>
      <c r="E104" s="169" t="s">
        <v>26</v>
      </c>
      <c r="F104" s="170">
        <v>11041000</v>
      </c>
      <c r="G104" s="178">
        <v>171310</v>
      </c>
    </row>
    <row r="105" spans="1:10" s="174" customFormat="1" ht="12.75">
      <c r="A105" s="171"/>
      <c r="B105" s="172"/>
      <c r="C105" s="172"/>
      <c r="D105" s="171">
        <f>G105+พ.ค.!D105</f>
        <v>300000</v>
      </c>
      <c r="E105" s="103" t="s">
        <v>47</v>
      </c>
      <c r="F105" s="102">
        <v>11045000</v>
      </c>
      <c r="G105" s="173">
        <v>100000</v>
      </c>
    </row>
    <row r="106" spans="1:10" s="174" customFormat="1" ht="12.75">
      <c r="A106" s="171"/>
      <c r="B106" s="172"/>
      <c r="C106" s="172"/>
      <c r="D106" s="171">
        <f>G106+พ.ค.!D106</f>
        <v>0</v>
      </c>
      <c r="E106" s="103" t="s">
        <v>48</v>
      </c>
      <c r="F106" s="102">
        <v>11046000</v>
      </c>
      <c r="G106" s="173"/>
    </row>
    <row r="107" spans="1:10" s="174" customFormat="1" ht="12.75">
      <c r="A107" s="171"/>
      <c r="B107" s="172"/>
      <c r="C107" s="172"/>
      <c r="D107" s="171">
        <f>G107+พ.ค.!D107</f>
        <v>0</v>
      </c>
      <c r="E107" s="103" t="s">
        <v>112</v>
      </c>
      <c r="F107" s="102">
        <v>11047000</v>
      </c>
      <c r="G107" s="173"/>
    </row>
    <row r="108" spans="1:10" s="174" customFormat="1" ht="12.75" hidden="1">
      <c r="A108" s="171"/>
      <c r="B108" s="172"/>
      <c r="C108" s="172"/>
      <c r="D108" s="171">
        <f>G108+พ.ค.!D108</f>
        <v>0</v>
      </c>
      <c r="E108" s="103" t="s">
        <v>123</v>
      </c>
      <c r="F108" s="102">
        <v>12010010</v>
      </c>
      <c r="G108" s="173"/>
    </row>
    <row r="109" spans="1:10" s="174" customFormat="1" ht="12.75">
      <c r="A109" s="171"/>
      <c r="B109" s="172"/>
      <c r="C109" s="172"/>
      <c r="D109" s="171">
        <f>G109+พ.ค.!D109</f>
        <v>0</v>
      </c>
      <c r="E109" s="103" t="s">
        <v>104</v>
      </c>
      <c r="F109" s="102">
        <v>12045000</v>
      </c>
      <c r="G109" s="173"/>
    </row>
    <row r="110" spans="1:10" s="174" customFormat="1" ht="12.75" hidden="1">
      <c r="A110" s="171"/>
      <c r="B110" s="172"/>
      <c r="C110" s="172"/>
      <c r="D110" s="171">
        <f>G110+พ.ค.!D110</f>
        <v>0</v>
      </c>
      <c r="E110" s="103" t="s">
        <v>132</v>
      </c>
      <c r="F110" s="102">
        <v>12046000</v>
      </c>
      <c r="G110" s="173"/>
    </row>
    <row r="111" spans="1:10" s="174" customFormat="1" ht="12.75" hidden="1">
      <c r="A111" s="171"/>
      <c r="B111" s="172"/>
      <c r="C111" s="172"/>
      <c r="D111" s="171">
        <f>G111+พ.ค.!D111</f>
        <v>0</v>
      </c>
      <c r="E111" s="103" t="s">
        <v>100</v>
      </c>
      <c r="F111" s="102">
        <v>19020000</v>
      </c>
      <c r="G111" s="173"/>
    </row>
    <row r="112" spans="1:10" s="174" customFormat="1" ht="12.75" hidden="1">
      <c r="A112" s="171"/>
      <c r="B112" s="172"/>
      <c r="C112" s="172"/>
      <c r="D112" s="171">
        <f>G112+พ.ค.!D112</f>
        <v>0</v>
      </c>
      <c r="E112" s="103" t="s">
        <v>101</v>
      </c>
      <c r="F112" s="102">
        <v>19030000</v>
      </c>
      <c r="G112" s="173"/>
    </row>
    <row r="113" spans="1:10" s="174" customFormat="1" ht="12.75">
      <c r="A113" s="171"/>
      <c r="B113" s="172"/>
      <c r="C113" s="172"/>
      <c r="D113" s="171">
        <f>G113+พ.ค.!D113</f>
        <v>0</v>
      </c>
      <c r="E113" s="103" t="s">
        <v>102</v>
      </c>
      <c r="F113" s="102">
        <v>19040000</v>
      </c>
      <c r="G113" s="173"/>
    </row>
    <row r="114" spans="1:10" s="36" customFormat="1" ht="12.75">
      <c r="A114" s="96"/>
      <c r="B114" s="97"/>
      <c r="C114" s="97"/>
      <c r="D114" s="96">
        <f>G114+พ.ค.!D114</f>
        <v>386052</v>
      </c>
      <c r="E114" s="108" t="s">
        <v>76</v>
      </c>
      <c r="F114" s="109">
        <v>21010000</v>
      </c>
      <c r="G114" s="66"/>
      <c r="I114" s="54"/>
      <c r="J114" s="54"/>
    </row>
    <row r="115" spans="1:10" s="36" customFormat="1" ht="12.75" customHeight="1">
      <c r="A115" s="96"/>
      <c r="B115" s="97"/>
      <c r="C115" s="97"/>
      <c r="D115" s="96">
        <f>G115+พ.ค.!D115</f>
        <v>0</v>
      </c>
      <c r="E115" s="108" t="s">
        <v>77</v>
      </c>
      <c r="F115" s="109">
        <v>21020000</v>
      </c>
      <c r="G115" s="66"/>
      <c r="I115" s="155"/>
      <c r="J115" s="55"/>
    </row>
    <row r="116" spans="1:10" s="36" customFormat="1" ht="12.75">
      <c r="A116" s="96"/>
      <c r="B116" s="97"/>
      <c r="C116" s="97"/>
      <c r="D116" s="96">
        <f>G116+พ.ค.!D116</f>
        <v>0</v>
      </c>
      <c r="E116" s="108" t="s">
        <v>40</v>
      </c>
      <c r="F116" s="109">
        <v>21030000</v>
      </c>
      <c r="G116" s="66"/>
      <c r="I116" s="55"/>
    </row>
    <row r="117" spans="1:10" s="36" customFormat="1" ht="12.75">
      <c r="A117" s="96"/>
      <c r="B117" s="97"/>
      <c r="C117" s="97"/>
      <c r="D117" s="96">
        <f>G117+พ.ค.!D117</f>
        <v>41865.51</v>
      </c>
      <c r="E117" s="108" t="s">
        <v>78</v>
      </c>
      <c r="F117" s="109">
        <v>21040001</v>
      </c>
      <c r="G117" s="66">
        <v>4038.98</v>
      </c>
      <c r="I117" s="55"/>
      <c r="J117" s="55"/>
    </row>
    <row r="118" spans="1:10" s="36" customFormat="1" ht="12.75">
      <c r="A118" s="96"/>
      <c r="B118" s="97"/>
      <c r="C118" s="97"/>
      <c r="D118" s="96">
        <f>G118+พ.ค.!D118</f>
        <v>0</v>
      </c>
      <c r="E118" s="108" t="s">
        <v>99</v>
      </c>
      <c r="F118" s="109">
        <v>21040002</v>
      </c>
      <c r="G118" s="66"/>
      <c r="I118" s="55"/>
      <c r="J118" s="55"/>
    </row>
    <row r="119" spans="1:10" s="36" customFormat="1" ht="12.75" hidden="1">
      <c r="A119" s="96"/>
      <c r="B119" s="97"/>
      <c r="C119" s="97"/>
      <c r="D119" s="96">
        <f>G119+พ.ค.!D119</f>
        <v>0</v>
      </c>
      <c r="E119" s="108" t="s">
        <v>105</v>
      </c>
      <c r="F119" s="109">
        <v>21040003</v>
      </c>
      <c r="G119" s="66"/>
      <c r="I119" s="55"/>
      <c r="J119" s="55"/>
    </row>
    <row r="120" spans="1:10" s="36" customFormat="1" ht="12.75">
      <c r="A120" s="96"/>
      <c r="B120" s="97"/>
      <c r="C120" s="97"/>
      <c r="D120" s="96">
        <f>G120+พ.ค.!D120</f>
        <v>0</v>
      </c>
      <c r="E120" s="108" t="s">
        <v>106</v>
      </c>
      <c r="F120" s="109">
        <v>21040004</v>
      </c>
      <c r="G120" s="66"/>
      <c r="I120" s="55"/>
      <c r="J120" s="55"/>
    </row>
    <row r="121" spans="1:10" s="36" customFormat="1" ht="12.75">
      <c r="A121" s="96"/>
      <c r="B121" s="97"/>
      <c r="C121" s="97"/>
      <c r="D121" s="96">
        <f>G121+พ.ค.!D121</f>
        <v>5235.3</v>
      </c>
      <c r="E121" s="108" t="s">
        <v>79</v>
      </c>
      <c r="F121" s="109">
        <v>21040005</v>
      </c>
      <c r="G121" s="66"/>
      <c r="I121" s="55"/>
      <c r="J121" s="55"/>
    </row>
    <row r="122" spans="1:10" s="36" customFormat="1" ht="12.75">
      <c r="A122" s="96"/>
      <c r="B122" s="97"/>
      <c r="C122" s="97"/>
      <c r="D122" s="96">
        <f>G122+พ.ค.!D122</f>
        <v>0</v>
      </c>
      <c r="E122" s="108" t="s">
        <v>107</v>
      </c>
      <c r="F122" s="109">
        <v>21040006</v>
      </c>
      <c r="G122" s="66"/>
      <c r="I122" s="55"/>
      <c r="J122" s="55"/>
    </row>
    <row r="123" spans="1:10" s="36" customFormat="1" ht="12.75">
      <c r="A123" s="96"/>
      <c r="B123" s="97"/>
      <c r="C123" s="97"/>
      <c r="D123" s="96">
        <f>G123+พ.ค.!D123</f>
        <v>0</v>
      </c>
      <c r="E123" s="108" t="s">
        <v>80</v>
      </c>
      <c r="F123" s="109">
        <v>21040007</v>
      </c>
      <c r="G123" s="66"/>
      <c r="I123" s="55"/>
      <c r="J123" s="55"/>
    </row>
    <row r="124" spans="1:10" s="36" customFormat="1" ht="12.75">
      <c r="A124" s="96"/>
      <c r="B124" s="97"/>
      <c r="C124" s="97"/>
      <c r="D124" s="96">
        <f>G124+พ.ค.!D124</f>
        <v>62830</v>
      </c>
      <c r="E124" s="108" t="s">
        <v>81</v>
      </c>
      <c r="F124" s="109">
        <v>21040008</v>
      </c>
      <c r="G124" s="66"/>
      <c r="I124" s="55"/>
      <c r="J124" s="55"/>
    </row>
    <row r="125" spans="1:10" s="36" customFormat="1" ht="12.75" hidden="1">
      <c r="A125" s="96"/>
      <c r="B125" s="97"/>
      <c r="C125" s="97"/>
      <c r="D125" s="96">
        <f>G125+พ.ค.!D125</f>
        <v>0</v>
      </c>
      <c r="E125" s="108" t="s">
        <v>108</v>
      </c>
      <c r="F125" s="109">
        <v>21040009</v>
      </c>
      <c r="G125" s="66"/>
      <c r="I125" s="55"/>
      <c r="J125" s="55"/>
    </row>
    <row r="126" spans="1:10" s="36" customFormat="1" ht="12.75" hidden="1">
      <c r="A126" s="96"/>
      <c r="B126" s="97"/>
      <c r="C126" s="97"/>
      <c r="D126" s="96">
        <f>G126+พ.ค.!D126</f>
        <v>0</v>
      </c>
      <c r="E126" s="108" t="s">
        <v>109</v>
      </c>
      <c r="F126" s="109">
        <v>21040010</v>
      </c>
      <c r="G126" s="66"/>
      <c r="I126" s="55"/>
      <c r="J126" s="55"/>
    </row>
    <row r="127" spans="1:10" s="36" customFormat="1" ht="12.75" hidden="1">
      <c r="A127" s="96"/>
      <c r="B127" s="97"/>
      <c r="C127" s="97"/>
      <c r="D127" s="96">
        <f>G127+พ.ค.!D127</f>
        <v>0</v>
      </c>
      <c r="E127" s="108" t="s">
        <v>110</v>
      </c>
      <c r="F127" s="109">
        <v>21040011</v>
      </c>
      <c r="G127" s="66"/>
      <c r="I127" s="55"/>
      <c r="J127" s="55"/>
    </row>
    <row r="128" spans="1:10" s="36" customFormat="1" ht="12.75" hidden="1">
      <c r="A128" s="96"/>
      <c r="B128" s="97"/>
      <c r="C128" s="97"/>
      <c r="D128" s="96">
        <f>G128+พ.ค.!D128</f>
        <v>0</v>
      </c>
      <c r="E128" s="108" t="s">
        <v>111</v>
      </c>
      <c r="F128" s="109">
        <v>21040012</v>
      </c>
      <c r="G128" s="66"/>
      <c r="I128" s="55"/>
      <c r="J128" s="55"/>
    </row>
    <row r="129" spans="1:10" s="36" customFormat="1" ht="12.75">
      <c r="A129" s="96"/>
      <c r="B129" s="97"/>
      <c r="C129" s="97"/>
      <c r="D129" s="96">
        <f>G129+พ.ค.!D129</f>
        <v>67445</v>
      </c>
      <c r="E129" s="108" t="s">
        <v>82</v>
      </c>
      <c r="F129" s="109">
        <v>21040013</v>
      </c>
      <c r="G129" s="66">
        <v>6307</v>
      </c>
      <c r="I129" s="55"/>
      <c r="J129" s="55"/>
    </row>
    <row r="130" spans="1:10" s="36" customFormat="1" ht="12.75">
      <c r="A130" s="96"/>
      <c r="B130" s="97"/>
      <c r="C130" s="97"/>
      <c r="D130" s="96">
        <f>G130+พ.ค.!D130</f>
        <v>0</v>
      </c>
      <c r="E130" s="108" t="s">
        <v>83</v>
      </c>
      <c r="F130" s="109">
        <v>21040014</v>
      </c>
      <c r="G130" s="66"/>
      <c r="I130" s="55"/>
      <c r="J130" s="55"/>
    </row>
    <row r="131" spans="1:10" s="36" customFormat="1" ht="12.75">
      <c r="A131" s="96"/>
      <c r="B131" s="97"/>
      <c r="C131" s="97"/>
      <c r="D131" s="96">
        <f>G131+พ.ค.!D131</f>
        <v>1096514</v>
      </c>
      <c r="E131" s="108" t="s">
        <v>84</v>
      </c>
      <c r="F131" s="109">
        <v>21040015</v>
      </c>
      <c r="G131" s="66">
        <f>106358</f>
        <v>106358</v>
      </c>
      <c r="I131" s="55"/>
      <c r="J131" s="55"/>
    </row>
    <row r="132" spans="1:10" s="36" customFormat="1" ht="12.75">
      <c r="A132" s="96"/>
      <c r="B132" s="97"/>
      <c r="C132" s="97"/>
      <c r="D132" s="96">
        <f>G132+พ.ค.!D132</f>
        <v>0</v>
      </c>
      <c r="E132" s="108" t="s">
        <v>85</v>
      </c>
      <c r="F132" s="109">
        <v>21040016</v>
      </c>
      <c r="G132" s="66"/>
      <c r="I132" s="55"/>
      <c r="J132" s="55"/>
    </row>
    <row r="133" spans="1:10" s="36" customFormat="1" ht="12.75">
      <c r="A133" s="96"/>
      <c r="B133" s="97"/>
      <c r="C133" s="97"/>
      <c r="D133" s="96">
        <f>G133+พ.ค.!D133</f>
        <v>60900</v>
      </c>
      <c r="E133" s="108" t="s">
        <v>97</v>
      </c>
      <c r="F133" s="109">
        <v>21040099</v>
      </c>
      <c r="G133" s="66">
        <v>520</v>
      </c>
    </row>
    <row r="134" spans="1:10" s="36" customFormat="1" ht="12.75">
      <c r="A134" s="96"/>
      <c r="B134" s="97"/>
      <c r="C134" s="97"/>
      <c r="D134" s="96">
        <f>G134+พ.ค.!D134</f>
        <v>0</v>
      </c>
      <c r="E134" s="108" t="s">
        <v>113</v>
      </c>
      <c r="F134" s="109">
        <v>21061000</v>
      </c>
      <c r="G134" s="66"/>
    </row>
    <row r="135" spans="1:10" s="36" customFormat="1" ht="12.75">
      <c r="A135" s="96"/>
      <c r="B135" s="97"/>
      <c r="C135" s="97"/>
      <c r="D135" s="96">
        <f>G135+พ.ค.!D135</f>
        <v>0</v>
      </c>
      <c r="E135" s="108" t="s">
        <v>124</v>
      </c>
      <c r="F135" s="109">
        <v>22011001</v>
      </c>
      <c r="G135" s="66"/>
    </row>
    <row r="136" spans="1:10" s="36" customFormat="1" ht="12.75">
      <c r="A136" s="96"/>
      <c r="B136" s="97"/>
      <c r="C136" s="97"/>
      <c r="D136" s="96">
        <f>G136+พ.ค.!D136</f>
        <v>0</v>
      </c>
      <c r="E136" s="108" t="s">
        <v>125</v>
      </c>
      <c r="F136" s="109">
        <v>22011002</v>
      </c>
      <c r="G136" s="66"/>
    </row>
    <row r="137" spans="1:10" s="36" customFormat="1" ht="12.75">
      <c r="A137" s="96"/>
      <c r="B137" s="97"/>
      <c r="C137" s="97"/>
      <c r="D137" s="96">
        <f>G137+พ.ค.!D137</f>
        <v>0</v>
      </c>
      <c r="E137" s="154" t="s">
        <v>126</v>
      </c>
      <c r="F137" s="109">
        <v>22011003</v>
      </c>
      <c r="G137" s="66"/>
    </row>
    <row r="138" spans="1:10" s="36" customFormat="1" ht="12.75">
      <c r="A138" s="96"/>
      <c r="B138" s="97"/>
      <c r="C138" s="97"/>
      <c r="D138" s="96">
        <f>G138+พ.ค.!D138</f>
        <v>0</v>
      </c>
      <c r="E138" s="108" t="s">
        <v>127</v>
      </c>
      <c r="F138" s="109">
        <v>22011004</v>
      </c>
      <c r="G138" s="66"/>
    </row>
    <row r="139" spans="1:10" s="36" customFormat="1" ht="12.75">
      <c r="A139" s="96"/>
      <c r="B139" s="97"/>
      <c r="C139" s="97"/>
      <c r="D139" s="96">
        <f>G139+พ.ค.!D139</f>
        <v>0</v>
      </c>
      <c r="E139" s="154" t="s">
        <v>128</v>
      </c>
      <c r="F139" s="109">
        <v>22012001</v>
      </c>
      <c r="G139" s="66"/>
    </row>
    <row r="140" spans="1:10" s="36" customFormat="1" ht="12.75">
      <c r="A140" s="96"/>
      <c r="B140" s="97"/>
      <c r="C140" s="97"/>
      <c r="D140" s="96">
        <f>G140+พ.ค.!D140</f>
        <v>0</v>
      </c>
      <c r="E140" s="108" t="s">
        <v>129</v>
      </c>
      <c r="F140" s="109">
        <v>22012002</v>
      </c>
      <c r="G140" s="66"/>
    </row>
    <row r="141" spans="1:10" s="36" customFormat="1" ht="12.75">
      <c r="A141" s="96"/>
      <c r="B141" s="97"/>
      <c r="C141" s="97"/>
      <c r="D141" s="96">
        <f>G141+พ.ค.!D141</f>
        <v>0</v>
      </c>
      <c r="E141" s="108" t="s">
        <v>130</v>
      </c>
      <c r="F141" s="109">
        <v>22012003</v>
      </c>
      <c r="G141" s="66"/>
    </row>
    <row r="142" spans="1:10" s="36" customFormat="1" ht="12.75">
      <c r="A142" s="96"/>
      <c r="B142" s="97"/>
      <c r="C142" s="97"/>
      <c r="D142" s="96">
        <f>G142+พ.ค.!D142</f>
        <v>0</v>
      </c>
      <c r="E142" s="108" t="s">
        <v>131</v>
      </c>
      <c r="F142" s="109">
        <v>22012004</v>
      </c>
      <c r="G142" s="66"/>
    </row>
    <row r="143" spans="1:10" s="36" customFormat="1" ht="12.75">
      <c r="A143" s="96"/>
      <c r="B143" s="97"/>
      <c r="C143" s="97"/>
      <c r="D143" s="96">
        <f>G143+พ.ค.!D143</f>
        <v>0</v>
      </c>
      <c r="E143" s="108" t="s">
        <v>103</v>
      </c>
      <c r="F143" s="109">
        <v>29010000</v>
      </c>
      <c r="G143" s="66"/>
    </row>
    <row r="144" spans="1:10" s="36" customFormat="1" ht="12.75">
      <c r="A144" s="96"/>
      <c r="B144" s="97"/>
      <c r="C144" s="97"/>
      <c r="D144" s="96">
        <f>G144+พ.ค.!D144</f>
        <v>1572700</v>
      </c>
      <c r="E144" s="108" t="s">
        <v>41</v>
      </c>
      <c r="F144" s="109">
        <v>31000000</v>
      </c>
      <c r="G144" s="66">
        <v>245000</v>
      </c>
    </row>
    <row r="145" spans="1:9" s="36" customFormat="1" ht="12.75">
      <c r="A145" s="96"/>
      <c r="B145" s="97"/>
      <c r="C145" s="97"/>
      <c r="D145" s="96">
        <f>G145+พ.ค.!D145</f>
        <v>0</v>
      </c>
      <c r="E145" s="108" t="s">
        <v>71</v>
      </c>
      <c r="F145" s="109">
        <v>32000000</v>
      </c>
      <c r="G145" s="66"/>
    </row>
    <row r="146" spans="1:9" s="36" customFormat="1" ht="12.75">
      <c r="A146" s="96"/>
      <c r="B146" s="97"/>
      <c r="C146" s="97"/>
      <c r="D146" s="96">
        <f>G146+พ.ค.!D146</f>
        <v>0</v>
      </c>
      <c r="E146" s="108" t="str">
        <f>IF(ISBLANK(ต.ค.!E74)," ",ต.ค.!E74)</f>
        <v xml:space="preserve"> </v>
      </c>
      <c r="F146" s="109" t="str">
        <f>IF(ISBLANK(ต.ค.!F74)," ",ต.ค.!F74)</f>
        <v xml:space="preserve"> </v>
      </c>
      <c r="G146" s="98"/>
    </row>
    <row r="147" spans="1:9" s="36" customFormat="1" ht="12.75">
      <c r="A147" s="96"/>
      <c r="B147" s="97"/>
      <c r="C147" s="97"/>
      <c r="D147" s="96">
        <f>G147+พ.ค.!D147</f>
        <v>0</v>
      </c>
      <c r="E147" s="108" t="str">
        <f>IF(ISBLANK(ต.ค.!E75)," ",ต.ค.!E75)</f>
        <v xml:space="preserve"> </v>
      </c>
      <c r="F147" s="109" t="str">
        <f>IF(ISBLANK(ต.ค.!F75)," ",ต.ค.!F75)</f>
        <v xml:space="preserve"> </v>
      </c>
      <c r="G147" s="98"/>
    </row>
    <row r="148" spans="1:9" s="36" customFormat="1" ht="12.75">
      <c r="A148" s="96"/>
      <c r="B148" s="97"/>
      <c r="C148" s="97"/>
      <c r="D148" s="96">
        <f>G148+พ.ค.!D148</f>
        <v>0</v>
      </c>
      <c r="E148" s="108" t="str">
        <f>IF(ISBLANK(ต.ค.!E76)," ",ต.ค.!E76)</f>
        <v xml:space="preserve"> </v>
      </c>
      <c r="F148" s="109" t="str">
        <f>IF(ISBLANK(ต.ค.!F76)," ",ต.ค.!F76)</f>
        <v xml:space="preserve"> </v>
      </c>
      <c r="G148" s="98"/>
    </row>
    <row r="149" spans="1:9" s="36" customFormat="1" ht="12.75" customHeight="1">
      <c r="A149" s="111"/>
      <c r="B149" s="111"/>
      <c r="C149" s="111"/>
      <c r="D149" s="111"/>
      <c r="E149" s="113" t="str">
        <f>IF(ISBLANK(ต.ค.!E149)," ",ต.ค.!E149)</f>
        <v xml:space="preserve"> </v>
      </c>
      <c r="F149" s="114"/>
      <c r="G149" s="138"/>
    </row>
    <row r="150" spans="1:9" s="36" customFormat="1" ht="13.5" thickBot="1">
      <c r="A150" s="78"/>
      <c r="B150" s="78"/>
      <c r="C150" s="78"/>
      <c r="D150" s="79">
        <f>SUM(D104:D149)</f>
        <v>4426039.8100000005</v>
      </c>
      <c r="E150" s="47" t="s">
        <v>24</v>
      </c>
      <c r="F150" s="63"/>
      <c r="G150" s="64">
        <f>SUM(G104:G149)</f>
        <v>633533.98</v>
      </c>
    </row>
    <row r="151" spans="1:9" s="36" customFormat="1" ht="13.5" thickTop="1">
      <c r="A151" s="59"/>
      <c r="B151" s="59"/>
      <c r="C151" s="59"/>
      <c r="D151" s="59"/>
      <c r="E151" s="43"/>
      <c r="F151" s="44"/>
      <c r="G151" s="62"/>
    </row>
    <row r="152" spans="1:9" s="36" customFormat="1" ht="13.5" thickBot="1">
      <c r="A152" s="80">
        <f>A102+A150</f>
        <v>39700000</v>
      </c>
      <c r="B152" s="80">
        <f>B102+B150</f>
        <v>0</v>
      </c>
      <c r="C152" s="80">
        <f>C102+C150</f>
        <v>39700000</v>
      </c>
      <c r="D152" s="80">
        <f>D102+D150</f>
        <v>27135452.899999999</v>
      </c>
      <c r="E152" s="47" t="s">
        <v>42</v>
      </c>
      <c r="F152" s="63"/>
      <c r="G152" s="64">
        <f>G102+G150</f>
        <v>3210139.89</v>
      </c>
    </row>
    <row r="153" spans="1:9" s="36" customFormat="1" ht="13.5" thickTop="1">
      <c r="A153" s="81"/>
      <c r="B153" s="81"/>
      <c r="C153" s="81"/>
      <c r="D153" s="60"/>
      <c r="E153" s="82"/>
      <c r="F153" s="81"/>
      <c r="G153" s="61"/>
    </row>
    <row r="154" spans="1:9" s="36" customFormat="1" ht="12.75">
      <c r="A154" s="81"/>
      <c r="B154" s="81"/>
      <c r="C154" s="81"/>
      <c r="D154" s="83">
        <f>SUM(D80-D152)</f>
        <v>8837066.5800000057</v>
      </c>
      <c r="E154" s="82" t="s">
        <v>49</v>
      </c>
      <c r="F154" s="81"/>
      <c r="G154" s="83">
        <f>SUM(G80-G152)</f>
        <v>-739222.35000000009</v>
      </c>
    </row>
    <row r="155" spans="1:9" s="36" customFormat="1" ht="12.75">
      <c r="A155" s="81"/>
      <c r="B155" s="81"/>
      <c r="C155" s="81"/>
      <c r="D155" s="84"/>
      <c r="E155" s="85"/>
      <c r="F155" s="81"/>
      <c r="G155" s="86"/>
    </row>
    <row r="156" spans="1:9" s="36" customFormat="1" ht="13.5" thickBot="1">
      <c r="A156" s="81"/>
      <c r="B156" s="81"/>
      <c r="C156" s="81"/>
      <c r="D156" s="64">
        <f>(D10+D80-D152)</f>
        <v>38838533.240000002</v>
      </c>
      <c r="E156" s="85" t="s">
        <v>43</v>
      </c>
      <c r="F156" s="81"/>
      <c r="G156" s="64">
        <f>(G10+G80-G152)</f>
        <v>38838533.239999995</v>
      </c>
      <c r="H156" s="88" t="s">
        <v>72</v>
      </c>
      <c r="I156" s="88" t="s">
        <v>73</v>
      </c>
    </row>
    <row r="157" spans="1:9" ht="15" thickTop="1">
      <c r="G157" s="28"/>
      <c r="I157" s="88" t="s">
        <v>98</v>
      </c>
    </row>
    <row r="158" spans="1:9">
      <c r="G158" s="28"/>
    </row>
    <row r="159" spans="1:9">
      <c r="G159" s="28"/>
    </row>
    <row r="160" spans="1:9" ht="6.75" customHeight="1">
      <c r="G160" s="28"/>
    </row>
    <row r="161" spans="1:7" ht="25.5" customHeight="1">
      <c r="A161" s="184" t="s">
        <v>146</v>
      </c>
      <c r="B161" s="184"/>
      <c r="C161" s="184" t="s">
        <v>150</v>
      </c>
      <c r="D161" s="184"/>
      <c r="E161" s="184" t="s">
        <v>137</v>
      </c>
      <c r="F161" s="184"/>
      <c r="G161" s="184"/>
    </row>
    <row r="162" spans="1:7" ht="22.5" customHeight="1">
      <c r="A162" s="184" t="s">
        <v>139</v>
      </c>
      <c r="B162" s="184"/>
      <c r="C162" s="184" t="s">
        <v>141</v>
      </c>
      <c r="D162" s="184"/>
      <c r="E162" s="184" t="s">
        <v>138</v>
      </c>
      <c r="F162" s="184"/>
      <c r="G162" s="184"/>
    </row>
    <row r="163" spans="1:7" ht="18" customHeight="1">
      <c r="C163" s="184"/>
      <c r="D163" s="184"/>
      <c r="G163" s="28"/>
    </row>
    <row r="164" spans="1:7">
      <c r="G164" s="28"/>
    </row>
    <row r="165" spans="1:7">
      <c r="G165" s="28"/>
    </row>
    <row r="166" spans="1:7">
      <c r="G166" s="28"/>
    </row>
    <row r="167" spans="1:7">
      <c r="A167" s="27"/>
      <c r="B167" s="29"/>
      <c r="C167" s="30"/>
      <c r="D167" s="30"/>
    </row>
    <row r="168" spans="1:7">
      <c r="A168" s="27"/>
      <c r="B168" s="29"/>
      <c r="C168" s="30"/>
      <c r="D168" s="30"/>
    </row>
    <row r="169" spans="1:7">
      <c r="A169" s="27"/>
      <c r="B169" s="29"/>
      <c r="C169" s="30"/>
      <c r="D169" s="30"/>
    </row>
    <row r="170" spans="1:7">
      <c r="A170" s="27"/>
      <c r="B170" s="29"/>
      <c r="C170" s="30"/>
      <c r="D170" s="30"/>
    </row>
    <row r="171" spans="1:7">
      <c r="A171" s="184"/>
      <c r="B171" s="184"/>
      <c r="C171" s="184"/>
      <c r="D171" s="184"/>
      <c r="E171" s="184"/>
      <c r="F171" s="184"/>
      <c r="G171" s="184"/>
    </row>
  </sheetData>
  <mergeCells count="20">
    <mergeCell ref="A162:B162"/>
    <mergeCell ref="C162:D162"/>
    <mergeCell ref="E162:G162"/>
    <mergeCell ref="C163:D163"/>
    <mergeCell ref="A171:G171"/>
    <mergeCell ref="I85:J86"/>
    <mergeCell ref="A84:G84"/>
    <mergeCell ref="A1:G1"/>
    <mergeCell ref="I1:K1"/>
    <mergeCell ref="A2:G2"/>
    <mergeCell ref="A3:G3"/>
    <mergeCell ref="A5:D5"/>
    <mergeCell ref="E5:E8"/>
    <mergeCell ref="F5:F8"/>
    <mergeCell ref="A161:B161"/>
    <mergeCell ref="C161:D161"/>
    <mergeCell ref="E161:G161"/>
    <mergeCell ref="A85:D85"/>
    <mergeCell ref="E85:E88"/>
    <mergeCell ref="F85:F88"/>
  </mergeCells>
  <dataValidations count="3">
    <dataValidation type="list" allowBlank="1" showInputMessage="1" showErrorMessage="1" sqref="K3">
      <formula1>พ.ศ.</formula1>
    </dataValidation>
    <dataValidation type="list" allowBlank="1" showInputMessage="1" showErrorMessage="1" sqref="J3">
      <formula1>เดือน</formula1>
    </dataValidation>
    <dataValidation type="list" allowBlank="1" showInputMessage="1" showErrorMessage="1" sqref="I3">
      <formula1>ปีงบประมาณ</formula1>
    </dataValidation>
  </dataValidations>
  <printOptions horizontalCentered="1"/>
  <pageMargins left="0.39370078740157483" right="0.15748031496062992" top="0.55118110236220474" bottom="0.74803149606299213" header="0.47244094488188981" footer="0.43307086614173229"/>
  <pageSetup paperSize="9" scale="80" orientation="portrait" r:id="rId1"/>
  <headerFooter>
    <oddFooter>หน้าที่ &amp;P จาก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15</vt:i4>
      </vt:variant>
    </vt:vector>
  </HeadingPairs>
  <TitlesOfParts>
    <vt:vector size="30" baseType="lpstr">
      <vt:lpstr>ต.ค.</vt:lpstr>
      <vt:lpstr>พ.ย.</vt:lpstr>
      <vt:lpstr>ธ.ค.</vt:lpstr>
      <vt:lpstr>ม.ค.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ฐานข้อมูล</vt:lpstr>
      <vt:lpstr>Sheet13</vt:lpstr>
      <vt:lpstr>Sheet1</vt:lpstr>
      <vt:lpstr>ก.ค.!Print_Area</vt:lpstr>
      <vt:lpstr>ก.พ.!Print_Area</vt:lpstr>
      <vt:lpstr>ก.ย.!Print_Area</vt:lpstr>
      <vt:lpstr>ต.ค.!Print_Area</vt:lpstr>
      <vt:lpstr>ธ.ค.!Print_Area</vt:lpstr>
      <vt:lpstr>พ.ค.!Print_Area</vt:lpstr>
      <vt:lpstr>พ.ย.!Print_Area</vt:lpstr>
      <vt:lpstr>ม.ค.!Print_Area</vt:lpstr>
      <vt:lpstr>มิ.ย.!Print_Area</vt:lpstr>
      <vt:lpstr>มี.ค.!Print_Area</vt:lpstr>
      <vt:lpstr>เม.ย.!Print_Area</vt:lpstr>
      <vt:lpstr>ส.ค.!Print_Area</vt:lpstr>
      <vt:lpstr>เดือน</vt:lpstr>
      <vt:lpstr>ปีงบประมาณ</vt:lpstr>
      <vt:lpstr>พ.ศ.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Windows User</cp:lastModifiedBy>
  <cp:lastPrinted>2018-08-06T04:15:00Z</cp:lastPrinted>
  <dcterms:created xsi:type="dcterms:W3CDTF">2015-11-02T13:07:45Z</dcterms:created>
  <dcterms:modified xsi:type="dcterms:W3CDTF">2018-08-06T04:15:01Z</dcterms:modified>
</cp:coreProperties>
</file>