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20115" windowHeight="7635" activeTab="9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  <sheet name="ฐานข้อมูล" sheetId="13" state="hidden" r:id="rId13"/>
    <sheet name="Sheet13" sheetId="14" r:id="rId14"/>
    <sheet name="Sheet1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9">ก.ค.!$A$1:$G$78</definedName>
    <definedName name="_xlnm.Print_Area" localSheetId="4">ก.พ.!$A$1:$G$78</definedName>
    <definedName name="_xlnm.Print_Area" localSheetId="11">ก.ย.!$A$1:$G$78</definedName>
    <definedName name="_xlnm.Print_Area" localSheetId="0">ต.ค.!$A$1:$G$78</definedName>
    <definedName name="_xlnm.Print_Area" localSheetId="2">ธ.ค.!$A$1:$G$78</definedName>
    <definedName name="_xlnm.Print_Area" localSheetId="7">พ.ค.!$A$1:$G$78</definedName>
    <definedName name="_xlnm.Print_Area" localSheetId="1">พ.ย.!$A$1:$G$78</definedName>
    <definedName name="_xlnm.Print_Area" localSheetId="3">ม.ค.!$A$1:$G$79</definedName>
    <definedName name="_xlnm.Print_Area" localSheetId="8">มิ.ย.!$A$1:$G$78</definedName>
    <definedName name="_xlnm.Print_Area" localSheetId="5">มี.ค.!$A$1:$G$79</definedName>
    <definedName name="_xlnm.Print_Area" localSheetId="6">เม.ย.!$A$1:$G$79</definedName>
    <definedName name="_xlnm.Print_Area" localSheetId="10">ส.ค.!$A$1:$G$78</definedName>
    <definedName name="เดือน">ฐานข้อมูล!$B$2:$B$13</definedName>
    <definedName name="ปีงบประมาณ">ฐานข้อมูล!$A$2:$A$8</definedName>
    <definedName name="พ.ศ.">ฐานข้อมูล!$C$2:$C$9</definedName>
  </definedNames>
  <calcPr calcId="124519"/>
</workbook>
</file>

<file path=xl/calcChain.xml><?xml version="1.0" encoding="utf-8"?>
<calcChain xmlns="http://schemas.openxmlformats.org/spreadsheetml/2006/main">
  <c r="G11" i="1"/>
  <c r="G64" i="10"/>
  <c r="G21"/>
  <c r="I50"/>
  <c r="D65"/>
  <c r="G19"/>
  <c r="G17"/>
  <c r="G16"/>
  <c r="G15"/>
  <c r="G14"/>
  <c r="G13"/>
  <c r="G12"/>
  <c r="G11"/>
  <c r="G10"/>
  <c r="D8"/>
  <c r="G15" i="8"/>
  <c r="D65" i="9"/>
  <c r="G19"/>
  <c r="G17"/>
  <c r="G16"/>
  <c r="G15"/>
  <c r="G14"/>
  <c r="G13"/>
  <c r="G12"/>
  <c r="G11"/>
  <c r="G10"/>
  <c r="I50" l="1"/>
  <c r="G21"/>
  <c r="G64"/>
  <c r="I50" i="8" l="1"/>
  <c r="I46"/>
  <c r="G65"/>
  <c r="D65"/>
  <c r="G64" l="1"/>
  <c r="G17" l="1"/>
  <c r="G16"/>
  <c r="G12"/>
  <c r="G11"/>
  <c r="G65" i="7" l="1"/>
  <c r="G17" l="1"/>
  <c r="G16"/>
  <c r="G15"/>
  <c r="G14"/>
  <c r="G12"/>
  <c r="G11"/>
  <c r="I51"/>
  <c r="G15" i="6"/>
  <c r="D66" l="1"/>
  <c r="B19"/>
  <c r="G65" l="1"/>
  <c r="G21"/>
  <c r="I51" l="1"/>
  <c r="B55" l="1"/>
  <c r="G21" i="5" l="1"/>
  <c r="I50"/>
  <c r="G64"/>
  <c r="D65"/>
  <c r="D8" i="4" l="1"/>
  <c r="D66"/>
  <c r="G21"/>
  <c r="G65" l="1"/>
  <c r="I51" l="1"/>
  <c r="G21" i="3" l="1"/>
  <c r="G64"/>
  <c r="D66"/>
  <c r="D65"/>
  <c r="D30"/>
  <c r="D31"/>
  <c r="I50"/>
  <c r="I47"/>
  <c r="I50" i="2" l="1"/>
  <c r="I52"/>
  <c r="A13" l="1"/>
  <c r="A13" i="3"/>
  <c r="A13" i="4"/>
  <c r="A13" i="5"/>
  <c r="A13" i="6"/>
  <c r="A13" i="7"/>
  <c r="A13" i="8"/>
  <c r="A13" i="9"/>
  <c r="A13" i="10"/>
  <c r="A13" i="11"/>
  <c r="A13" i="12"/>
  <c r="A13" i="1"/>
  <c r="A1" i="3" l="1"/>
  <c r="J46" l="1"/>
  <c r="G29" i="12" l="1"/>
  <c r="G29" i="11"/>
  <c r="G29" i="10"/>
  <c r="G29" i="9"/>
  <c r="G29" i="8"/>
  <c r="G29" i="7"/>
  <c r="G29" i="6"/>
  <c r="G29" i="5"/>
  <c r="G29" i="4"/>
  <c r="G29" i="3"/>
  <c r="G64" i="1"/>
  <c r="G29"/>
  <c r="J54" i="12" l="1"/>
  <c r="J53"/>
  <c r="J51"/>
  <c r="J50"/>
  <c r="J48"/>
  <c r="J46"/>
  <c r="B54"/>
  <c r="B53"/>
  <c r="B51"/>
  <c r="B50"/>
  <c r="B48"/>
  <c r="B46"/>
  <c r="J54" i="11"/>
  <c r="J53"/>
  <c r="J51"/>
  <c r="J50"/>
  <c r="J48"/>
  <c r="J46"/>
  <c r="B54"/>
  <c r="B53"/>
  <c r="B51"/>
  <c r="B50"/>
  <c r="B48"/>
  <c r="B46"/>
  <c r="J54" i="10"/>
  <c r="J53"/>
  <c r="J51"/>
  <c r="J50"/>
  <c r="J48"/>
  <c r="J46"/>
  <c r="B53"/>
  <c r="B51"/>
  <c r="B50"/>
  <c r="B48"/>
  <c r="B46"/>
  <c r="J54" i="9"/>
  <c r="J53"/>
  <c r="J51"/>
  <c r="J50"/>
  <c r="J48"/>
  <c r="J46"/>
  <c r="B53"/>
  <c r="B51"/>
  <c r="B50"/>
  <c r="B48"/>
  <c r="B46"/>
  <c r="J54" i="8"/>
  <c r="J53"/>
  <c r="J51"/>
  <c r="J50"/>
  <c r="J48"/>
  <c r="J46"/>
  <c r="B53"/>
  <c r="B51"/>
  <c r="B50"/>
  <c r="B48"/>
  <c r="B46"/>
  <c r="J55" i="7"/>
  <c r="J54"/>
  <c r="J52"/>
  <c r="J51"/>
  <c r="J49"/>
  <c r="J47"/>
  <c r="B54"/>
  <c r="B52"/>
  <c r="B51"/>
  <c r="B49"/>
  <c r="B47"/>
  <c r="J54" i="6"/>
  <c r="J52"/>
  <c r="J51"/>
  <c r="J49"/>
  <c r="J47"/>
  <c r="B52"/>
  <c r="B51"/>
  <c r="B49"/>
  <c r="B47"/>
  <c r="J54" i="5"/>
  <c r="J53"/>
  <c r="J51"/>
  <c r="J50"/>
  <c r="B54"/>
  <c r="B53"/>
  <c r="B51"/>
  <c r="B50"/>
  <c r="B48"/>
  <c r="B46"/>
  <c r="J55" i="4"/>
  <c r="J54"/>
  <c r="J52"/>
  <c r="J51"/>
  <c r="J47"/>
  <c r="B55"/>
  <c r="B54"/>
  <c r="B52"/>
  <c r="B51"/>
  <c r="B49"/>
  <c r="B47"/>
  <c r="J54" i="3"/>
  <c r="J53"/>
  <c r="J51"/>
  <c r="J50"/>
  <c r="J48"/>
  <c r="B54"/>
  <c r="B53"/>
  <c r="B51"/>
  <c r="B50"/>
  <c r="B48"/>
  <c r="B46"/>
  <c r="B54" i="2"/>
  <c r="B53"/>
  <c r="B51"/>
  <c r="B50"/>
  <c r="B48"/>
  <c r="B46"/>
  <c r="J54"/>
  <c r="J53"/>
  <c r="J51"/>
  <c r="J50"/>
  <c r="J48"/>
  <c r="J46"/>
  <c r="B54" i="1"/>
  <c r="B53"/>
  <c r="B51"/>
  <c r="B50"/>
  <c r="B48"/>
  <c r="B46"/>
  <c r="J54"/>
  <c r="J53"/>
  <c r="J51"/>
  <c r="J50"/>
  <c r="J48"/>
  <c r="J46"/>
  <c r="D8" l="1"/>
  <c r="D8" i="5" s="1"/>
  <c r="D8" i="6" s="1"/>
  <c r="D8" i="7" s="1"/>
  <c r="D8" i="8" s="1"/>
  <c r="D8" i="9" s="1"/>
  <c r="G61" i="8"/>
  <c r="G61" i="6"/>
  <c r="G28" i="3"/>
  <c r="G17" i="11" l="1"/>
  <c r="G16"/>
  <c r="G15"/>
  <c r="G14"/>
  <c r="G13"/>
  <c r="G11"/>
  <c r="F35" i="3" l="1"/>
  <c r="F35" i="4"/>
  <c r="F35" i="5"/>
  <c r="F36" i="6"/>
  <c r="F36" i="7"/>
  <c r="F35" i="8"/>
  <c r="F35" i="9"/>
  <c r="F35" i="10"/>
  <c r="F35" i="11"/>
  <c r="F35" i="12"/>
  <c r="F35" i="2"/>
  <c r="F34" i="3"/>
  <c r="F34" i="4"/>
  <c r="F34" i="5"/>
  <c r="F34" i="6"/>
  <c r="F34" i="7"/>
  <c r="F34" i="8"/>
  <c r="F34" i="9"/>
  <c r="F34" i="10"/>
  <c r="F34" i="11"/>
  <c r="F34" i="12"/>
  <c r="F34" i="2"/>
  <c r="F33" i="3"/>
  <c r="F33" i="4"/>
  <c r="F33" i="5"/>
  <c r="F33" i="6"/>
  <c r="F33" i="7"/>
  <c r="F33" i="8"/>
  <c r="F33" i="9"/>
  <c r="F33" i="10"/>
  <c r="F33" i="11"/>
  <c r="F33" i="12"/>
  <c r="F33" i="2"/>
  <c r="F32" i="3"/>
  <c r="F32" i="4"/>
  <c r="F32" i="5"/>
  <c r="F32" i="6"/>
  <c r="F32" i="7"/>
  <c r="F32" i="8"/>
  <c r="F32" i="9"/>
  <c r="F32" i="10"/>
  <c r="F32" i="11"/>
  <c r="F32" i="12"/>
  <c r="F32" i="2"/>
  <c r="E35" i="3"/>
  <c r="E35" i="4"/>
  <c r="E35" i="5"/>
  <c r="E36" i="6"/>
  <c r="E36" i="7"/>
  <c r="E35" i="8"/>
  <c r="E35" i="9"/>
  <c r="E35" i="10"/>
  <c r="E35" i="11"/>
  <c r="E35" i="12"/>
  <c r="E35" i="2"/>
  <c r="E34" i="3"/>
  <c r="E34" i="4"/>
  <c r="E34" i="5"/>
  <c r="E34" i="6"/>
  <c r="E34" i="7"/>
  <c r="E34" i="8"/>
  <c r="E34" i="9"/>
  <c r="E34" i="10"/>
  <c r="E34" i="11"/>
  <c r="E34" i="12"/>
  <c r="E34" i="2"/>
  <c r="E33" i="3"/>
  <c r="E33" i="4"/>
  <c r="E33" i="5"/>
  <c r="E33" i="6"/>
  <c r="E33" i="7"/>
  <c r="E33" i="8"/>
  <c r="E33" i="9"/>
  <c r="E33" i="10"/>
  <c r="E33" i="11"/>
  <c r="E33" i="12"/>
  <c r="E33" i="2"/>
  <c r="E32" i="3"/>
  <c r="E32" i="4"/>
  <c r="E32" i="5"/>
  <c r="E32" i="6"/>
  <c r="E32" i="7"/>
  <c r="E32" i="8"/>
  <c r="E32" i="9"/>
  <c r="E32" i="10"/>
  <c r="E32" i="11"/>
  <c r="E32" i="12"/>
  <c r="E32" i="2"/>
  <c r="G62" i="12"/>
  <c r="G61"/>
  <c r="G60"/>
  <c r="G28"/>
  <c r="G62" i="11"/>
  <c r="G61"/>
  <c r="G60"/>
  <c r="G28"/>
  <c r="G62" i="10"/>
  <c r="G61"/>
  <c r="G60"/>
  <c r="G28"/>
  <c r="G62" i="9"/>
  <c r="G61"/>
  <c r="G60"/>
  <c r="G28"/>
  <c r="G62" i="8"/>
  <c r="G63" i="7"/>
  <c r="G62"/>
  <c r="G61"/>
  <c r="G28"/>
  <c r="G37" s="1"/>
  <c r="G63" i="6"/>
  <c r="G62"/>
  <c r="G28"/>
  <c r="G62" i="5"/>
  <c r="G61"/>
  <c r="G60"/>
  <c r="G63" i="4" l="1"/>
  <c r="G62"/>
  <c r="G61"/>
  <c r="G28"/>
  <c r="G62" i="3"/>
  <c r="G61"/>
  <c r="G60"/>
  <c r="G62" i="1"/>
  <c r="G60"/>
  <c r="G62" i="2"/>
  <c r="G61"/>
  <c r="G60"/>
  <c r="G28"/>
  <c r="G28" i="1"/>
  <c r="D62" l="1"/>
  <c r="D62" i="2" s="1"/>
  <c r="D62" i="3" s="1"/>
  <c r="D63" i="4" s="1"/>
  <c r="D62" i="5" s="1"/>
  <c r="D63" i="6" s="1"/>
  <c r="D63" i="7" s="1"/>
  <c r="D62" i="8" s="1"/>
  <c r="D62" i="9" s="1"/>
  <c r="D62" i="10" s="1"/>
  <c r="D62" i="11" s="1"/>
  <c r="D62" i="12" s="1"/>
  <c r="D22" i="1"/>
  <c r="D22" i="2" s="1"/>
  <c r="D22" i="3" s="1"/>
  <c r="D22" i="4" s="1"/>
  <c r="D22" i="5" s="1"/>
  <c r="D22" i="6" s="1"/>
  <c r="D22" i="7" s="1"/>
  <c r="D22" i="8" s="1"/>
  <c r="D22" i="9" s="1"/>
  <c r="D22" i="10" s="1"/>
  <c r="D22" i="11" s="1"/>
  <c r="D22" i="12" s="1"/>
  <c r="G19" i="7" l="1"/>
  <c r="G13"/>
  <c r="G19" i="11"/>
  <c r="G19" i="12"/>
  <c r="G17"/>
  <c r="G16"/>
  <c r="G15"/>
  <c r="G14"/>
  <c r="G13"/>
  <c r="G11"/>
  <c r="G19" i="8"/>
  <c r="G13"/>
  <c r="G17" i="6"/>
  <c r="G13"/>
  <c r="G19" i="5"/>
  <c r="G13"/>
  <c r="G13" i="2"/>
  <c r="G19"/>
  <c r="G19" i="4"/>
  <c r="G13"/>
  <c r="G19" i="3"/>
  <c r="G19" i="1"/>
  <c r="G15"/>
  <c r="G13"/>
  <c r="A47" i="12"/>
  <c r="A48"/>
  <c r="A49"/>
  <c r="A50"/>
  <c r="A51"/>
  <c r="A52"/>
  <c r="A53"/>
  <c r="A54"/>
  <c r="A55"/>
  <c r="A56"/>
  <c r="A46"/>
  <c r="A47" i="11"/>
  <c r="A48"/>
  <c r="A49"/>
  <c r="A50"/>
  <c r="A51"/>
  <c r="A52"/>
  <c r="A53"/>
  <c r="A54"/>
  <c r="A55"/>
  <c r="A56"/>
  <c r="A46"/>
  <c r="A47" i="10"/>
  <c r="A48"/>
  <c r="A49"/>
  <c r="A50"/>
  <c r="A51"/>
  <c r="A52"/>
  <c r="A53"/>
  <c r="A54"/>
  <c r="A55"/>
  <c r="A56"/>
  <c r="A46"/>
  <c r="A47" i="9"/>
  <c r="A48"/>
  <c r="A49"/>
  <c r="A50"/>
  <c r="A51"/>
  <c r="A52"/>
  <c r="A53"/>
  <c r="A54"/>
  <c r="A55"/>
  <c r="A56"/>
  <c r="A46"/>
  <c r="A47" i="8"/>
  <c r="A48"/>
  <c r="A49"/>
  <c r="A50"/>
  <c r="A51"/>
  <c r="A52"/>
  <c r="A53"/>
  <c r="A54"/>
  <c r="A55"/>
  <c r="A56"/>
  <c r="A46"/>
  <c r="A48" i="7"/>
  <c r="A49"/>
  <c r="A50"/>
  <c r="A51"/>
  <c r="A52"/>
  <c r="A53"/>
  <c r="A54"/>
  <c r="A55"/>
  <c r="A56"/>
  <c r="A57"/>
  <c r="A47"/>
  <c r="A48" i="6"/>
  <c r="A49"/>
  <c r="A50"/>
  <c r="A51"/>
  <c r="A52"/>
  <c r="A53"/>
  <c r="A54"/>
  <c r="A55"/>
  <c r="A56"/>
  <c r="A57"/>
  <c r="A47"/>
  <c r="A47" i="5"/>
  <c r="A48"/>
  <c r="A49"/>
  <c r="A50"/>
  <c r="A51"/>
  <c r="A52"/>
  <c r="A53"/>
  <c r="A54"/>
  <c r="A55"/>
  <c r="A56"/>
  <c r="A46"/>
  <c r="A48" i="4"/>
  <c r="A49"/>
  <c r="A50"/>
  <c r="A51"/>
  <c r="A52"/>
  <c r="A53"/>
  <c r="A54"/>
  <c r="A55"/>
  <c r="A56"/>
  <c r="A57"/>
  <c r="A47"/>
  <c r="A47" i="3"/>
  <c r="A48"/>
  <c r="A49"/>
  <c r="A50"/>
  <c r="A51"/>
  <c r="A52"/>
  <c r="A53"/>
  <c r="A54"/>
  <c r="A55"/>
  <c r="A56"/>
  <c r="A46"/>
  <c r="A47" i="2"/>
  <c r="A48"/>
  <c r="A49"/>
  <c r="A50"/>
  <c r="A51"/>
  <c r="A52"/>
  <c r="A53"/>
  <c r="A54"/>
  <c r="A55"/>
  <c r="A56"/>
  <c r="A46"/>
  <c r="A47" i="1"/>
  <c r="A48"/>
  <c r="A49"/>
  <c r="A50"/>
  <c r="A51"/>
  <c r="A52"/>
  <c r="A53"/>
  <c r="A54"/>
  <c r="A55"/>
  <c r="A56"/>
  <c r="A46"/>
  <c r="A1" i="4" l="1"/>
  <c r="A1" i="5"/>
  <c r="A1" i="6"/>
  <c r="A1" i="7"/>
  <c r="A1" i="8"/>
  <c r="A1" i="9"/>
  <c r="A1" i="10"/>
  <c r="A1" i="11"/>
  <c r="A1" i="12"/>
  <c r="A1" i="2"/>
  <c r="A57" l="1"/>
  <c r="B18" i="1" l="1"/>
  <c r="D60" l="1"/>
  <c r="D60" i="2" s="1"/>
  <c r="D60" i="3" s="1"/>
  <c r="D61" i="4" s="1"/>
  <c r="D60" i="5" s="1"/>
  <c r="D61" i="6" s="1"/>
  <c r="D61" i="7" s="1"/>
  <c r="D60" i="8" s="1"/>
  <c r="D60" i="9" s="1"/>
  <c r="D60" i="10" s="1"/>
  <c r="D60" i="11" s="1"/>
  <c r="D60" i="12" s="1"/>
  <c r="D66" i="1" l="1"/>
  <c r="D66" i="2" s="1"/>
  <c r="J57" i="12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G36"/>
  <c r="B18"/>
  <c r="C13"/>
  <c r="A3"/>
  <c r="J57" i="11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G36"/>
  <c r="B18"/>
  <c r="C13"/>
  <c r="A3"/>
  <c r="J57" i="10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G36"/>
  <c r="B18"/>
  <c r="C13"/>
  <c r="A3"/>
  <c r="J57" i="9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G36"/>
  <c r="B18"/>
  <c r="C13"/>
  <c r="A3"/>
  <c r="J57" i="8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G36"/>
  <c r="B18"/>
  <c r="C13"/>
  <c r="A3"/>
  <c r="J58" i="7"/>
  <c r="I58"/>
  <c r="A58"/>
  <c r="A70" s="1"/>
  <c r="G57"/>
  <c r="C57"/>
  <c r="G56"/>
  <c r="C56"/>
  <c r="G55"/>
  <c r="G54"/>
  <c r="C54"/>
  <c r="G53"/>
  <c r="C53"/>
  <c r="G52"/>
  <c r="G51"/>
  <c r="G50"/>
  <c r="C50"/>
  <c r="G49"/>
  <c r="G48"/>
  <c r="C48"/>
  <c r="G47"/>
  <c r="B18"/>
  <c r="C13"/>
  <c r="A3"/>
  <c r="J58" i="6"/>
  <c r="I58"/>
  <c r="A58"/>
  <c r="A70" s="1"/>
  <c r="G57"/>
  <c r="C57"/>
  <c r="G56"/>
  <c r="C56"/>
  <c r="G55"/>
  <c r="G54"/>
  <c r="C54"/>
  <c r="G53"/>
  <c r="C53"/>
  <c r="G52"/>
  <c r="G51"/>
  <c r="G50"/>
  <c r="C50"/>
  <c r="G49"/>
  <c r="G48"/>
  <c r="C48"/>
  <c r="G47"/>
  <c r="G37"/>
  <c r="B18"/>
  <c r="C13"/>
  <c r="A3"/>
  <c r="J57" i="5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B18"/>
  <c r="C13"/>
  <c r="A3"/>
  <c r="I58" i="4"/>
  <c r="A58"/>
  <c r="A70" s="1"/>
  <c r="G57"/>
  <c r="C57"/>
  <c r="G56"/>
  <c r="C56"/>
  <c r="G55"/>
  <c r="G54"/>
  <c r="C54"/>
  <c r="G53"/>
  <c r="C53"/>
  <c r="G52"/>
  <c r="G51"/>
  <c r="G50"/>
  <c r="C50"/>
  <c r="G48"/>
  <c r="C48"/>
  <c r="G47"/>
  <c r="G36"/>
  <c r="B18"/>
  <c r="C13"/>
  <c r="A3"/>
  <c r="J57" i="3"/>
  <c r="I57"/>
  <c r="A57"/>
  <c r="A69" s="1"/>
  <c r="G56"/>
  <c r="C56"/>
  <c r="G55"/>
  <c r="C55"/>
  <c r="G54"/>
  <c r="G53"/>
  <c r="C53"/>
  <c r="G52"/>
  <c r="C52"/>
  <c r="G51"/>
  <c r="G50"/>
  <c r="G49"/>
  <c r="C49"/>
  <c r="G48"/>
  <c r="G47"/>
  <c r="C47"/>
  <c r="G46"/>
  <c r="G36"/>
  <c r="B18"/>
  <c r="C13"/>
  <c r="A3"/>
  <c r="J57" i="2"/>
  <c r="I57"/>
  <c r="A69"/>
  <c r="G56"/>
  <c r="C56"/>
  <c r="G55"/>
  <c r="C55"/>
  <c r="G54"/>
  <c r="G53"/>
  <c r="C53"/>
  <c r="G52"/>
  <c r="C52"/>
  <c r="G51"/>
  <c r="G50"/>
  <c r="G49"/>
  <c r="C49"/>
  <c r="G48"/>
  <c r="G47"/>
  <c r="C47"/>
  <c r="G46"/>
  <c r="B18"/>
  <c r="C13"/>
  <c r="A3"/>
  <c r="G57" l="1"/>
  <c r="G57" i="3"/>
  <c r="G58" i="7"/>
  <c r="G57" i="8"/>
  <c r="G57" i="5"/>
  <c r="G58" i="6"/>
  <c r="G57" i="10"/>
  <c r="G57" i="11"/>
  <c r="G57" i="12"/>
  <c r="G57" i="9"/>
  <c r="D19" i="1"/>
  <c r="B19" s="1"/>
  <c r="C19" s="1"/>
  <c r="A3"/>
  <c r="G47"/>
  <c r="G48"/>
  <c r="G49"/>
  <c r="G50"/>
  <c r="G51"/>
  <c r="G52"/>
  <c r="G53"/>
  <c r="G54"/>
  <c r="G55"/>
  <c r="G56"/>
  <c r="G46"/>
  <c r="J57"/>
  <c r="I57"/>
  <c r="D19" i="2" l="1"/>
  <c r="B19" l="1"/>
  <c r="C19" s="1"/>
  <c r="D19" i="3"/>
  <c r="B19" l="1"/>
  <c r="D19" i="4"/>
  <c r="B20" i="2"/>
  <c r="B38" s="1"/>
  <c r="G8" i="1"/>
  <c r="D59"/>
  <c r="D59" i="2" s="1"/>
  <c r="D59" i="3" s="1"/>
  <c r="D60" i="4" s="1"/>
  <c r="D59" i="5" s="1"/>
  <c r="D60" i="6" s="1"/>
  <c r="D60" i="7" s="1"/>
  <c r="D59" i="8" s="1"/>
  <c r="D59" i="9" s="1"/>
  <c r="D59" i="10" s="1"/>
  <c r="D59" i="11" s="1"/>
  <c r="D59" i="12" s="1"/>
  <c r="D63" i="1"/>
  <c r="D65"/>
  <c r="D58"/>
  <c r="B20"/>
  <c r="D23"/>
  <c r="D24"/>
  <c r="D25"/>
  <c r="D26"/>
  <c r="D27"/>
  <c r="D28"/>
  <c r="D28" i="2" s="1"/>
  <c r="D28" i="3" s="1"/>
  <c r="D28" i="4" s="1"/>
  <c r="D29" i="1"/>
  <c r="D30"/>
  <c r="D31"/>
  <c r="D32"/>
  <c r="D32" i="2" s="1"/>
  <c r="D32" i="3" s="1"/>
  <c r="D32" i="4" s="1"/>
  <c r="D32" i="5" s="1"/>
  <c r="D32" i="6" s="1"/>
  <c r="D32" i="7" s="1"/>
  <c r="D32" i="8" s="1"/>
  <c r="D32" i="9" s="1"/>
  <c r="D32" i="10" s="1"/>
  <c r="D32" i="11" s="1"/>
  <c r="D32" i="12" s="1"/>
  <c r="D33" i="1"/>
  <c r="D33" i="2" s="1"/>
  <c r="D33" i="3" s="1"/>
  <c r="D33" i="4" s="1"/>
  <c r="D33" i="5" s="1"/>
  <c r="D33" i="6" s="1"/>
  <c r="D33" i="7" s="1"/>
  <c r="D33" i="8" s="1"/>
  <c r="D33" i="9" s="1"/>
  <c r="D33" i="10" s="1"/>
  <c r="D33" i="11" s="1"/>
  <c r="D33" i="12" s="1"/>
  <c r="D34" i="1"/>
  <c r="D34" i="2" s="1"/>
  <c r="D34" i="3" s="1"/>
  <c r="D34" i="4" s="1"/>
  <c r="D34" i="5" s="1"/>
  <c r="D34" i="6" s="1"/>
  <c r="D34" i="7" s="1"/>
  <c r="D34" i="8" s="1"/>
  <c r="D34" i="9" s="1"/>
  <c r="D34" i="10" s="1"/>
  <c r="D34" i="11" s="1"/>
  <c r="D34" i="12" s="1"/>
  <c r="D35" i="1"/>
  <c r="D35" i="2" s="1"/>
  <c r="D35" i="3" s="1"/>
  <c r="D35" i="4" s="1"/>
  <c r="D35" i="5" s="1"/>
  <c r="D36" i="6" s="1"/>
  <c r="D36" i="7" s="1"/>
  <c r="D35" i="8" s="1"/>
  <c r="D35" i="9" s="1"/>
  <c r="D35" i="10" s="1"/>
  <c r="D35" i="11" s="1"/>
  <c r="D35" i="12" s="1"/>
  <c r="D21" i="1"/>
  <c r="D21" i="2" s="1"/>
  <c r="A57" i="1"/>
  <c r="A69" s="1"/>
  <c r="D47"/>
  <c r="D48"/>
  <c r="D49"/>
  <c r="D50"/>
  <c r="D51"/>
  <c r="D52"/>
  <c r="D53"/>
  <c r="D54"/>
  <c r="D55"/>
  <c r="D56"/>
  <c r="D46"/>
  <c r="C47"/>
  <c r="C49"/>
  <c r="C52"/>
  <c r="C53"/>
  <c r="C55"/>
  <c r="C56"/>
  <c r="D63" i="2" l="1"/>
  <c r="D63" i="3" s="1"/>
  <c r="D64" i="4" s="1"/>
  <c r="D63" i="5" s="1"/>
  <c r="D64" i="6" s="1"/>
  <c r="D64" i="7" s="1"/>
  <c r="D63" i="8" s="1"/>
  <c r="D63" i="9" s="1"/>
  <c r="D63" i="10" s="1"/>
  <c r="D63" i="11" s="1"/>
  <c r="D63" i="12" s="1"/>
  <c r="D46" i="2"/>
  <c r="D58"/>
  <c r="D58" i="3" s="1"/>
  <c r="D54" i="2"/>
  <c r="D50"/>
  <c r="D55"/>
  <c r="D53"/>
  <c r="D51"/>
  <c r="D49"/>
  <c r="D47"/>
  <c r="D31"/>
  <c r="D31" i="4" s="1"/>
  <c r="D31" i="5" s="1"/>
  <c r="D31" i="6" s="1"/>
  <c r="D31" i="7" s="1"/>
  <c r="D31" i="8" s="1"/>
  <c r="D31" i="9" s="1"/>
  <c r="D31" i="10" s="1"/>
  <c r="D31" i="11" s="1"/>
  <c r="D31" i="12" s="1"/>
  <c r="D27" i="2"/>
  <c r="D27" i="3" s="1"/>
  <c r="D27" i="4" s="1"/>
  <c r="D27" i="5" s="1"/>
  <c r="D27" i="6" s="1"/>
  <c r="D27" i="7" s="1"/>
  <c r="D27" i="8" s="1"/>
  <c r="D27" i="9" s="1"/>
  <c r="D27" i="10" s="1"/>
  <c r="D27" i="11" s="1"/>
  <c r="D27" i="12" s="1"/>
  <c r="D25" i="2"/>
  <c r="D25" i="3" s="1"/>
  <c r="D25" i="4" s="1"/>
  <c r="D25" i="5" s="1"/>
  <c r="D25" i="6" s="1"/>
  <c r="D25" i="7" s="1"/>
  <c r="D25" i="8" s="1"/>
  <c r="D25" i="9" s="1"/>
  <c r="D25" i="10" s="1"/>
  <c r="D25" i="11" s="1"/>
  <c r="D25" i="12" s="1"/>
  <c r="D23" i="2"/>
  <c r="D23" i="3" s="1"/>
  <c r="D23" i="4" s="1"/>
  <c r="D23" i="5" s="1"/>
  <c r="D23" i="6" s="1"/>
  <c r="D23" i="7" s="1"/>
  <c r="D23" i="8" s="1"/>
  <c r="D23" i="9" s="1"/>
  <c r="D23" i="10" s="1"/>
  <c r="D23" i="11" s="1"/>
  <c r="D23" i="12" s="1"/>
  <c r="D56" i="2"/>
  <c r="D52"/>
  <c r="D48"/>
  <c r="D30"/>
  <c r="D30" i="4" s="1"/>
  <c r="D30" i="5" s="1"/>
  <c r="D30" i="6" s="1"/>
  <c r="D30" i="7" s="1"/>
  <c r="D30" i="8" s="1"/>
  <c r="D30" i="9" s="1"/>
  <c r="D30" i="10" s="1"/>
  <c r="D30" i="11" s="1"/>
  <c r="D30" i="12" s="1"/>
  <c r="D26" i="2"/>
  <c r="D26" i="3" s="1"/>
  <c r="D26" i="4" s="1"/>
  <c r="D26" i="5" s="1"/>
  <c r="D26" i="6" s="1"/>
  <c r="D26" i="7" s="1"/>
  <c r="D26" i="8" s="1"/>
  <c r="D26" i="9" s="1"/>
  <c r="D26" i="10" s="1"/>
  <c r="D26" i="11" s="1"/>
  <c r="D26" i="12" s="1"/>
  <c r="D24" i="2"/>
  <c r="D24" i="3" s="1"/>
  <c r="D24" i="4" s="1"/>
  <c r="D24" i="5" s="1"/>
  <c r="D24" i="6" s="1"/>
  <c r="D24" i="7" s="1"/>
  <c r="D24" i="8" s="1"/>
  <c r="D24" i="9" s="1"/>
  <c r="D24" i="10" s="1"/>
  <c r="D24" i="11" s="1"/>
  <c r="D24" i="12" s="1"/>
  <c r="D21" i="3"/>
  <c r="B19" i="4"/>
  <c r="D19" i="5"/>
  <c r="C19" i="3"/>
  <c r="B20"/>
  <c r="B38" s="1"/>
  <c r="D57" i="1"/>
  <c r="B38"/>
  <c r="D46" i="3" l="1"/>
  <c r="D48"/>
  <c r="D56"/>
  <c r="D49"/>
  <c r="D53"/>
  <c r="D50"/>
  <c r="D52"/>
  <c r="D47"/>
  <c r="D51"/>
  <c r="D55"/>
  <c r="D54"/>
  <c r="D57" i="2"/>
  <c r="B19" i="5"/>
  <c r="C19" i="4"/>
  <c r="B20"/>
  <c r="B38" s="1"/>
  <c r="D59"/>
  <c r="D21"/>
  <c r="D11" i="1"/>
  <c r="D13"/>
  <c r="D13" i="2" s="1"/>
  <c r="D15" i="1"/>
  <c r="C13"/>
  <c r="G57"/>
  <c r="G36"/>
  <c r="D36"/>
  <c r="D47" i="4" l="1"/>
  <c r="D57" i="3"/>
  <c r="D55" i="4"/>
  <c r="D56"/>
  <c r="D52"/>
  <c r="D48"/>
  <c r="D53"/>
  <c r="D51"/>
  <c r="D54"/>
  <c r="D50"/>
  <c r="D57"/>
  <c r="D46" i="5"/>
  <c r="D58"/>
  <c r="D21"/>
  <c r="C19"/>
  <c r="B20"/>
  <c r="B38" s="1"/>
  <c r="D56" l="1"/>
  <c r="D49"/>
  <c r="D53"/>
  <c r="D50"/>
  <c r="D52"/>
  <c r="D47"/>
  <c r="D51"/>
  <c r="D55"/>
  <c r="D54"/>
  <c r="B20" i="6"/>
  <c r="B39" s="1"/>
  <c r="C19"/>
  <c r="D59"/>
  <c r="D47"/>
  <c r="D21"/>
  <c r="D55" l="1"/>
  <c r="D56"/>
  <c r="D52"/>
  <c r="D48"/>
  <c r="D53"/>
  <c r="D51"/>
  <c r="D54"/>
  <c r="D50"/>
  <c r="D57"/>
  <c r="D47" i="7"/>
  <c r="D21"/>
  <c r="D59"/>
  <c r="D57" l="1"/>
  <c r="D50"/>
  <c r="D54"/>
  <c r="D51"/>
  <c r="D53"/>
  <c r="D48"/>
  <c r="D52"/>
  <c r="D56"/>
  <c r="D55"/>
  <c r="D58" i="8"/>
  <c r="D46"/>
  <c r="D21"/>
  <c r="D54" l="1"/>
  <c r="D55"/>
  <c r="D51"/>
  <c r="D47"/>
  <c r="D52"/>
  <c r="D50"/>
  <c r="D53"/>
  <c r="D49"/>
  <c r="D56"/>
  <c r="D21" i="9"/>
  <c r="D46"/>
  <c r="D58"/>
  <c r="D56" l="1"/>
  <c r="D49"/>
  <c r="D53"/>
  <c r="D50"/>
  <c r="D52"/>
  <c r="D47"/>
  <c r="D51"/>
  <c r="D55"/>
  <c r="D54"/>
  <c r="D46" i="10"/>
  <c r="D58"/>
  <c r="D21"/>
  <c r="D54" l="1"/>
  <c r="D55"/>
  <c r="D51"/>
  <c r="D47"/>
  <c r="D52"/>
  <c r="D50"/>
  <c r="D53"/>
  <c r="D49"/>
  <c r="D56"/>
  <c r="D21" i="11"/>
  <c r="D46"/>
  <c r="D58"/>
  <c r="D56" l="1"/>
  <c r="D49"/>
  <c r="D53"/>
  <c r="D50"/>
  <c r="D52"/>
  <c r="D47"/>
  <c r="D51"/>
  <c r="D55"/>
  <c r="D54"/>
  <c r="D46" i="12"/>
  <c r="D58"/>
  <c r="D21"/>
  <c r="D54" l="1"/>
  <c r="D55"/>
  <c r="D51"/>
  <c r="D47"/>
  <c r="D52"/>
  <c r="D50"/>
  <c r="D53"/>
  <c r="D49"/>
  <c r="D56"/>
  <c r="G67" l="1"/>
  <c r="G69" s="1"/>
  <c r="G67" i="11"/>
  <c r="G69" s="1"/>
  <c r="G67" i="10"/>
  <c r="G69" s="1"/>
  <c r="G67" i="9"/>
  <c r="G69" s="1"/>
  <c r="G67" i="8"/>
  <c r="G69" s="1"/>
  <c r="G68" i="7"/>
  <c r="G70" s="1"/>
  <c r="G68" i="6"/>
  <c r="G70" s="1"/>
  <c r="G67" i="5"/>
  <c r="G69" s="1"/>
  <c r="G68" i="4"/>
  <c r="G67" i="3"/>
  <c r="G69" s="1"/>
  <c r="C50" i="1" l="1"/>
  <c r="C51" l="1"/>
  <c r="C50" i="2" l="1"/>
  <c r="C54" i="1"/>
  <c r="C54" i="2"/>
  <c r="C50" i="3" l="1"/>
  <c r="C51" i="2"/>
  <c r="C54" i="3"/>
  <c r="C46" i="1" l="1"/>
  <c r="C51" i="4" l="1"/>
  <c r="C46" i="2"/>
  <c r="C51" i="3"/>
  <c r="C55" i="4"/>
  <c r="C48" i="1" l="1"/>
  <c r="C57" s="1"/>
  <c r="C69" s="1"/>
  <c r="B57"/>
  <c r="B69" s="1"/>
  <c r="C47" i="4"/>
  <c r="C46" i="3"/>
  <c r="C50" i="5" l="1"/>
  <c r="C48" i="2"/>
  <c r="C57" s="1"/>
  <c r="C69" s="1"/>
  <c r="B57"/>
  <c r="B69" s="1"/>
  <c r="C52" i="4"/>
  <c r="C54" i="5"/>
  <c r="C46" l="1"/>
  <c r="C51" i="6" l="1"/>
  <c r="C48" i="3"/>
  <c r="C57" s="1"/>
  <c r="C69" s="1"/>
  <c r="B57"/>
  <c r="B69" s="1"/>
  <c r="C51" i="5"/>
  <c r="C55" i="6"/>
  <c r="C47" l="1"/>
  <c r="C51" i="7" l="1"/>
  <c r="C49" i="4"/>
  <c r="C58" s="1"/>
  <c r="C70" s="1"/>
  <c r="B58"/>
  <c r="B70" s="1"/>
  <c r="C52" i="6"/>
  <c r="C55" i="7"/>
  <c r="C47" l="1"/>
  <c r="C48" i="5" l="1"/>
  <c r="C57" s="1"/>
  <c r="C69" s="1"/>
  <c r="B57"/>
  <c r="B69" s="1"/>
  <c r="C50" i="8"/>
  <c r="C52" i="7"/>
  <c r="C54" i="8"/>
  <c r="C46" l="1"/>
  <c r="C50" i="9" l="1"/>
  <c r="C49" i="6"/>
  <c r="C58" s="1"/>
  <c r="C70" s="1"/>
  <c r="B58"/>
  <c r="B70" s="1"/>
  <c r="C51" i="8"/>
  <c r="C54" i="9"/>
  <c r="C46" l="1"/>
  <c r="C50" i="10" l="1"/>
  <c r="C49" i="7"/>
  <c r="C58" s="1"/>
  <c r="C70" s="1"/>
  <c r="B58"/>
  <c r="B70" s="1"/>
  <c r="C51" i="9"/>
  <c r="C54" i="10"/>
  <c r="C50" i="11" l="1"/>
  <c r="C48" i="8"/>
  <c r="C57" s="1"/>
  <c r="C69" s="1"/>
  <c r="B57"/>
  <c r="B69" s="1"/>
  <c r="C51" i="10"/>
  <c r="C54" i="11"/>
  <c r="C50" i="12" l="1"/>
  <c r="C48" i="9" l="1"/>
  <c r="C57" s="1"/>
  <c r="C69" s="1"/>
  <c r="B57"/>
  <c r="B69" s="1"/>
  <c r="C51" i="11"/>
  <c r="C54" i="12"/>
  <c r="C48" i="10"/>
  <c r="C51" i="12" l="1"/>
  <c r="C48" i="11" l="1"/>
  <c r="C48" i="12" l="1"/>
  <c r="C46" i="10" l="1"/>
  <c r="C57" s="1"/>
  <c r="C69" s="1"/>
  <c r="B57"/>
  <c r="B69" s="1"/>
  <c r="C46" i="11" l="1"/>
  <c r="C57" s="1"/>
  <c r="C69" s="1"/>
  <c r="B57"/>
  <c r="B69" s="1"/>
  <c r="C46" i="12" l="1"/>
  <c r="C57" s="1"/>
  <c r="C69" s="1"/>
  <c r="B57"/>
  <c r="B69" s="1"/>
  <c r="G61" i="1" l="1"/>
  <c r="D61" l="1"/>
  <c r="D61" i="2" l="1"/>
  <c r="D64" i="1" l="1"/>
  <c r="G67"/>
  <c r="G69" s="1"/>
  <c r="D61" i="3"/>
  <c r="D67" i="1" l="1"/>
  <c r="D69" s="1"/>
  <c r="D62" i="4"/>
  <c r="D61" i="5" l="1"/>
  <c r="D62" i="6" l="1"/>
  <c r="D62" i="7" l="1"/>
  <c r="D61" i="8" l="1"/>
  <c r="D61" i="9" l="1"/>
  <c r="D61" i="10" l="1"/>
  <c r="D61" i="11" l="1"/>
  <c r="D61" i="12" l="1"/>
  <c r="G64" i="2" l="1"/>
  <c r="G29"/>
  <c r="G67" l="1"/>
  <c r="G69" s="1"/>
  <c r="D64"/>
  <c r="D64" i="3" s="1"/>
  <c r="D65" i="4" s="1"/>
  <c r="D64" i="5" s="1"/>
  <c r="D65" i="6" s="1"/>
  <c r="D65" i="7" s="1"/>
  <c r="D64" i="8" s="1"/>
  <c r="D64" i="9" s="1"/>
  <c r="D64" i="10" s="1"/>
  <c r="D64" i="11" s="1"/>
  <c r="D64" i="12" s="1"/>
  <c r="G36" i="2"/>
  <c r="D29"/>
  <c r="D67" l="1"/>
  <c r="D69" s="1"/>
  <c r="D29" i="3"/>
  <c r="D36" i="2"/>
  <c r="D67" i="3" l="1"/>
  <c r="D69" s="1"/>
  <c r="D29" i="4"/>
  <c r="D36" i="3"/>
  <c r="D68" i="4" l="1"/>
  <c r="D29" i="5"/>
  <c r="D36" i="4"/>
  <c r="D67" i="5" l="1"/>
  <c r="D29" i="6"/>
  <c r="D68" l="1"/>
  <c r="D29" i="7"/>
  <c r="D68" l="1"/>
  <c r="D29" i="8"/>
  <c r="D67" l="1"/>
  <c r="D29" i="9"/>
  <c r="D67" l="1"/>
  <c r="D29" i="10"/>
  <c r="D67" l="1"/>
  <c r="D29" i="11"/>
  <c r="D67" i="12" l="1"/>
  <c r="D67" i="11"/>
  <c r="D29" i="12"/>
  <c r="J49" i="4" l="1"/>
  <c r="J58" l="1"/>
  <c r="G49"/>
  <c r="G58" l="1"/>
  <c r="G70" s="1"/>
  <c r="D49"/>
  <c r="D58" l="1"/>
  <c r="D48" i="5"/>
  <c r="D70" i="4"/>
  <c r="D57" i="5" l="1"/>
  <c r="D69" s="1"/>
  <c r="D49" i="6"/>
  <c r="D58" l="1"/>
  <c r="D70" s="1"/>
  <c r="D49" i="7"/>
  <c r="D58" s="1"/>
  <c r="D70" l="1"/>
  <c r="D48" i="8"/>
  <c r="D57" s="1"/>
  <c r="D48" i="9" l="1"/>
  <c r="D57" s="1"/>
  <c r="D69" i="8"/>
  <c r="D69" i="9" l="1"/>
  <c r="D48" i="10"/>
  <c r="D57" s="1"/>
  <c r="D48" i="11" l="1"/>
  <c r="D69" i="10"/>
  <c r="D69" i="11" l="1"/>
  <c r="D48" i="12"/>
  <c r="D69" l="1"/>
  <c r="G28" i="5"/>
  <c r="G36" l="1"/>
  <c r="D28"/>
  <c r="D28" i="6" l="1"/>
  <c r="D36" i="5"/>
  <c r="D28" i="7" l="1"/>
  <c r="D37" i="6"/>
  <c r="D28" i="8" l="1"/>
  <c r="D37" i="7"/>
  <c r="D28" i="9" l="1"/>
  <c r="D36" s="1"/>
  <c r="D36" i="8"/>
  <c r="D28" i="10" l="1"/>
  <c r="D28" i="11" l="1"/>
  <c r="D36" i="10"/>
  <c r="D28" i="12" l="1"/>
  <c r="D36" s="1"/>
  <c r="D36" i="11"/>
  <c r="G17" i="2" l="1"/>
  <c r="G16"/>
  <c r="A16" i="3" l="1"/>
  <c r="C16" s="1"/>
  <c r="A16" i="5"/>
  <c r="C16" s="1"/>
  <c r="A16" i="7"/>
  <c r="C16" s="1"/>
  <c r="A16" i="9"/>
  <c r="C16" s="1"/>
  <c r="A16" i="11"/>
  <c r="C16" s="1"/>
  <c r="A16" i="1"/>
  <c r="C16" s="1"/>
  <c r="A16" i="2"/>
  <c r="C16" s="1"/>
  <c r="A16" i="4"/>
  <c r="C16" s="1"/>
  <c r="A16" i="6"/>
  <c r="C16" s="1"/>
  <c r="A16" i="8"/>
  <c r="C16" s="1"/>
  <c r="A16" i="10"/>
  <c r="C16" s="1"/>
  <c r="A16" i="12"/>
  <c r="C16" s="1"/>
  <c r="G13" i="3" l="1"/>
  <c r="D13" s="1"/>
  <c r="D13" i="4" s="1"/>
  <c r="D13" i="5" s="1"/>
  <c r="D13" i="6" s="1"/>
  <c r="D13" i="7" s="1"/>
  <c r="D13" i="8" s="1"/>
  <c r="D13" i="9" s="1"/>
  <c r="D13" i="10" s="1"/>
  <c r="D13" i="11" s="1"/>
  <c r="D13" i="12" s="1"/>
  <c r="G11" i="2" l="1"/>
  <c r="D11" s="1"/>
  <c r="G11" i="3"/>
  <c r="G11" i="4"/>
  <c r="G11" i="5"/>
  <c r="G12" i="11"/>
  <c r="G12" i="12"/>
  <c r="D12" i="1"/>
  <c r="D11" i="3" l="1"/>
  <c r="A11"/>
  <c r="C11" s="1"/>
  <c r="A11" i="5"/>
  <c r="C11" s="1"/>
  <c r="A11" i="9"/>
  <c r="C11" s="1"/>
  <c r="A11" i="1"/>
  <c r="C11" s="1"/>
  <c r="A11" i="2"/>
  <c r="C11" s="1"/>
  <c r="A11" i="4"/>
  <c r="C11" s="1"/>
  <c r="A11" i="6"/>
  <c r="C11" s="1"/>
  <c r="A11" i="8"/>
  <c r="C11" s="1"/>
  <c r="A11" i="10"/>
  <c r="C11" s="1"/>
  <c r="A11" i="12"/>
  <c r="C11" s="1"/>
  <c r="A11" i="7"/>
  <c r="C11" s="1"/>
  <c r="A11" i="11"/>
  <c r="C11" s="1"/>
  <c r="D11" i="4"/>
  <c r="D11" i="5" s="1"/>
  <c r="G10" i="12"/>
  <c r="G10" i="11"/>
  <c r="G10" i="8"/>
  <c r="G10" i="7"/>
  <c r="G17" i="5"/>
  <c r="G16"/>
  <c r="G15"/>
  <c r="G14"/>
  <c r="G12"/>
  <c r="G10"/>
  <c r="G17" i="4"/>
  <c r="G16"/>
  <c r="G15"/>
  <c r="G14"/>
  <c r="G12"/>
  <c r="G17" i="3"/>
  <c r="G16"/>
  <c r="G15"/>
  <c r="G14"/>
  <c r="G12"/>
  <c r="G15" i="2"/>
  <c r="D15" s="1"/>
  <c r="G14"/>
  <c r="G12"/>
  <c r="D12" s="1"/>
  <c r="G10"/>
  <c r="G17" i="1"/>
  <c r="D17" s="1"/>
  <c r="D17" i="2" s="1"/>
  <c r="G16" i="1"/>
  <c r="D16" s="1"/>
  <c r="D16" i="2" s="1"/>
  <c r="G14" i="1"/>
  <c r="D14" s="1"/>
  <c r="G10"/>
  <c r="D14" i="2" l="1"/>
  <c r="D14" i="3" s="1"/>
  <c r="D14" i="4" s="1"/>
  <c r="D14" i="5" s="1"/>
  <c r="D17" i="3"/>
  <c r="D17" i="4" s="1"/>
  <c r="D17" i="5" s="1"/>
  <c r="D17" i="6" s="1"/>
  <c r="D17" i="7" s="1"/>
  <c r="D17" i="8" s="1"/>
  <c r="D17" i="9" s="1"/>
  <c r="D17" i="10" s="1"/>
  <c r="D17" i="11" s="1"/>
  <c r="D17" i="12" s="1"/>
  <c r="D15" i="3"/>
  <c r="D15" i="4" s="1"/>
  <c r="D15" i="5" s="1"/>
  <c r="D15" i="6" s="1"/>
  <c r="D15" i="7" s="1"/>
  <c r="D15" i="8" s="1"/>
  <c r="D15" i="9" s="1"/>
  <c r="D15" i="10" s="1"/>
  <c r="D15" i="11" s="1"/>
  <c r="D15" i="12" s="1"/>
  <c r="D16" i="3"/>
  <c r="D16" i="4" s="1"/>
  <c r="D16" i="5" s="1"/>
  <c r="A10"/>
  <c r="A10" i="9"/>
  <c r="A10" i="1"/>
  <c r="A10" i="2"/>
  <c r="A10" i="4"/>
  <c r="A10" i="6"/>
  <c r="A10" i="8"/>
  <c r="A10" i="10"/>
  <c r="A10" i="12"/>
  <c r="A10" i="3"/>
  <c r="A10" i="7"/>
  <c r="A10" i="11"/>
  <c r="A12" i="3"/>
  <c r="C12" s="1"/>
  <c r="A12" i="5"/>
  <c r="C12" s="1"/>
  <c r="A12" i="7"/>
  <c r="C12" s="1"/>
  <c r="A12" i="9"/>
  <c r="C12" s="1"/>
  <c r="A12" i="11"/>
  <c r="C12" s="1"/>
  <c r="A12" i="1"/>
  <c r="C12" s="1"/>
  <c r="A12" i="2"/>
  <c r="C12" s="1"/>
  <c r="A12" i="4"/>
  <c r="C12" s="1"/>
  <c r="A12" i="6"/>
  <c r="C12" s="1"/>
  <c r="A12" i="8"/>
  <c r="C12" s="1"/>
  <c r="A12" i="10"/>
  <c r="C12" s="1"/>
  <c r="A12" i="12"/>
  <c r="C12" s="1"/>
  <c r="A15" i="3"/>
  <c r="C15" s="1"/>
  <c r="A15" i="5"/>
  <c r="C15" s="1"/>
  <c r="A15" i="7"/>
  <c r="C15" s="1"/>
  <c r="A15" i="9"/>
  <c r="C15" s="1"/>
  <c r="A15" i="11"/>
  <c r="C15" s="1"/>
  <c r="A15" i="1"/>
  <c r="C15" s="1"/>
  <c r="A15" i="2"/>
  <c r="C15" s="1"/>
  <c r="A15" i="4"/>
  <c r="C15" s="1"/>
  <c r="A15" i="6"/>
  <c r="C15" s="1"/>
  <c r="A15" i="8"/>
  <c r="C15" s="1"/>
  <c r="A15" i="10"/>
  <c r="C15" s="1"/>
  <c r="A15" i="12"/>
  <c r="C15" s="1"/>
  <c r="A17" i="3"/>
  <c r="C17" s="1"/>
  <c r="A17" i="5"/>
  <c r="C17" s="1"/>
  <c r="A17" i="7"/>
  <c r="C17" s="1"/>
  <c r="A17" i="9"/>
  <c r="C17" s="1"/>
  <c r="A17" i="11"/>
  <c r="C17" s="1"/>
  <c r="A17" i="1"/>
  <c r="C17" s="1"/>
  <c r="A17" i="2"/>
  <c r="C17" s="1"/>
  <c r="A17" i="4"/>
  <c r="C17" s="1"/>
  <c r="A17" i="6"/>
  <c r="C17" s="1"/>
  <c r="A17" i="8"/>
  <c r="C17" s="1"/>
  <c r="A17" i="10"/>
  <c r="C17" s="1"/>
  <c r="A17" i="12"/>
  <c r="C17" s="1"/>
  <c r="G18" i="1"/>
  <c r="G20" s="1"/>
  <c r="G38" s="1"/>
  <c r="D10"/>
  <c r="D18" s="1"/>
  <c r="D20" s="1"/>
  <c r="D38" s="1"/>
  <c r="G18" i="2"/>
  <c r="G20" s="1"/>
  <c r="G38" s="1"/>
  <c r="G71" s="1"/>
  <c r="G10" i="3"/>
  <c r="G10" i="4"/>
  <c r="G18" s="1"/>
  <c r="G20" s="1"/>
  <c r="G38" s="1"/>
  <c r="G72" s="1"/>
  <c r="G18" i="5"/>
  <c r="G20" s="1"/>
  <c r="G38" s="1"/>
  <c r="G71" s="1"/>
  <c r="G18" i="11"/>
  <c r="G20" s="1"/>
  <c r="G38" s="1"/>
  <c r="G71" s="1"/>
  <c r="D12" i="3"/>
  <c r="D12" i="4" s="1"/>
  <c r="D12" i="5" s="1"/>
  <c r="A14" i="3"/>
  <c r="C14" s="1"/>
  <c r="A14" i="5"/>
  <c r="C14" s="1"/>
  <c r="A14" i="7"/>
  <c r="C14" s="1"/>
  <c r="A14" i="9"/>
  <c r="C14" s="1"/>
  <c r="A14" i="11"/>
  <c r="C14" s="1"/>
  <c r="A14" i="1"/>
  <c r="C14" s="1"/>
  <c r="A14" i="2"/>
  <c r="C14" s="1"/>
  <c r="A14" i="4"/>
  <c r="C14" s="1"/>
  <c r="A14" i="6"/>
  <c r="C14" s="1"/>
  <c r="A14" i="8"/>
  <c r="C14" s="1"/>
  <c r="A14" i="10"/>
  <c r="C14" s="1"/>
  <c r="A14" i="12"/>
  <c r="C14" s="1"/>
  <c r="G18" i="7"/>
  <c r="G20" s="1"/>
  <c r="G39" s="1"/>
  <c r="G72" s="1"/>
  <c r="G18" i="8"/>
  <c r="G20" s="1"/>
  <c r="G38" s="1"/>
  <c r="G71" s="1"/>
  <c r="G18" i="9"/>
  <c r="G20" s="1"/>
  <c r="G38" s="1"/>
  <c r="G71" s="1"/>
  <c r="G18" i="12"/>
  <c r="G20" s="1"/>
  <c r="G38" s="1"/>
  <c r="G71" s="1"/>
  <c r="G73" i="1" l="1"/>
  <c r="G8" i="2" s="1"/>
  <c r="G73" s="1"/>
  <c r="G8" i="3" s="1"/>
  <c r="G71" i="1"/>
  <c r="A18" i="7"/>
  <c r="A20" s="1"/>
  <c r="A39" s="1"/>
  <c r="C10"/>
  <c r="C18" s="1"/>
  <c r="A18" i="12"/>
  <c r="A20" s="1"/>
  <c r="A38" s="1"/>
  <c r="C10"/>
  <c r="C18" s="1"/>
  <c r="A18" i="8"/>
  <c r="A20" s="1"/>
  <c r="A38" s="1"/>
  <c r="C10"/>
  <c r="C18" s="1"/>
  <c r="A18" i="4"/>
  <c r="A20" s="1"/>
  <c r="A38" s="1"/>
  <c r="C10"/>
  <c r="C18" s="1"/>
  <c r="C20" s="1"/>
  <c r="C38" s="1"/>
  <c r="A18" i="1"/>
  <c r="A20" s="1"/>
  <c r="A38" s="1"/>
  <c r="C10"/>
  <c r="C18" s="1"/>
  <c r="C20" s="1"/>
  <c r="C38" s="1"/>
  <c r="A18" i="5"/>
  <c r="A20" s="1"/>
  <c r="A38" s="1"/>
  <c r="C10"/>
  <c r="C18" s="1"/>
  <c r="C20" s="1"/>
  <c r="C38" s="1"/>
  <c r="D10" i="2"/>
  <c r="D18" s="1"/>
  <c r="D20" s="1"/>
  <c r="D38" s="1"/>
  <c r="G18" i="10"/>
  <c r="G20" s="1"/>
  <c r="G38" s="1"/>
  <c r="G71" s="1"/>
  <c r="G18" i="3"/>
  <c r="G20" s="1"/>
  <c r="G38" s="1"/>
  <c r="G71" s="1"/>
  <c r="D10"/>
  <c r="D73" i="1"/>
  <c r="D71"/>
  <c r="A18" i="11"/>
  <c r="A20" s="1"/>
  <c r="A38" s="1"/>
  <c r="C10"/>
  <c r="C18" s="1"/>
  <c r="A18" i="3"/>
  <c r="A20" s="1"/>
  <c r="A38" s="1"/>
  <c r="C10"/>
  <c r="C18" s="1"/>
  <c r="C20" s="1"/>
  <c r="C38" s="1"/>
  <c r="A18" i="10"/>
  <c r="A20" s="1"/>
  <c r="A38" s="1"/>
  <c r="C10"/>
  <c r="C18" s="1"/>
  <c r="A18" i="6"/>
  <c r="A20" s="1"/>
  <c r="A39" s="1"/>
  <c r="C10"/>
  <c r="C18" s="1"/>
  <c r="C20" s="1"/>
  <c r="C39" s="1"/>
  <c r="A18" i="2"/>
  <c r="A20" s="1"/>
  <c r="A38" s="1"/>
  <c r="C10"/>
  <c r="C18" s="1"/>
  <c r="C20" s="1"/>
  <c r="C38" s="1"/>
  <c r="A18" i="9"/>
  <c r="A20" s="1"/>
  <c r="A38" s="1"/>
  <c r="C10"/>
  <c r="C18" s="1"/>
  <c r="D10" i="4" l="1"/>
  <c r="D18" i="3"/>
  <c r="D20" s="1"/>
  <c r="D38" s="1"/>
  <c r="D71" i="2"/>
  <c r="D73"/>
  <c r="G73" i="3"/>
  <c r="G8" i="4" s="1"/>
  <c r="G74" s="1"/>
  <c r="G8" i="5" s="1"/>
  <c r="G73" s="1"/>
  <c r="G8" i="6" s="1"/>
  <c r="G14"/>
  <c r="D14" s="1"/>
  <c r="D14" i="7" s="1"/>
  <c r="D14" i="8" l="1"/>
  <c r="D14" i="9" s="1"/>
  <c r="D14" i="10" s="1"/>
  <c r="D14" i="11" s="1"/>
  <c r="D14" i="12" s="1"/>
  <c r="D73" i="3"/>
  <c r="J77" s="1"/>
  <c r="D71"/>
  <c r="D18" i="4"/>
  <c r="D20" s="1"/>
  <c r="D38" s="1"/>
  <c r="D10" i="5"/>
  <c r="D18" s="1"/>
  <c r="D20" s="1"/>
  <c r="D38" s="1"/>
  <c r="G11" i="6"/>
  <c r="D11" s="1"/>
  <c r="D11" i="7" s="1"/>
  <c r="D11" i="8" s="1"/>
  <c r="D11" i="9" s="1"/>
  <c r="D11" i="10" s="1"/>
  <c r="D11" i="11" s="1"/>
  <c r="D11" i="12" s="1"/>
  <c r="G12" i="6"/>
  <c r="D12" s="1"/>
  <c r="D12" i="7" s="1"/>
  <c r="D12" i="8" s="1"/>
  <c r="D12" i="9" s="1"/>
  <c r="D12" i="10" s="1"/>
  <c r="D12" i="11" s="1"/>
  <c r="D12" i="12" s="1"/>
  <c r="D71" i="5" l="1"/>
  <c r="D73"/>
  <c r="D74" i="4"/>
  <c r="D72"/>
  <c r="G10" i="6" l="1"/>
  <c r="D10" s="1"/>
  <c r="D10" i="7" s="1"/>
  <c r="D10" i="8" s="1"/>
  <c r="D10" i="9" s="1"/>
  <c r="D10" i="10" s="1"/>
  <c r="D10" i="11" s="1"/>
  <c r="D10" i="12" s="1"/>
  <c r="G16" i="6"/>
  <c r="G19"/>
  <c r="D19" s="1"/>
  <c r="D19" i="7" s="1"/>
  <c r="D19" i="8" l="1"/>
  <c r="G18" i="6"/>
  <c r="G20" s="1"/>
  <c r="G39" s="1"/>
  <c r="D16"/>
  <c r="D19" i="9" l="1"/>
  <c r="C20" i="7"/>
  <c r="C39" s="1"/>
  <c r="B20"/>
  <c r="B39" s="1"/>
  <c r="D16"/>
  <c r="D18" i="6"/>
  <c r="D20" s="1"/>
  <c r="D39" s="1"/>
  <c r="G72"/>
  <c r="G74"/>
  <c r="G8" i="7" s="1"/>
  <c r="G74" s="1"/>
  <c r="G8" i="8" s="1"/>
  <c r="G73" s="1"/>
  <c r="G8" i="9" s="1"/>
  <c r="G73" s="1"/>
  <c r="G8" i="10" s="1"/>
  <c r="G73" s="1"/>
  <c r="G8" i="11" s="1"/>
  <c r="G73" s="1"/>
  <c r="G8" i="12" s="1"/>
  <c r="G73" s="1"/>
  <c r="D19" i="10" l="1"/>
  <c r="B20" i="8"/>
  <c r="B38" s="1"/>
  <c r="C19"/>
  <c r="C20" s="1"/>
  <c r="C38" s="1"/>
  <c r="D72" i="6"/>
  <c r="D74"/>
  <c r="D16" i="8"/>
  <c r="D18" i="7"/>
  <c r="D20" s="1"/>
  <c r="D39" s="1"/>
  <c r="D19" i="11" l="1"/>
  <c r="B20" i="9"/>
  <c r="B38" s="1"/>
  <c r="C19"/>
  <c r="C20" s="1"/>
  <c r="C38" s="1"/>
  <c r="D72" i="7"/>
  <c r="D74"/>
  <c r="D16" i="9"/>
  <c r="D18" i="8"/>
  <c r="D20" s="1"/>
  <c r="D38" s="1"/>
  <c r="B19" i="11" l="1"/>
  <c r="D19" i="12"/>
  <c r="B19" s="1"/>
  <c r="B20" i="10"/>
  <c r="B38" s="1"/>
  <c r="C19"/>
  <c r="C20" s="1"/>
  <c r="C38" s="1"/>
  <c r="D73" i="8"/>
  <c r="D71"/>
  <c r="D16" i="10"/>
  <c r="D18" i="9"/>
  <c r="D20" s="1"/>
  <c r="D38" s="1"/>
  <c r="C19" i="11" l="1"/>
  <c r="C20" s="1"/>
  <c r="C38" s="1"/>
  <c r="B20"/>
  <c r="B38" s="1"/>
  <c r="C19" i="12"/>
  <c r="C20" s="1"/>
  <c r="C38" s="1"/>
  <c r="B20"/>
  <c r="B38" s="1"/>
  <c r="D71" i="9"/>
  <c r="D73"/>
  <c r="D16" i="11"/>
  <c r="D18" i="10"/>
  <c r="D20" s="1"/>
  <c r="D38" s="1"/>
  <c r="D73" l="1"/>
  <c r="D71"/>
  <c r="D16" i="12"/>
  <c r="D18" s="1"/>
  <c r="D20" s="1"/>
  <c r="D38" s="1"/>
  <c r="D18" i="11"/>
  <c r="D20" s="1"/>
  <c r="D38" s="1"/>
  <c r="D71" l="1"/>
  <c r="D73"/>
  <c r="D73" i="12"/>
  <c r="D71"/>
</calcChain>
</file>

<file path=xl/comments1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0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1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12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2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3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4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5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6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7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8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comments9.xml><?xml version="1.0" encoding="utf-8"?>
<comments xmlns="http://schemas.openxmlformats.org/spreadsheetml/2006/main">
  <authors>
    <author>HAPPY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คลิกเลือกรายการ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กรอกยอดเงินงบประมาณ + โอนเพิ่ม - โอนลด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ยอดเงินสดและเงินฝากธนาคาร ณ วันที่ 30 กันยายน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กรอกยอดเงินอุดหนุนฯ ที่ได้รับการแจ้งจัดสรรงบประมาณตั้งแต่ต้นปีจนถึงปัจจุบัน</t>
        </r>
      </text>
    </comment>
  </commentList>
</comments>
</file>

<file path=xl/sharedStrings.xml><?xml version="1.0" encoding="utf-8"?>
<sst xmlns="http://schemas.openxmlformats.org/spreadsheetml/2006/main" count="1251" uniqueCount="88">
  <si>
    <t>รายงาน รับ - จ่ายเงิน</t>
  </si>
  <si>
    <t>จนถึงปัจจุบัน</t>
  </si>
  <si>
    <t>จำนวนเงิน</t>
  </si>
  <si>
    <t>ประมาณการ</t>
  </si>
  <si>
    <t>เงินอุดหนุนระบุ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</si>
  <si>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</si>
  <si>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</si>
  <si>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</si>
  <si>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</si>
  <si>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</si>
  <si>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</si>
  <si>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 xml:space="preserve">รวม  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</si>
  <si>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</si>
  <si>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</si>
  <si>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</si>
  <si>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</si>
  <si>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</si>
  <si>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</si>
  <si>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</si>
  <si>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</si>
  <si>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</si>
  <si>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</si>
  <si>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</si>
  <si>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</si>
  <si>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รวม</t>
  </si>
  <si>
    <t>เงินอุดหนุนระบุวัตถุประสงค์/เฉพาะกิจ</t>
  </si>
  <si>
    <t>ลูกหนี้เงินยืม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</si>
  <si>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</si>
  <si>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</si>
  <si>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</si>
  <si>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</si>
  <si>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</si>
  <si>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</si>
  <si>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</si>
  <si>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</si>
  <si>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</si>
  <si>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</si>
  <si>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</si>
  <si>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รายจ่ายอื่นๆ</t>
  </si>
  <si>
    <t>เงินอุดหนุน</t>
  </si>
  <si>
    <t>รายจ่ายผัดส่งใบสำคัญ</t>
  </si>
  <si>
    <t>เงินสะสม</t>
  </si>
  <si>
    <t>รวมรายจ่าย</t>
  </si>
  <si>
    <t>ยอดยกไป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</si>
  <si>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</si>
  <si>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</si>
  <si>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</si>
  <si>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ลูกหนี้รายได้อื่น ๆ</t>
  </si>
  <si>
    <t>ลูกหนี้เงินทุนโครงการเศรษฐกิจชุมชน</t>
  </si>
  <si>
    <t>ลูกหนี้อื่น ๆ</t>
  </si>
  <si>
    <t xml:space="preserve"> หน้า 2 จาก 2</t>
  </si>
  <si>
    <t xml:space="preserve"> หน้า 1 จาก 2</t>
  </si>
  <si>
    <t>รายรับสูงกว่า (ต่ำกว่า) รายจ่าย</t>
  </si>
  <si>
    <t>จ่ายจากเงิน</t>
  </si>
  <si>
    <t>งบประมาณ</t>
  </si>
  <si>
    <t>อุดหนุนฯ</t>
  </si>
  <si>
    <t>กรอกข้อมูลตรงนี้</t>
  </si>
  <si>
    <t>ปีงบประมาณ</t>
  </si>
  <si>
    <t>เดือน</t>
  </si>
  <si>
    <t>พ.ศ.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</si>
  <si>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</si>
  <si>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</si>
  <si>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</si>
  <si>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</si>
  <si>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</si>
  <si>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</si>
  <si>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</si>
  <si>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</si>
  <si>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</si>
  <si>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</si>
  <si>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</si>
  <si>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</si>
  <si>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ประจำเดือน</t>
  </si>
  <si>
    <t>! ! ! กรุณาเลือก ปีงบประมาณ / เดือน / พ.ศ. ! ! !</t>
  </si>
  <si>
    <t>รายจ่ายค้างจ่าย (หมายเหตุ 2)</t>
  </si>
  <si>
    <t>- 2 -</t>
  </si>
  <si>
    <t>เงินทุนสำรองเงินสะสม</t>
  </si>
  <si>
    <t>*****</t>
  </si>
  <si>
    <t>ยอดยกไปต้องเท่ากันกับเงินสด+เงินฝากธนาคาร</t>
  </si>
  <si>
    <t>วันสุดท้ายของเดือน ตามรายงานสถานะการเงินประจำวัน</t>
  </si>
  <si>
    <t>ฏีกาค้างจ่าย (หมายเหตุ 3)</t>
  </si>
  <si>
    <t>เงินรับฝาก (หมายเหตุ 4)</t>
  </si>
  <si>
    <t>รายได้รัฐบาลค้างรับ</t>
  </si>
  <si>
    <t>กรอกข้อมูลในช่องแถบสีและช่องว่าง โดยนำข้อมูลมาจากใบผ่านรายการบัญชีมาตรฐาน # 2 (สมุดเงินสดจ่าย) และใบผ่านรายการบัญชีทั่วไป (ถ้ามี)  ถ้าไม่มีให้ใส่ 0 (ศูนย์)</t>
  </si>
  <si>
    <t xml:space="preserve"> </t>
  </si>
  <si>
    <t>องค์การบริหารส่วนตำบลกุดจอก</t>
  </si>
  <si>
    <t>(นายสมศักดิ์    เสาทองหลาง)</t>
  </si>
  <si>
    <t>นายกองค์การบริหารส่วนตำบลกุดจอก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</si>
</sst>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.00;\(\ #,##0.00\ \)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Chakra Petch"/>
    </font>
    <font>
      <b/>
      <sz val="15"/>
      <color theme="1"/>
      <name val="TH Chakra Petch"/>
    </font>
    <font>
      <sz val="15"/>
      <color theme="1"/>
      <name val="TH Chakra Petch"/>
    </font>
    <font>
      <b/>
      <sz val="20"/>
      <color rgb="FFFF0000"/>
      <name val="TH Chakra Petch"/>
    </font>
    <font>
      <b/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rgb="FF002060"/>
      <name val="TH Chakra Petch"/>
    </font>
    <font>
      <sz val="15"/>
      <color rgb="FFFF0000"/>
      <name val="TH Chakra Petch"/>
    </font>
    <font>
      <b/>
      <sz val="15"/>
      <color indexed="8"/>
      <name val="TH Chakra Petch"/>
    </font>
    <font>
      <sz val="14"/>
      <color rgb="FFFF0000"/>
      <name val="TH Chakra Petch"/>
    </font>
    <font>
      <sz val="15"/>
      <name val="TH Chakra Petch"/>
    </font>
    <font>
      <sz val="15"/>
      <color rgb="FF00B050"/>
      <name val="TH Chakra Petch"/>
    </font>
    <font>
      <sz val="16"/>
      <color rgb="FF000000"/>
      <name val="TH Chakra Petch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darkGrid">
        <f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43" fontId="4" fillId="0" borderId="2" xfId="1" applyFont="1" applyBorder="1"/>
    <xf numFmtId="43" fontId="3" fillId="0" borderId="6" xfId="1" applyFont="1" applyBorder="1"/>
    <xf numFmtId="0" fontId="3" fillId="0" borderId="6" xfId="0" applyFont="1" applyBorder="1"/>
    <xf numFmtId="43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43" fontId="3" fillId="0" borderId="3" xfId="1" applyFont="1" applyBorder="1"/>
    <xf numFmtId="43" fontId="3" fillId="0" borderId="3" xfId="0" applyNumberFormat="1" applyFont="1" applyBorder="1"/>
    <xf numFmtId="43" fontId="3" fillId="0" borderId="7" xfId="1" applyFont="1" applyBorder="1"/>
    <xf numFmtId="43" fontId="3" fillId="0" borderId="7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3" fontId="4" fillId="0" borderId="3" xfId="0" applyNumberFormat="1" applyFont="1" applyBorder="1"/>
    <xf numFmtId="0" fontId="3" fillId="0" borderId="3" xfId="0" applyFont="1" applyBorder="1"/>
    <xf numFmtId="0" fontId="3" fillId="0" borderId="2" xfId="0" applyFont="1" applyBorder="1"/>
    <xf numFmtId="43" fontId="3" fillId="0" borderId="2" xfId="0" applyNumberFormat="1" applyFont="1" applyBorder="1"/>
    <xf numFmtId="43" fontId="3" fillId="0" borderId="7" xfId="1" applyFont="1" applyBorder="1" applyAlignment="1">
      <alignment horizontal="right"/>
    </xf>
    <xf numFmtId="0" fontId="4" fillId="0" borderId="0" xfId="0" applyFont="1" applyBorder="1"/>
    <xf numFmtId="43" fontId="3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2" fillId="0" borderId="0" xfId="0" applyNumberFormat="1" applyFont="1"/>
    <xf numFmtId="49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4" fillId="0" borderId="14" xfId="1" applyFont="1" applyBorder="1"/>
    <xf numFmtId="44" fontId="4" fillId="0" borderId="2" xfId="0" applyNumberFormat="1" applyFont="1" applyBorder="1" applyAlignment="1">
      <alignment horizontal="left"/>
    </xf>
    <xf numFmtId="44" fontId="3" fillId="0" borderId="6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4" fillId="0" borderId="0" xfId="0" applyNumberFormat="1" applyFont="1"/>
    <xf numFmtId="187" fontId="4" fillId="0" borderId="2" xfId="1" applyNumberFormat="1" applyFont="1" applyBorder="1"/>
    <xf numFmtId="43" fontId="4" fillId="0" borderId="4" xfId="1" applyFont="1" applyBorder="1"/>
    <xf numFmtId="43" fontId="3" fillId="0" borderId="20" xfId="1" applyFont="1" applyBorder="1"/>
    <xf numFmtId="4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43" fontId="3" fillId="0" borderId="21" xfId="1" applyFont="1" applyBorder="1"/>
    <xf numFmtId="43" fontId="3" fillId="0" borderId="21" xfId="0" applyNumberFormat="1" applyFont="1" applyBorder="1"/>
    <xf numFmtId="0" fontId="4" fillId="0" borderId="20" xfId="0" applyFont="1" applyBorder="1"/>
    <xf numFmtId="43" fontId="3" fillId="0" borderId="20" xfId="0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3" borderId="8" xfId="0" applyFont="1" applyFill="1" applyBorder="1" applyAlignment="1">
      <alignment horizontal="center"/>
    </xf>
    <xf numFmtId="43" fontId="4" fillId="0" borderId="22" xfId="1" applyFont="1" applyBorder="1"/>
    <xf numFmtId="0" fontId="3" fillId="0" borderId="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3" fontId="4" fillId="0" borderId="26" xfId="1" applyFont="1" applyBorder="1"/>
    <xf numFmtId="0" fontId="4" fillId="0" borderId="26" xfId="0" applyFont="1" applyBorder="1"/>
    <xf numFmtId="44" fontId="4" fillId="0" borderId="27" xfId="0" applyNumberFormat="1" applyFont="1" applyBorder="1" applyAlignment="1">
      <alignment horizontal="left"/>
    </xf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43" fontId="4" fillId="0" borderId="27" xfId="1" applyFont="1" applyBorder="1"/>
    <xf numFmtId="43" fontId="4" fillId="0" borderId="28" xfId="1" applyFont="1" applyBorder="1"/>
    <xf numFmtId="0" fontId="4" fillId="0" borderId="28" xfId="0" applyFont="1" applyBorder="1"/>
    <xf numFmtId="44" fontId="4" fillId="0" borderId="29" xfId="0" applyNumberFormat="1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43" fontId="4" fillId="0" borderId="29" xfId="1" applyFont="1" applyBorder="1"/>
    <xf numFmtId="43" fontId="4" fillId="0" borderId="24" xfId="1" applyFont="1" applyBorder="1"/>
    <xf numFmtId="0" fontId="4" fillId="0" borderId="24" xfId="0" applyFont="1" applyBorder="1"/>
    <xf numFmtId="43" fontId="4" fillId="0" borderId="25" xfId="1" applyFont="1" applyBorder="1"/>
    <xf numFmtId="44" fontId="4" fillId="0" borderId="25" xfId="0" applyNumberFormat="1" applyFont="1" applyBorder="1" applyAlignment="1">
      <alignment horizontal="left"/>
    </xf>
    <xf numFmtId="44" fontId="4" fillId="0" borderId="27" xfId="0" applyNumberFormat="1" applyFont="1" applyBorder="1"/>
    <xf numFmtId="44" fontId="4" fillId="0" borderId="29" xfId="0" applyNumberFormat="1" applyFont="1" applyBorder="1"/>
    <xf numFmtId="0" fontId="4" fillId="0" borderId="29" xfId="0" applyFont="1" applyBorder="1"/>
    <xf numFmtId="0" fontId="4" fillId="0" borderId="30" xfId="0" applyFont="1" applyBorder="1" applyAlignment="1">
      <alignment horizontal="center"/>
    </xf>
    <xf numFmtId="44" fontId="3" fillId="0" borderId="31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43" fontId="4" fillId="0" borderId="26" xfId="0" applyNumberFormat="1" applyFont="1" applyBorder="1"/>
    <xf numFmtId="43" fontId="4" fillId="0" borderId="28" xfId="0" applyNumberFormat="1" applyFont="1" applyBorder="1"/>
    <xf numFmtId="43" fontId="3" fillId="0" borderId="31" xfId="1" applyFont="1" applyBorder="1" applyAlignment="1">
      <alignment horizontal="center"/>
    </xf>
    <xf numFmtId="43" fontId="11" fillId="0" borderId="31" xfId="1" applyFont="1" applyBorder="1" applyAlignment="1">
      <alignment horizontal="center"/>
    </xf>
    <xf numFmtId="43" fontId="4" fillId="0" borderId="32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3" fontId="4" fillId="0" borderId="33" xfId="1" applyFont="1" applyBorder="1" applyProtection="1">
      <protection locked="0"/>
    </xf>
    <xf numFmtId="43" fontId="4" fillId="0" borderId="27" xfId="1" applyFont="1" applyBorder="1" applyProtection="1">
      <protection locked="0"/>
    </xf>
    <xf numFmtId="43" fontId="4" fillId="0" borderId="29" xfId="1" applyFont="1" applyBorder="1" applyProtection="1"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3" fontId="4" fillId="0" borderId="37" xfId="1" applyFont="1" applyBorder="1"/>
    <xf numFmtId="0" fontId="4" fillId="0" borderId="37" xfId="0" applyFont="1" applyBorder="1"/>
    <xf numFmtId="44" fontId="4" fillId="0" borderId="33" xfId="0" applyNumberFormat="1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3" fontId="4" fillId="6" borderId="27" xfId="1" applyFont="1" applyFill="1" applyBorder="1"/>
    <xf numFmtId="43" fontId="4" fillId="6" borderId="29" xfId="1" applyFont="1" applyFill="1" applyBorder="1"/>
    <xf numFmtId="43" fontId="4" fillId="0" borderId="27" xfId="1" applyFont="1" applyBorder="1" applyProtection="1"/>
    <xf numFmtId="43" fontId="13" fillId="0" borderId="27" xfId="1" applyFont="1" applyFill="1" applyBorder="1" applyProtection="1"/>
    <xf numFmtId="43" fontId="4" fillId="0" borderId="26" xfId="1" applyFont="1" applyBorder="1" applyProtection="1"/>
    <xf numFmtId="43" fontId="4" fillId="0" borderId="28" xfId="1" applyFont="1" applyBorder="1" applyProtection="1"/>
    <xf numFmtId="43" fontId="3" fillId="0" borderId="7" xfId="1" applyFont="1" applyBorder="1" applyProtection="1"/>
    <xf numFmtId="0" fontId="14" fillId="0" borderId="0" xfId="0" applyFont="1"/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3" fontId="10" fillId="0" borderId="33" xfId="1" applyFont="1" applyBorder="1" applyProtection="1">
      <protection locked="0"/>
    </xf>
    <xf numFmtId="43" fontId="3" fillId="0" borderId="0" xfId="1" applyFont="1" applyBorder="1" applyAlignment="1">
      <alignment horizontal="center"/>
    </xf>
    <xf numFmtId="43" fontId="4" fillId="0" borderId="26" xfId="1" applyFont="1" applyBorder="1" applyAlignment="1">
      <alignment horizontal="right"/>
    </xf>
    <xf numFmtId="0" fontId="12" fillId="5" borderId="1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3" fillId="0" borderId="11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9" xfId="1" quotePrefix="1" applyFont="1" applyBorder="1" applyAlignment="1">
      <alignment horizontal="center"/>
    </xf>
    <xf numFmtId="43" fontId="3" fillId="0" borderId="9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74</xdr:row>
      <xdr:rowOff>247650</xdr:rowOff>
    </xdr:from>
    <xdr:to>
      <xdr:col>2</xdr:col>
      <xdr:colOff>57149</xdr:colOff>
      <xdr:row>77</xdr:row>
      <xdr:rowOff>0</xdr:rowOff>
    </xdr:to>
    <xdr:sp macro="" textlink="">
      <xdr:nvSpPr>
        <xdr:cNvPr id="2" name="TextBox 1"/>
        <xdr:cNvSpPr txBox="1"/>
      </xdr:nvSpPr>
      <xdr:spPr>
        <a:xfrm>
          <a:off x="66675" y="21888450"/>
          <a:ext cx="1847849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1028700</xdr:colOff>
      <xdr:row>77</xdr:row>
      <xdr:rowOff>0</xdr:rowOff>
    </xdr:to>
    <xdr:sp macro="" textlink="">
      <xdr:nvSpPr>
        <xdr:cNvPr id="3" name="TextBox 2"/>
        <xdr:cNvSpPr txBox="1"/>
      </xdr:nvSpPr>
      <xdr:spPr>
        <a:xfrm>
          <a:off x="2447927" y="21402675"/>
          <a:ext cx="2428873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1402774</xdr:colOff>
      <xdr:row>75</xdr:row>
      <xdr:rowOff>0</xdr:rowOff>
    </xdr:from>
    <xdr:to>
      <xdr:col>6</xdr:col>
      <xdr:colOff>742950</xdr:colOff>
      <xdr:row>77</xdr:row>
      <xdr:rowOff>9525</xdr:rowOff>
    </xdr:to>
    <xdr:sp macro="" textlink="">
      <xdr:nvSpPr>
        <xdr:cNvPr id="4" name="TextBox 3"/>
        <xdr:cNvSpPr txBox="1"/>
      </xdr:nvSpPr>
      <xdr:spPr>
        <a:xfrm>
          <a:off x="5247410" y="21474545"/>
          <a:ext cx="2370858" cy="598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(นายสมศักดิ์    เสาทองหลาง)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นายกองค์การบริหารส่วนตำบลกุดจอก</a:t>
          </a:r>
        </a:p>
      </xdr:txBody>
    </xdr:sp>
    <xdr:clientData/>
  </xdr:twoCellAnchor>
  <xdr:twoCellAnchor>
    <xdr:from>
      <xdr:col>7</xdr:col>
      <xdr:colOff>219075</xdr:colOff>
      <xdr:row>48</xdr:row>
      <xdr:rowOff>200025</xdr:rowOff>
    </xdr:from>
    <xdr:to>
      <xdr:col>7</xdr:col>
      <xdr:colOff>523875</xdr:colOff>
      <xdr:row>50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3027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161925</xdr:colOff>
      <xdr:row>23</xdr:row>
      <xdr:rowOff>209550</xdr:rowOff>
    </xdr:from>
    <xdr:to>
      <xdr:col>7</xdr:col>
      <xdr:colOff>466725</xdr:colOff>
      <xdr:row>25</xdr:row>
      <xdr:rowOff>38100</xdr:rowOff>
    </xdr:to>
    <xdr:sp macro="" textlink="">
      <xdr:nvSpPr>
        <xdr:cNvPr id="7" name="ลูกศรขวา 6"/>
        <xdr:cNvSpPr/>
      </xdr:nvSpPr>
      <xdr:spPr>
        <a:xfrm rot="10800000">
          <a:off x="8001000" y="55054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171450</xdr:colOff>
      <xdr:row>60</xdr:row>
      <xdr:rowOff>200025</xdr:rowOff>
    </xdr:from>
    <xdr:to>
      <xdr:col>7</xdr:col>
      <xdr:colOff>476250</xdr:colOff>
      <xdr:row>63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10525" y="1652587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58</xdr:row>
      <xdr:rowOff>19050</xdr:rowOff>
    </xdr:from>
    <xdr:to>
      <xdr:col>9</xdr:col>
      <xdr:colOff>152400</xdr:colOff>
      <xdr:row>59</xdr:row>
      <xdr:rowOff>85725</xdr:rowOff>
    </xdr:to>
    <xdr:sp macro="" textlink="">
      <xdr:nvSpPr>
        <xdr:cNvPr id="9" name="ลูกศรขวา 8"/>
        <xdr:cNvSpPr/>
      </xdr:nvSpPr>
      <xdr:spPr>
        <a:xfrm rot="16200000">
          <a:off x="9220200" y="158496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9525</xdr:rowOff>
    </xdr:from>
    <xdr:to>
      <xdr:col>9</xdr:col>
      <xdr:colOff>676275</xdr:colOff>
      <xdr:row>11</xdr:row>
      <xdr:rowOff>171450</xdr:rowOff>
    </xdr:to>
    <xdr:sp macro="" textlink="">
      <xdr:nvSpPr>
        <xdr:cNvPr id="16" name="คำบรรยายภาพแบบสี่เหลี่ยม 15"/>
        <xdr:cNvSpPr/>
      </xdr:nvSpPr>
      <xdr:spPr>
        <a:xfrm>
          <a:off x="8410575" y="2171700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22</xdr:row>
      <xdr:rowOff>9525</xdr:rowOff>
    </xdr:from>
    <xdr:to>
      <xdr:col>9</xdr:col>
      <xdr:colOff>952500</xdr:colOff>
      <xdr:row>27</xdr:row>
      <xdr:rowOff>0</xdr:rowOff>
    </xdr:to>
    <xdr:sp macro="" textlink="">
      <xdr:nvSpPr>
        <xdr:cNvPr id="10" name="TextBox 9"/>
        <xdr:cNvSpPr txBox="1"/>
      </xdr:nvSpPr>
      <xdr:spPr>
        <a:xfrm>
          <a:off x="8410575" y="5057775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ถ้าไม่มีให้แส่ 0 (ศูนย์)</a:t>
          </a:r>
        </a:p>
      </xdr:txBody>
    </xdr:sp>
    <xdr:clientData/>
  </xdr:twoCellAnchor>
  <xdr:twoCellAnchor>
    <xdr:from>
      <xdr:col>7</xdr:col>
      <xdr:colOff>561975</xdr:colOff>
      <xdr:row>15</xdr:row>
      <xdr:rowOff>161925</xdr:rowOff>
    </xdr:from>
    <xdr:to>
      <xdr:col>10</xdr:col>
      <xdr:colOff>57150</xdr:colOff>
      <xdr:row>21</xdr:row>
      <xdr:rowOff>9525</xdr:rowOff>
    </xdr:to>
    <xdr:sp macro="" textlink="">
      <xdr:nvSpPr>
        <xdr:cNvPr id="12" name="TextBox 11"/>
        <xdr:cNvSpPr txBox="1"/>
      </xdr:nvSpPr>
      <xdr:spPr>
        <a:xfrm>
          <a:off x="8401050" y="375285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238124</xdr:rowOff>
    </xdr:from>
    <xdr:to>
      <xdr:col>10</xdr:col>
      <xdr:colOff>57150</xdr:colOff>
      <xdr:row>34</xdr:row>
      <xdr:rowOff>238124</xdr:rowOff>
    </xdr:to>
    <xdr:sp macro="" textlink="">
      <xdr:nvSpPr>
        <xdr:cNvPr id="13" name="TextBox 12"/>
        <xdr:cNvSpPr txBox="1"/>
      </xdr:nvSpPr>
      <xdr:spPr>
        <a:xfrm>
          <a:off x="8410575" y="6715124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190498</xdr:colOff>
      <xdr:row>48</xdr:row>
      <xdr:rowOff>207819</xdr:rowOff>
    </xdr:from>
    <xdr:to>
      <xdr:col>10</xdr:col>
      <xdr:colOff>495298</xdr:colOff>
      <xdr:row>50</xdr:row>
      <xdr:rowOff>36368</xdr:rowOff>
    </xdr:to>
    <xdr:sp macro="" textlink="">
      <xdr:nvSpPr>
        <xdr:cNvPr id="14" name="ลูกศรขวา 13"/>
        <xdr:cNvSpPr/>
      </xdr:nvSpPr>
      <xdr:spPr>
        <a:xfrm rot="10800000">
          <a:off x="10520793" y="13871864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779318</xdr:colOff>
      <xdr:row>45</xdr:row>
      <xdr:rowOff>8657</xdr:rowOff>
    </xdr:from>
    <xdr:to>
      <xdr:col>13</xdr:col>
      <xdr:colOff>69272</xdr:colOff>
      <xdr:row>53</xdr:row>
      <xdr:rowOff>77932</xdr:rowOff>
    </xdr:to>
    <xdr:sp macro="" textlink="">
      <xdr:nvSpPr>
        <xdr:cNvPr id="15" name="TextBox 14"/>
        <xdr:cNvSpPr txBox="1"/>
      </xdr:nvSpPr>
      <xdr:spPr>
        <a:xfrm>
          <a:off x="11109613" y="12945339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56</xdr:row>
      <xdr:rowOff>200025</xdr:rowOff>
    </xdr:from>
    <xdr:to>
      <xdr:col>7</xdr:col>
      <xdr:colOff>523875</xdr:colOff>
      <xdr:row>58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123825</xdr:colOff>
      <xdr:row>68</xdr:row>
      <xdr:rowOff>200025</xdr:rowOff>
    </xdr:from>
    <xdr:to>
      <xdr:col>7</xdr:col>
      <xdr:colOff>428625</xdr:colOff>
      <xdr:row>71</xdr:row>
      <xdr:rowOff>28575</xdr:rowOff>
    </xdr:to>
    <xdr:sp macro="" textlink="">
      <xdr:nvSpPr>
        <xdr:cNvPr id="7" name="ลูกศรขวา 6"/>
        <xdr:cNvSpPr/>
      </xdr:nvSpPr>
      <xdr:spPr>
        <a:xfrm rot="10800000">
          <a:off x="7962900" y="16535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200025</xdr:colOff>
      <xdr:row>22</xdr:row>
      <xdr:rowOff>200025</xdr:rowOff>
    </xdr:from>
    <xdr:to>
      <xdr:col>7</xdr:col>
      <xdr:colOff>504825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39100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66</xdr:row>
      <xdr:rowOff>19050</xdr:rowOff>
    </xdr:from>
    <xdr:to>
      <xdr:col>9</xdr:col>
      <xdr:colOff>152400</xdr:colOff>
      <xdr:row>67</xdr:row>
      <xdr:rowOff>85725</xdr:rowOff>
    </xdr:to>
    <xdr:sp macro="" textlink="">
      <xdr:nvSpPr>
        <xdr:cNvPr id="9" name="ลูกศรขวา 8"/>
        <xdr:cNvSpPr/>
      </xdr:nvSpPr>
      <xdr:spPr>
        <a:xfrm rot="16200000">
          <a:off x="9220200" y="158496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14</xdr:row>
      <xdr:rowOff>133350</xdr:rowOff>
    </xdr:from>
    <xdr:to>
      <xdr:col>10</xdr:col>
      <xdr:colOff>66675</xdr:colOff>
      <xdr:row>19</xdr:row>
      <xdr:rowOff>238125</xdr:rowOff>
    </xdr:to>
    <xdr:sp macro="" textlink="">
      <xdr:nvSpPr>
        <xdr:cNvPr id="12" name="TextBox 11"/>
        <xdr:cNvSpPr txBox="1"/>
      </xdr:nvSpPr>
      <xdr:spPr>
        <a:xfrm>
          <a:off x="8410575" y="348615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65809</xdr:colOff>
      <xdr:row>61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247650</xdr:colOff>
      <xdr:row>56</xdr:row>
      <xdr:rowOff>200025</xdr:rowOff>
    </xdr:from>
    <xdr:to>
      <xdr:col>10</xdr:col>
      <xdr:colOff>552450</xdr:colOff>
      <xdr:row>58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582275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2</xdr:col>
      <xdr:colOff>76199</xdr:colOff>
      <xdr:row>91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89</xdr:row>
      <xdr:rowOff>0</xdr:rowOff>
    </xdr:from>
    <xdr:to>
      <xdr:col>4</xdr:col>
      <xdr:colOff>1028700</xdr:colOff>
      <xdr:row>91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89</xdr:row>
      <xdr:rowOff>0</xdr:rowOff>
    </xdr:from>
    <xdr:to>
      <xdr:col>6</xdr:col>
      <xdr:colOff>742949</xdr:colOff>
      <xdr:row>91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  <xdr:twoCellAnchor>
    <xdr:from>
      <xdr:col>0</xdr:col>
      <xdr:colOff>66675</xdr:colOff>
      <xdr:row>75</xdr:row>
      <xdr:rowOff>0</xdr:rowOff>
    </xdr:from>
    <xdr:to>
      <xdr:col>2</xdr:col>
      <xdr:colOff>57149</xdr:colOff>
      <xdr:row>77</xdr:row>
      <xdr:rowOff>0</xdr:rowOff>
    </xdr:to>
    <xdr:sp macro="" textlink="">
      <xdr:nvSpPr>
        <xdr:cNvPr id="19" name="TextBox 18"/>
        <xdr:cNvSpPr txBox="1"/>
      </xdr:nvSpPr>
      <xdr:spPr>
        <a:xfrm>
          <a:off x="66675" y="21488400"/>
          <a:ext cx="1914524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807982</xdr:colOff>
      <xdr:row>77</xdr:row>
      <xdr:rowOff>0</xdr:rowOff>
    </xdr:to>
    <xdr:sp macro="" textlink="">
      <xdr:nvSpPr>
        <xdr:cNvPr id="20" name="TextBox 19"/>
        <xdr:cNvSpPr txBox="1"/>
      </xdr:nvSpPr>
      <xdr:spPr>
        <a:xfrm>
          <a:off x="2447927" y="21488400"/>
          <a:ext cx="220815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56</xdr:row>
      <xdr:rowOff>200025</xdr:rowOff>
    </xdr:from>
    <xdr:to>
      <xdr:col>7</xdr:col>
      <xdr:colOff>523875</xdr:colOff>
      <xdr:row>58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68</xdr:row>
      <xdr:rowOff>200025</xdr:rowOff>
    </xdr:from>
    <xdr:to>
      <xdr:col>7</xdr:col>
      <xdr:colOff>457200</xdr:colOff>
      <xdr:row>71</xdr:row>
      <xdr:rowOff>28575</xdr:rowOff>
    </xdr:to>
    <xdr:sp macro="" textlink="">
      <xdr:nvSpPr>
        <xdr:cNvPr id="7" name="ลูกศรขวา 6"/>
        <xdr:cNvSpPr/>
      </xdr:nvSpPr>
      <xdr:spPr>
        <a:xfrm rot="10800000">
          <a:off x="7991475" y="16535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22</xdr:row>
      <xdr:rowOff>200025</xdr:rowOff>
    </xdr:from>
    <xdr:to>
      <xdr:col>7</xdr:col>
      <xdr:colOff>457200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7991475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66</xdr:row>
      <xdr:rowOff>19050</xdr:rowOff>
    </xdr:from>
    <xdr:to>
      <xdr:col>9</xdr:col>
      <xdr:colOff>152400</xdr:colOff>
      <xdr:row>67</xdr:row>
      <xdr:rowOff>85725</xdr:rowOff>
    </xdr:to>
    <xdr:sp macro="" textlink="">
      <xdr:nvSpPr>
        <xdr:cNvPr id="9" name="ลูกศรขวา 8"/>
        <xdr:cNvSpPr/>
      </xdr:nvSpPr>
      <xdr:spPr>
        <a:xfrm rot="16200000">
          <a:off x="9220200" y="158496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7</xdr:col>
      <xdr:colOff>561975</xdr:colOff>
      <xdr:row>14</xdr:row>
      <xdr:rowOff>152400</xdr:rowOff>
    </xdr:from>
    <xdr:to>
      <xdr:col>10</xdr:col>
      <xdr:colOff>57150</xdr:colOff>
      <xdr:row>20</xdr:row>
      <xdr:rowOff>9525</xdr:rowOff>
    </xdr:to>
    <xdr:sp macro="" textlink="">
      <xdr:nvSpPr>
        <xdr:cNvPr id="12" name="TextBox 11"/>
        <xdr:cNvSpPr txBox="1"/>
      </xdr:nvSpPr>
      <xdr:spPr>
        <a:xfrm>
          <a:off x="8401050" y="350520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65809</xdr:colOff>
      <xdr:row>61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238125</xdr:colOff>
      <xdr:row>56</xdr:row>
      <xdr:rowOff>190500</xdr:rowOff>
    </xdr:from>
    <xdr:to>
      <xdr:col>10</xdr:col>
      <xdr:colOff>542925</xdr:colOff>
      <xdr:row>58</xdr:row>
      <xdr:rowOff>27709</xdr:rowOff>
    </xdr:to>
    <xdr:sp macro="" textlink="">
      <xdr:nvSpPr>
        <xdr:cNvPr id="15" name="ลูกศรขวา 14"/>
        <xdr:cNvSpPr/>
      </xdr:nvSpPr>
      <xdr:spPr>
        <a:xfrm rot="10800000">
          <a:off x="10572750" y="13620750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2</xdr:col>
      <xdr:colOff>76199</xdr:colOff>
      <xdr:row>91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89</xdr:row>
      <xdr:rowOff>0</xdr:rowOff>
    </xdr:from>
    <xdr:to>
      <xdr:col>4</xdr:col>
      <xdr:colOff>1028700</xdr:colOff>
      <xdr:row>91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89</xdr:row>
      <xdr:rowOff>0</xdr:rowOff>
    </xdr:from>
    <xdr:to>
      <xdr:col>6</xdr:col>
      <xdr:colOff>742949</xdr:colOff>
      <xdr:row>91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56</xdr:row>
      <xdr:rowOff>200025</xdr:rowOff>
    </xdr:from>
    <xdr:to>
      <xdr:col>7</xdr:col>
      <xdr:colOff>523875</xdr:colOff>
      <xdr:row>58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123825</xdr:colOff>
      <xdr:row>68</xdr:row>
      <xdr:rowOff>200025</xdr:rowOff>
    </xdr:from>
    <xdr:to>
      <xdr:col>7</xdr:col>
      <xdr:colOff>428625</xdr:colOff>
      <xdr:row>71</xdr:row>
      <xdr:rowOff>28575</xdr:rowOff>
    </xdr:to>
    <xdr:sp macro="" textlink="">
      <xdr:nvSpPr>
        <xdr:cNvPr id="7" name="ลูกศรขวา 6"/>
        <xdr:cNvSpPr/>
      </xdr:nvSpPr>
      <xdr:spPr>
        <a:xfrm rot="10800000">
          <a:off x="7962900" y="16535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171450</xdr:colOff>
      <xdr:row>22</xdr:row>
      <xdr:rowOff>200025</xdr:rowOff>
    </xdr:from>
    <xdr:to>
      <xdr:col>7</xdr:col>
      <xdr:colOff>476250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10525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66</xdr:row>
      <xdr:rowOff>19050</xdr:rowOff>
    </xdr:from>
    <xdr:to>
      <xdr:col>9</xdr:col>
      <xdr:colOff>152400</xdr:colOff>
      <xdr:row>67</xdr:row>
      <xdr:rowOff>85725</xdr:rowOff>
    </xdr:to>
    <xdr:sp macro="" textlink="">
      <xdr:nvSpPr>
        <xdr:cNvPr id="9" name="ลูกศรขวา 8"/>
        <xdr:cNvSpPr/>
      </xdr:nvSpPr>
      <xdr:spPr>
        <a:xfrm rot="16200000">
          <a:off x="9220200" y="158496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10</xdr:col>
      <xdr:colOff>66675</xdr:colOff>
      <xdr:row>20</xdr:row>
      <xdr:rowOff>0</xdr:rowOff>
    </xdr:to>
    <xdr:sp macro="" textlink="">
      <xdr:nvSpPr>
        <xdr:cNvPr id="12" name="TextBox 11"/>
        <xdr:cNvSpPr txBox="1"/>
      </xdr:nvSpPr>
      <xdr:spPr>
        <a:xfrm>
          <a:off x="8410575" y="3495675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65809</xdr:colOff>
      <xdr:row>61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219075</xdr:colOff>
      <xdr:row>56</xdr:row>
      <xdr:rowOff>200025</xdr:rowOff>
    </xdr:from>
    <xdr:to>
      <xdr:col>10</xdr:col>
      <xdr:colOff>523875</xdr:colOff>
      <xdr:row>58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553700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2</xdr:col>
      <xdr:colOff>76199</xdr:colOff>
      <xdr:row>91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89</xdr:row>
      <xdr:rowOff>0</xdr:rowOff>
    </xdr:from>
    <xdr:to>
      <xdr:col>4</xdr:col>
      <xdr:colOff>1028700</xdr:colOff>
      <xdr:row>91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89</xdr:row>
      <xdr:rowOff>0</xdr:rowOff>
    </xdr:from>
    <xdr:to>
      <xdr:col>6</xdr:col>
      <xdr:colOff>742949</xdr:colOff>
      <xdr:row>91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48</xdr:row>
      <xdr:rowOff>200025</xdr:rowOff>
    </xdr:from>
    <xdr:to>
      <xdr:col>7</xdr:col>
      <xdr:colOff>523875</xdr:colOff>
      <xdr:row>50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123825</xdr:colOff>
      <xdr:row>60</xdr:row>
      <xdr:rowOff>200025</xdr:rowOff>
    </xdr:from>
    <xdr:to>
      <xdr:col>7</xdr:col>
      <xdr:colOff>428625</xdr:colOff>
      <xdr:row>63</xdr:row>
      <xdr:rowOff>28575</xdr:rowOff>
    </xdr:to>
    <xdr:sp macro="" textlink="">
      <xdr:nvSpPr>
        <xdr:cNvPr id="7" name="ลูกศรขวา 6"/>
        <xdr:cNvSpPr/>
      </xdr:nvSpPr>
      <xdr:spPr>
        <a:xfrm rot="10800000">
          <a:off x="7962900" y="16535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161925</xdr:colOff>
      <xdr:row>22</xdr:row>
      <xdr:rowOff>200025</xdr:rowOff>
    </xdr:from>
    <xdr:to>
      <xdr:col>7</xdr:col>
      <xdr:colOff>466725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01000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790575</xdr:colOff>
      <xdr:row>58</xdr:row>
      <xdr:rowOff>66675</xdr:rowOff>
    </xdr:from>
    <xdr:to>
      <xdr:col>9</xdr:col>
      <xdr:colOff>133350</xdr:colOff>
      <xdr:row>59</xdr:row>
      <xdr:rowOff>133350</xdr:rowOff>
    </xdr:to>
    <xdr:sp macro="" textlink="">
      <xdr:nvSpPr>
        <xdr:cNvPr id="9" name="ลูกศรขวา 8"/>
        <xdr:cNvSpPr/>
      </xdr:nvSpPr>
      <xdr:spPr>
        <a:xfrm rot="16200000">
          <a:off x="9201150" y="158972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9525</xdr:colOff>
      <xdr:row>14</xdr:row>
      <xdr:rowOff>142875</xdr:rowOff>
    </xdr:from>
    <xdr:to>
      <xdr:col>10</xdr:col>
      <xdr:colOff>76200</xdr:colOff>
      <xdr:row>20</xdr:row>
      <xdr:rowOff>0</xdr:rowOff>
    </xdr:to>
    <xdr:sp macro="" textlink="">
      <xdr:nvSpPr>
        <xdr:cNvPr id="12" name="TextBox 11"/>
        <xdr:cNvSpPr txBox="1"/>
      </xdr:nvSpPr>
      <xdr:spPr>
        <a:xfrm>
          <a:off x="8420100" y="3495675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13</xdr:col>
      <xdr:colOff>65809</xdr:colOff>
      <xdr:row>53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219075</xdr:colOff>
      <xdr:row>48</xdr:row>
      <xdr:rowOff>200025</xdr:rowOff>
    </xdr:from>
    <xdr:to>
      <xdr:col>10</xdr:col>
      <xdr:colOff>523875</xdr:colOff>
      <xdr:row>50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553700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74</xdr:row>
      <xdr:rowOff>247650</xdr:rowOff>
    </xdr:from>
    <xdr:to>
      <xdr:col>2</xdr:col>
      <xdr:colOff>57149</xdr:colOff>
      <xdr:row>77</xdr:row>
      <xdr:rowOff>0</xdr:rowOff>
    </xdr:to>
    <xdr:sp macro="" textlink="">
      <xdr:nvSpPr>
        <xdr:cNvPr id="16" name="TextBox 15"/>
        <xdr:cNvSpPr txBox="1"/>
      </xdr:nvSpPr>
      <xdr:spPr>
        <a:xfrm>
          <a:off x="66675" y="21431250"/>
          <a:ext cx="1914524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1028700</xdr:colOff>
      <xdr:row>77</xdr:row>
      <xdr:rowOff>0</xdr:rowOff>
    </xdr:to>
    <xdr:sp macro="" textlink="">
      <xdr:nvSpPr>
        <xdr:cNvPr id="17" name="TextBox 16"/>
        <xdr:cNvSpPr txBox="1"/>
      </xdr:nvSpPr>
      <xdr:spPr>
        <a:xfrm>
          <a:off x="2447927" y="21478875"/>
          <a:ext cx="2428873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1402774</xdr:colOff>
      <xdr:row>75</xdr:row>
      <xdr:rowOff>0</xdr:rowOff>
    </xdr:from>
    <xdr:to>
      <xdr:col>6</xdr:col>
      <xdr:colOff>742950</xdr:colOff>
      <xdr:row>77</xdr:row>
      <xdr:rowOff>9525</xdr:rowOff>
    </xdr:to>
    <xdr:sp macro="" textlink="">
      <xdr:nvSpPr>
        <xdr:cNvPr id="18" name="TextBox 17"/>
        <xdr:cNvSpPr txBox="1"/>
      </xdr:nvSpPr>
      <xdr:spPr>
        <a:xfrm>
          <a:off x="5250874" y="21478875"/>
          <a:ext cx="241675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(นายสมศักดิ์    เสาทองหลาง)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นายกองค์การบริหารส่วนตำบลกุดจอก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48</xdr:row>
      <xdr:rowOff>200025</xdr:rowOff>
    </xdr:from>
    <xdr:to>
      <xdr:col>7</xdr:col>
      <xdr:colOff>523875</xdr:colOff>
      <xdr:row>50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171450</xdr:colOff>
      <xdr:row>60</xdr:row>
      <xdr:rowOff>209550</xdr:rowOff>
    </xdr:from>
    <xdr:to>
      <xdr:col>7</xdr:col>
      <xdr:colOff>476250</xdr:colOff>
      <xdr:row>63</xdr:row>
      <xdr:rowOff>0</xdr:rowOff>
    </xdr:to>
    <xdr:sp macro="" textlink="">
      <xdr:nvSpPr>
        <xdr:cNvPr id="7" name="ลูกศรขวา 6"/>
        <xdr:cNvSpPr/>
      </xdr:nvSpPr>
      <xdr:spPr>
        <a:xfrm rot="10800000">
          <a:off x="8010525" y="16544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142875</xdr:colOff>
      <xdr:row>22</xdr:row>
      <xdr:rowOff>209550</xdr:rowOff>
    </xdr:from>
    <xdr:to>
      <xdr:col>7</xdr:col>
      <xdr:colOff>447675</xdr:colOff>
      <xdr:row>24</xdr:row>
      <xdr:rowOff>38100</xdr:rowOff>
    </xdr:to>
    <xdr:sp macro="" textlink="">
      <xdr:nvSpPr>
        <xdr:cNvPr id="8" name="ลูกศรขวา 7"/>
        <xdr:cNvSpPr/>
      </xdr:nvSpPr>
      <xdr:spPr>
        <a:xfrm rot="10800000">
          <a:off x="7981950" y="55054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819150</xdr:colOff>
      <xdr:row>58</xdr:row>
      <xdr:rowOff>9525</xdr:rowOff>
    </xdr:from>
    <xdr:to>
      <xdr:col>9</xdr:col>
      <xdr:colOff>161925</xdr:colOff>
      <xdr:row>59</xdr:row>
      <xdr:rowOff>76200</xdr:rowOff>
    </xdr:to>
    <xdr:sp macro="" textlink="">
      <xdr:nvSpPr>
        <xdr:cNvPr id="9" name="ลูกศรขวา 8"/>
        <xdr:cNvSpPr/>
      </xdr:nvSpPr>
      <xdr:spPr>
        <a:xfrm rot="16200000">
          <a:off x="9229725" y="1584007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10</xdr:col>
      <xdr:colOff>66675</xdr:colOff>
      <xdr:row>20</xdr:row>
      <xdr:rowOff>0</xdr:rowOff>
    </xdr:to>
    <xdr:sp macro="" textlink="">
      <xdr:nvSpPr>
        <xdr:cNvPr id="12" name="TextBox 11"/>
        <xdr:cNvSpPr txBox="1"/>
      </xdr:nvSpPr>
      <xdr:spPr>
        <a:xfrm>
          <a:off x="8410575" y="3495675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13</xdr:col>
      <xdr:colOff>65809</xdr:colOff>
      <xdr:row>53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209550</xdr:colOff>
      <xdr:row>48</xdr:row>
      <xdr:rowOff>200025</xdr:rowOff>
    </xdr:from>
    <xdr:to>
      <xdr:col>10</xdr:col>
      <xdr:colOff>514350</xdr:colOff>
      <xdr:row>50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544175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75</xdr:row>
      <xdr:rowOff>0</xdr:rowOff>
    </xdr:from>
    <xdr:to>
      <xdr:col>2</xdr:col>
      <xdr:colOff>57149</xdr:colOff>
      <xdr:row>78</xdr:row>
      <xdr:rowOff>0</xdr:rowOff>
    </xdr:to>
    <xdr:sp macro="" textlink="">
      <xdr:nvSpPr>
        <xdr:cNvPr id="16" name="TextBox 15"/>
        <xdr:cNvSpPr txBox="1"/>
      </xdr:nvSpPr>
      <xdr:spPr>
        <a:xfrm>
          <a:off x="66675" y="21326475"/>
          <a:ext cx="1914524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1028700</xdr:colOff>
      <xdr:row>78</xdr:row>
      <xdr:rowOff>0</xdr:rowOff>
    </xdr:to>
    <xdr:sp macro="" textlink="">
      <xdr:nvSpPr>
        <xdr:cNvPr id="17" name="TextBox 16"/>
        <xdr:cNvSpPr txBox="1"/>
      </xdr:nvSpPr>
      <xdr:spPr>
        <a:xfrm>
          <a:off x="2447927" y="21374100"/>
          <a:ext cx="2428873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(นายณัฐพร   หน่วงกระโทก)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รองปลัดองค์การบริหารส่วนตำบล</a:t>
          </a:r>
        </a:p>
      </xdr:txBody>
    </xdr:sp>
    <xdr:clientData/>
  </xdr:twoCellAnchor>
  <xdr:twoCellAnchor>
    <xdr:from>
      <xdr:col>4</xdr:col>
      <xdr:colOff>1402774</xdr:colOff>
      <xdr:row>75</xdr:row>
      <xdr:rowOff>0</xdr:rowOff>
    </xdr:from>
    <xdr:to>
      <xdr:col>6</xdr:col>
      <xdr:colOff>742950</xdr:colOff>
      <xdr:row>78</xdr:row>
      <xdr:rowOff>9525</xdr:rowOff>
    </xdr:to>
    <xdr:sp macro="" textlink="">
      <xdr:nvSpPr>
        <xdr:cNvPr id="18" name="TextBox 17"/>
        <xdr:cNvSpPr txBox="1"/>
      </xdr:nvSpPr>
      <xdr:spPr>
        <a:xfrm>
          <a:off x="5250874" y="21374100"/>
          <a:ext cx="248342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(นายสมศักดิ์    เสาทองหลาง)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นายกองค์การบริหารส่วนตำบลกุดจอก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49</xdr:row>
      <xdr:rowOff>200025</xdr:rowOff>
    </xdr:from>
    <xdr:to>
      <xdr:col>7</xdr:col>
      <xdr:colOff>523875</xdr:colOff>
      <xdr:row>51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142875</xdr:colOff>
      <xdr:row>61</xdr:row>
      <xdr:rowOff>209550</xdr:rowOff>
    </xdr:from>
    <xdr:to>
      <xdr:col>7</xdr:col>
      <xdr:colOff>447675</xdr:colOff>
      <xdr:row>64</xdr:row>
      <xdr:rowOff>38100</xdr:rowOff>
    </xdr:to>
    <xdr:sp macro="" textlink="">
      <xdr:nvSpPr>
        <xdr:cNvPr id="7" name="ลูกศรขวา 6"/>
        <xdr:cNvSpPr/>
      </xdr:nvSpPr>
      <xdr:spPr>
        <a:xfrm rot="10800000">
          <a:off x="7981950" y="16544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190500</xdr:colOff>
      <xdr:row>22</xdr:row>
      <xdr:rowOff>200025</xdr:rowOff>
    </xdr:from>
    <xdr:to>
      <xdr:col>7</xdr:col>
      <xdr:colOff>495300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29575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59</xdr:row>
      <xdr:rowOff>9525</xdr:rowOff>
    </xdr:from>
    <xdr:to>
      <xdr:col>9</xdr:col>
      <xdr:colOff>152400</xdr:colOff>
      <xdr:row>60</xdr:row>
      <xdr:rowOff>76200</xdr:rowOff>
    </xdr:to>
    <xdr:sp macro="" textlink="">
      <xdr:nvSpPr>
        <xdr:cNvPr id="9" name="ลูกศรขวา 8"/>
        <xdr:cNvSpPr/>
      </xdr:nvSpPr>
      <xdr:spPr>
        <a:xfrm rot="16200000">
          <a:off x="9220200" y="1584007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9525</xdr:colOff>
      <xdr:row>14</xdr:row>
      <xdr:rowOff>133350</xdr:rowOff>
    </xdr:from>
    <xdr:to>
      <xdr:col>10</xdr:col>
      <xdr:colOff>76200</xdr:colOff>
      <xdr:row>19</xdr:row>
      <xdr:rowOff>238125</xdr:rowOff>
    </xdr:to>
    <xdr:sp macro="" textlink="">
      <xdr:nvSpPr>
        <xdr:cNvPr id="12" name="TextBox 11"/>
        <xdr:cNvSpPr txBox="1"/>
      </xdr:nvSpPr>
      <xdr:spPr>
        <a:xfrm>
          <a:off x="8420100" y="348615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13</xdr:col>
      <xdr:colOff>65809</xdr:colOff>
      <xdr:row>54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228600</xdr:colOff>
      <xdr:row>49</xdr:row>
      <xdr:rowOff>180975</xdr:rowOff>
    </xdr:from>
    <xdr:to>
      <xdr:col>10</xdr:col>
      <xdr:colOff>533400</xdr:colOff>
      <xdr:row>51</xdr:row>
      <xdr:rowOff>18184</xdr:rowOff>
    </xdr:to>
    <xdr:sp macro="" textlink="">
      <xdr:nvSpPr>
        <xdr:cNvPr id="15" name="ลูกศรขวา 14"/>
        <xdr:cNvSpPr/>
      </xdr:nvSpPr>
      <xdr:spPr>
        <a:xfrm rot="10800000">
          <a:off x="10563225" y="1361122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76</xdr:row>
      <xdr:rowOff>0</xdr:rowOff>
    </xdr:from>
    <xdr:to>
      <xdr:col>2</xdr:col>
      <xdr:colOff>57149</xdr:colOff>
      <xdr:row>79</xdr:row>
      <xdr:rowOff>0</xdr:rowOff>
    </xdr:to>
    <xdr:sp macro="" textlink="">
      <xdr:nvSpPr>
        <xdr:cNvPr id="16" name="TextBox 15"/>
        <xdr:cNvSpPr txBox="1"/>
      </xdr:nvSpPr>
      <xdr:spPr>
        <a:xfrm>
          <a:off x="66675" y="21412200"/>
          <a:ext cx="1914524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76</xdr:row>
      <xdr:rowOff>0</xdr:rowOff>
    </xdr:from>
    <xdr:to>
      <xdr:col>4</xdr:col>
      <xdr:colOff>807982</xdr:colOff>
      <xdr:row>79</xdr:row>
      <xdr:rowOff>0</xdr:rowOff>
    </xdr:to>
    <xdr:sp macro="" textlink="">
      <xdr:nvSpPr>
        <xdr:cNvPr id="17" name="TextBox 16"/>
        <xdr:cNvSpPr txBox="1"/>
      </xdr:nvSpPr>
      <xdr:spPr>
        <a:xfrm>
          <a:off x="2442015" y="21592190"/>
          <a:ext cx="2202243" cy="880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48</xdr:row>
      <xdr:rowOff>200025</xdr:rowOff>
    </xdr:from>
    <xdr:to>
      <xdr:col>7</xdr:col>
      <xdr:colOff>523875</xdr:colOff>
      <xdr:row>50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114300</xdr:colOff>
      <xdr:row>60</xdr:row>
      <xdr:rowOff>209550</xdr:rowOff>
    </xdr:from>
    <xdr:to>
      <xdr:col>7</xdr:col>
      <xdr:colOff>419100</xdr:colOff>
      <xdr:row>63</xdr:row>
      <xdr:rowOff>38100</xdr:rowOff>
    </xdr:to>
    <xdr:sp macro="" textlink="">
      <xdr:nvSpPr>
        <xdr:cNvPr id="7" name="ลูกศรขวา 6"/>
        <xdr:cNvSpPr/>
      </xdr:nvSpPr>
      <xdr:spPr>
        <a:xfrm rot="10800000">
          <a:off x="7953375" y="16544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133350</xdr:colOff>
      <xdr:row>22</xdr:row>
      <xdr:rowOff>200025</xdr:rowOff>
    </xdr:from>
    <xdr:to>
      <xdr:col>7</xdr:col>
      <xdr:colOff>438150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7972425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819150</xdr:colOff>
      <xdr:row>58</xdr:row>
      <xdr:rowOff>38100</xdr:rowOff>
    </xdr:from>
    <xdr:to>
      <xdr:col>9</xdr:col>
      <xdr:colOff>161925</xdr:colOff>
      <xdr:row>59</xdr:row>
      <xdr:rowOff>104775</xdr:rowOff>
    </xdr:to>
    <xdr:sp macro="" textlink="">
      <xdr:nvSpPr>
        <xdr:cNvPr id="9" name="ลูกศรขวา 8"/>
        <xdr:cNvSpPr/>
      </xdr:nvSpPr>
      <xdr:spPr>
        <a:xfrm rot="16200000">
          <a:off x="9229725" y="158686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7</xdr:col>
      <xdr:colOff>561975</xdr:colOff>
      <xdr:row>14</xdr:row>
      <xdr:rowOff>133350</xdr:rowOff>
    </xdr:from>
    <xdr:to>
      <xdr:col>10</xdr:col>
      <xdr:colOff>57150</xdr:colOff>
      <xdr:row>19</xdr:row>
      <xdr:rowOff>238125</xdr:rowOff>
    </xdr:to>
    <xdr:sp macro="" textlink="">
      <xdr:nvSpPr>
        <xdr:cNvPr id="12" name="TextBox 11"/>
        <xdr:cNvSpPr txBox="1"/>
      </xdr:nvSpPr>
      <xdr:spPr>
        <a:xfrm>
          <a:off x="8401050" y="348615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13</xdr:col>
      <xdr:colOff>65809</xdr:colOff>
      <xdr:row>53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219075</xdr:colOff>
      <xdr:row>48</xdr:row>
      <xdr:rowOff>209550</xdr:rowOff>
    </xdr:from>
    <xdr:to>
      <xdr:col>10</xdr:col>
      <xdr:colOff>523875</xdr:colOff>
      <xdr:row>50</xdr:row>
      <xdr:rowOff>46759</xdr:rowOff>
    </xdr:to>
    <xdr:sp macro="" textlink="">
      <xdr:nvSpPr>
        <xdr:cNvPr id="15" name="ลูกศรขวา 14"/>
        <xdr:cNvSpPr/>
      </xdr:nvSpPr>
      <xdr:spPr>
        <a:xfrm rot="10800000">
          <a:off x="10553700" y="13639800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66675</xdr:colOff>
      <xdr:row>75</xdr:row>
      <xdr:rowOff>0</xdr:rowOff>
    </xdr:from>
    <xdr:to>
      <xdr:col>2</xdr:col>
      <xdr:colOff>57149</xdr:colOff>
      <xdr:row>77</xdr:row>
      <xdr:rowOff>0</xdr:rowOff>
    </xdr:to>
    <xdr:sp macro="" textlink="">
      <xdr:nvSpPr>
        <xdr:cNvPr id="16" name="TextBox 15"/>
        <xdr:cNvSpPr txBox="1"/>
      </xdr:nvSpPr>
      <xdr:spPr>
        <a:xfrm>
          <a:off x="66675" y="21707475"/>
          <a:ext cx="1914524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807982</xdr:colOff>
      <xdr:row>77</xdr:row>
      <xdr:rowOff>0</xdr:rowOff>
    </xdr:to>
    <xdr:sp macro="" textlink="">
      <xdr:nvSpPr>
        <xdr:cNvPr id="17" name="TextBox 16"/>
        <xdr:cNvSpPr txBox="1"/>
      </xdr:nvSpPr>
      <xdr:spPr>
        <a:xfrm>
          <a:off x="2447927" y="21707475"/>
          <a:ext cx="220815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57</xdr:row>
      <xdr:rowOff>200025</xdr:rowOff>
    </xdr:from>
    <xdr:to>
      <xdr:col>7</xdr:col>
      <xdr:colOff>523875</xdr:colOff>
      <xdr:row>59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114300</xdr:colOff>
      <xdr:row>69</xdr:row>
      <xdr:rowOff>200025</xdr:rowOff>
    </xdr:from>
    <xdr:to>
      <xdr:col>7</xdr:col>
      <xdr:colOff>419100</xdr:colOff>
      <xdr:row>72</xdr:row>
      <xdr:rowOff>28575</xdr:rowOff>
    </xdr:to>
    <xdr:sp macro="" textlink="">
      <xdr:nvSpPr>
        <xdr:cNvPr id="7" name="ลูกศรขวา 6"/>
        <xdr:cNvSpPr/>
      </xdr:nvSpPr>
      <xdr:spPr>
        <a:xfrm rot="10800000">
          <a:off x="7953375" y="16535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171450</xdr:colOff>
      <xdr:row>22</xdr:row>
      <xdr:rowOff>190500</xdr:rowOff>
    </xdr:from>
    <xdr:to>
      <xdr:col>7</xdr:col>
      <xdr:colOff>476250</xdr:colOff>
      <xdr:row>24</xdr:row>
      <xdr:rowOff>19050</xdr:rowOff>
    </xdr:to>
    <xdr:sp macro="" textlink="">
      <xdr:nvSpPr>
        <xdr:cNvPr id="8" name="ลูกศรขวา 7"/>
        <xdr:cNvSpPr/>
      </xdr:nvSpPr>
      <xdr:spPr>
        <a:xfrm rot="10800000">
          <a:off x="8010525" y="5486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67</xdr:row>
      <xdr:rowOff>9525</xdr:rowOff>
    </xdr:from>
    <xdr:to>
      <xdr:col>9</xdr:col>
      <xdr:colOff>152400</xdr:colOff>
      <xdr:row>68</xdr:row>
      <xdr:rowOff>76200</xdr:rowOff>
    </xdr:to>
    <xdr:sp macro="" textlink="">
      <xdr:nvSpPr>
        <xdr:cNvPr id="9" name="ลูกศรขวา 8"/>
        <xdr:cNvSpPr/>
      </xdr:nvSpPr>
      <xdr:spPr>
        <a:xfrm rot="16200000">
          <a:off x="9220200" y="1584007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10</xdr:col>
      <xdr:colOff>66675</xdr:colOff>
      <xdr:row>20</xdr:row>
      <xdr:rowOff>9525</xdr:rowOff>
    </xdr:to>
    <xdr:sp macro="" textlink="">
      <xdr:nvSpPr>
        <xdr:cNvPr id="12" name="TextBox 11"/>
        <xdr:cNvSpPr txBox="1"/>
      </xdr:nvSpPr>
      <xdr:spPr>
        <a:xfrm>
          <a:off x="8410575" y="350520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13</xdr:col>
      <xdr:colOff>65809</xdr:colOff>
      <xdr:row>62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266700</xdr:colOff>
      <xdr:row>57</xdr:row>
      <xdr:rowOff>200025</xdr:rowOff>
    </xdr:from>
    <xdr:to>
      <xdr:col>10</xdr:col>
      <xdr:colOff>571500</xdr:colOff>
      <xdr:row>59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601325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90</xdr:row>
      <xdr:rowOff>0</xdr:rowOff>
    </xdr:from>
    <xdr:to>
      <xdr:col>2</xdr:col>
      <xdr:colOff>76199</xdr:colOff>
      <xdr:row>92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90</xdr:row>
      <xdr:rowOff>0</xdr:rowOff>
    </xdr:from>
    <xdr:to>
      <xdr:col>4</xdr:col>
      <xdr:colOff>1028700</xdr:colOff>
      <xdr:row>92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90</xdr:row>
      <xdr:rowOff>0</xdr:rowOff>
    </xdr:from>
    <xdr:to>
      <xdr:col>6</xdr:col>
      <xdr:colOff>742949</xdr:colOff>
      <xdr:row>92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  <xdr:twoCellAnchor>
    <xdr:from>
      <xdr:col>0</xdr:col>
      <xdr:colOff>66675</xdr:colOff>
      <xdr:row>76</xdr:row>
      <xdr:rowOff>0</xdr:rowOff>
    </xdr:from>
    <xdr:to>
      <xdr:col>2</xdr:col>
      <xdr:colOff>57149</xdr:colOff>
      <xdr:row>78</xdr:row>
      <xdr:rowOff>0</xdr:rowOff>
    </xdr:to>
    <xdr:sp macro="" textlink="">
      <xdr:nvSpPr>
        <xdr:cNvPr id="19" name="TextBox 18"/>
        <xdr:cNvSpPr txBox="1"/>
      </xdr:nvSpPr>
      <xdr:spPr>
        <a:xfrm>
          <a:off x="66675" y="21478875"/>
          <a:ext cx="1914524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76</xdr:row>
      <xdr:rowOff>0</xdr:rowOff>
    </xdr:from>
    <xdr:to>
      <xdr:col>4</xdr:col>
      <xdr:colOff>807982</xdr:colOff>
      <xdr:row>78</xdr:row>
      <xdr:rowOff>0</xdr:rowOff>
    </xdr:to>
    <xdr:sp macro="" textlink="">
      <xdr:nvSpPr>
        <xdr:cNvPr id="20" name="TextBox 19"/>
        <xdr:cNvSpPr txBox="1"/>
      </xdr:nvSpPr>
      <xdr:spPr>
        <a:xfrm>
          <a:off x="2447927" y="21478875"/>
          <a:ext cx="220815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57</xdr:row>
      <xdr:rowOff>200025</xdr:rowOff>
    </xdr:from>
    <xdr:to>
      <xdr:col>7</xdr:col>
      <xdr:colOff>523875</xdr:colOff>
      <xdr:row>59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123825</xdr:colOff>
      <xdr:row>69</xdr:row>
      <xdr:rowOff>209550</xdr:rowOff>
    </xdr:from>
    <xdr:to>
      <xdr:col>7</xdr:col>
      <xdr:colOff>428625</xdr:colOff>
      <xdr:row>72</xdr:row>
      <xdr:rowOff>38100</xdr:rowOff>
    </xdr:to>
    <xdr:sp macro="" textlink="">
      <xdr:nvSpPr>
        <xdr:cNvPr id="7" name="ลูกศรขวา 6"/>
        <xdr:cNvSpPr/>
      </xdr:nvSpPr>
      <xdr:spPr>
        <a:xfrm rot="10800000">
          <a:off x="7962900" y="16544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161925</xdr:colOff>
      <xdr:row>22</xdr:row>
      <xdr:rowOff>209550</xdr:rowOff>
    </xdr:from>
    <xdr:to>
      <xdr:col>7</xdr:col>
      <xdr:colOff>466725</xdr:colOff>
      <xdr:row>24</xdr:row>
      <xdr:rowOff>38100</xdr:rowOff>
    </xdr:to>
    <xdr:sp macro="" textlink="">
      <xdr:nvSpPr>
        <xdr:cNvPr id="8" name="ลูกศรขวา 7"/>
        <xdr:cNvSpPr/>
      </xdr:nvSpPr>
      <xdr:spPr>
        <a:xfrm rot="10800000">
          <a:off x="8001000" y="55054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67</xdr:row>
      <xdr:rowOff>9525</xdr:rowOff>
    </xdr:from>
    <xdr:to>
      <xdr:col>9</xdr:col>
      <xdr:colOff>152400</xdr:colOff>
      <xdr:row>68</xdr:row>
      <xdr:rowOff>76200</xdr:rowOff>
    </xdr:to>
    <xdr:sp macro="" textlink="">
      <xdr:nvSpPr>
        <xdr:cNvPr id="9" name="ลูกศรขวา 8"/>
        <xdr:cNvSpPr/>
      </xdr:nvSpPr>
      <xdr:spPr>
        <a:xfrm rot="16200000">
          <a:off x="9220200" y="1584007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0</xdr:colOff>
      <xdr:row>14</xdr:row>
      <xdr:rowOff>142875</xdr:rowOff>
    </xdr:from>
    <xdr:to>
      <xdr:col>10</xdr:col>
      <xdr:colOff>66675</xdr:colOff>
      <xdr:row>20</xdr:row>
      <xdr:rowOff>0</xdr:rowOff>
    </xdr:to>
    <xdr:sp macro="" textlink="">
      <xdr:nvSpPr>
        <xdr:cNvPr id="12" name="TextBox 11"/>
        <xdr:cNvSpPr txBox="1"/>
      </xdr:nvSpPr>
      <xdr:spPr>
        <a:xfrm>
          <a:off x="8410575" y="3495675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13</xdr:col>
      <xdr:colOff>65809</xdr:colOff>
      <xdr:row>62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238125</xdr:colOff>
      <xdr:row>57</xdr:row>
      <xdr:rowOff>180975</xdr:rowOff>
    </xdr:from>
    <xdr:to>
      <xdr:col>10</xdr:col>
      <xdr:colOff>542925</xdr:colOff>
      <xdr:row>59</xdr:row>
      <xdr:rowOff>18184</xdr:rowOff>
    </xdr:to>
    <xdr:sp macro="" textlink="">
      <xdr:nvSpPr>
        <xdr:cNvPr id="15" name="ลูกศรขวา 14"/>
        <xdr:cNvSpPr/>
      </xdr:nvSpPr>
      <xdr:spPr>
        <a:xfrm rot="10800000">
          <a:off x="10572750" y="1361122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90</xdr:row>
      <xdr:rowOff>0</xdr:rowOff>
    </xdr:from>
    <xdr:to>
      <xdr:col>2</xdr:col>
      <xdr:colOff>76199</xdr:colOff>
      <xdr:row>92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90</xdr:row>
      <xdr:rowOff>0</xdr:rowOff>
    </xdr:from>
    <xdr:to>
      <xdr:col>4</xdr:col>
      <xdr:colOff>1028700</xdr:colOff>
      <xdr:row>92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90</xdr:row>
      <xdr:rowOff>0</xdr:rowOff>
    </xdr:from>
    <xdr:to>
      <xdr:col>6</xdr:col>
      <xdr:colOff>742949</xdr:colOff>
      <xdr:row>92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  <xdr:twoCellAnchor>
    <xdr:from>
      <xdr:col>0</xdr:col>
      <xdr:colOff>66675</xdr:colOff>
      <xdr:row>76</xdr:row>
      <xdr:rowOff>0</xdr:rowOff>
    </xdr:from>
    <xdr:to>
      <xdr:col>2</xdr:col>
      <xdr:colOff>57149</xdr:colOff>
      <xdr:row>78</xdr:row>
      <xdr:rowOff>0</xdr:rowOff>
    </xdr:to>
    <xdr:sp macro="" textlink="">
      <xdr:nvSpPr>
        <xdr:cNvPr id="19" name="TextBox 18"/>
        <xdr:cNvSpPr txBox="1"/>
      </xdr:nvSpPr>
      <xdr:spPr>
        <a:xfrm>
          <a:off x="66675" y="21774150"/>
          <a:ext cx="1914524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76</xdr:row>
      <xdr:rowOff>0</xdr:rowOff>
    </xdr:from>
    <xdr:to>
      <xdr:col>4</xdr:col>
      <xdr:colOff>807982</xdr:colOff>
      <xdr:row>78</xdr:row>
      <xdr:rowOff>0</xdr:rowOff>
    </xdr:to>
    <xdr:sp macro="" textlink="">
      <xdr:nvSpPr>
        <xdr:cNvPr id="20" name="TextBox 19"/>
        <xdr:cNvSpPr txBox="1"/>
      </xdr:nvSpPr>
      <xdr:spPr>
        <a:xfrm>
          <a:off x="2447927" y="21774150"/>
          <a:ext cx="220815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56</xdr:row>
      <xdr:rowOff>200025</xdr:rowOff>
    </xdr:from>
    <xdr:to>
      <xdr:col>7</xdr:col>
      <xdr:colOff>523875</xdr:colOff>
      <xdr:row>58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123825</xdr:colOff>
      <xdr:row>68</xdr:row>
      <xdr:rowOff>200025</xdr:rowOff>
    </xdr:from>
    <xdr:to>
      <xdr:col>7</xdr:col>
      <xdr:colOff>428625</xdr:colOff>
      <xdr:row>71</xdr:row>
      <xdr:rowOff>28575</xdr:rowOff>
    </xdr:to>
    <xdr:sp macro="" textlink="">
      <xdr:nvSpPr>
        <xdr:cNvPr id="7" name="ลูกศรขวา 6"/>
        <xdr:cNvSpPr/>
      </xdr:nvSpPr>
      <xdr:spPr>
        <a:xfrm rot="10800000">
          <a:off x="7962900" y="165354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171450</xdr:colOff>
      <xdr:row>22</xdr:row>
      <xdr:rowOff>200025</xdr:rowOff>
    </xdr:from>
    <xdr:to>
      <xdr:col>7</xdr:col>
      <xdr:colOff>476250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10525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819150</xdr:colOff>
      <xdr:row>66</xdr:row>
      <xdr:rowOff>19050</xdr:rowOff>
    </xdr:from>
    <xdr:to>
      <xdr:col>9</xdr:col>
      <xdr:colOff>161925</xdr:colOff>
      <xdr:row>67</xdr:row>
      <xdr:rowOff>85725</xdr:rowOff>
    </xdr:to>
    <xdr:sp macro="" textlink="">
      <xdr:nvSpPr>
        <xdr:cNvPr id="9" name="ลูกศรขวา 8"/>
        <xdr:cNvSpPr/>
      </xdr:nvSpPr>
      <xdr:spPr>
        <a:xfrm rot="16200000">
          <a:off x="9229725" y="1584960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8</xdr:col>
      <xdr:colOff>9525</xdr:colOff>
      <xdr:row>14</xdr:row>
      <xdr:rowOff>152400</xdr:rowOff>
    </xdr:from>
    <xdr:to>
      <xdr:col>10</xdr:col>
      <xdr:colOff>76200</xdr:colOff>
      <xdr:row>20</xdr:row>
      <xdr:rowOff>9525</xdr:rowOff>
    </xdr:to>
    <xdr:sp macro="" textlink="">
      <xdr:nvSpPr>
        <xdr:cNvPr id="12" name="TextBox 11"/>
        <xdr:cNvSpPr txBox="1"/>
      </xdr:nvSpPr>
      <xdr:spPr>
        <a:xfrm>
          <a:off x="8420100" y="350520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65809</xdr:colOff>
      <xdr:row>61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190500</xdr:colOff>
      <xdr:row>56</xdr:row>
      <xdr:rowOff>200025</xdr:rowOff>
    </xdr:from>
    <xdr:to>
      <xdr:col>10</xdr:col>
      <xdr:colOff>495300</xdr:colOff>
      <xdr:row>58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525125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2</xdr:col>
      <xdr:colOff>76199</xdr:colOff>
      <xdr:row>91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89</xdr:row>
      <xdr:rowOff>0</xdr:rowOff>
    </xdr:from>
    <xdr:to>
      <xdr:col>4</xdr:col>
      <xdr:colOff>1028700</xdr:colOff>
      <xdr:row>91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89</xdr:row>
      <xdr:rowOff>0</xdr:rowOff>
    </xdr:from>
    <xdr:to>
      <xdr:col>6</xdr:col>
      <xdr:colOff>742949</xdr:colOff>
      <xdr:row>91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  <xdr:twoCellAnchor>
    <xdr:from>
      <xdr:col>0</xdr:col>
      <xdr:colOff>66675</xdr:colOff>
      <xdr:row>75</xdr:row>
      <xdr:rowOff>0</xdr:rowOff>
    </xdr:from>
    <xdr:to>
      <xdr:col>2</xdr:col>
      <xdr:colOff>57149</xdr:colOff>
      <xdr:row>77</xdr:row>
      <xdr:rowOff>0</xdr:rowOff>
    </xdr:to>
    <xdr:sp macro="" textlink="">
      <xdr:nvSpPr>
        <xdr:cNvPr id="19" name="TextBox 18"/>
        <xdr:cNvSpPr txBox="1"/>
      </xdr:nvSpPr>
      <xdr:spPr>
        <a:xfrm>
          <a:off x="66675" y="21774150"/>
          <a:ext cx="1914524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807982</xdr:colOff>
      <xdr:row>77</xdr:row>
      <xdr:rowOff>0</xdr:rowOff>
    </xdr:to>
    <xdr:sp macro="" textlink="">
      <xdr:nvSpPr>
        <xdr:cNvPr id="20" name="TextBox 19"/>
        <xdr:cNvSpPr txBox="1"/>
      </xdr:nvSpPr>
      <xdr:spPr>
        <a:xfrm>
          <a:off x="2447927" y="21774150"/>
          <a:ext cx="220815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56</xdr:row>
      <xdr:rowOff>200025</xdr:rowOff>
    </xdr:from>
    <xdr:to>
      <xdr:col>7</xdr:col>
      <xdr:colOff>523875</xdr:colOff>
      <xdr:row>58</xdr:row>
      <xdr:rowOff>28575</xdr:rowOff>
    </xdr:to>
    <xdr:sp macro="" textlink="">
      <xdr:nvSpPr>
        <xdr:cNvPr id="5" name="ลูกศรขวา 4"/>
        <xdr:cNvSpPr/>
      </xdr:nvSpPr>
      <xdr:spPr>
        <a:xfrm>
          <a:off x="7877175" y="13649325"/>
          <a:ext cx="3048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7</xdr:col>
      <xdr:colOff>485775</xdr:colOff>
      <xdr:row>3</xdr:row>
      <xdr:rowOff>57150</xdr:rowOff>
    </xdr:to>
    <xdr:sp macro="" textlink="">
      <xdr:nvSpPr>
        <xdr:cNvPr id="6" name="ลูกศรขวา 5"/>
        <xdr:cNvSpPr/>
      </xdr:nvSpPr>
      <xdr:spPr>
        <a:xfrm>
          <a:off x="7839075" y="4762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133350</xdr:colOff>
      <xdr:row>68</xdr:row>
      <xdr:rowOff>219075</xdr:rowOff>
    </xdr:from>
    <xdr:to>
      <xdr:col>7</xdr:col>
      <xdr:colOff>438150</xdr:colOff>
      <xdr:row>71</xdr:row>
      <xdr:rowOff>47625</xdr:rowOff>
    </xdr:to>
    <xdr:sp macro="" textlink="">
      <xdr:nvSpPr>
        <xdr:cNvPr id="7" name="ลูกศรขวา 6"/>
        <xdr:cNvSpPr/>
      </xdr:nvSpPr>
      <xdr:spPr>
        <a:xfrm rot="10800000">
          <a:off x="7972425" y="16554450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180975</xdr:colOff>
      <xdr:row>22</xdr:row>
      <xdr:rowOff>200025</xdr:rowOff>
    </xdr:from>
    <xdr:to>
      <xdr:col>7</xdr:col>
      <xdr:colOff>485775</xdr:colOff>
      <xdr:row>24</xdr:row>
      <xdr:rowOff>28575</xdr:rowOff>
    </xdr:to>
    <xdr:sp macro="" textlink="">
      <xdr:nvSpPr>
        <xdr:cNvPr id="8" name="ลูกศรขวา 7"/>
        <xdr:cNvSpPr/>
      </xdr:nvSpPr>
      <xdr:spPr>
        <a:xfrm rot="10800000">
          <a:off x="8020050" y="54959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809625</xdr:colOff>
      <xdr:row>66</xdr:row>
      <xdr:rowOff>28575</xdr:rowOff>
    </xdr:from>
    <xdr:to>
      <xdr:col>9</xdr:col>
      <xdr:colOff>152400</xdr:colOff>
      <xdr:row>67</xdr:row>
      <xdr:rowOff>95250</xdr:rowOff>
    </xdr:to>
    <xdr:sp macro="" textlink="">
      <xdr:nvSpPr>
        <xdr:cNvPr id="9" name="ลูกศรขวา 8"/>
        <xdr:cNvSpPr/>
      </xdr:nvSpPr>
      <xdr:spPr>
        <a:xfrm rot="16200000">
          <a:off x="9220200" y="15859125"/>
          <a:ext cx="304800" cy="3048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676275</xdr:colOff>
      <xdr:row>11</xdr:row>
      <xdr:rowOff>161925</xdr:rowOff>
    </xdr:to>
    <xdr:sp macro="" textlink="">
      <xdr:nvSpPr>
        <xdr:cNvPr id="10" name="คำบรรยายภาพแบบสี่เหลี่ยม 9"/>
        <xdr:cNvSpPr/>
      </xdr:nvSpPr>
      <xdr:spPr>
        <a:xfrm>
          <a:off x="8410575" y="2162175"/>
          <a:ext cx="1638300" cy="638175"/>
        </a:xfrm>
        <a:prstGeom prst="wedgeRectCallout">
          <a:avLst>
            <a:gd name="adj1" fmla="val -74903"/>
            <a:gd name="adj2" fmla="val 9981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1800">
              <a:latin typeface="TH Chakra Petch" pitchFamily="2" charset="-34"/>
              <a:cs typeface="TH Chakra Petch" pitchFamily="2" charset="-34"/>
            </a:rPr>
            <a:t>ข้อมูลจะลิ้งค์มาจากหมายเหตุ </a:t>
          </a:r>
          <a:r>
            <a:rPr lang="en-US" sz="1800">
              <a:latin typeface="TH Chakra Petch" pitchFamily="2" charset="-34"/>
              <a:cs typeface="TH Chakra Petch" pitchFamily="2" charset="-34"/>
            </a:rPr>
            <a:t>1</a:t>
          </a:r>
          <a:endParaRPr lang="th-TH" sz="1800"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952500</xdr:colOff>
      <xdr:row>25</xdr:row>
      <xdr:rowOff>228600</xdr:rowOff>
    </xdr:to>
    <xdr:sp macro="" textlink="">
      <xdr:nvSpPr>
        <xdr:cNvPr id="11" name="TextBox 10"/>
        <xdr:cNvSpPr txBox="1"/>
      </xdr:nvSpPr>
      <xdr:spPr>
        <a:xfrm>
          <a:off x="8410575" y="5048250"/>
          <a:ext cx="1914525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กรอกข้อมูลในช่องแถบสี  โดยนำข้อมูลมาจากใบผ่านรายการบัญชีมาตรฐาน# 1 (สมุดเงินสดรับ) และใบผ่านรายการบัญชีทั่วไป (ถ้ามี)  ถ้าไม่มีให้ใส่ 0 (ศูนย์)</a:t>
          </a:r>
        </a:p>
      </xdr:txBody>
    </xdr:sp>
    <xdr:clientData/>
  </xdr:twoCellAnchor>
  <xdr:twoCellAnchor>
    <xdr:from>
      <xdr:col>7</xdr:col>
      <xdr:colOff>561975</xdr:colOff>
      <xdr:row>14</xdr:row>
      <xdr:rowOff>133350</xdr:rowOff>
    </xdr:from>
    <xdr:to>
      <xdr:col>10</xdr:col>
      <xdr:colOff>57150</xdr:colOff>
      <xdr:row>19</xdr:row>
      <xdr:rowOff>238125</xdr:rowOff>
    </xdr:to>
    <xdr:sp macro="" textlink="">
      <xdr:nvSpPr>
        <xdr:cNvPr id="12" name="TextBox 11"/>
        <xdr:cNvSpPr txBox="1"/>
      </xdr:nvSpPr>
      <xdr:spPr>
        <a:xfrm>
          <a:off x="8401050" y="3486150"/>
          <a:ext cx="1990725" cy="13049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คำแนะนำ</a:t>
          </a:r>
        </a:p>
        <a:p>
          <a:endParaRPr lang="th-TH" sz="800">
            <a:latin typeface="TH Chakra Petch" pitchFamily="2" charset="-34"/>
            <a:cs typeface="TH Chakra Petch" pitchFamily="2" charset="-34"/>
          </a:endParaRPr>
        </a:p>
        <a:p>
          <a:r>
            <a:rPr lang="th-TH" sz="160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บัญชี</a:t>
          </a:r>
          <a:r>
            <a:rPr lang="th-TH" sz="1600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ลูกหนี้เงินสะสม 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และ</a:t>
          </a:r>
          <a:r>
            <a:rPr lang="th-TH" sz="1600" baseline="0">
              <a:solidFill>
                <a:srgbClr val="0070C0"/>
              </a:solidFill>
              <a:latin typeface="TH Chakra Petch" pitchFamily="2" charset="-34"/>
              <a:cs typeface="TH Chakra Petch" pitchFamily="2" charset="-34"/>
            </a:rPr>
            <a:t>บัญชีเจ้าหนี้เงินสะสม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ไม่ต้อง</a:t>
          </a:r>
          <a:r>
            <a:rPr lang="th-TH" sz="1600" baseline="0">
              <a:solidFill>
                <a:schemeClr val="dk1"/>
              </a:solidFill>
              <a:latin typeface="TH Chakra Petch" pitchFamily="2" charset="-34"/>
              <a:cs typeface="TH Chakra Petch" pitchFamily="2" charset="-34"/>
            </a:rPr>
            <a:t>นำมาลงรายงานรับ - จ่ายเงิน (ขอบอก)</a:t>
          </a:r>
          <a:endParaRPr lang="th-TH" sz="1600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57150</xdr:colOff>
      <xdr:row>34</xdr:row>
      <xdr:rowOff>0</xdr:rowOff>
    </xdr:to>
    <xdr:sp macro="" textlink="">
      <xdr:nvSpPr>
        <xdr:cNvPr id="13" name="TextBox 12"/>
        <xdr:cNvSpPr txBox="1"/>
      </xdr:nvSpPr>
      <xdr:spPr>
        <a:xfrm>
          <a:off x="8410575" y="6477000"/>
          <a:ext cx="19812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หากมีรายการบัญชีที่ต้องการเพิ่มเติมนอกเหนือจากที่มีอยู่ </a:t>
          </a:r>
          <a:endParaRPr lang="en-US" sz="1600" b="1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  <a:p>
          <a:pPr algn="l"/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ให้พิมพ์ถัดจาก เงินทุนสำรองเงินสะสม </a:t>
          </a:r>
          <a:r>
            <a:rPr lang="th-TH" sz="1600" b="1" u="sng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ในเดือน ต.ค. เท่านั้น</a:t>
          </a:r>
          <a:r>
            <a:rPr lang="en-US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!</a:t>
          </a:r>
          <a:r>
            <a:rPr lang="th-TH" sz="1600" b="1" u="none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 ข้อมูลก็จะลิ้งค์ไปทั้ง 12 เดือน โดยอัตโนมัติ </a:t>
          </a:r>
          <a:r>
            <a:rPr lang="th-TH" sz="16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(ทั้งนี้ต้องเป็นไปตามหลักการบัญชีด้วย)</a:t>
          </a:r>
          <a:endParaRPr lang="th-TH" sz="1600" u="none">
            <a:solidFill>
              <a:srgbClr val="FF000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13</xdr:col>
      <xdr:colOff>65809</xdr:colOff>
      <xdr:row>61</xdr:row>
      <xdr:rowOff>103911</xdr:rowOff>
    </xdr:to>
    <xdr:sp macro="" textlink="">
      <xdr:nvSpPr>
        <xdr:cNvPr id="14" name="TextBox 13"/>
        <xdr:cNvSpPr txBox="1"/>
      </xdr:nvSpPr>
      <xdr:spPr>
        <a:xfrm>
          <a:off x="11115675" y="12715875"/>
          <a:ext cx="1437409" cy="20089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500" b="1" u="none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++ให้กรอกเฉพาะ</a:t>
          </a:r>
          <a:r>
            <a:rPr lang="th-TH" sz="1500" b="0" u="none" baseline="0">
              <a:solidFill>
                <a:srgbClr val="FF0000"/>
              </a:solidFill>
              <a:latin typeface="TH Chakra Petch" pitchFamily="2" charset="-34"/>
              <a:cs typeface="TH Chakra Petch" pitchFamily="2" charset="-34"/>
            </a:rPr>
            <a:t>++</a:t>
          </a:r>
          <a:r>
            <a:rPr lang="th-TH" sz="1500" b="1" i="1" u="sng" baseline="0">
              <a:solidFill>
                <a:schemeClr val="tx2">
                  <a:lumMod val="60000"/>
                  <a:lumOff val="40000"/>
                </a:schemeClr>
              </a:solidFill>
              <a:latin typeface="TH Chakra Petch" pitchFamily="2" charset="-34"/>
              <a:cs typeface="TH Chakra Petch" pitchFamily="2" charset="-34"/>
            </a:rPr>
            <a:t>รายจ่ายจากเงินงบประมาณ</a:t>
          </a:r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   </a:t>
          </a:r>
        </a:p>
        <a:p>
          <a:pPr algn="ctr"/>
          <a:r>
            <a:rPr lang="th-TH" sz="1500" u="none" baseline="0">
              <a:solidFill>
                <a:srgbClr val="7030A0"/>
              </a:solidFill>
              <a:latin typeface="TH Chakra Petch" pitchFamily="2" charset="-34"/>
              <a:cs typeface="TH Chakra Petch" pitchFamily="2" charset="-34"/>
            </a:rPr>
            <a:t>ส่วนรายจ่ายที่จ่ายจากเงินอุดหนุนฯ ข้อมูลจะลิ้งค์มาจาก หมายเหตุ  </a:t>
          </a:r>
          <a:r>
            <a:rPr lang="th-TH" sz="1500" u="none" baseline="0">
              <a:solidFill>
                <a:srgbClr val="00B050"/>
              </a:solidFill>
              <a:latin typeface="TH Chakra Petch" pitchFamily="2" charset="-34"/>
              <a:cs typeface="TH Chakra Petch" pitchFamily="2" charset="-34"/>
            </a:rPr>
            <a:t>เงินอุดหนุนระบุวัตถุประสงค์_เฉพาะกิจ - คงเหลือ</a:t>
          </a:r>
          <a:endParaRPr lang="th-TH" sz="1500" u="none">
            <a:solidFill>
              <a:srgbClr val="00B050"/>
            </a:solidFill>
            <a:latin typeface="TH Chakra Petch" pitchFamily="2" charset="-34"/>
            <a:cs typeface="TH Chakra Petch" pitchFamily="2" charset="-34"/>
          </a:endParaRPr>
        </a:p>
      </xdr:txBody>
    </xdr:sp>
    <xdr:clientData/>
  </xdr:twoCellAnchor>
  <xdr:twoCellAnchor>
    <xdr:from>
      <xdr:col>10</xdr:col>
      <xdr:colOff>228600</xdr:colOff>
      <xdr:row>56</xdr:row>
      <xdr:rowOff>200025</xdr:rowOff>
    </xdr:from>
    <xdr:to>
      <xdr:col>10</xdr:col>
      <xdr:colOff>533400</xdr:colOff>
      <xdr:row>58</xdr:row>
      <xdr:rowOff>37234</xdr:rowOff>
    </xdr:to>
    <xdr:sp macro="" textlink="">
      <xdr:nvSpPr>
        <xdr:cNvPr id="15" name="ลูกศรขวา 14"/>
        <xdr:cNvSpPr/>
      </xdr:nvSpPr>
      <xdr:spPr>
        <a:xfrm rot="10800000">
          <a:off x="10563225" y="13630275"/>
          <a:ext cx="304800" cy="313459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85725</xdr:colOff>
      <xdr:row>89</xdr:row>
      <xdr:rowOff>0</xdr:rowOff>
    </xdr:from>
    <xdr:to>
      <xdr:col>2</xdr:col>
      <xdr:colOff>76199</xdr:colOff>
      <xdr:row>91</xdr:row>
      <xdr:rowOff>57150</xdr:rowOff>
    </xdr:to>
    <xdr:sp macro="" textlink="">
      <xdr:nvSpPr>
        <xdr:cNvPr id="16" name="TextBox 15"/>
        <xdr:cNvSpPr txBox="1"/>
      </xdr:nvSpPr>
      <xdr:spPr>
        <a:xfrm>
          <a:off x="85725" y="21402675"/>
          <a:ext cx="1914524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(นายอนิวรรต  สุขกำเนิด)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89</xdr:row>
      <xdr:rowOff>0</xdr:rowOff>
    </xdr:from>
    <xdr:to>
      <xdr:col>4</xdr:col>
      <xdr:colOff>1028700</xdr:colOff>
      <xdr:row>91</xdr:row>
      <xdr:rowOff>57150</xdr:rowOff>
    </xdr:to>
    <xdr:sp macro="" textlink="">
      <xdr:nvSpPr>
        <xdr:cNvPr id="17" name="TextBox 16"/>
        <xdr:cNvSpPr txBox="1"/>
      </xdr:nvSpPr>
      <xdr:spPr>
        <a:xfrm>
          <a:off x="2447927" y="21402675"/>
          <a:ext cx="242887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(นายชาลี  บุญเพลิง)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ปลัดองค์การบริหารส่วนตำบลท่าวัด</a:t>
          </a:r>
        </a:p>
      </xdr:txBody>
    </xdr:sp>
    <xdr:clientData/>
  </xdr:twoCellAnchor>
  <xdr:twoCellAnchor>
    <xdr:from>
      <xdr:col>4</xdr:col>
      <xdr:colOff>1533524</xdr:colOff>
      <xdr:row>89</xdr:row>
      <xdr:rowOff>0</xdr:rowOff>
    </xdr:from>
    <xdr:to>
      <xdr:col>6</xdr:col>
      <xdr:colOff>742949</xdr:colOff>
      <xdr:row>91</xdr:row>
      <xdr:rowOff>57150</xdr:rowOff>
    </xdr:to>
    <xdr:sp macro="" textlink="">
      <xdr:nvSpPr>
        <xdr:cNvPr id="18" name="TextBox 17"/>
        <xdr:cNvSpPr txBox="1"/>
      </xdr:nvSpPr>
      <xdr:spPr>
        <a:xfrm>
          <a:off x="5381624" y="21402675"/>
          <a:ext cx="2238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(นายฝน  มาตวังแสง)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นายกองค์การบริหารส่วนตำบลท่าวัด</a:t>
          </a:r>
        </a:p>
      </xdr:txBody>
    </xdr:sp>
    <xdr:clientData/>
  </xdr:twoCellAnchor>
  <xdr:twoCellAnchor>
    <xdr:from>
      <xdr:col>0</xdr:col>
      <xdr:colOff>66675</xdr:colOff>
      <xdr:row>75</xdr:row>
      <xdr:rowOff>0</xdr:rowOff>
    </xdr:from>
    <xdr:to>
      <xdr:col>2</xdr:col>
      <xdr:colOff>57149</xdr:colOff>
      <xdr:row>77</xdr:row>
      <xdr:rowOff>0</xdr:rowOff>
    </xdr:to>
    <xdr:sp macro="" textlink="">
      <xdr:nvSpPr>
        <xdr:cNvPr id="19" name="TextBox 18"/>
        <xdr:cNvSpPr txBox="1"/>
      </xdr:nvSpPr>
      <xdr:spPr>
        <a:xfrm>
          <a:off x="66675" y="21488400"/>
          <a:ext cx="1914524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(นางนันท์นภัส  ตระกูลเสถียร)</a:t>
          </a:r>
        </a:p>
        <a:p>
          <a:pPr algn="ctr"/>
          <a:r>
            <a:rPr lang="th-TH" sz="1600" baseline="0">
              <a:ln>
                <a:noFill/>
              </a:ln>
              <a:latin typeface="TH Chakra Petch" pitchFamily="2" charset="-34"/>
              <a:cs typeface="TH Chakra Petch" pitchFamily="2" charset="-34"/>
            </a:rPr>
            <a:t>ผู้อำนวยการกองคลัง</a:t>
          </a:r>
        </a:p>
      </xdr:txBody>
    </xdr:sp>
    <xdr:clientData/>
  </xdr:twoCellAnchor>
  <xdr:twoCellAnchor>
    <xdr:from>
      <xdr:col>2</xdr:col>
      <xdr:colOff>523877</xdr:colOff>
      <xdr:row>75</xdr:row>
      <xdr:rowOff>0</xdr:rowOff>
    </xdr:from>
    <xdr:to>
      <xdr:col>4</xdr:col>
      <xdr:colOff>807982</xdr:colOff>
      <xdr:row>77</xdr:row>
      <xdr:rowOff>0</xdr:rowOff>
    </xdr:to>
    <xdr:sp macro="" textlink="">
      <xdr:nvSpPr>
        <xdr:cNvPr id="20" name="TextBox 19"/>
        <xdr:cNvSpPr txBox="1"/>
      </xdr:nvSpPr>
      <xdr:spPr>
        <a:xfrm>
          <a:off x="2447927" y="21488400"/>
          <a:ext cx="220815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(นางนิชาพิมญชุ์  นันท์นิธิภูวเดช)</a:t>
          </a:r>
        </a:p>
        <a:p>
          <a:pPr algn="ctr"/>
          <a:r>
            <a:rPr lang="th-TH" sz="1600" baseline="0">
              <a:latin typeface="TH Chakra Petch" pitchFamily="2" charset="-34"/>
              <a:cs typeface="TH Chakra Petch" pitchFamily="2" charset="-34"/>
            </a:rPr>
            <a:t>ปลัดองค์การบริหารส่วนตำบล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591;&#3636;&#3609;&#3626;&#3604;&#3649;&#3621;&#3632;&#3648;&#3591;&#3636;&#3609;&#3613;&#3634;&#3585;&#3608;&#3609;&#3634;&#3588;&#3634;&#36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34;&#3618;&#3648;&#3627;&#3605;&#364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1;&#3641;&#3585;&#3627;&#3609;&#3637;&#3657;&#3629;&#3639;&#3656;&#3609;%20&#36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17;&#3634;&#3618;&#3648;&#3627;&#3605;&#3640;2-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1;&#3619;&#3632;&#3617;&#3634;&#3603;&#3585;&#3634;&#3619;&#3619;&#3634;&#3618;&#3592;&#3656;&#3634;&#361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591;&#3636;&#3609;&#3629;&#3640;&#3604;&#3627;&#3609;&#3640;&#3609;&#3619;&#3632;&#3610;&#3640;&#3623;&#3633;&#3605;&#3606;&#3640;&#3611;&#3619;&#3632;&#3626;&#3591;&#3588;&#3660;_&#3648;&#3593;&#3614;&#3634;&#3632;&#3585;&#3636;&#3592;%20-%20&#3588;&#3591;&#3648;&#3627;&#3621;&#3639;&#362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D7">
            <v>0</v>
          </cell>
        </row>
        <row r="24">
          <cell r="D24">
            <v>23002745.460000001</v>
          </cell>
        </row>
      </sheetData>
      <sheetData sheetId="1">
        <row r="7">
          <cell r="G7">
            <v>0</v>
          </cell>
        </row>
      </sheetData>
      <sheetData sheetId="2">
        <row r="7">
          <cell r="G7">
            <v>0</v>
          </cell>
        </row>
      </sheetData>
      <sheetData sheetId="3"/>
      <sheetData sheetId="4">
        <row r="7">
          <cell r="G7">
            <v>0</v>
          </cell>
        </row>
      </sheetData>
      <sheetData sheetId="5">
        <row r="7">
          <cell r="G7">
            <v>0</v>
          </cell>
        </row>
      </sheetData>
      <sheetData sheetId="6">
        <row r="7">
          <cell r="G7">
            <v>0</v>
          </cell>
        </row>
      </sheetData>
      <sheetData sheetId="7">
        <row r="7">
          <cell r="G7">
            <v>0</v>
          </cell>
        </row>
      </sheetData>
      <sheetData sheetId="8">
        <row r="7">
          <cell r="G7">
            <v>0</v>
          </cell>
        </row>
      </sheetData>
      <sheetData sheetId="9">
        <row r="7">
          <cell r="G7">
            <v>0</v>
          </cell>
        </row>
      </sheetData>
      <sheetData sheetId="10">
        <row r="7">
          <cell r="G7">
            <v>1000</v>
          </cell>
        </row>
      </sheetData>
      <sheetData sheetId="11">
        <row r="7">
          <cell r="G7">
            <v>1000</v>
          </cell>
        </row>
      </sheetData>
      <sheetData sheetId="12">
        <row r="7">
          <cell r="G7">
            <v>1000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ฐานข้อมูล"/>
      <sheetName val="Sheet1"/>
    </sheetNames>
    <sheetDataSet>
      <sheetData sheetId="0">
        <row r="12">
          <cell r="D12">
            <v>3755000</v>
          </cell>
          <cell r="H12">
            <v>0</v>
          </cell>
        </row>
        <row r="34">
          <cell r="D34">
            <v>43700</v>
          </cell>
          <cell r="F34">
            <v>100</v>
          </cell>
        </row>
        <row r="38">
          <cell r="D38">
            <v>100000</v>
          </cell>
        </row>
        <row r="48">
          <cell r="H48">
            <v>0</v>
          </cell>
        </row>
        <row r="49">
          <cell r="D49">
            <v>110100</v>
          </cell>
          <cell r="H49">
            <v>2000</v>
          </cell>
        </row>
        <row r="52">
          <cell r="D52">
            <v>0</v>
          </cell>
        </row>
        <row r="67">
          <cell r="D67">
            <v>14600500</v>
          </cell>
          <cell r="H67">
            <v>671532.54</v>
          </cell>
        </row>
        <row r="73">
          <cell r="D73">
            <v>15830700</v>
          </cell>
          <cell r="H73">
            <v>4169926</v>
          </cell>
        </row>
      </sheetData>
      <sheetData sheetId="1">
        <row r="12">
          <cell r="H12">
            <v>0</v>
          </cell>
        </row>
        <row r="34">
          <cell r="H34">
            <v>8143</v>
          </cell>
        </row>
        <row r="38">
          <cell r="H38">
            <v>390</v>
          </cell>
        </row>
        <row r="49">
          <cell r="H49">
            <v>1040</v>
          </cell>
        </row>
        <row r="52">
          <cell r="H52">
            <v>0</v>
          </cell>
        </row>
        <row r="67">
          <cell r="H67">
            <v>1647378.48</v>
          </cell>
        </row>
        <row r="73">
          <cell r="H73">
            <v>714326</v>
          </cell>
        </row>
      </sheetData>
      <sheetData sheetId="2">
        <row r="12">
          <cell r="H12">
            <v>0</v>
          </cell>
        </row>
        <row r="34">
          <cell r="H34">
            <v>5504</v>
          </cell>
        </row>
        <row r="38">
          <cell r="H38">
            <v>0</v>
          </cell>
        </row>
        <row r="43">
          <cell r="H43">
            <v>0</v>
          </cell>
        </row>
        <row r="49">
          <cell r="H49">
            <v>10</v>
          </cell>
        </row>
        <row r="52">
          <cell r="H52">
            <v>0</v>
          </cell>
        </row>
        <row r="67">
          <cell r="H67">
            <v>1139036.3400000001</v>
          </cell>
        </row>
        <row r="73">
          <cell r="H73">
            <v>0</v>
          </cell>
        </row>
      </sheetData>
      <sheetData sheetId="3">
        <row r="12">
          <cell r="H12">
            <v>7143.34</v>
          </cell>
        </row>
        <row r="34">
          <cell r="H34">
            <v>6150</v>
          </cell>
        </row>
        <row r="38">
          <cell r="H38">
            <v>62019.41</v>
          </cell>
        </row>
        <row r="49">
          <cell r="H49">
            <v>6050</v>
          </cell>
        </row>
        <row r="52">
          <cell r="H52">
            <v>0</v>
          </cell>
        </row>
        <row r="67">
          <cell r="H67">
            <v>9767.18</v>
          </cell>
        </row>
        <row r="73">
          <cell r="H73">
            <v>4633121</v>
          </cell>
        </row>
      </sheetData>
      <sheetData sheetId="4">
        <row r="12">
          <cell r="H12">
            <v>2435326.36</v>
          </cell>
        </row>
        <row r="34">
          <cell r="H34">
            <v>16739</v>
          </cell>
        </row>
        <row r="38">
          <cell r="H38">
            <v>0</v>
          </cell>
        </row>
        <row r="49">
          <cell r="H49">
            <v>2570</v>
          </cell>
        </row>
        <row r="52">
          <cell r="H52">
            <v>0</v>
          </cell>
        </row>
        <row r="67">
          <cell r="H67">
            <v>1368665.28</v>
          </cell>
        </row>
        <row r="73">
          <cell r="H73">
            <v>0</v>
          </cell>
        </row>
      </sheetData>
      <sheetData sheetId="5">
        <row r="12">
          <cell r="F12">
            <v>101840.34</v>
          </cell>
        </row>
        <row r="34">
          <cell r="F34">
            <v>9067</v>
          </cell>
        </row>
        <row r="38">
          <cell r="F38">
            <v>24812.560000000001</v>
          </cell>
        </row>
        <row r="49">
          <cell r="F49">
            <v>30</v>
          </cell>
        </row>
        <row r="52">
          <cell r="H52">
            <v>0</v>
          </cell>
        </row>
        <row r="66">
          <cell r="F66">
            <v>1811365.29</v>
          </cell>
        </row>
        <row r="79">
          <cell r="F79">
            <v>839300</v>
          </cell>
        </row>
      </sheetData>
      <sheetData sheetId="6">
        <row r="12">
          <cell r="H12">
            <v>28905.96</v>
          </cell>
        </row>
        <row r="34">
          <cell r="H34">
            <v>12555</v>
          </cell>
        </row>
        <row r="38">
          <cell r="H38">
            <v>0</v>
          </cell>
        </row>
        <row r="49">
          <cell r="H49">
            <v>20</v>
          </cell>
        </row>
        <row r="52">
          <cell r="H52">
            <v>0</v>
          </cell>
        </row>
        <row r="66">
          <cell r="H66">
            <v>813740.20000000007</v>
          </cell>
        </row>
        <row r="72">
          <cell r="H72">
            <v>2596446</v>
          </cell>
        </row>
      </sheetData>
      <sheetData sheetId="7">
        <row r="12">
          <cell r="H12">
            <v>14207.66</v>
          </cell>
        </row>
        <row r="34">
          <cell r="H34">
            <v>2937</v>
          </cell>
        </row>
        <row r="38">
          <cell r="H38">
            <v>0</v>
          </cell>
        </row>
        <row r="52">
          <cell r="F52">
            <v>0</v>
          </cell>
        </row>
        <row r="66">
          <cell r="H66">
            <v>2046618.5699999998</v>
          </cell>
        </row>
        <row r="72">
          <cell r="H72">
            <v>329000</v>
          </cell>
        </row>
      </sheetData>
      <sheetData sheetId="8">
        <row r="12">
          <cell r="F12">
            <v>2018.18</v>
          </cell>
        </row>
        <row r="34">
          <cell r="F34">
            <v>400</v>
          </cell>
        </row>
        <row r="38">
          <cell r="F38">
            <v>19531.099999999999</v>
          </cell>
        </row>
        <row r="43">
          <cell r="F43">
            <v>0</v>
          </cell>
        </row>
        <row r="49">
          <cell r="F49">
            <v>70</v>
          </cell>
        </row>
        <row r="52">
          <cell r="F52">
            <v>0</v>
          </cell>
        </row>
        <row r="66">
          <cell r="F66">
            <v>1341722.17</v>
          </cell>
        </row>
        <row r="72">
          <cell r="F72">
            <v>372600</v>
          </cell>
        </row>
        <row r="79">
          <cell r="F79">
            <v>359700</v>
          </cell>
        </row>
      </sheetData>
      <sheetData sheetId="9">
        <row r="12">
          <cell r="F12">
            <v>341.22</v>
          </cell>
        </row>
        <row r="34">
          <cell r="F34">
            <v>1302</v>
          </cell>
        </row>
        <row r="38">
          <cell r="F38">
            <v>50567.99</v>
          </cell>
        </row>
        <row r="43">
          <cell r="F43">
            <v>0</v>
          </cell>
        </row>
        <row r="49">
          <cell r="F49">
            <v>5040</v>
          </cell>
        </row>
        <row r="52">
          <cell r="F52">
            <v>0</v>
          </cell>
        </row>
        <row r="66">
          <cell r="F66">
            <v>1555379.21</v>
          </cell>
        </row>
        <row r="72">
          <cell r="F72">
            <v>2585826</v>
          </cell>
        </row>
        <row r="79">
          <cell r="F79">
            <v>0</v>
          </cell>
        </row>
      </sheetData>
      <sheetData sheetId="10">
        <row r="12">
          <cell r="H12">
            <v>0</v>
          </cell>
        </row>
        <row r="30">
          <cell r="H30">
            <v>0</v>
          </cell>
        </row>
        <row r="34">
          <cell r="H34">
            <v>0</v>
          </cell>
        </row>
        <row r="45">
          <cell r="H45">
            <v>0</v>
          </cell>
        </row>
        <row r="48">
          <cell r="H48">
            <v>0</v>
          </cell>
        </row>
        <row r="61">
          <cell r="H61">
            <v>0</v>
          </cell>
        </row>
      </sheetData>
      <sheetData sheetId="11">
        <row r="12">
          <cell r="H12">
            <v>0</v>
          </cell>
        </row>
        <row r="30">
          <cell r="H30">
            <v>0</v>
          </cell>
        </row>
        <row r="34">
          <cell r="H34">
            <v>0</v>
          </cell>
        </row>
        <row r="45">
          <cell r="H45">
            <v>0</v>
          </cell>
        </row>
        <row r="48">
          <cell r="H48">
            <v>0</v>
          </cell>
        </row>
        <row r="61">
          <cell r="H61">
            <v>0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17">
          <cell r="C17">
            <v>0</v>
          </cell>
          <cell r="D17">
            <v>0</v>
          </cell>
          <cell r="E17">
            <v>0</v>
          </cell>
        </row>
      </sheetData>
      <sheetData sheetId="1">
        <row r="17">
          <cell r="D17">
            <v>0</v>
          </cell>
          <cell r="E17">
            <v>0</v>
          </cell>
        </row>
      </sheetData>
      <sheetData sheetId="2">
        <row r="17">
          <cell r="D17">
            <v>0</v>
          </cell>
          <cell r="E17">
            <v>0</v>
          </cell>
        </row>
      </sheetData>
      <sheetData sheetId="3"/>
      <sheetData sheetId="4">
        <row r="17">
          <cell r="D17">
            <v>0</v>
          </cell>
          <cell r="E17">
            <v>0</v>
          </cell>
        </row>
      </sheetData>
      <sheetData sheetId="5">
        <row r="17">
          <cell r="D17">
            <v>0</v>
          </cell>
          <cell r="E17">
            <v>0</v>
          </cell>
        </row>
      </sheetData>
      <sheetData sheetId="6">
        <row r="17">
          <cell r="D17">
            <v>0</v>
          </cell>
          <cell r="E17">
            <v>0</v>
          </cell>
        </row>
      </sheetData>
      <sheetData sheetId="7">
        <row r="17">
          <cell r="D17">
            <v>0</v>
          </cell>
          <cell r="E17">
            <v>0</v>
          </cell>
        </row>
      </sheetData>
      <sheetData sheetId="8">
        <row r="17">
          <cell r="F17">
            <v>0</v>
          </cell>
        </row>
      </sheetData>
      <sheetData sheetId="9">
        <row r="17">
          <cell r="D17">
            <v>0</v>
          </cell>
          <cell r="E17">
            <v>0</v>
          </cell>
        </row>
      </sheetData>
      <sheetData sheetId="10">
        <row r="17">
          <cell r="D17">
            <v>0</v>
          </cell>
          <cell r="E17">
            <v>0</v>
          </cell>
        </row>
      </sheetData>
      <sheetData sheetId="11">
        <row r="17">
          <cell r="D17">
            <v>0</v>
          </cell>
          <cell r="E17">
            <v>0</v>
          </cell>
        </row>
      </sheetData>
      <sheetData sheetId="12">
        <row r="17">
          <cell r="D17">
            <v>0</v>
          </cell>
          <cell r="E17">
            <v>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14">
          <cell r="F14">
            <v>882847</v>
          </cell>
        </row>
        <row r="25">
          <cell r="F25">
            <v>500027.05</v>
          </cell>
        </row>
        <row r="40">
          <cell r="E40">
            <v>20689.150000000001</v>
          </cell>
          <cell r="F40">
            <v>41218.550000000003</v>
          </cell>
        </row>
      </sheetData>
      <sheetData sheetId="1">
        <row r="14">
          <cell r="F14">
            <v>673000</v>
          </cell>
        </row>
        <row r="25">
          <cell r="F25">
            <v>0</v>
          </cell>
        </row>
        <row r="40">
          <cell r="E40">
            <v>17303.879999999997</v>
          </cell>
          <cell r="F40">
            <v>51384.15</v>
          </cell>
        </row>
      </sheetData>
      <sheetData sheetId="2">
        <row r="14">
          <cell r="F14">
            <v>647121</v>
          </cell>
        </row>
        <row r="25">
          <cell r="F25">
            <v>0</v>
          </cell>
        </row>
        <row r="40">
          <cell r="E40">
            <v>103566.69</v>
          </cell>
          <cell r="F40">
            <v>17303.879999999997</v>
          </cell>
        </row>
      </sheetData>
      <sheetData sheetId="3"/>
      <sheetData sheetId="4">
        <row r="14">
          <cell r="F14">
            <v>0</v>
          </cell>
        </row>
        <row r="25">
          <cell r="F25">
            <v>0</v>
          </cell>
        </row>
        <row r="40">
          <cell r="E40">
            <v>14362.14</v>
          </cell>
          <cell r="F40">
            <v>34591.69</v>
          </cell>
        </row>
      </sheetData>
      <sheetData sheetId="5">
        <row r="14">
          <cell r="F14">
            <v>0</v>
          </cell>
        </row>
        <row r="25">
          <cell r="F25">
            <v>0</v>
          </cell>
        </row>
        <row r="40">
          <cell r="E40">
            <v>12250.5</v>
          </cell>
          <cell r="F40">
            <v>54847.15</v>
          </cell>
        </row>
      </sheetData>
      <sheetData sheetId="6">
        <row r="14">
          <cell r="F14">
            <v>0</v>
          </cell>
        </row>
        <row r="25">
          <cell r="F25">
            <v>0</v>
          </cell>
        </row>
        <row r="40">
          <cell r="E40">
            <v>69882.12999999999</v>
          </cell>
          <cell r="F40">
            <v>11257.5</v>
          </cell>
        </row>
      </sheetData>
      <sheetData sheetId="7">
        <row r="14">
          <cell r="F14">
            <v>0</v>
          </cell>
        </row>
        <row r="25">
          <cell r="F25">
            <v>0</v>
          </cell>
        </row>
        <row r="40">
          <cell r="E40">
            <v>34414.120000000003</v>
          </cell>
          <cell r="F40">
            <v>56338.54</v>
          </cell>
        </row>
      </sheetData>
      <sheetData sheetId="8">
        <row r="14">
          <cell r="F14">
            <v>0</v>
          </cell>
        </row>
        <row r="25">
          <cell r="F25">
            <v>0</v>
          </cell>
        </row>
        <row r="40">
          <cell r="E40">
            <v>57813.4</v>
          </cell>
          <cell r="F40">
            <v>62069.279999999999</v>
          </cell>
        </row>
      </sheetData>
      <sheetData sheetId="9">
        <row r="14">
          <cell r="F14">
            <v>0</v>
          </cell>
        </row>
        <row r="25">
          <cell r="F25">
            <v>0</v>
          </cell>
        </row>
        <row r="40">
          <cell r="E40">
            <v>75329.100000000006</v>
          </cell>
          <cell r="F40">
            <v>60487.06</v>
          </cell>
        </row>
      </sheetData>
      <sheetData sheetId="10">
        <row r="14">
          <cell r="F14">
            <v>0</v>
          </cell>
        </row>
        <row r="25">
          <cell r="F25">
            <v>0</v>
          </cell>
        </row>
        <row r="40">
          <cell r="E40">
            <v>77685.94</v>
          </cell>
          <cell r="F40">
            <v>155775.28</v>
          </cell>
        </row>
      </sheetData>
      <sheetData sheetId="11">
        <row r="14">
          <cell r="F14">
            <v>0</v>
          </cell>
        </row>
        <row r="25">
          <cell r="F25">
            <v>0</v>
          </cell>
        </row>
        <row r="40">
          <cell r="E40">
            <v>0</v>
          </cell>
        </row>
      </sheetData>
      <sheetData sheetId="12">
        <row r="14">
          <cell r="F14">
            <v>0</v>
          </cell>
        </row>
        <row r="25">
          <cell r="F25">
            <v>0</v>
          </cell>
        </row>
        <row r="40">
          <cell r="E40">
            <v>0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7">
          <cell r="G7">
            <v>8451503</v>
          </cell>
        </row>
        <row r="8">
          <cell r="G8">
            <v>3262320</v>
          </cell>
        </row>
        <row r="9">
          <cell r="G9">
            <v>9361450</v>
          </cell>
        </row>
        <row r="10">
          <cell r="G10">
            <v>803600</v>
          </cell>
        </row>
        <row r="11">
          <cell r="G11">
            <v>2867800</v>
          </cell>
        </row>
        <row r="12">
          <cell r="G12">
            <v>1415700</v>
          </cell>
        </row>
        <row r="13">
          <cell r="G13">
            <v>202027</v>
          </cell>
        </row>
        <row r="14">
          <cell r="G14">
            <v>124600</v>
          </cell>
        </row>
        <row r="15">
          <cell r="G15">
            <v>6378000</v>
          </cell>
        </row>
        <row r="16">
          <cell r="G16">
            <v>25000</v>
          </cell>
        </row>
        <row r="17">
          <cell r="G17">
            <v>1548000</v>
          </cell>
        </row>
      </sheetData>
      <sheetData sheetId="1">
        <row r="7">
          <cell r="G7">
            <v>8451503</v>
          </cell>
        </row>
        <row r="8">
          <cell r="G8">
            <v>3262320</v>
          </cell>
        </row>
        <row r="9">
          <cell r="G9">
            <v>9361450</v>
          </cell>
        </row>
        <row r="10">
          <cell r="G10">
            <v>803600</v>
          </cell>
        </row>
        <row r="11">
          <cell r="G11">
            <v>2907800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124600</v>
          </cell>
        </row>
        <row r="15">
          <cell r="G15">
            <v>6378000</v>
          </cell>
        </row>
        <row r="16">
          <cell r="G16">
            <v>25000</v>
          </cell>
        </row>
        <row r="17">
          <cell r="G17">
            <v>1548000</v>
          </cell>
        </row>
      </sheetData>
      <sheetData sheetId="2">
        <row r="7">
          <cell r="G7">
            <v>8451503</v>
          </cell>
        </row>
        <row r="8">
          <cell r="G8">
            <v>3262320</v>
          </cell>
        </row>
        <row r="9">
          <cell r="G9">
            <v>9361450</v>
          </cell>
        </row>
        <row r="10">
          <cell r="G10">
            <v>803600</v>
          </cell>
        </row>
        <row r="11">
          <cell r="G11">
            <v>2907800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124600</v>
          </cell>
        </row>
        <row r="15">
          <cell r="G15">
            <v>6378000</v>
          </cell>
        </row>
        <row r="16">
          <cell r="G16">
            <v>25000</v>
          </cell>
        </row>
        <row r="17">
          <cell r="G17">
            <v>1548000</v>
          </cell>
        </row>
      </sheetData>
      <sheetData sheetId="3"/>
      <sheetData sheetId="4">
        <row r="7">
          <cell r="G7">
            <v>8451503</v>
          </cell>
        </row>
        <row r="8">
          <cell r="G8">
            <v>3262320</v>
          </cell>
        </row>
        <row r="9">
          <cell r="G9">
            <v>9361450</v>
          </cell>
        </row>
        <row r="10">
          <cell r="G10">
            <v>803600</v>
          </cell>
        </row>
        <row r="11">
          <cell r="G11">
            <v>2907800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124600</v>
          </cell>
        </row>
        <row r="15">
          <cell r="G15">
            <v>6378000</v>
          </cell>
        </row>
        <row r="16">
          <cell r="G16">
            <v>25000</v>
          </cell>
        </row>
        <row r="17">
          <cell r="G17">
            <v>1548000</v>
          </cell>
        </row>
      </sheetData>
      <sheetData sheetId="5">
        <row r="7">
          <cell r="G7">
            <v>8451503</v>
          </cell>
        </row>
        <row r="8">
          <cell r="G8">
            <v>3262320</v>
          </cell>
        </row>
        <row r="9">
          <cell r="G9">
            <v>9361450</v>
          </cell>
        </row>
        <row r="10">
          <cell r="G10">
            <v>803600</v>
          </cell>
        </row>
        <row r="11">
          <cell r="G11">
            <v>3265000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124600</v>
          </cell>
        </row>
        <row r="15">
          <cell r="G15">
            <v>5971800</v>
          </cell>
        </row>
        <row r="16">
          <cell r="G16">
            <v>25000</v>
          </cell>
        </row>
        <row r="17">
          <cell r="G17">
            <v>1597000</v>
          </cell>
        </row>
      </sheetData>
      <sheetData sheetId="6">
        <row r="7">
          <cell r="G7">
            <v>8451503</v>
          </cell>
        </row>
        <row r="8">
          <cell r="G8">
            <v>3262320</v>
          </cell>
        </row>
        <row r="9">
          <cell r="G9">
            <v>9361450</v>
          </cell>
        </row>
        <row r="10">
          <cell r="G10">
            <v>803600</v>
          </cell>
        </row>
        <row r="11">
          <cell r="G11">
            <v>3265000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124600</v>
          </cell>
        </row>
        <row r="15">
          <cell r="G15">
            <v>5971800</v>
          </cell>
        </row>
        <row r="16">
          <cell r="G16">
            <v>25000</v>
          </cell>
        </row>
        <row r="17">
          <cell r="G17">
            <v>1597000</v>
          </cell>
        </row>
      </sheetData>
      <sheetData sheetId="7">
        <row r="7">
          <cell r="G7">
            <v>8451503</v>
          </cell>
        </row>
        <row r="8">
          <cell r="G8">
            <v>3262320</v>
          </cell>
        </row>
        <row r="9">
          <cell r="G9">
            <v>9357150</v>
          </cell>
        </row>
        <row r="10">
          <cell r="G10">
            <v>803600</v>
          </cell>
        </row>
        <row r="11">
          <cell r="G11">
            <v>3265000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128900</v>
          </cell>
        </row>
        <row r="15">
          <cell r="G15">
            <v>5831800</v>
          </cell>
        </row>
        <row r="16">
          <cell r="G16">
            <v>25000</v>
          </cell>
        </row>
        <row r="17">
          <cell r="G17">
            <v>1737000</v>
          </cell>
        </row>
      </sheetData>
      <sheetData sheetId="8">
        <row r="7">
          <cell r="G7">
            <v>8451503</v>
          </cell>
        </row>
        <row r="8">
          <cell r="G8">
            <v>3262320</v>
          </cell>
        </row>
        <row r="9">
          <cell r="G9">
            <v>9357150</v>
          </cell>
        </row>
        <row r="10">
          <cell r="G10">
            <v>803600</v>
          </cell>
        </row>
        <row r="11">
          <cell r="G11">
            <v>3265000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128900</v>
          </cell>
        </row>
        <row r="15">
          <cell r="G15">
            <v>5831800</v>
          </cell>
        </row>
        <row r="16">
          <cell r="G16">
            <v>25000</v>
          </cell>
        </row>
        <row r="17">
          <cell r="G17">
            <v>1737000</v>
          </cell>
        </row>
      </sheetData>
      <sheetData sheetId="9">
        <row r="7">
          <cell r="G7">
            <v>8451503</v>
          </cell>
        </row>
        <row r="8">
          <cell r="G8">
            <v>3262320</v>
          </cell>
        </row>
        <row r="9">
          <cell r="G9">
            <v>9107150</v>
          </cell>
        </row>
        <row r="10">
          <cell r="G10">
            <v>803600</v>
          </cell>
        </row>
        <row r="11">
          <cell r="G11">
            <v>3515000</v>
          </cell>
        </row>
        <row r="12">
          <cell r="G12">
            <v>1395700</v>
          </cell>
        </row>
        <row r="13">
          <cell r="G13">
            <v>182027</v>
          </cell>
        </row>
        <row r="14">
          <cell r="G14">
            <v>128900</v>
          </cell>
        </row>
        <row r="15">
          <cell r="G15">
            <v>5831800</v>
          </cell>
        </row>
        <row r="16">
          <cell r="G16">
            <v>25000</v>
          </cell>
        </row>
        <row r="17">
          <cell r="G17">
            <v>1737000</v>
          </cell>
        </row>
      </sheetData>
      <sheetData sheetId="10">
        <row r="7">
          <cell r="G7">
            <v>8451503</v>
          </cell>
        </row>
        <row r="8">
          <cell r="G8">
            <v>3262320</v>
          </cell>
        </row>
        <row r="9">
          <cell r="G9">
            <v>9087150</v>
          </cell>
        </row>
        <row r="10">
          <cell r="G10">
            <v>773600</v>
          </cell>
        </row>
        <row r="11">
          <cell r="G11">
            <v>3455000</v>
          </cell>
        </row>
        <row r="12">
          <cell r="G12">
            <v>1445700</v>
          </cell>
        </row>
        <row r="13">
          <cell r="G13">
            <v>222027</v>
          </cell>
        </row>
        <row r="14">
          <cell r="G14">
            <v>128900</v>
          </cell>
        </row>
        <row r="15">
          <cell r="G15">
            <v>5831800</v>
          </cell>
        </row>
        <row r="16">
          <cell r="G16">
            <v>25000</v>
          </cell>
        </row>
        <row r="17">
          <cell r="G17">
            <v>1757000</v>
          </cell>
        </row>
      </sheetData>
      <sheetData sheetId="11">
        <row r="7">
          <cell r="G7">
            <v>8451503</v>
          </cell>
        </row>
        <row r="8">
          <cell r="G8">
            <v>3262320</v>
          </cell>
        </row>
        <row r="9">
          <cell r="G9">
            <v>9087150</v>
          </cell>
        </row>
        <row r="10">
          <cell r="G10">
            <v>773600</v>
          </cell>
        </row>
        <row r="11">
          <cell r="G11">
            <v>3455000</v>
          </cell>
        </row>
        <row r="12">
          <cell r="G12">
            <v>1445700</v>
          </cell>
        </row>
        <row r="13">
          <cell r="G13">
            <v>222027</v>
          </cell>
        </row>
        <row r="14">
          <cell r="G14">
            <v>128900</v>
          </cell>
        </row>
        <row r="15">
          <cell r="G15">
            <v>5831800</v>
          </cell>
        </row>
        <row r="16">
          <cell r="G16">
            <v>25000</v>
          </cell>
        </row>
        <row r="17">
          <cell r="G17">
            <v>1757000</v>
          </cell>
        </row>
      </sheetData>
      <sheetData sheetId="12">
        <row r="7">
          <cell r="G7">
            <v>8451503</v>
          </cell>
        </row>
        <row r="8">
          <cell r="G8">
            <v>3262320</v>
          </cell>
        </row>
        <row r="9">
          <cell r="G9">
            <v>9087150</v>
          </cell>
        </row>
        <row r="10">
          <cell r="G10">
            <v>773600</v>
          </cell>
        </row>
        <row r="11">
          <cell r="G11">
            <v>3455000</v>
          </cell>
        </row>
        <row r="12">
          <cell r="G12">
            <v>1445700</v>
          </cell>
        </row>
        <row r="13">
          <cell r="G13">
            <v>222027</v>
          </cell>
        </row>
        <row r="14">
          <cell r="G14">
            <v>128900</v>
          </cell>
        </row>
        <row r="15">
          <cell r="G15">
            <v>5831800</v>
          </cell>
        </row>
        <row r="16">
          <cell r="G16">
            <v>25000</v>
          </cell>
        </row>
        <row r="17">
          <cell r="G17">
            <v>1757000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ฐานข้อมูล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Sheet14"/>
    </sheetNames>
    <sheetDataSet>
      <sheetData sheetId="0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  <row r="80">
          <cell r="C80">
            <v>0</v>
          </cell>
        </row>
      </sheetData>
      <sheetData sheetId="1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2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3"/>
      <sheetData sheetId="4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5"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6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31">
          <cell r="C31">
            <v>1235000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</sheetData>
      <sheetData sheetId="7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8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9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10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11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12">
        <row r="12">
          <cell r="F12">
            <v>0</v>
          </cell>
        </row>
        <row r="17">
          <cell r="F17">
            <v>0</v>
          </cell>
        </row>
        <row r="20">
          <cell r="F20">
            <v>0</v>
          </cell>
        </row>
        <row r="25">
          <cell r="F25">
            <v>0</v>
          </cell>
        </row>
        <row r="29">
          <cell r="F29">
            <v>0</v>
          </cell>
        </row>
        <row r="54">
          <cell r="C54">
            <v>0</v>
          </cell>
        </row>
        <row r="59">
          <cell r="C59">
            <v>0</v>
          </cell>
        </row>
        <row r="62">
          <cell r="C62">
            <v>0</v>
          </cell>
        </row>
        <row r="67">
          <cell r="C67">
            <v>0</v>
          </cell>
        </row>
        <row r="71">
          <cell r="C71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opLeftCell="A28" zoomScale="110" zoomScaleNormal="110" workbookViewId="0">
      <selection activeCell="K14" sqref="K14"/>
    </sheetView>
  </sheetViews>
  <sheetFormatPr defaultRowHeight="22.5"/>
  <cols>
    <col min="1" max="1" width="12.625" style="2" customWidth="1"/>
    <col min="2" max="2" width="12" style="2" customWidth="1"/>
    <col min="3" max="3" width="13" style="2" customWidth="1"/>
    <col min="4" max="4" width="12.625" style="2" customWidth="1"/>
    <col min="5" max="5" width="31.75" style="40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">
        <v>85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ตุลาคม  2559</v>
      </c>
      <c r="B3" s="126"/>
      <c r="C3" s="126"/>
      <c r="D3" s="126"/>
      <c r="E3" s="126"/>
      <c r="F3" s="126"/>
      <c r="G3" s="126"/>
      <c r="I3" s="89">
        <v>2560</v>
      </c>
      <c r="J3" s="89" t="s">
        <v>60</v>
      </c>
      <c r="K3" s="89">
        <v>2559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79">
        <f>[1]ต.ค.!D7+[1]ต.ค.!D24</f>
        <v>23002745.460000001</v>
      </c>
      <c r="E8" s="75" t="s">
        <v>14</v>
      </c>
      <c r="F8" s="76"/>
      <c r="G8" s="79">
        <f>D8</f>
        <v>23002745.460000001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</f>
        <v>0</v>
      </c>
      <c r="E10" s="58" t="s">
        <v>16</v>
      </c>
      <c r="F10" s="60">
        <v>41100000</v>
      </c>
      <c r="G10" s="61">
        <f>[2]ต.ค.!H12</f>
        <v>0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 t="shared" ref="D11:D17" si="1">G11</f>
        <v>100</v>
      </c>
      <c r="E11" s="58" t="s">
        <v>17</v>
      </c>
      <c r="F11" s="60">
        <v>41200000</v>
      </c>
      <c r="G11" s="61">
        <f>[2]ต.ค.!$F$34</f>
        <v>100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 t="shared" si="1"/>
        <v>0</v>
      </c>
      <c r="E12" s="58" t="s">
        <v>18</v>
      </c>
      <c r="F12" s="60">
        <v>41300000</v>
      </c>
      <c r="G12" s="61"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 t="shared" si="1"/>
        <v>0</v>
      </c>
      <c r="E13" s="58" t="s">
        <v>19</v>
      </c>
      <c r="F13" s="60">
        <v>41400000</v>
      </c>
      <c r="G13" s="61">
        <f>[2]ต.ค.!H39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 t="shared" si="1"/>
        <v>2000</v>
      </c>
      <c r="E14" s="58" t="s">
        <v>20</v>
      </c>
      <c r="F14" s="60">
        <v>41500000</v>
      </c>
      <c r="G14" s="61">
        <f>[2]ต.ค.!H49</f>
        <v>2000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 t="shared" si="1"/>
        <v>0</v>
      </c>
      <c r="E15" s="58" t="s">
        <v>21</v>
      </c>
      <c r="F15" s="60">
        <v>41600000</v>
      </c>
      <c r="G15" s="61">
        <f>[2]ต.ค.!H48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 t="shared" si="1"/>
        <v>671532.54</v>
      </c>
      <c r="E16" s="58" t="s">
        <v>22</v>
      </c>
      <c r="F16" s="60">
        <v>42100000</v>
      </c>
      <c r="G16" s="61">
        <f>[2]ต.ค.!H67</f>
        <v>671532.54</v>
      </c>
    </row>
    <row r="17" spans="1:10">
      <c r="A17" s="56">
        <f>[2]ต.ค.!D73</f>
        <v>15830700</v>
      </c>
      <c r="B17" s="77">
        <v>0</v>
      </c>
      <c r="C17" s="62">
        <f t="shared" si="0"/>
        <v>15830700</v>
      </c>
      <c r="D17" s="62">
        <f t="shared" si="1"/>
        <v>4169926</v>
      </c>
      <c r="E17" s="64" t="s">
        <v>23</v>
      </c>
      <c r="F17" s="65">
        <v>43100000</v>
      </c>
      <c r="G17" s="66">
        <f>[2]ต.ค.!H73</f>
        <v>4169926</v>
      </c>
    </row>
    <row r="18" spans="1:10" ht="23.25" thickBot="1">
      <c r="A18" s="43">
        <f>SUM(A10:A17)</f>
        <v>34440000</v>
      </c>
      <c r="B18" s="43">
        <f t="shared" ref="B18:D18" si="2">SUM(B10:B17)</f>
        <v>0</v>
      </c>
      <c r="C18" s="43">
        <f t="shared" si="2"/>
        <v>34440000</v>
      </c>
      <c r="D18" s="43">
        <f t="shared" si="2"/>
        <v>4843558.54</v>
      </c>
      <c r="E18" s="44" t="s">
        <v>24</v>
      </c>
      <c r="F18" s="45"/>
      <c r="G18" s="43">
        <f>SUM(G10:G17)</f>
        <v>4843558.54</v>
      </c>
    </row>
    <row r="19" spans="1:10">
      <c r="A19" s="16">
        <v>0</v>
      </c>
      <c r="B19" s="22">
        <f>D19</f>
        <v>0</v>
      </c>
      <c r="C19" s="42">
        <f>A19+B19</f>
        <v>0</v>
      </c>
      <c r="D19" s="11">
        <f>G19</f>
        <v>0</v>
      </c>
      <c r="E19" s="35" t="s">
        <v>25</v>
      </c>
      <c r="F19" s="8">
        <v>441000</v>
      </c>
      <c r="G19" s="53">
        <f>[2]ต.ค.!H74</f>
        <v>0</v>
      </c>
    </row>
    <row r="20" spans="1:10" ht="23.25" thickBot="1">
      <c r="A20" s="18">
        <f>SUM(A18+A19)</f>
        <v>34440000</v>
      </c>
      <c r="B20" s="18">
        <f>SUM(B18+B19)</f>
        <v>0</v>
      </c>
      <c r="C20" s="18">
        <f>SUM(C18+C19)</f>
        <v>34440000</v>
      </c>
      <c r="D20" s="18">
        <f>SUM(D18+D19)</f>
        <v>4843558.54</v>
      </c>
      <c r="E20" s="36" t="s">
        <v>24</v>
      </c>
      <c r="F20" s="20"/>
      <c r="G20" s="12">
        <f>SUM(G18+G19)</f>
        <v>4843558.54</v>
      </c>
    </row>
    <row r="21" spans="1:10" ht="23.25" thickTop="1">
      <c r="A21" s="67"/>
      <c r="B21" s="68"/>
      <c r="C21" s="68"/>
      <c r="D21" s="69">
        <f>G21</f>
        <v>0</v>
      </c>
      <c r="E21" s="70" t="s">
        <v>26</v>
      </c>
      <c r="F21" s="55">
        <v>11041000</v>
      </c>
      <c r="G21" s="86">
        <v>0</v>
      </c>
      <c r="I21" s="84"/>
      <c r="J21" s="84"/>
    </row>
    <row r="22" spans="1:10">
      <c r="A22" s="91"/>
      <c r="B22" s="92"/>
      <c r="C22" s="92"/>
      <c r="D22" s="61">
        <f t="shared" ref="D22:D35" si="3">G22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>
      <c r="A23" s="56"/>
      <c r="B23" s="57"/>
      <c r="C23" s="57"/>
      <c r="D23" s="61">
        <f t="shared" si="3"/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61">
        <f t="shared" si="3"/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61">
        <f t="shared" si="3"/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61">
        <f t="shared" si="3"/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61">
        <f t="shared" si="3"/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61">
        <f t="shared" si="3"/>
        <v>0</v>
      </c>
      <c r="E28" s="71" t="s">
        <v>49</v>
      </c>
      <c r="F28" s="60">
        <v>11046000</v>
      </c>
      <c r="G28" s="61">
        <f>[3]ต.ค.!E17</f>
        <v>0</v>
      </c>
    </row>
    <row r="29" spans="1:10">
      <c r="A29" s="56"/>
      <c r="B29" s="57"/>
      <c r="C29" s="57"/>
      <c r="D29" s="61">
        <f t="shared" si="3"/>
        <v>20689.150000000001</v>
      </c>
      <c r="E29" s="71" t="s">
        <v>81</v>
      </c>
      <c r="F29" s="60">
        <v>21040000</v>
      </c>
      <c r="G29" s="81">
        <f>[4]ต.ค.!E40</f>
        <v>20689.150000000001</v>
      </c>
    </row>
    <row r="30" spans="1:10">
      <c r="A30" s="56"/>
      <c r="B30" s="57"/>
      <c r="C30" s="57"/>
      <c r="D30" s="61">
        <f t="shared" si="3"/>
        <v>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61">
        <f t="shared" si="3"/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61">
        <f t="shared" si="3"/>
        <v>0</v>
      </c>
      <c r="E32" s="71"/>
      <c r="F32" s="60"/>
      <c r="G32" s="61"/>
    </row>
    <row r="33" spans="1:12">
      <c r="A33" s="56"/>
      <c r="B33" s="57"/>
      <c r="C33" s="57"/>
      <c r="D33" s="61">
        <f t="shared" si="3"/>
        <v>0</v>
      </c>
      <c r="E33" s="71"/>
      <c r="F33" s="60"/>
      <c r="G33" s="61"/>
    </row>
    <row r="34" spans="1:12">
      <c r="A34" s="56"/>
      <c r="B34" s="57"/>
      <c r="C34" s="57"/>
      <c r="D34" s="61">
        <f t="shared" si="3"/>
        <v>0</v>
      </c>
      <c r="E34" s="71"/>
      <c r="F34" s="60"/>
      <c r="G34" s="61"/>
    </row>
    <row r="35" spans="1:12">
      <c r="A35" s="56"/>
      <c r="B35" s="57"/>
      <c r="C35" s="57"/>
      <c r="D35" s="61">
        <f t="shared" si="3"/>
        <v>0</v>
      </c>
      <c r="E35" s="71"/>
      <c r="F35" s="60"/>
      <c r="G35" s="61"/>
    </row>
    <row r="36" spans="1:12" ht="23.25" thickBot="1">
      <c r="A36" s="46">
        <v>0</v>
      </c>
      <c r="B36" s="46">
        <v>0</v>
      </c>
      <c r="C36" s="46">
        <v>0</v>
      </c>
      <c r="D36" s="47">
        <f>SUM(D21:D35)</f>
        <v>20689.150000000001</v>
      </c>
      <c r="E36" s="44" t="s">
        <v>24</v>
      </c>
      <c r="F36" s="48"/>
      <c r="G36" s="49">
        <f>SUM(G21:G35)</f>
        <v>20689.150000000001</v>
      </c>
    </row>
    <row r="37" spans="1:12">
      <c r="A37" s="16"/>
      <c r="B37" s="23"/>
      <c r="C37" s="16"/>
      <c r="D37" s="17"/>
      <c r="E37" s="37"/>
      <c r="F37" s="10"/>
      <c r="G37" s="25"/>
    </row>
    <row r="38" spans="1:12" ht="23.25" thickBot="1">
      <c r="A38" s="18">
        <f>A20+A36</f>
        <v>34440000</v>
      </c>
      <c r="B38" s="18">
        <f>B20+B36</f>
        <v>0</v>
      </c>
      <c r="C38" s="18">
        <f>C20+C36</f>
        <v>34440000</v>
      </c>
      <c r="D38" s="18">
        <f>D20+D36</f>
        <v>4864247.6900000004</v>
      </c>
      <c r="E38" s="36" t="s">
        <v>27</v>
      </c>
      <c r="F38" s="13"/>
      <c r="G38" s="14">
        <f>(G20+G36)</f>
        <v>4864247.6900000004</v>
      </c>
    </row>
    <row r="39" spans="1:12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2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2" ht="23.25" thickTop="1">
      <c r="A41" s="129" t="s">
        <v>1</v>
      </c>
      <c r="B41" s="130"/>
      <c r="C41" s="130"/>
      <c r="D41" s="130"/>
      <c r="E41" s="131" t="s">
        <v>6</v>
      </c>
      <c r="F41" s="138" t="s">
        <v>7</v>
      </c>
      <c r="G41" s="4" t="s">
        <v>2</v>
      </c>
      <c r="H41" s="9"/>
      <c r="I41" s="119" t="s">
        <v>56</v>
      </c>
      <c r="J41" s="120"/>
      <c r="K41" s="27"/>
    </row>
    <row r="42" spans="1:12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2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  <c r="L43" s="103"/>
    </row>
    <row r="44" spans="1:12">
      <c r="A44" s="6"/>
      <c r="B44" s="6" t="s">
        <v>13</v>
      </c>
      <c r="C44" s="6" t="s">
        <v>9</v>
      </c>
      <c r="D44" s="6"/>
      <c r="E44" s="133"/>
      <c r="F44" s="140"/>
      <c r="G44" s="7" t="s">
        <v>9</v>
      </c>
      <c r="I44" s="105" t="s">
        <v>54</v>
      </c>
      <c r="J44" s="107" t="s">
        <v>55</v>
      </c>
    </row>
    <row r="45" spans="1:12">
      <c r="A45" s="74"/>
      <c r="B45" s="74"/>
      <c r="C45" s="74"/>
      <c r="D45" s="74"/>
      <c r="E45" s="75" t="s">
        <v>28</v>
      </c>
      <c r="F45" s="76"/>
      <c r="G45" s="76"/>
      <c r="I45" s="76"/>
      <c r="J45" s="76"/>
    </row>
    <row r="46" spans="1:12">
      <c r="A46" s="56">
        <f>[5]ต.ค.!G7</f>
        <v>8451503</v>
      </c>
      <c r="B46" s="100">
        <f>[6]ต.ค.!C54</f>
        <v>0</v>
      </c>
      <c r="C46" s="77">
        <f>SUM(A46+B46)</f>
        <v>8451503</v>
      </c>
      <c r="D46" s="56">
        <f>G46</f>
        <v>645600</v>
      </c>
      <c r="E46" s="58" t="s">
        <v>29</v>
      </c>
      <c r="F46" s="60">
        <v>51100000</v>
      </c>
      <c r="G46" s="61">
        <f>I46+J46</f>
        <v>645600</v>
      </c>
      <c r="I46" s="87">
        <v>645600</v>
      </c>
      <c r="J46" s="98">
        <f>[6]ต.ค.!F12</f>
        <v>0</v>
      </c>
    </row>
    <row r="47" spans="1:12">
      <c r="A47" s="56">
        <f>[5]ต.ค.!G8</f>
        <v>3262320</v>
      </c>
      <c r="B47" s="100">
        <v>0</v>
      </c>
      <c r="C47" s="77">
        <f t="shared" ref="C47:C56" si="4">SUM(A47+B47)</f>
        <v>3262320</v>
      </c>
      <c r="D47" s="56">
        <f t="shared" ref="D47:D56" si="5">G47</f>
        <v>271860</v>
      </c>
      <c r="E47" s="58" t="s">
        <v>30</v>
      </c>
      <c r="F47" s="60">
        <v>52100000</v>
      </c>
      <c r="G47" s="61">
        <f t="shared" ref="G47:G56" si="6">I47+J47</f>
        <v>271860</v>
      </c>
      <c r="I47" s="87">
        <v>271860</v>
      </c>
      <c r="J47" s="96"/>
    </row>
    <row r="48" spans="1:12">
      <c r="A48" s="56">
        <f>[5]ต.ค.!G9</f>
        <v>9361450</v>
      </c>
      <c r="B48" s="100">
        <f>[6]ต.ค.!C59</f>
        <v>0</v>
      </c>
      <c r="C48" s="77">
        <f t="shared" si="4"/>
        <v>9361450</v>
      </c>
      <c r="D48" s="56">
        <f t="shared" si="5"/>
        <v>632065</v>
      </c>
      <c r="E48" s="58" t="s">
        <v>31</v>
      </c>
      <c r="F48" s="60">
        <v>52200000</v>
      </c>
      <c r="G48" s="61">
        <f t="shared" si="6"/>
        <v>632065</v>
      </c>
      <c r="I48" s="87">
        <v>632065</v>
      </c>
      <c r="J48" s="98">
        <f>[6]ต.ค.!F17</f>
        <v>0</v>
      </c>
    </row>
    <row r="49" spans="1:10">
      <c r="A49" s="56">
        <f>[5]ต.ค.!G10</f>
        <v>803600</v>
      </c>
      <c r="B49" s="100">
        <v>0</v>
      </c>
      <c r="C49" s="77">
        <f t="shared" si="4"/>
        <v>803600</v>
      </c>
      <c r="D49" s="56">
        <f t="shared" si="5"/>
        <v>22450</v>
      </c>
      <c r="E49" s="58" t="s">
        <v>32</v>
      </c>
      <c r="F49" s="60">
        <v>53100000</v>
      </c>
      <c r="G49" s="61">
        <f t="shared" si="6"/>
        <v>22450</v>
      </c>
      <c r="I49" s="87">
        <v>22450</v>
      </c>
      <c r="J49" s="96"/>
    </row>
    <row r="50" spans="1:10">
      <c r="A50" s="56">
        <f>[5]ต.ค.!G11</f>
        <v>2867800</v>
      </c>
      <c r="B50" s="100">
        <f>[6]ต.ค.!C67</f>
        <v>0</v>
      </c>
      <c r="C50" s="77">
        <f t="shared" si="4"/>
        <v>2867800</v>
      </c>
      <c r="D50" s="56">
        <f t="shared" si="5"/>
        <v>1350</v>
      </c>
      <c r="E50" s="58" t="s">
        <v>33</v>
      </c>
      <c r="F50" s="60">
        <v>53200000</v>
      </c>
      <c r="G50" s="61">
        <f t="shared" si="6"/>
        <v>1350</v>
      </c>
      <c r="I50" s="87">
        <v>1350</v>
      </c>
      <c r="J50" s="99">
        <f>[6]ต.ค.!F25</f>
        <v>0</v>
      </c>
    </row>
    <row r="51" spans="1:10">
      <c r="A51" s="56">
        <f>[5]ต.ค.!G12</f>
        <v>1415700</v>
      </c>
      <c r="B51" s="100">
        <f>[6]ต.ค.!C62</f>
        <v>0</v>
      </c>
      <c r="C51" s="77">
        <f t="shared" si="4"/>
        <v>1415700</v>
      </c>
      <c r="D51" s="56">
        <f t="shared" si="5"/>
        <v>0</v>
      </c>
      <c r="E51" s="58" t="s">
        <v>34</v>
      </c>
      <c r="F51" s="60">
        <v>53300000</v>
      </c>
      <c r="G51" s="61">
        <f t="shared" si="6"/>
        <v>0</v>
      </c>
      <c r="I51" s="87">
        <v>0</v>
      </c>
      <c r="J51" s="98">
        <f>[6]ต.ค.!F20</f>
        <v>0</v>
      </c>
    </row>
    <row r="52" spans="1:10">
      <c r="A52" s="56">
        <f>[5]ต.ค.!G13</f>
        <v>202027</v>
      </c>
      <c r="B52" s="100">
        <v>0</v>
      </c>
      <c r="C52" s="77">
        <f t="shared" si="4"/>
        <v>202027</v>
      </c>
      <c r="D52" s="56">
        <f t="shared" si="5"/>
        <v>10667.41</v>
      </c>
      <c r="E52" s="58" t="s">
        <v>35</v>
      </c>
      <c r="F52" s="60">
        <v>53400000</v>
      </c>
      <c r="G52" s="61">
        <f t="shared" si="6"/>
        <v>10667.41</v>
      </c>
      <c r="I52" s="87">
        <v>10667.41</v>
      </c>
      <c r="J52" s="96"/>
    </row>
    <row r="53" spans="1:10">
      <c r="A53" s="56">
        <f>[5]ต.ค.!G14</f>
        <v>124600</v>
      </c>
      <c r="B53" s="100">
        <f>[6]ต.ค.!C71</f>
        <v>0</v>
      </c>
      <c r="C53" s="77">
        <f t="shared" si="4"/>
        <v>124600</v>
      </c>
      <c r="D53" s="56">
        <f t="shared" si="5"/>
        <v>0</v>
      </c>
      <c r="E53" s="58" t="s">
        <v>36</v>
      </c>
      <c r="F53" s="60">
        <v>54100000</v>
      </c>
      <c r="G53" s="61">
        <f t="shared" si="6"/>
        <v>0</v>
      </c>
      <c r="I53" s="87">
        <v>0</v>
      </c>
      <c r="J53" s="99">
        <f>[6]ต.ค.!F29</f>
        <v>0</v>
      </c>
    </row>
    <row r="54" spans="1:10">
      <c r="A54" s="56">
        <f>[5]ต.ค.!G15</f>
        <v>6378000</v>
      </c>
      <c r="B54" s="100">
        <f>[6]ต.ค.!C80</f>
        <v>0</v>
      </c>
      <c r="C54" s="77">
        <f t="shared" si="4"/>
        <v>6378000</v>
      </c>
      <c r="D54" s="56">
        <f t="shared" si="5"/>
        <v>0</v>
      </c>
      <c r="E54" s="58" t="s">
        <v>37</v>
      </c>
      <c r="F54" s="60">
        <v>54200000</v>
      </c>
      <c r="G54" s="61">
        <f t="shared" si="6"/>
        <v>0</v>
      </c>
      <c r="I54" s="87">
        <v>0</v>
      </c>
      <c r="J54" s="99">
        <f>[6]ต.ค.!F38</f>
        <v>0</v>
      </c>
    </row>
    <row r="55" spans="1:10">
      <c r="A55" s="56">
        <f>[5]ต.ค.!G16</f>
        <v>25000</v>
      </c>
      <c r="B55" s="100">
        <v>0</v>
      </c>
      <c r="C55" s="77">
        <f t="shared" si="4"/>
        <v>25000</v>
      </c>
      <c r="D55" s="56">
        <f t="shared" si="5"/>
        <v>0</v>
      </c>
      <c r="E55" s="58" t="s">
        <v>38</v>
      </c>
      <c r="F55" s="60">
        <v>55100000</v>
      </c>
      <c r="G55" s="61">
        <f t="shared" si="6"/>
        <v>0</v>
      </c>
      <c r="I55" s="87">
        <v>0</v>
      </c>
      <c r="J55" s="96"/>
    </row>
    <row r="56" spans="1:10">
      <c r="A56" s="56">
        <f>[5]ต.ค.!G17</f>
        <v>1548000</v>
      </c>
      <c r="B56" s="101">
        <v>0</v>
      </c>
      <c r="C56" s="78">
        <f t="shared" si="4"/>
        <v>1548000</v>
      </c>
      <c r="D56" s="62">
        <f t="shared" si="5"/>
        <v>0</v>
      </c>
      <c r="E56" s="64" t="s">
        <v>39</v>
      </c>
      <c r="F56" s="65">
        <v>56100000</v>
      </c>
      <c r="G56" s="66">
        <f t="shared" si="6"/>
        <v>0</v>
      </c>
      <c r="I56" s="87">
        <v>0</v>
      </c>
      <c r="J56" s="96"/>
    </row>
    <row r="57" spans="1:10" ht="23.25" thickBot="1">
      <c r="A57" s="18">
        <f>SUM(A46:A56)</f>
        <v>34440000</v>
      </c>
      <c r="B57" s="102">
        <f t="shared" ref="B57:C57" si="7">SUM(B46:B56)</f>
        <v>0</v>
      </c>
      <c r="C57" s="18">
        <f t="shared" si="7"/>
        <v>34440000</v>
      </c>
      <c r="D57" s="18">
        <f>SUM(D46:D56)</f>
        <v>1583992.41</v>
      </c>
      <c r="E57" s="36" t="s">
        <v>24</v>
      </c>
      <c r="F57" s="15"/>
      <c r="G57" s="12">
        <f>SUM(G46:G56)</f>
        <v>1583992.41</v>
      </c>
      <c r="I57" s="12">
        <f>SUM(I46:I56)</f>
        <v>1583992.41</v>
      </c>
      <c r="J57" s="12">
        <f>SUM(J46:J56)</f>
        <v>0</v>
      </c>
    </row>
    <row r="58" spans="1:10" ht="23.25" thickTop="1">
      <c r="A58" s="67"/>
      <c r="B58" s="68"/>
      <c r="C58" s="68"/>
      <c r="D58" s="69">
        <f>G58</f>
        <v>8520</v>
      </c>
      <c r="E58" s="70" t="s">
        <v>26</v>
      </c>
      <c r="F58" s="55">
        <v>11041000</v>
      </c>
      <c r="G58" s="86">
        <v>8520</v>
      </c>
    </row>
    <row r="59" spans="1:10">
      <c r="A59" s="56"/>
      <c r="B59" s="57"/>
      <c r="C59" s="57"/>
      <c r="D59" s="61">
        <f t="shared" ref="D59:D66" si="8">G59</f>
        <v>0</v>
      </c>
      <c r="E59" s="71" t="s">
        <v>48</v>
      </c>
      <c r="F59" s="60">
        <v>11045000</v>
      </c>
      <c r="G59" s="87">
        <v>0</v>
      </c>
    </row>
    <row r="60" spans="1:10">
      <c r="A60" s="56"/>
      <c r="B60" s="57"/>
      <c r="C60" s="57"/>
      <c r="D60" s="61">
        <f t="shared" si="8"/>
        <v>0</v>
      </c>
      <c r="E60" s="71" t="s">
        <v>49</v>
      </c>
      <c r="F60" s="60">
        <v>11046000</v>
      </c>
      <c r="G60" s="61">
        <f>[3]ต.ค.!D17</f>
        <v>0</v>
      </c>
    </row>
    <row r="61" spans="1:10" ht="18.75" customHeight="1">
      <c r="A61" s="56"/>
      <c r="B61" s="57"/>
      <c r="C61" s="57"/>
      <c r="D61" s="61">
        <f t="shared" si="8"/>
        <v>882847</v>
      </c>
      <c r="E61" s="71" t="s">
        <v>74</v>
      </c>
      <c r="F61" s="60">
        <v>21010000</v>
      </c>
      <c r="G61" s="61">
        <f>[4]ต.ค.!F14</f>
        <v>882847</v>
      </c>
      <c r="I61" s="113" t="s">
        <v>83</v>
      </c>
      <c r="J61" s="114"/>
    </row>
    <row r="62" spans="1:10" ht="18.75" customHeight="1">
      <c r="A62" s="56"/>
      <c r="B62" s="57"/>
      <c r="C62" s="57"/>
      <c r="D62" s="61">
        <f t="shared" si="8"/>
        <v>500027.05</v>
      </c>
      <c r="E62" s="71" t="s">
        <v>80</v>
      </c>
      <c r="F62" s="60">
        <v>21020000</v>
      </c>
      <c r="G62" s="61">
        <f>[4]ต.ค.!F25</f>
        <v>500027.05</v>
      </c>
      <c r="I62" s="115"/>
      <c r="J62" s="116"/>
    </row>
    <row r="63" spans="1:10">
      <c r="A63" s="56"/>
      <c r="B63" s="57"/>
      <c r="C63" s="57"/>
      <c r="D63" s="61">
        <f t="shared" si="8"/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61">
        <f t="shared" si="8"/>
        <v>41218.550000000003</v>
      </c>
      <c r="E64" s="71" t="s">
        <v>81</v>
      </c>
      <c r="F64" s="60">
        <v>21040000</v>
      </c>
      <c r="G64" s="61">
        <f>[4]ต.ค.!F40</f>
        <v>41218.550000000003</v>
      </c>
      <c r="I64" s="115"/>
      <c r="J64" s="116"/>
    </row>
    <row r="65" spans="1:10">
      <c r="A65" s="56"/>
      <c r="B65" s="57"/>
      <c r="C65" s="57"/>
      <c r="D65" s="61">
        <f t="shared" si="8"/>
        <v>23000</v>
      </c>
      <c r="E65" s="71" t="s">
        <v>41</v>
      </c>
      <c r="F65" s="60">
        <v>31000000</v>
      </c>
      <c r="G65" s="87">
        <v>23000</v>
      </c>
      <c r="I65" s="115"/>
      <c r="J65" s="116"/>
    </row>
    <row r="66" spans="1:10">
      <c r="A66" s="56"/>
      <c r="B66" s="57"/>
      <c r="C66" s="57"/>
      <c r="D66" s="61">
        <f t="shared" si="8"/>
        <v>0</v>
      </c>
      <c r="E66" s="71" t="s">
        <v>76</v>
      </c>
      <c r="F66" s="60">
        <v>32000000</v>
      </c>
      <c r="G66" s="87">
        <v>0</v>
      </c>
      <c r="I66" s="117"/>
      <c r="J66" s="118"/>
    </row>
    <row r="67" spans="1:10" ht="23.25" thickBot="1">
      <c r="A67" s="21"/>
      <c r="B67" s="21"/>
      <c r="C67" s="21"/>
      <c r="D67" s="19">
        <f>SUM(D58:D66)</f>
        <v>1455612.6</v>
      </c>
      <c r="E67" s="36" t="s">
        <v>24</v>
      </c>
      <c r="F67" s="13"/>
      <c r="G67" s="14">
        <f>SUM(G58:G66)</f>
        <v>1455612.6</v>
      </c>
    </row>
    <row r="68" spans="1:10" ht="23.25" thickTop="1">
      <c r="A68" s="23"/>
      <c r="B68" s="23"/>
      <c r="C68" s="23"/>
      <c r="D68" s="23"/>
      <c r="E68" s="37"/>
      <c r="F68" s="24"/>
      <c r="G68" s="25"/>
    </row>
    <row r="69" spans="1:10" ht="23.25" thickBot="1">
      <c r="A69" s="26">
        <f>A57+A67</f>
        <v>34440000</v>
      </c>
      <c r="B69" s="26">
        <f>B57+B67</f>
        <v>0</v>
      </c>
      <c r="C69" s="26">
        <f>C57+C67</f>
        <v>34440000</v>
      </c>
      <c r="D69" s="26">
        <f>D57+D67</f>
        <v>3039605.01</v>
      </c>
      <c r="E69" s="36" t="s">
        <v>42</v>
      </c>
      <c r="F69" s="13"/>
      <c r="G69" s="14">
        <f>G57+G67</f>
        <v>3039605.01</v>
      </c>
    </row>
    <row r="70" spans="1:10" ht="23.25" thickTop="1">
      <c r="A70" s="27"/>
      <c r="B70" s="27"/>
      <c r="C70" s="27"/>
      <c r="D70" s="17"/>
      <c r="E70" s="39"/>
      <c r="F70" s="27"/>
      <c r="G70" s="10"/>
    </row>
    <row r="71" spans="1:10">
      <c r="A71" s="27"/>
      <c r="B71" s="27"/>
      <c r="C71" s="27"/>
      <c r="D71" s="41">
        <f>SUM(D38-D69)</f>
        <v>1824642.6800000006</v>
      </c>
      <c r="E71" s="39" t="s">
        <v>52</v>
      </c>
      <c r="F71" s="27"/>
      <c r="G71" s="41">
        <f>SUM(G38-G69)</f>
        <v>1824642.6800000006</v>
      </c>
    </row>
    <row r="72" spans="1:10">
      <c r="A72" s="27"/>
      <c r="B72" s="27"/>
      <c r="C72" s="27"/>
      <c r="D72" s="9"/>
      <c r="E72" s="39"/>
      <c r="F72" s="27"/>
      <c r="G72" s="25"/>
    </row>
    <row r="73" spans="1:10" ht="23.25" thickBot="1">
      <c r="A73" s="27"/>
      <c r="B73" s="27"/>
      <c r="C73" s="27"/>
      <c r="D73" s="14">
        <f>(D8+D38-D69)</f>
        <v>24827388.140000001</v>
      </c>
      <c r="E73" s="39" t="s">
        <v>43</v>
      </c>
      <c r="F73" s="27"/>
      <c r="G73" s="14">
        <f>(G8+G38-G69)</f>
        <v>24827388.140000001</v>
      </c>
      <c r="H73" s="83" t="s">
        <v>77</v>
      </c>
      <c r="I73" s="82" t="s">
        <v>78</v>
      </c>
    </row>
    <row r="74" spans="1:10" ht="24" thickTop="1">
      <c r="A74" s="108"/>
      <c r="I74" s="103" t="s">
        <v>79</v>
      </c>
    </row>
    <row r="75" spans="1:10" s="1" customFormat="1" ht="23.25">
      <c r="A75" s="31"/>
      <c r="B75" s="32"/>
      <c r="C75" s="33"/>
      <c r="D75" s="33"/>
      <c r="E75" s="31"/>
      <c r="I75" s="33"/>
    </row>
    <row r="76" spans="1:10" s="1" customFormat="1" ht="23.25">
      <c r="A76" s="31"/>
      <c r="B76" s="32"/>
      <c r="C76" s="33"/>
      <c r="D76" s="33"/>
      <c r="E76" s="31"/>
    </row>
    <row r="77" spans="1:10" s="1" customFormat="1" ht="23.25">
      <c r="A77" s="31"/>
      <c r="B77" s="32"/>
      <c r="C77" s="33"/>
      <c r="D77" s="33"/>
      <c r="E77" s="31"/>
    </row>
    <row r="78" spans="1:10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6"/>
    <mergeCell ref="I41:J42"/>
    <mergeCell ref="I1:K1"/>
    <mergeCell ref="A78:G78"/>
    <mergeCell ref="A39:G39"/>
    <mergeCell ref="A1:G1"/>
    <mergeCell ref="A2:G2"/>
    <mergeCell ref="A3:G3"/>
    <mergeCell ref="A4:D4"/>
    <mergeCell ref="A41:D41"/>
    <mergeCell ref="E41:E44"/>
    <mergeCell ref="E4:E7"/>
    <mergeCell ref="F4:F7"/>
    <mergeCell ref="F41:F44"/>
    <mergeCell ref="A40:G40"/>
  </mergeCells>
  <conditionalFormatting sqref="G58:G59 G65:G66 G63 G21:G27 G30:G31">
    <cfRule type="expression" dxfId="11" priority="48">
      <formula>ISBLANK(G21)</formula>
    </cfRule>
  </conditionalFormatting>
  <dataValidations disablePrompts="1" count="3">
    <dataValidation type="list" allowBlank="1" showInputMessage="1" showErrorMessage="1" sqref="I3">
      <formula1>ปีงบประมาณ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K3">
      <formula1>พ.ศ.</formula1>
    </dataValidation>
  </dataValidations>
  <printOptions horizontalCentered="1"/>
  <pageMargins left="0.62992125984251968" right="0.31496062992125984" top="0.51181102362204722" bottom="0.51181102362204722" header="0.31496062992125984" footer="0.31496062992125984"/>
  <pageSetup paperSize="9" scale="85" orientation="portrait" horizontalDpi="300" verticalDpi="300" r:id="rId1"/>
  <ignoredErrors>
    <ignoredError sqref="C18:D18 D20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8"/>
  <sheetViews>
    <sheetView tabSelected="1" topLeftCell="A61" workbookViewId="0">
      <selection activeCell="D82" sqref="D82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2559  กรกฎาคม  2560</v>
      </c>
      <c r="B3" s="126"/>
      <c r="C3" s="126"/>
      <c r="D3" s="126"/>
      <c r="E3" s="126"/>
      <c r="F3" s="126"/>
      <c r="G3" s="126"/>
      <c r="I3" s="89">
        <v>2559</v>
      </c>
      <c r="J3" s="89" t="s">
        <v>69</v>
      </c>
      <c r="K3" s="89">
        <v>2560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+มิ.ย.!D8</f>
        <v>23002745.460000001</v>
      </c>
      <c r="E8" s="75" t="s">
        <v>14</v>
      </c>
      <c r="F8" s="76"/>
      <c r="G8" s="79">
        <f>มิ.ย.!G73</f>
        <v>25121671.93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G10+มิ.ย.!D10</f>
        <v>2589783.06</v>
      </c>
      <c r="E10" s="58" t="s">
        <v>16</v>
      </c>
      <c r="F10" s="60">
        <v>41100000</v>
      </c>
      <c r="G10" s="61">
        <f>[2]ก.ค.!$F$12</f>
        <v>341.22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G11+มิ.ย.!D11</f>
        <v>62897</v>
      </c>
      <c r="E11" s="58" t="s">
        <v>17</v>
      </c>
      <c r="F11" s="60">
        <v>41200000</v>
      </c>
      <c r="G11" s="61">
        <f>[2]ก.ค.!$F$34</f>
        <v>1302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G12+มิ.ย.!D12</f>
        <v>157321.06</v>
      </c>
      <c r="E12" s="58" t="s">
        <v>18</v>
      </c>
      <c r="F12" s="60">
        <v>41300000</v>
      </c>
      <c r="G12" s="61">
        <f>[2]ก.ค.!$F$38</f>
        <v>50567.99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G13+มิ.ย.!D13</f>
        <v>0</v>
      </c>
      <c r="E13" s="58" t="s">
        <v>19</v>
      </c>
      <c r="F13" s="60">
        <v>41400000</v>
      </c>
      <c r="G13" s="61">
        <f>[2]ก.ค.!$F$43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G14+มิ.ย.!D14</f>
        <v>16940</v>
      </c>
      <c r="E14" s="58" t="s">
        <v>20</v>
      </c>
      <c r="F14" s="60">
        <v>41500000</v>
      </c>
      <c r="G14" s="61">
        <f>[2]ก.ค.!$F$49</f>
        <v>5040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G15+มิ.ย.!D15</f>
        <v>0</v>
      </c>
      <c r="E15" s="58" t="s">
        <v>21</v>
      </c>
      <c r="F15" s="60">
        <v>41600000</v>
      </c>
      <c r="G15" s="61">
        <f>[2]ก.ค.!$F$52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G16+มิ.ย.!D16</f>
        <v>12405205.260000002</v>
      </c>
      <c r="E16" s="58" t="s">
        <v>22</v>
      </c>
      <c r="F16" s="60">
        <v>42100000</v>
      </c>
      <c r="G16" s="61">
        <f>[2]ก.ค.!$F$66</f>
        <v>1555379.21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G17+มิ.ย.!D17</f>
        <v>15401245</v>
      </c>
      <c r="E17" s="64" t="s">
        <v>23</v>
      </c>
      <c r="F17" s="65">
        <v>43100000</v>
      </c>
      <c r="G17" s="66">
        <f>[2]ก.ค.!$F$72</f>
        <v>2585826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30633391.380000003</v>
      </c>
      <c r="E18" s="44" t="s">
        <v>24</v>
      </c>
      <c r="F18" s="45"/>
      <c r="G18" s="43">
        <f>SUM(G10:G17)</f>
        <v>4198456.42</v>
      </c>
    </row>
    <row r="19" spans="1:10">
      <c r="A19" s="16">
        <v>0</v>
      </c>
      <c r="B19" s="22">
        <v>1235000</v>
      </c>
      <c r="C19" s="42">
        <f>A19+B19</f>
        <v>1235000</v>
      </c>
      <c r="D19" s="34">
        <f>G19+มิ.ย.!D19</f>
        <v>1199000</v>
      </c>
      <c r="E19" s="35" t="s">
        <v>25</v>
      </c>
      <c r="F19" s="8">
        <v>44100000</v>
      </c>
      <c r="G19" s="11">
        <f>[2]ก.ค.!$F$79</f>
        <v>0</v>
      </c>
    </row>
    <row r="20" spans="1:10" ht="23.25" thickBot="1">
      <c r="A20" s="18">
        <f>SUM(A18+A19)</f>
        <v>34440000</v>
      </c>
      <c r="B20" s="18">
        <f>SUM(B18+B19)</f>
        <v>1235000</v>
      </c>
      <c r="C20" s="18">
        <f>SUM(C18+C19)</f>
        <v>35675000</v>
      </c>
      <c r="D20" s="18">
        <f>SUM(D18+D19)</f>
        <v>31832391.380000003</v>
      </c>
      <c r="E20" s="36" t="s">
        <v>24</v>
      </c>
      <c r="F20" s="20"/>
      <c r="G20" s="12">
        <f>SUM(G18+G19)</f>
        <v>4198456.42</v>
      </c>
    </row>
    <row r="21" spans="1:10" ht="23.25" thickTop="1">
      <c r="A21" s="67"/>
      <c r="B21" s="68"/>
      <c r="C21" s="68"/>
      <c r="D21" s="67">
        <f>G21+มิ.ย.!D21</f>
        <v>289620</v>
      </c>
      <c r="E21" s="70" t="s">
        <v>26</v>
      </c>
      <c r="F21" s="55">
        <v>11041000</v>
      </c>
      <c r="G21" s="86">
        <f>2400+15000+7800+10640+3600+3900</f>
        <v>43340</v>
      </c>
      <c r="I21" s="84"/>
      <c r="J21" s="84"/>
    </row>
    <row r="22" spans="1:10">
      <c r="A22" s="91"/>
      <c r="B22" s="92"/>
      <c r="C22" s="92"/>
      <c r="D22" s="56">
        <f>G22+มิ.ย.!D22</f>
        <v>0</v>
      </c>
      <c r="E22" s="93" t="s">
        <v>82</v>
      </c>
      <c r="F22" s="94">
        <v>11042000</v>
      </c>
      <c r="G22" s="86"/>
      <c r="I22" s="84"/>
      <c r="J22" s="84"/>
    </row>
    <row r="23" spans="1:10" ht="18.75" customHeight="1">
      <c r="A23" s="56"/>
      <c r="B23" s="57"/>
      <c r="C23" s="57"/>
      <c r="D23" s="56">
        <f>G23+มิ.ย.!D23</f>
        <v>0</v>
      </c>
      <c r="E23" s="71" t="s">
        <v>44</v>
      </c>
      <c r="F23" s="60">
        <v>11043001</v>
      </c>
      <c r="G23" s="87"/>
      <c r="I23" s="85"/>
      <c r="J23" s="85"/>
    </row>
    <row r="24" spans="1:10" ht="18.75" customHeight="1">
      <c r="A24" s="56"/>
      <c r="B24" s="57"/>
      <c r="C24" s="57"/>
      <c r="D24" s="56">
        <f>G24+มิ.ย.!D24</f>
        <v>0</v>
      </c>
      <c r="E24" s="71" t="s">
        <v>45</v>
      </c>
      <c r="F24" s="60">
        <v>11043002</v>
      </c>
      <c r="G24" s="87"/>
      <c r="I24" s="85"/>
      <c r="J24" s="85"/>
    </row>
    <row r="25" spans="1:10">
      <c r="A25" s="56"/>
      <c r="B25" s="57"/>
      <c r="C25" s="57"/>
      <c r="D25" s="56">
        <f>G25+มิ.ย.!D25</f>
        <v>0</v>
      </c>
      <c r="E25" s="71" t="s">
        <v>46</v>
      </c>
      <c r="F25" s="60">
        <v>11043003</v>
      </c>
      <c r="G25" s="87"/>
      <c r="I25" s="85"/>
      <c r="J25" s="85"/>
    </row>
    <row r="26" spans="1:10">
      <c r="A26" s="56"/>
      <c r="B26" s="57"/>
      <c r="C26" s="57"/>
      <c r="D26" s="56">
        <f>G26+มิ.ย.!D26</f>
        <v>0</v>
      </c>
      <c r="E26" s="71" t="s">
        <v>47</v>
      </c>
      <c r="F26" s="60">
        <v>11044000</v>
      </c>
      <c r="G26" s="87"/>
      <c r="I26" s="85"/>
      <c r="J26" s="85"/>
    </row>
    <row r="27" spans="1:10">
      <c r="A27" s="56"/>
      <c r="B27" s="57"/>
      <c r="C27" s="57"/>
      <c r="D27" s="56">
        <f>G27+มิ.ย.!D27</f>
        <v>130000</v>
      </c>
      <c r="E27" s="71" t="s">
        <v>48</v>
      </c>
      <c r="F27" s="60">
        <v>11045000</v>
      </c>
      <c r="G27" s="87">
        <v>20000</v>
      </c>
      <c r="I27" s="85"/>
      <c r="J27" s="85"/>
    </row>
    <row r="28" spans="1:10">
      <c r="A28" s="56"/>
      <c r="B28" s="57"/>
      <c r="C28" s="57"/>
      <c r="D28" s="56">
        <f>G28+มิ.ย.!D28</f>
        <v>9500</v>
      </c>
      <c r="E28" s="71" t="s">
        <v>49</v>
      </c>
      <c r="F28" s="60">
        <v>11046000</v>
      </c>
      <c r="G28" s="61">
        <f>[3]ก.ค.!E17</f>
        <v>0</v>
      </c>
    </row>
    <row r="29" spans="1:10">
      <c r="A29" s="56"/>
      <c r="B29" s="57"/>
      <c r="C29" s="57"/>
      <c r="D29" s="56">
        <f>G29+มิ.ย.!D29</f>
        <v>483297.05</v>
      </c>
      <c r="E29" s="71" t="s">
        <v>81</v>
      </c>
      <c r="F29" s="60">
        <v>21040000</v>
      </c>
      <c r="G29" s="61">
        <f>[4]ก.ค.!E40</f>
        <v>77685.94</v>
      </c>
    </row>
    <row r="30" spans="1:10">
      <c r="A30" s="56"/>
      <c r="B30" s="57"/>
      <c r="C30" s="57"/>
      <c r="D30" s="56">
        <f>G30+มิ.ย.!D30</f>
        <v>9740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G31+มิ.ย.!D31</f>
        <v>0</v>
      </c>
      <c r="E31" s="71" t="s">
        <v>76</v>
      </c>
      <c r="F31" s="60">
        <v>32000000</v>
      </c>
      <c r="G31" s="87"/>
    </row>
    <row r="32" spans="1:10">
      <c r="A32" s="56"/>
      <c r="B32" s="57"/>
      <c r="C32" s="57"/>
      <c r="D32" s="56">
        <f>G32+มิ.ย.!D32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G33+มิ.ย.!D33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G34+มิ.ย.!D34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G35+มิ.ย.!D35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922157.05</v>
      </c>
      <c r="E36" s="44" t="s">
        <v>24</v>
      </c>
      <c r="F36" s="48"/>
      <c r="G36" s="49">
        <f>SUM(G21:G35)</f>
        <v>141025.94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1235000</v>
      </c>
      <c r="C38" s="18">
        <f>C20+C36</f>
        <v>35675000</v>
      </c>
      <c r="D38" s="18">
        <f>D20+D36</f>
        <v>32754548.430000003</v>
      </c>
      <c r="E38" s="36" t="s">
        <v>27</v>
      </c>
      <c r="F38" s="13"/>
      <c r="G38" s="14">
        <f>(G20+G36)</f>
        <v>4339482.3600000003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 t="s">
        <v>7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[5]ก.ค.!G7</f>
        <v>8451503</v>
      </c>
      <c r="B46" s="100">
        <f>[6]ก.ค.!C54</f>
        <v>0</v>
      </c>
      <c r="C46" s="77">
        <f>SUM(A46+B46)</f>
        <v>8451503</v>
      </c>
      <c r="D46" s="56">
        <f>G46+มิ.ย.!D46</f>
        <v>6799145</v>
      </c>
      <c r="E46" s="58" t="s">
        <v>29</v>
      </c>
      <c r="F46" s="60">
        <v>51100000</v>
      </c>
      <c r="G46" s="61">
        <f>I46+J46</f>
        <v>637928</v>
      </c>
      <c r="I46" s="87">
        <v>637928</v>
      </c>
      <c r="J46" s="98">
        <f>[6]ก.ค.!F12</f>
        <v>0</v>
      </c>
    </row>
    <row r="47" spans="1:11">
      <c r="A47" s="56">
        <f>[5]ก.ค.!G8</f>
        <v>3262320</v>
      </c>
      <c r="B47" s="100">
        <v>0</v>
      </c>
      <c r="C47" s="77">
        <f t="shared" ref="C47:C56" si="1">SUM(A47+B47)</f>
        <v>3262320</v>
      </c>
      <c r="D47" s="56">
        <f>G47+มิ.ย.!D47</f>
        <v>2667039</v>
      </c>
      <c r="E47" s="58" t="s">
        <v>30</v>
      </c>
      <c r="F47" s="60">
        <v>52100000</v>
      </c>
      <c r="G47" s="61">
        <f t="shared" ref="G47:G56" si="2">I47+J47</f>
        <v>264660</v>
      </c>
      <c r="I47" s="87">
        <v>264660</v>
      </c>
      <c r="J47" s="96"/>
    </row>
    <row r="48" spans="1:11">
      <c r="A48" s="56">
        <f>[5]ก.ค.!G9</f>
        <v>9087150</v>
      </c>
      <c r="B48" s="100">
        <f>[6]ก.ค.!C59</f>
        <v>0</v>
      </c>
      <c r="C48" s="77">
        <f t="shared" si="1"/>
        <v>9087150</v>
      </c>
      <c r="D48" s="56">
        <f>G48+มิ.ย.!D48</f>
        <v>6429322</v>
      </c>
      <c r="E48" s="58" t="s">
        <v>31</v>
      </c>
      <c r="F48" s="60">
        <v>52200000</v>
      </c>
      <c r="G48" s="61">
        <f t="shared" si="2"/>
        <v>665970</v>
      </c>
      <c r="I48" s="87">
        <v>665970</v>
      </c>
      <c r="J48" s="98">
        <f>[6]ก.ค.!F17</f>
        <v>0</v>
      </c>
    </row>
    <row r="49" spans="1:10">
      <c r="A49" s="56">
        <f>[5]ก.ค.!G10</f>
        <v>773600</v>
      </c>
      <c r="B49" s="100">
        <v>0</v>
      </c>
      <c r="C49" s="77">
        <f t="shared" si="1"/>
        <v>773600</v>
      </c>
      <c r="D49" s="56">
        <f>G49+มิ.ย.!D49</f>
        <v>249887</v>
      </c>
      <c r="E49" s="58" t="s">
        <v>32</v>
      </c>
      <c r="F49" s="60">
        <v>53100000</v>
      </c>
      <c r="G49" s="61">
        <f t="shared" si="2"/>
        <v>25750</v>
      </c>
      <c r="I49" s="87">
        <v>25750</v>
      </c>
      <c r="J49" s="96"/>
    </row>
    <row r="50" spans="1:10">
      <c r="A50" s="56">
        <f>[5]ก.ค.!G11</f>
        <v>3455000</v>
      </c>
      <c r="B50" s="100">
        <f>[6]ก.ค.!C67</f>
        <v>0</v>
      </c>
      <c r="C50" s="77">
        <f t="shared" si="1"/>
        <v>3455000</v>
      </c>
      <c r="D50" s="56">
        <f>G50+มิ.ย.!D50</f>
        <v>2119620.83</v>
      </c>
      <c r="E50" s="58" t="s">
        <v>33</v>
      </c>
      <c r="F50" s="60">
        <v>53200000</v>
      </c>
      <c r="G50" s="61">
        <f t="shared" si="2"/>
        <v>315420</v>
      </c>
      <c r="I50" s="87">
        <f>272080+2400+15000+7800+10640+3600+3900</f>
        <v>315420</v>
      </c>
      <c r="J50" s="99">
        <f>[6]ก.ค.!F25</f>
        <v>0</v>
      </c>
    </row>
    <row r="51" spans="1:10">
      <c r="A51" s="56">
        <f>[5]ก.ค.!G12</f>
        <v>1445700</v>
      </c>
      <c r="B51" s="100">
        <f>[6]ก.ค.!C62</f>
        <v>0</v>
      </c>
      <c r="C51" s="77">
        <f t="shared" si="1"/>
        <v>1445700</v>
      </c>
      <c r="D51" s="56">
        <f>G51+มิ.ย.!D51</f>
        <v>692409.05</v>
      </c>
      <c r="E51" s="58" t="s">
        <v>34</v>
      </c>
      <c r="F51" s="60">
        <v>53300000</v>
      </c>
      <c r="G51" s="61">
        <f t="shared" si="2"/>
        <v>14441</v>
      </c>
      <c r="I51" s="87">
        <v>14441</v>
      </c>
      <c r="J51" s="98">
        <f>[6]ก.ค.!F20</f>
        <v>0</v>
      </c>
    </row>
    <row r="52" spans="1:10">
      <c r="A52" s="56">
        <f>[5]ก.ค.!G13</f>
        <v>222027</v>
      </c>
      <c r="B52" s="100">
        <v>0</v>
      </c>
      <c r="C52" s="77">
        <f t="shared" si="1"/>
        <v>222027</v>
      </c>
      <c r="D52" s="56">
        <f>G52+มิ.ย.!D52</f>
        <v>133038.73000000001</v>
      </c>
      <c r="E52" s="58" t="s">
        <v>35</v>
      </c>
      <c r="F52" s="60">
        <v>53400000</v>
      </c>
      <c r="G52" s="61">
        <f t="shared" si="2"/>
        <v>15625.86</v>
      </c>
      <c r="I52" s="87">
        <v>15625.86</v>
      </c>
      <c r="J52" s="96"/>
    </row>
    <row r="53" spans="1:10">
      <c r="A53" s="56">
        <f>[5]ก.ค.!G14</f>
        <v>128900</v>
      </c>
      <c r="B53" s="100">
        <f>[6]ก.ค.!C71</f>
        <v>0</v>
      </c>
      <c r="C53" s="77">
        <f t="shared" si="1"/>
        <v>128900</v>
      </c>
      <c r="D53" s="56">
        <f>G53+มิ.ย.!D53</f>
        <v>45580</v>
      </c>
      <c r="E53" s="58" t="s">
        <v>36</v>
      </c>
      <c r="F53" s="60">
        <v>54100000</v>
      </c>
      <c r="G53" s="61">
        <f t="shared" si="2"/>
        <v>2380</v>
      </c>
      <c r="I53" s="87">
        <v>2380</v>
      </c>
      <c r="J53" s="99">
        <f>[6]ก.ค.!F29</f>
        <v>0</v>
      </c>
    </row>
    <row r="54" spans="1:10">
      <c r="A54" s="56">
        <f>[5]ก.ค.!G15</f>
        <v>5831800</v>
      </c>
      <c r="B54" s="100">
        <v>1235000</v>
      </c>
      <c r="C54" s="77">
        <f t="shared" si="1"/>
        <v>7066800</v>
      </c>
      <c r="D54" s="56">
        <f>G54+มิ.ย.!D54</f>
        <v>4605000</v>
      </c>
      <c r="E54" s="58" t="s">
        <v>37</v>
      </c>
      <c r="F54" s="60">
        <v>54200000</v>
      </c>
      <c r="G54" s="61">
        <f t="shared" si="2"/>
        <v>98000</v>
      </c>
      <c r="I54" s="87">
        <v>98000</v>
      </c>
      <c r="J54" s="98">
        <f>[6]ก.ค.!F38</f>
        <v>0</v>
      </c>
    </row>
    <row r="55" spans="1:10">
      <c r="A55" s="56">
        <f>[5]ก.ค.!G16</f>
        <v>25000</v>
      </c>
      <c r="B55" s="100">
        <v>0</v>
      </c>
      <c r="C55" s="77">
        <f t="shared" si="1"/>
        <v>25000</v>
      </c>
      <c r="D55" s="56">
        <f>G55+มิ.ย.!D55</f>
        <v>0</v>
      </c>
      <c r="E55" s="58" t="s">
        <v>38</v>
      </c>
      <c r="F55" s="60">
        <v>55100000</v>
      </c>
      <c r="G55" s="61">
        <f t="shared" si="2"/>
        <v>0</v>
      </c>
      <c r="I55" s="87"/>
      <c r="J55" s="96"/>
    </row>
    <row r="56" spans="1:10">
      <c r="A56" s="56">
        <f>[5]ก.ค.!G17</f>
        <v>1757000</v>
      </c>
      <c r="B56" s="101">
        <v>0</v>
      </c>
      <c r="C56" s="78">
        <f t="shared" si="1"/>
        <v>1757000</v>
      </c>
      <c r="D56" s="62">
        <f>G56+มิ.ย.!D56</f>
        <v>1538000</v>
      </c>
      <c r="E56" s="64" t="s">
        <v>39</v>
      </c>
      <c r="F56" s="65">
        <v>56100000</v>
      </c>
      <c r="G56" s="66">
        <f t="shared" si="2"/>
        <v>353000</v>
      </c>
      <c r="I56" s="88">
        <v>353000</v>
      </c>
      <c r="J56" s="97"/>
    </row>
    <row r="57" spans="1:10" ht="23.25" thickBot="1">
      <c r="A57" s="18">
        <f>SUM(A46:A56)</f>
        <v>34440000</v>
      </c>
      <c r="B57" s="102">
        <f t="shared" ref="B57:C57" si="3">SUM(B46:B56)</f>
        <v>1235000</v>
      </c>
      <c r="C57" s="18">
        <f t="shared" si="3"/>
        <v>35675000</v>
      </c>
      <c r="D57" s="18">
        <f>SUM(D46:D56)</f>
        <v>25279041.609999999</v>
      </c>
      <c r="E57" s="36" t="s">
        <v>24</v>
      </c>
      <c r="F57" s="15"/>
      <c r="G57" s="12">
        <f>SUM(G46:G56)</f>
        <v>2393174.8600000003</v>
      </c>
      <c r="I57" s="12">
        <f>SUM(I46:I56)</f>
        <v>2393174.8600000003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G58+มิ.ย.!D58</f>
        <v>293120</v>
      </c>
      <c r="E58" s="70" t="s">
        <v>26</v>
      </c>
      <c r="F58" s="55">
        <v>11041000</v>
      </c>
      <c r="G58" s="86">
        <v>46840</v>
      </c>
    </row>
    <row r="59" spans="1:10">
      <c r="A59" s="56"/>
      <c r="B59" s="57"/>
      <c r="C59" s="57"/>
      <c r="D59" s="56">
        <f>G59+มิ.ย.!D59</f>
        <v>0</v>
      </c>
      <c r="E59" s="71" t="s">
        <v>48</v>
      </c>
      <c r="F59" s="60">
        <v>11045000</v>
      </c>
      <c r="G59" s="87"/>
    </row>
    <row r="60" spans="1:10">
      <c r="A60" s="56"/>
      <c r="B60" s="57"/>
      <c r="C60" s="57"/>
      <c r="D60" s="56">
        <f>G60+มิ.ย.!D60</f>
        <v>9500</v>
      </c>
      <c r="E60" s="71" t="s">
        <v>49</v>
      </c>
      <c r="F60" s="60">
        <v>11046000</v>
      </c>
      <c r="G60" s="61">
        <f>[3]ก.ค.!D17</f>
        <v>0</v>
      </c>
    </row>
    <row r="61" spans="1:10" ht="21.75" customHeight="1">
      <c r="A61" s="56"/>
      <c r="B61" s="57"/>
      <c r="C61" s="57"/>
      <c r="D61" s="56">
        <f>G61+มิ.ย.!D61</f>
        <v>2202968</v>
      </c>
      <c r="E61" s="71" t="s">
        <v>74</v>
      </c>
      <c r="F61" s="60">
        <v>21010000</v>
      </c>
      <c r="G61" s="61">
        <f>[4]ก.ค.!F14</f>
        <v>0</v>
      </c>
      <c r="I61" s="113" t="s">
        <v>83</v>
      </c>
      <c r="J61" s="114"/>
    </row>
    <row r="62" spans="1:10" ht="21" customHeight="1">
      <c r="A62" s="56"/>
      <c r="B62" s="57"/>
      <c r="C62" s="57"/>
      <c r="D62" s="56">
        <f>G62+มิ.ย.!D62</f>
        <v>500027.05</v>
      </c>
      <c r="E62" s="71" t="s">
        <v>80</v>
      </c>
      <c r="F62" s="60">
        <v>21020000</v>
      </c>
      <c r="G62" s="61">
        <f>[4]ก.ค.!F25</f>
        <v>0</v>
      </c>
      <c r="I62" s="115"/>
      <c r="J62" s="116"/>
    </row>
    <row r="63" spans="1:10">
      <c r="A63" s="56"/>
      <c r="B63" s="57"/>
      <c r="C63" s="57"/>
      <c r="D63" s="56">
        <f>G63+มิ.ย.!D63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G64+มิ.ย.!D64</f>
        <v>545273.07999999996</v>
      </c>
      <c r="E64" s="71" t="s">
        <v>81</v>
      </c>
      <c r="F64" s="95">
        <v>21040000</v>
      </c>
      <c r="G64" s="61">
        <f>[4]ก.ค.!$F$40</f>
        <v>155775.28</v>
      </c>
    </row>
    <row r="65" spans="1:9">
      <c r="A65" s="56"/>
      <c r="B65" s="57"/>
      <c r="C65" s="57"/>
      <c r="D65" s="56">
        <f>G65+มิ.ย.!D65</f>
        <v>345000</v>
      </c>
      <c r="E65" s="71" t="s">
        <v>41</v>
      </c>
      <c r="F65" s="60">
        <v>31000000</v>
      </c>
      <c r="G65" s="61">
        <v>283000</v>
      </c>
    </row>
    <row r="66" spans="1:9">
      <c r="A66" s="63"/>
      <c r="B66" s="63"/>
      <c r="C66" s="63"/>
      <c r="D66" s="63"/>
      <c r="E66" s="72" t="s">
        <v>76</v>
      </c>
      <c r="F66" s="65">
        <v>32000000</v>
      </c>
      <c r="G66" s="73"/>
    </row>
    <row r="67" spans="1:9" ht="23.25" thickBot="1">
      <c r="A67" s="21"/>
      <c r="B67" s="21"/>
      <c r="C67" s="21"/>
      <c r="D67" s="19">
        <f>SUM(D58:D66)</f>
        <v>3895888.13</v>
      </c>
      <c r="E67" s="36" t="s">
        <v>24</v>
      </c>
      <c r="F67" s="13"/>
      <c r="G67" s="14">
        <f>SUM(G58:G66)</f>
        <v>485615.28</v>
      </c>
    </row>
    <row r="68" spans="1:9" ht="23.25" thickTop="1">
      <c r="A68" s="23"/>
      <c r="B68" s="23"/>
      <c r="C68" s="23"/>
      <c r="D68" s="23"/>
      <c r="E68" s="37"/>
      <c r="F68" s="24"/>
      <c r="G68" s="25"/>
    </row>
    <row r="69" spans="1:9" ht="23.25" thickBot="1">
      <c r="A69" s="26">
        <f>A57+A67</f>
        <v>34440000</v>
      </c>
      <c r="B69" s="26">
        <f>B57+B67</f>
        <v>1235000</v>
      </c>
      <c r="C69" s="26">
        <f>C57+C67</f>
        <v>35675000</v>
      </c>
      <c r="D69" s="26">
        <f>D57+D67</f>
        <v>29174929.739999998</v>
      </c>
      <c r="E69" s="36" t="s">
        <v>42</v>
      </c>
      <c r="F69" s="13"/>
      <c r="G69" s="14">
        <f>G57+G67</f>
        <v>2878790.1400000006</v>
      </c>
    </row>
    <row r="70" spans="1:9" ht="23.25" thickTop="1">
      <c r="A70" s="27"/>
      <c r="B70" s="27"/>
      <c r="C70" s="27"/>
      <c r="D70" s="17"/>
      <c r="E70" s="39"/>
      <c r="F70" s="27"/>
      <c r="G70" s="10"/>
    </row>
    <row r="71" spans="1:9">
      <c r="A71" s="27"/>
      <c r="B71" s="27"/>
      <c r="C71" s="27"/>
      <c r="D71" s="41">
        <f>SUM(D38-D69)</f>
        <v>3579618.6900000051</v>
      </c>
      <c r="E71" s="39" t="s">
        <v>52</v>
      </c>
      <c r="F71" s="27"/>
      <c r="G71" s="41">
        <f>SUM(G38-G69)</f>
        <v>1460692.2199999997</v>
      </c>
    </row>
    <row r="72" spans="1:9">
      <c r="A72" s="27"/>
      <c r="B72" s="27"/>
      <c r="C72" s="27"/>
      <c r="D72" s="9"/>
      <c r="E72" s="39"/>
      <c r="F72" s="27"/>
      <c r="G72" s="25"/>
    </row>
    <row r="73" spans="1:9" ht="23.25" thickBot="1">
      <c r="A73" s="27"/>
      <c r="B73" s="27"/>
      <c r="C73" s="27"/>
      <c r="D73" s="14">
        <f>(D8+D38-D69)</f>
        <v>26582364.150000002</v>
      </c>
      <c r="E73" s="39" t="s">
        <v>43</v>
      </c>
      <c r="F73" s="27"/>
      <c r="G73" s="14">
        <f>(G8+G38-G69)</f>
        <v>26582364.149999999</v>
      </c>
      <c r="H73" s="82" t="s">
        <v>77</v>
      </c>
      <c r="I73" s="82" t="s">
        <v>78</v>
      </c>
    </row>
    <row r="74" spans="1:9" ht="23.25" thickTop="1">
      <c r="I74" s="103" t="s">
        <v>79</v>
      </c>
    </row>
    <row r="75" spans="1:9">
      <c r="I75" s="103"/>
    </row>
    <row r="76" spans="1:9" s="1" customFormat="1" ht="23.25">
      <c r="A76" s="31"/>
      <c r="B76" s="32"/>
      <c r="C76" s="33"/>
      <c r="D76" s="33"/>
      <c r="F76" s="109" t="s">
        <v>86</v>
      </c>
    </row>
    <row r="77" spans="1:9" s="1" customFormat="1" ht="23.25">
      <c r="A77" s="31"/>
      <c r="B77" s="32"/>
      <c r="C77" s="33"/>
      <c r="D77" s="33"/>
      <c r="F77" s="109" t="s">
        <v>87</v>
      </c>
    </row>
    <row r="78" spans="1:9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3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2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6999999999999995" right="0.3" top="0.51" bottom="0.56999999999999995" header="0.31496062992125984" footer="0.31496062992125984"/>
  <pageSetup paperSize="9" scale="85" orientation="portrait" horizontalDpi="300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8"/>
  <sheetViews>
    <sheetView topLeftCell="A88" workbookViewId="0">
      <selection activeCell="D67" sqref="D67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2559  สิงหาคม  2559</v>
      </c>
      <c r="B3" s="126"/>
      <c r="C3" s="126"/>
      <c r="D3" s="126"/>
      <c r="E3" s="126"/>
      <c r="F3" s="126"/>
      <c r="G3" s="126"/>
      <c r="I3" s="89">
        <v>2559</v>
      </c>
      <c r="J3" s="89" t="s">
        <v>70</v>
      </c>
      <c r="K3" s="89">
        <v>2559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v>23324306.18</v>
      </c>
      <c r="E8" s="75" t="s">
        <v>14</v>
      </c>
      <c r="F8" s="76"/>
      <c r="G8" s="79">
        <f>ก.ค.!G73</f>
        <v>26582364.149999999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G10+ก.ค.!D10</f>
        <v>2589783.06</v>
      </c>
      <c r="E10" s="58" t="s">
        <v>16</v>
      </c>
      <c r="F10" s="60">
        <v>41100000</v>
      </c>
      <c r="G10" s="61">
        <f>[2]ส.ค.!H12</f>
        <v>0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G11+ก.ค.!D11</f>
        <v>62897</v>
      </c>
      <c r="E11" s="58" t="s">
        <v>17</v>
      </c>
      <c r="F11" s="60">
        <v>41200000</v>
      </c>
      <c r="G11" s="61">
        <f>[2]ส.ค.!H30</f>
        <v>0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G12+ก.ค.!D12</f>
        <v>157321.06</v>
      </c>
      <c r="E12" s="58" t="s">
        <v>18</v>
      </c>
      <c r="F12" s="60">
        <v>41300000</v>
      </c>
      <c r="G12" s="61">
        <f>[2]ส.ค.!H34</f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G13+ก.ค.!D13</f>
        <v>0</v>
      </c>
      <c r="E13" s="58" t="s">
        <v>19</v>
      </c>
      <c r="F13" s="60">
        <v>41400000</v>
      </c>
      <c r="G13" s="61">
        <f>[2]ส.ค.!H39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G14+ก.ค.!D14</f>
        <v>16940</v>
      </c>
      <c r="E14" s="58" t="s">
        <v>20</v>
      </c>
      <c r="F14" s="60">
        <v>41500000</v>
      </c>
      <c r="G14" s="61">
        <f>[2]ส.ค.!H45</f>
        <v>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G15+ก.ค.!D15</f>
        <v>0</v>
      </c>
      <c r="E15" s="58" t="s">
        <v>21</v>
      </c>
      <c r="F15" s="60">
        <v>41600000</v>
      </c>
      <c r="G15" s="61">
        <f>[2]ส.ค.!H48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G16+ก.ค.!D16</f>
        <v>12405205.260000002</v>
      </c>
      <c r="E16" s="58" t="s">
        <v>22</v>
      </c>
      <c r="F16" s="60">
        <v>42100000</v>
      </c>
      <c r="G16" s="61">
        <f>[2]ส.ค.!H61</f>
        <v>0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G17+ก.ค.!D17</f>
        <v>15401245</v>
      </c>
      <c r="E17" s="64" t="s">
        <v>23</v>
      </c>
      <c r="F17" s="65">
        <v>43100000</v>
      </c>
      <c r="G17" s="66">
        <f>[2]ส.ค.!H67</f>
        <v>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30633391.380000003</v>
      </c>
      <c r="E18" s="44" t="s">
        <v>24</v>
      </c>
      <c r="F18" s="45"/>
      <c r="G18" s="43">
        <f>SUM(G10:G17)</f>
        <v>0</v>
      </c>
    </row>
    <row r="19" spans="1:10">
      <c r="A19" s="16">
        <v>0</v>
      </c>
      <c r="B19" s="22">
        <f>D19</f>
        <v>1199000</v>
      </c>
      <c r="C19" s="42">
        <f>A19+B19</f>
        <v>1199000</v>
      </c>
      <c r="D19" s="34">
        <f>G19+ก.ค.!D19</f>
        <v>1199000</v>
      </c>
      <c r="E19" s="35" t="s">
        <v>25</v>
      </c>
      <c r="F19" s="8">
        <v>44100000</v>
      </c>
      <c r="G19" s="11">
        <f>[2]ส.ค.!H74</f>
        <v>0</v>
      </c>
    </row>
    <row r="20" spans="1:10" ht="23.25" thickBot="1">
      <c r="A20" s="18">
        <f>SUM(A18+A19)</f>
        <v>34440000</v>
      </c>
      <c r="B20" s="18">
        <f>SUM(B18+B19)</f>
        <v>1199000</v>
      </c>
      <c r="C20" s="18">
        <f>SUM(C18+C19)</f>
        <v>35639000</v>
      </c>
      <c r="D20" s="18">
        <f>SUM(D18+D19)</f>
        <v>31832391.380000003</v>
      </c>
      <c r="E20" s="36" t="s">
        <v>24</v>
      </c>
      <c r="F20" s="20"/>
      <c r="G20" s="12">
        <f>SUM(G18+G19)</f>
        <v>0</v>
      </c>
    </row>
    <row r="21" spans="1:10" ht="23.25" thickTop="1">
      <c r="A21" s="67"/>
      <c r="B21" s="68"/>
      <c r="C21" s="68"/>
      <c r="D21" s="67">
        <f>G21+ก.ค.!D21</f>
        <v>289620</v>
      </c>
      <c r="E21" s="70" t="s">
        <v>26</v>
      </c>
      <c r="F21" s="55">
        <v>11041000</v>
      </c>
      <c r="G21" s="86">
        <v>0</v>
      </c>
      <c r="I21" s="84"/>
      <c r="J21" s="84"/>
    </row>
    <row r="22" spans="1:10">
      <c r="A22" s="91"/>
      <c r="B22" s="92"/>
      <c r="C22" s="92"/>
      <c r="D22" s="56">
        <f>G22+ก.ค.!D22</f>
        <v>0</v>
      </c>
      <c r="E22" s="93" t="s">
        <v>82</v>
      </c>
      <c r="F22" s="94">
        <v>11042000</v>
      </c>
      <c r="G22" s="86"/>
      <c r="I22" s="84"/>
      <c r="J22" s="84"/>
    </row>
    <row r="23" spans="1:10" ht="18.75" customHeight="1">
      <c r="A23" s="56"/>
      <c r="B23" s="57"/>
      <c r="C23" s="57"/>
      <c r="D23" s="56">
        <f>G23+ก.ค.!D23</f>
        <v>0</v>
      </c>
      <c r="E23" s="71" t="s">
        <v>44</v>
      </c>
      <c r="F23" s="60">
        <v>11043001</v>
      </c>
      <c r="G23" s="87"/>
      <c r="I23" s="85"/>
      <c r="J23" s="85"/>
    </row>
    <row r="24" spans="1:10" ht="18.75" customHeight="1">
      <c r="A24" s="56"/>
      <c r="B24" s="57"/>
      <c r="C24" s="57"/>
      <c r="D24" s="56">
        <f>G24+ก.ค.!D24</f>
        <v>0</v>
      </c>
      <c r="E24" s="71" t="s">
        <v>45</v>
      </c>
      <c r="F24" s="60">
        <v>11043002</v>
      </c>
      <c r="G24" s="87"/>
      <c r="I24" s="85"/>
      <c r="J24" s="85"/>
    </row>
    <row r="25" spans="1:10">
      <c r="A25" s="56"/>
      <c r="B25" s="57"/>
      <c r="C25" s="57"/>
      <c r="D25" s="56">
        <f>G25+ก.ค.!D25</f>
        <v>0</v>
      </c>
      <c r="E25" s="71" t="s">
        <v>46</v>
      </c>
      <c r="F25" s="60">
        <v>11043003</v>
      </c>
      <c r="G25" s="87"/>
      <c r="I25" s="85"/>
      <c r="J25" s="85"/>
    </row>
    <row r="26" spans="1:10">
      <c r="A26" s="56"/>
      <c r="B26" s="57"/>
      <c r="C26" s="57"/>
      <c r="D26" s="56">
        <f>G26+ก.ค.!D26</f>
        <v>0</v>
      </c>
      <c r="E26" s="71" t="s">
        <v>47</v>
      </c>
      <c r="F26" s="60">
        <v>11044000</v>
      </c>
      <c r="G26" s="87"/>
      <c r="I26" s="85"/>
      <c r="J26" s="85"/>
    </row>
    <row r="27" spans="1:10">
      <c r="A27" s="56"/>
      <c r="B27" s="57"/>
      <c r="C27" s="57"/>
      <c r="D27" s="56">
        <f>G27+ก.ค.!D27</f>
        <v>130000</v>
      </c>
      <c r="E27" s="71" t="s">
        <v>48</v>
      </c>
      <c r="F27" s="60">
        <v>11045000</v>
      </c>
      <c r="G27" s="87"/>
      <c r="I27" s="85"/>
      <c r="J27" s="85"/>
    </row>
    <row r="28" spans="1:10">
      <c r="A28" s="56"/>
      <c r="B28" s="57"/>
      <c r="C28" s="57"/>
      <c r="D28" s="56">
        <f>G28+ก.ค.!D28</f>
        <v>9500</v>
      </c>
      <c r="E28" s="71" t="s">
        <v>49</v>
      </c>
      <c r="F28" s="60">
        <v>11046000</v>
      </c>
      <c r="G28" s="61">
        <f>[3]ส.ค.!E17</f>
        <v>0</v>
      </c>
    </row>
    <row r="29" spans="1:10">
      <c r="A29" s="56"/>
      <c r="B29" s="57"/>
      <c r="C29" s="57"/>
      <c r="D29" s="56">
        <f>G29+ก.ค.!D29</f>
        <v>483297.05</v>
      </c>
      <c r="E29" s="71" t="s">
        <v>81</v>
      </c>
      <c r="F29" s="60">
        <v>21040000</v>
      </c>
      <c r="G29" s="61">
        <f>[4]ส.ค.!E40</f>
        <v>0</v>
      </c>
    </row>
    <row r="30" spans="1:10">
      <c r="A30" s="56"/>
      <c r="B30" s="57"/>
      <c r="C30" s="57"/>
      <c r="D30" s="56">
        <f>G30+ก.ค.!D30</f>
        <v>9740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G31+ก.ค.!D31</f>
        <v>0</v>
      </c>
      <c r="E31" s="71" t="s">
        <v>76</v>
      </c>
      <c r="F31" s="60">
        <v>32000000</v>
      </c>
      <c r="G31" s="87"/>
    </row>
    <row r="32" spans="1:10">
      <c r="A32" s="56"/>
      <c r="B32" s="57"/>
      <c r="C32" s="57"/>
      <c r="D32" s="56">
        <f>G32+ก.ค.!D32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G33+ก.ค.!D33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G34+ก.ค.!D34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G35+ก.ค.!D35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922157.05</v>
      </c>
      <c r="E36" s="44" t="s">
        <v>24</v>
      </c>
      <c r="F36" s="48"/>
      <c r="G36" s="49">
        <f>SUM(G21:G35)</f>
        <v>0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1199000</v>
      </c>
      <c r="C38" s="18">
        <f>C20+C36</f>
        <v>35639000</v>
      </c>
      <c r="D38" s="18">
        <f>D20+D36</f>
        <v>32754548.430000003</v>
      </c>
      <c r="E38" s="36" t="s">
        <v>27</v>
      </c>
      <c r="F38" s="13"/>
      <c r="G38" s="14">
        <f>(G20+G36)</f>
        <v>0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>
        <v>53100000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[5]ส.ค.!G7</f>
        <v>8451503</v>
      </c>
      <c r="B46" s="100">
        <f>[6]ส.ค.!C54</f>
        <v>0</v>
      </c>
      <c r="C46" s="77">
        <f>SUM(A46+B46)</f>
        <v>8451503</v>
      </c>
      <c r="D46" s="56">
        <f>G46+ก.ค.!D46</f>
        <v>6799145</v>
      </c>
      <c r="E46" s="58" t="s">
        <v>29</v>
      </c>
      <c r="F46" s="60">
        <v>51100000</v>
      </c>
      <c r="G46" s="61">
        <f>I46+J46</f>
        <v>0</v>
      </c>
      <c r="I46" s="87">
        <v>0</v>
      </c>
      <c r="J46" s="98">
        <f>[6]ส.ค.!F12</f>
        <v>0</v>
      </c>
    </row>
    <row r="47" spans="1:11">
      <c r="A47" s="56">
        <f>[5]ส.ค.!G8</f>
        <v>3262320</v>
      </c>
      <c r="B47" s="100">
        <v>0</v>
      </c>
      <c r="C47" s="77">
        <f t="shared" ref="C47:C56" si="1">SUM(A47+B47)</f>
        <v>3262320</v>
      </c>
      <c r="D47" s="56">
        <f>G47+ก.ค.!D47</f>
        <v>2667039</v>
      </c>
      <c r="E47" s="58" t="s">
        <v>30</v>
      </c>
      <c r="F47" s="60">
        <v>52100000</v>
      </c>
      <c r="G47" s="61">
        <f t="shared" ref="G47:G56" si="2">I47+J47</f>
        <v>0</v>
      </c>
      <c r="I47" s="87">
        <v>0</v>
      </c>
      <c r="J47" s="96"/>
    </row>
    <row r="48" spans="1:11">
      <c r="A48" s="56">
        <f>[5]ส.ค.!G9</f>
        <v>9087150</v>
      </c>
      <c r="B48" s="100">
        <f>[6]ส.ค.!C59</f>
        <v>0</v>
      </c>
      <c r="C48" s="77">
        <f t="shared" si="1"/>
        <v>9087150</v>
      </c>
      <c r="D48" s="56">
        <f>G48+ก.ค.!D48</f>
        <v>6429322</v>
      </c>
      <c r="E48" s="58" t="s">
        <v>31</v>
      </c>
      <c r="F48" s="60">
        <v>52200000</v>
      </c>
      <c r="G48" s="61">
        <f t="shared" si="2"/>
        <v>0</v>
      </c>
      <c r="I48" s="87">
        <v>0</v>
      </c>
      <c r="J48" s="98">
        <f>[6]ส.ค.!F17</f>
        <v>0</v>
      </c>
    </row>
    <row r="49" spans="1:10">
      <c r="A49" s="56">
        <f>[5]ส.ค.!G10</f>
        <v>773600</v>
      </c>
      <c r="B49" s="100">
        <v>0</v>
      </c>
      <c r="C49" s="77">
        <f t="shared" si="1"/>
        <v>773600</v>
      </c>
      <c r="D49" s="56">
        <f>G49+ก.ค.!D49</f>
        <v>249887</v>
      </c>
      <c r="E49" s="58" t="s">
        <v>32</v>
      </c>
      <c r="F49" s="60">
        <v>53100000</v>
      </c>
      <c r="G49" s="61">
        <f t="shared" si="2"/>
        <v>0</v>
      </c>
      <c r="I49" s="87">
        <v>0</v>
      </c>
      <c r="J49" s="96"/>
    </row>
    <row r="50" spans="1:10">
      <c r="A50" s="56">
        <f>[5]ส.ค.!G11</f>
        <v>3455000</v>
      </c>
      <c r="B50" s="100">
        <f>[6]ส.ค.!C67</f>
        <v>0</v>
      </c>
      <c r="C50" s="77">
        <f t="shared" si="1"/>
        <v>3455000</v>
      </c>
      <c r="D50" s="56">
        <f>G50+ก.ค.!D50</f>
        <v>2119620.83</v>
      </c>
      <c r="E50" s="58" t="s">
        <v>33</v>
      </c>
      <c r="F50" s="60">
        <v>53200000</v>
      </c>
      <c r="G50" s="61">
        <f t="shared" si="2"/>
        <v>0</v>
      </c>
      <c r="I50" s="87">
        <v>0</v>
      </c>
      <c r="J50" s="99">
        <f>[6]ส.ค.!F25</f>
        <v>0</v>
      </c>
    </row>
    <row r="51" spans="1:10">
      <c r="A51" s="56">
        <f>[5]ส.ค.!G12</f>
        <v>1445700</v>
      </c>
      <c r="B51" s="100">
        <f>[6]ส.ค.!C62</f>
        <v>0</v>
      </c>
      <c r="C51" s="77">
        <f t="shared" si="1"/>
        <v>1445700</v>
      </c>
      <c r="D51" s="56">
        <f>G51+ก.ค.!D51</f>
        <v>692409.05</v>
      </c>
      <c r="E51" s="58" t="s">
        <v>34</v>
      </c>
      <c r="F51" s="60">
        <v>53300000</v>
      </c>
      <c r="G51" s="61">
        <f t="shared" si="2"/>
        <v>0</v>
      </c>
      <c r="I51" s="87">
        <v>0</v>
      </c>
      <c r="J51" s="98">
        <f>[6]ส.ค.!F20</f>
        <v>0</v>
      </c>
    </row>
    <row r="52" spans="1:10">
      <c r="A52" s="56">
        <f>[5]ส.ค.!G13</f>
        <v>222027</v>
      </c>
      <c r="B52" s="100">
        <v>0</v>
      </c>
      <c r="C52" s="77">
        <f t="shared" si="1"/>
        <v>222027</v>
      </c>
      <c r="D52" s="56">
        <f>G52+ก.ค.!D52</f>
        <v>133038.73000000001</v>
      </c>
      <c r="E52" s="58" t="s">
        <v>35</v>
      </c>
      <c r="F52" s="60">
        <v>53400000</v>
      </c>
      <c r="G52" s="61">
        <f t="shared" si="2"/>
        <v>0</v>
      </c>
      <c r="I52" s="87">
        <v>0</v>
      </c>
      <c r="J52" s="96"/>
    </row>
    <row r="53" spans="1:10">
      <c r="A53" s="56">
        <f>[5]ส.ค.!G14</f>
        <v>128900</v>
      </c>
      <c r="B53" s="100">
        <f>[6]ส.ค.!C71</f>
        <v>0</v>
      </c>
      <c r="C53" s="77">
        <f t="shared" si="1"/>
        <v>128900</v>
      </c>
      <c r="D53" s="56">
        <f>G53+ก.ค.!D53</f>
        <v>45580</v>
      </c>
      <c r="E53" s="58" t="s">
        <v>36</v>
      </c>
      <c r="F53" s="60">
        <v>54100000</v>
      </c>
      <c r="G53" s="61">
        <f t="shared" si="2"/>
        <v>0</v>
      </c>
      <c r="I53" s="87"/>
      <c r="J53" s="99">
        <f>[6]ส.ค.!F29</f>
        <v>0</v>
      </c>
    </row>
    <row r="54" spans="1:10">
      <c r="A54" s="56">
        <f>[5]ส.ค.!G15</f>
        <v>5831800</v>
      </c>
      <c r="B54" s="100">
        <f>[6]ส.ค.!C80</f>
        <v>0</v>
      </c>
      <c r="C54" s="77">
        <f t="shared" si="1"/>
        <v>5831800</v>
      </c>
      <c r="D54" s="56">
        <f>G54+ก.ค.!D54</f>
        <v>4605000</v>
      </c>
      <c r="E54" s="58" t="s">
        <v>37</v>
      </c>
      <c r="F54" s="60">
        <v>54200000</v>
      </c>
      <c r="G54" s="61">
        <f t="shared" si="2"/>
        <v>0</v>
      </c>
      <c r="I54" s="87"/>
      <c r="J54" s="98">
        <f>[6]ส.ค.!F38</f>
        <v>0</v>
      </c>
    </row>
    <row r="55" spans="1:10">
      <c r="A55" s="56">
        <f>[5]ส.ค.!G16</f>
        <v>25000</v>
      </c>
      <c r="B55" s="100">
        <v>0</v>
      </c>
      <c r="C55" s="77">
        <f t="shared" si="1"/>
        <v>25000</v>
      </c>
      <c r="D55" s="56">
        <f>G55+ก.ค.!D55</f>
        <v>0</v>
      </c>
      <c r="E55" s="58" t="s">
        <v>38</v>
      </c>
      <c r="F55" s="60">
        <v>55100000</v>
      </c>
      <c r="G55" s="61">
        <f t="shared" si="2"/>
        <v>0</v>
      </c>
      <c r="I55" s="87"/>
      <c r="J55" s="96"/>
    </row>
    <row r="56" spans="1:10">
      <c r="A56" s="56">
        <f>[5]ส.ค.!G17</f>
        <v>1757000</v>
      </c>
      <c r="B56" s="101">
        <v>0</v>
      </c>
      <c r="C56" s="78">
        <f t="shared" si="1"/>
        <v>1757000</v>
      </c>
      <c r="D56" s="62">
        <f>G56+ก.ค.!D56</f>
        <v>1538000</v>
      </c>
      <c r="E56" s="64" t="s">
        <v>39</v>
      </c>
      <c r="F56" s="65">
        <v>56100000</v>
      </c>
      <c r="G56" s="66">
        <f t="shared" si="2"/>
        <v>0</v>
      </c>
      <c r="I56" s="88"/>
      <c r="J56" s="97"/>
    </row>
    <row r="57" spans="1:10" ht="23.25" thickBot="1">
      <c r="A57" s="18">
        <f>SUM(A46:A56)</f>
        <v>34440000</v>
      </c>
      <c r="B57" s="102">
        <f t="shared" ref="B57:C57" si="3">SUM(B46:B56)</f>
        <v>0</v>
      </c>
      <c r="C57" s="18">
        <f t="shared" si="3"/>
        <v>34440000</v>
      </c>
      <c r="D57" s="18">
        <v>23000</v>
      </c>
      <c r="E57" s="36" t="s">
        <v>41</v>
      </c>
      <c r="F57" s="15">
        <v>31000000</v>
      </c>
      <c r="G57" s="12">
        <f>SUM(G46:G56)</f>
        <v>0</v>
      </c>
      <c r="I57" s="12">
        <f>SUM(I46:I56)</f>
        <v>0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G58+ก.ค.!D58</f>
        <v>293120</v>
      </c>
      <c r="E58" s="70" t="s">
        <v>26</v>
      </c>
      <c r="F58" s="55">
        <v>11041000</v>
      </c>
      <c r="G58" s="86">
        <v>0</v>
      </c>
    </row>
    <row r="59" spans="1:10">
      <c r="A59" s="56"/>
      <c r="B59" s="57"/>
      <c r="C59" s="57"/>
      <c r="D59" s="56">
        <f>G59+ก.ค.!D59</f>
        <v>0</v>
      </c>
      <c r="E59" s="71" t="s">
        <v>48</v>
      </c>
      <c r="F59" s="60">
        <v>11045000</v>
      </c>
      <c r="G59" s="87"/>
    </row>
    <row r="60" spans="1:10">
      <c r="A60" s="56"/>
      <c r="B60" s="57"/>
      <c r="C60" s="57"/>
      <c r="D60" s="56">
        <f>G60+ก.ค.!D60</f>
        <v>9500</v>
      </c>
      <c r="E60" s="71" t="s">
        <v>49</v>
      </c>
      <c r="F60" s="60">
        <v>11046000</v>
      </c>
      <c r="G60" s="61">
        <f>[3]ส.ค.!D17</f>
        <v>0</v>
      </c>
    </row>
    <row r="61" spans="1:10" ht="21.75" customHeight="1">
      <c r="A61" s="56"/>
      <c r="B61" s="57"/>
      <c r="C61" s="57"/>
      <c r="D61" s="56">
        <f>G61+ก.ค.!D61</f>
        <v>2202968</v>
      </c>
      <c r="E61" s="71" t="s">
        <v>74</v>
      </c>
      <c r="F61" s="60">
        <v>21010000</v>
      </c>
      <c r="G61" s="61">
        <f>[4]ส.ค.!F14</f>
        <v>0</v>
      </c>
      <c r="I61" s="113" t="s">
        <v>83</v>
      </c>
      <c r="J61" s="114"/>
    </row>
    <row r="62" spans="1:10" ht="21" customHeight="1">
      <c r="A62" s="56"/>
      <c r="B62" s="57"/>
      <c r="C62" s="57"/>
      <c r="D62" s="56">
        <f>G62+ก.ค.!D62</f>
        <v>500027.05</v>
      </c>
      <c r="E62" s="71" t="s">
        <v>80</v>
      </c>
      <c r="F62" s="60">
        <v>21020000</v>
      </c>
      <c r="G62" s="61">
        <f>[4]ส.ค.!F25</f>
        <v>0</v>
      </c>
      <c r="I62" s="115"/>
      <c r="J62" s="116"/>
    </row>
    <row r="63" spans="1:10">
      <c r="A63" s="56"/>
      <c r="B63" s="57"/>
      <c r="C63" s="57"/>
      <c r="D63" s="56">
        <f>G63+ก.ค.!D63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G64+ก.ค.!D64</f>
        <v>545273.07999999996</v>
      </c>
      <c r="E64" s="71" t="s">
        <v>81</v>
      </c>
      <c r="F64" s="95">
        <v>21040000</v>
      </c>
      <c r="G64" s="61"/>
    </row>
    <row r="65" spans="1:9">
      <c r="A65" s="56"/>
      <c r="B65" s="57"/>
      <c r="C65" s="57"/>
      <c r="D65" s="56"/>
      <c r="E65" s="71" t="s">
        <v>41</v>
      </c>
      <c r="F65" s="60">
        <v>31000000</v>
      </c>
      <c r="G65" s="61"/>
    </row>
    <row r="66" spans="1:9">
      <c r="A66" s="63"/>
      <c r="B66" s="63"/>
      <c r="C66" s="63"/>
      <c r="D66" s="63"/>
      <c r="E66" s="72" t="s">
        <v>76</v>
      </c>
      <c r="F66" s="65">
        <v>32000000</v>
      </c>
      <c r="G66" s="73"/>
    </row>
    <row r="67" spans="1:9" ht="23.25" thickBot="1">
      <c r="A67" s="21"/>
      <c r="B67" s="21"/>
      <c r="C67" s="21"/>
      <c r="D67" s="19">
        <f>SUM(D58:D66)</f>
        <v>3550888.13</v>
      </c>
      <c r="E67" s="36" t="s">
        <v>24</v>
      </c>
      <c r="F67" s="13"/>
      <c r="G67" s="14">
        <f>SUM(G58:G66)</f>
        <v>0</v>
      </c>
    </row>
    <row r="68" spans="1:9" ht="23.25" thickTop="1">
      <c r="A68" s="23"/>
      <c r="B68" s="23"/>
      <c r="C68" s="23"/>
      <c r="D68" s="23"/>
      <c r="E68" s="37"/>
      <c r="F68" s="24"/>
      <c r="G68" s="25"/>
    </row>
    <row r="69" spans="1:9" ht="23.25" thickBot="1">
      <c r="A69" s="26">
        <f>A57+A67</f>
        <v>34440000</v>
      </c>
      <c r="B69" s="26">
        <f>B57+B67</f>
        <v>0</v>
      </c>
      <c r="C69" s="26">
        <f>C57+C67</f>
        <v>34440000</v>
      </c>
      <c r="D69" s="26">
        <f>D57+D67</f>
        <v>3573888.13</v>
      </c>
      <c r="E69" s="36" t="s">
        <v>42</v>
      </c>
      <c r="F69" s="13"/>
      <c r="G69" s="14">
        <f>G57+G67</f>
        <v>0</v>
      </c>
    </row>
    <row r="70" spans="1:9" ht="23.25" thickTop="1">
      <c r="A70" s="27"/>
      <c r="B70" s="27"/>
      <c r="C70" s="27"/>
      <c r="D70" s="17"/>
      <c r="E70" s="39"/>
      <c r="F70" s="27"/>
      <c r="G70" s="10"/>
    </row>
    <row r="71" spans="1:9">
      <c r="A71" s="27"/>
      <c r="B71" s="27"/>
      <c r="C71" s="27"/>
      <c r="D71" s="41">
        <f>SUM(D38-D69)</f>
        <v>29180660.300000004</v>
      </c>
      <c r="E71" s="39" t="s">
        <v>52</v>
      </c>
      <c r="F71" s="27"/>
      <c r="G71" s="41">
        <f>SUM(G38-G69)</f>
        <v>0</v>
      </c>
    </row>
    <row r="72" spans="1:9">
      <c r="A72" s="27"/>
      <c r="B72" s="27"/>
      <c r="C72" s="27"/>
      <c r="D72" s="9"/>
      <c r="E72" s="39"/>
      <c r="F72" s="27"/>
      <c r="G72" s="25"/>
    </row>
    <row r="73" spans="1:9" ht="23.25" thickBot="1">
      <c r="A73" s="27"/>
      <c r="B73" s="27"/>
      <c r="C73" s="27"/>
      <c r="D73" s="14">
        <f>(D8+D38-D69)</f>
        <v>52504966.479999997</v>
      </c>
      <c r="E73" s="39" t="s">
        <v>43</v>
      </c>
      <c r="F73" s="27"/>
      <c r="G73" s="14">
        <f>(G8+G38-G69)</f>
        <v>26582364.149999999</v>
      </c>
      <c r="H73" s="82" t="s">
        <v>77</v>
      </c>
      <c r="I73" s="82" t="s">
        <v>78</v>
      </c>
    </row>
    <row r="74" spans="1:9" ht="23.25" thickTop="1">
      <c r="I74" s="103" t="s">
        <v>79</v>
      </c>
    </row>
    <row r="75" spans="1:9" s="1" customFormat="1" ht="23.25">
      <c r="A75" s="31"/>
      <c r="B75" s="32"/>
      <c r="C75" s="33"/>
      <c r="D75" s="33"/>
      <c r="E75" s="31"/>
    </row>
    <row r="76" spans="1:9" s="1" customFormat="1" ht="23.25">
      <c r="A76" s="31"/>
      <c r="B76" s="32"/>
      <c r="C76" s="33"/>
      <c r="D76" s="33"/>
      <c r="E76" s="31"/>
    </row>
    <row r="77" spans="1:9" s="1" customFormat="1" ht="23.25">
      <c r="A77" s="31"/>
      <c r="B77" s="32"/>
      <c r="C77" s="33"/>
      <c r="D77" s="33"/>
      <c r="E77" s="31"/>
    </row>
    <row r="78" spans="1:9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3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1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9" right="0.3" top="0.54" bottom="0.51" header="0.31496062992125984" footer="0.31496062992125984"/>
  <pageSetup paperSize="9" scale="85" orientation="portrait" horizontalDpi="300" verticalDpi="3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8"/>
  <sheetViews>
    <sheetView topLeftCell="A77" workbookViewId="0">
      <selection activeCell="D67" sqref="D67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2559  กันยายน  2559</v>
      </c>
      <c r="B3" s="126"/>
      <c r="C3" s="126"/>
      <c r="D3" s="126"/>
      <c r="E3" s="126"/>
      <c r="F3" s="126"/>
      <c r="G3" s="126"/>
      <c r="I3" s="89">
        <v>2559</v>
      </c>
      <c r="J3" s="89" t="s">
        <v>71</v>
      </c>
      <c r="K3" s="89">
        <v>2559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v>23324306.18</v>
      </c>
      <c r="E8" s="75" t="s">
        <v>14</v>
      </c>
      <c r="F8" s="76"/>
      <c r="G8" s="79">
        <f>ส.ค.!G73</f>
        <v>26582364.149999999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G10+ส.ค.!D10</f>
        <v>2589783.06</v>
      </c>
      <c r="E10" s="58" t="s">
        <v>16</v>
      </c>
      <c r="F10" s="60">
        <v>41100000</v>
      </c>
      <c r="G10" s="61">
        <f>[2]ก.ย.!H12</f>
        <v>0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G11+ส.ค.!D11</f>
        <v>62897</v>
      </c>
      <c r="E11" s="58" t="s">
        <v>17</v>
      </c>
      <c r="F11" s="60">
        <v>41200000</v>
      </c>
      <c r="G11" s="61">
        <f>[2]ก.ย.!H30</f>
        <v>0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G12+ส.ค.!D12</f>
        <v>157321.06</v>
      </c>
      <c r="E12" s="58" t="s">
        <v>18</v>
      </c>
      <c r="F12" s="60">
        <v>41300000</v>
      </c>
      <c r="G12" s="61">
        <f>[2]ก.ย.!H34</f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G13+ส.ค.!D13</f>
        <v>0</v>
      </c>
      <c r="E13" s="58" t="s">
        <v>19</v>
      </c>
      <c r="F13" s="60">
        <v>41400000</v>
      </c>
      <c r="G13" s="61">
        <f>[2]ก.ย.!H39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G14+ส.ค.!D14</f>
        <v>16940</v>
      </c>
      <c r="E14" s="58" t="s">
        <v>20</v>
      </c>
      <c r="F14" s="60">
        <v>41500000</v>
      </c>
      <c r="G14" s="61">
        <f>[2]ก.ย.!H45</f>
        <v>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G15+ส.ค.!D15</f>
        <v>0</v>
      </c>
      <c r="E15" s="58" t="s">
        <v>21</v>
      </c>
      <c r="F15" s="60">
        <v>41600000</v>
      </c>
      <c r="G15" s="61">
        <f>[2]ก.ย.!H48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G16+ส.ค.!D16</f>
        <v>12405205.260000002</v>
      </c>
      <c r="E16" s="58" t="s">
        <v>22</v>
      </c>
      <c r="F16" s="60">
        <v>42100000</v>
      </c>
      <c r="G16" s="61">
        <f>[2]ก.ย.!H61</f>
        <v>0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G17+ส.ค.!D17</f>
        <v>15401245</v>
      </c>
      <c r="E17" s="64" t="s">
        <v>23</v>
      </c>
      <c r="F17" s="65">
        <v>43100000</v>
      </c>
      <c r="G17" s="66">
        <f>[2]ก.ย.!H67</f>
        <v>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30633391.380000003</v>
      </c>
      <c r="E18" s="44" t="s">
        <v>24</v>
      </c>
      <c r="F18" s="45"/>
      <c r="G18" s="43">
        <f>SUM(G10:G17)</f>
        <v>0</v>
      </c>
    </row>
    <row r="19" spans="1:10">
      <c r="A19" s="16">
        <v>0</v>
      </c>
      <c r="B19" s="22">
        <f>D19</f>
        <v>1199000</v>
      </c>
      <c r="C19" s="42">
        <f>A19+B19</f>
        <v>1199000</v>
      </c>
      <c r="D19" s="34">
        <f>G19+ส.ค.!D19</f>
        <v>1199000</v>
      </c>
      <c r="E19" s="35" t="s">
        <v>25</v>
      </c>
      <c r="F19" s="8">
        <v>44100000</v>
      </c>
      <c r="G19" s="11">
        <f>[2]ก.ย.!H74</f>
        <v>0</v>
      </c>
    </row>
    <row r="20" spans="1:10" ht="23.25" thickBot="1">
      <c r="A20" s="18">
        <f>SUM(A18+A19)</f>
        <v>34440000</v>
      </c>
      <c r="B20" s="18">
        <f>SUM(B18+B19)</f>
        <v>1199000</v>
      </c>
      <c r="C20" s="18">
        <f>SUM(C18+C19)</f>
        <v>35639000</v>
      </c>
      <c r="D20" s="18">
        <f>SUM(D18+D19)</f>
        <v>31832391.380000003</v>
      </c>
      <c r="E20" s="36" t="s">
        <v>24</v>
      </c>
      <c r="F20" s="20"/>
      <c r="G20" s="12">
        <f>SUM(G18+G19)</f>
        <v>0</v>
      </c>
    </row>
    <row r="21" spans="1:10" ht="23.25" thickTop="1">
      <c r="A21" s="67"/>
      <c r="B21" s="68"/>
      <c r="C21" s="68"/>
      <c r="D21" s="67">
        <f>G21+ส.ค.!D21</f>
        <v>289620</v>
      </c>
      <c r="E21" s="70" t="s">
        <v>26</v>
      </c>
      <c r="F21" s="55">
        <v>11041000</v>
      </c>
      <c r="G21" s="86">
        <v>0</v>
      </c>
      <c r="I21" s="84"/>
      <c r="J21" s="84"/>
    </row>
    <row r="22" spans="1:10">
      <c r="A22" s="91"/>
      <c r="B22" s="92"/>
      <c r="C22" s="92"/>
      <c r="D22" s="56">
        <f>G22+ส.ค.!D22</f>
        <v>0</v>
      </c>
      <c r="E22" s="93" t="s">
        <v>82</v>
      </c>
      <c r="F22" s="94">
        <v>11042000</v>
      </c>
      <c r="G22" s="86"/>
      <c r="I22" s="84"/>
      <c r="J22" s="84"/>
    </row>
    <row r="23" spans="1:10" ht="18.75" customHeight="1">
      <c r="A23" s="56"/>
      <c r="B23" s="57"/>
      <c r="C23" s="57"/>
      <c r="D23" s="56">
        <f>G23+ส.ค.!D23</f>
        <v>0</v>
      </c>
      <c r="E23" s="71" t="s">
        <v>44</v>
      </c>
      <c r="F23" s="60">
        <v>11043001</v>
      </c>
      <c r="G23" s="87"/>
      <c r="I23" s="85"/>
      <c r="J23" s="85"/>
    </row>
    <row r="24" spans="1:10" ht="18.75" customHeight="1">
      <c r="A24" s="56"/>
      <c r="B24" s="57"/>
      <c r="C24" s="57"/>
      <c r="D24" s="56">
        <f>G24+ส.ค.!D24</f>
        <v>0</v>
      </c>
      <c r="E24" s="71" t="s">
        <v>45</v>
      </c>
      <c r="F24" s="60">
        <v>11043002</v>
      </c>
      <c r="G24" s="87"/>
      <c r="I24" s="85"/>
      <c r="J24" s="85"/>
    </row>
    <row r="25" spans="1:10">
      <c r="A25" s="56"/>
      <c r="B25" s="57"/>
      <c r="C25" s="57"/>
      <c r="D25" s="56">
        <f>G25+ส.ค.!D25</f>
        <v>0</v>
      </c>
      <c r="E25" s="71" t="s">
        <v>46</v>
      </c>
      <c r="F25" s="60">
        <v>11043003</v>
      </c>
      <c r="G25" s="87"/>
      <c r="I25" s="85"/>
      <c r="J25" s="85"/>
    </row>
    <row r="26" spans="1:10">
      <c r="A26" s="56"/>
      <c r="B26" s="57"/>
      <c r="C26" s="57"/>
      <c r="D26" s="56">
        <f>G26+ส.ค.!D26</f>
        <v>0</v>
      </c>
      <c r="E26" s="71" t="s">
        <v>47</v>
      </c>
      <c r="F26" s="60">
        <v>11044000</v>
      </c>
      <c r="G26" s="87"/>
      <c r="I26" s="85"/>
      <c r="J26" s="85"/>
    </row>
    <row r="27" spans="1:10">
      <c r="A27" s="56"/>
      <c r="B27" s="57"/>
      <c r="C27" s="57"/>
      <c r="D27" s="56">
        <f>G27+ส.ค.!D27</f>
        <v>130000</v>
      </c>
      <c r="E27" s="71" t="s">
        <v>48</v>
      </c>
      <c r="F27" s="60">
        <v>11045000</v>
      </c>
      <c r="G27" s="87"/>
      <c r="I27" s="85"/>
      <c r="J27" s="85"/>
    </row>
    <row r="28" spans="1:10">
      <c r="A28" s="56"/>
      <c r="B28" s="57"/>
      <c r="C28" s="57"/>
      <c r="D28" s="56">
        <f>G28+ส.ค.!D28</f>
        <v>9500</v>
      </c>
      <c r="E28" s="71" t="s">
        <v>49</v>
      </c>
      <c r="F28" s="60">
        <v>11046000</v>
      </c>
      <c r="G28" s="61">
        <f>[3]ก.ย.!E17</f>
        <v>0</v>
      </c>
    </row>
    <row r="29" spans="1:10">
      <c r="A29" s="56"/>
      <c r="B29" s="57"/>
      <c r="C29" s="57"/>
      <c r="D29" s="56">
        <f>G29+ส.ค.!D29</f>
        <v>483297.05</v>
      </c>
      <c r="E29" s="71" t="s">
        <v>81</v>
      </c>
      <c r="F29" s="60">
        <v>21040000</v>
      </c>
      <c r="G29" s="61">
        <f>[4]ก.ย.!E40</f>
        <v>0</v>
      </c>
    </row>
    <row r="30" spans="1:10">
      <c r="A30" s="56"/>
      <c r="B30" s="57"/>
      <c r="C30" s="57"/>
      <c r="D30" s="56">
        <f>G30+ส.ค.!D30</f>
        <v>9740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G31+ส.ค.!D31</f>
        <v>0</v>
      </c>
      <c r="E31" s="71" t="s">
        <v>76</v>
      </c>
      <c r="F31" s="60">
        <v>32000000</v>
      </c>
      <c r="G31" s="87"/>
    </row>
    <row r="32" spans="1:10">
      <c r="A32" s="56"/>
      <c r="B32" s="57"/>
      <c r="C32" s="57"/>
      <c r="D32" s="56">
        <f>G32+ส.ค.!D32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G33+ส.ค.!D33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G34+ส.ค.!D34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G35+ส.ค.!D35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922157.05</v>
      </c>
      <c r="E36" s="44" t="s">
        <v>24</v>
      </c>
      <c r="F36" s="48"/>
      <c r="G36" s="49">
        <f>SUM(G21:G35)</f>
        <v>0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1199000</v>
      </c>
      <c r="C38" s="18">
        <f>C20+C36</f>
        <v>35639000</v>
      </c>
      <c r="D38" s="18">
        <f>D20+D36</f>
        <v>32754548.430000003</v>
      </c>
      <c r="E38" s="36" t="s">
        <v>27</v>
      </c>
      <c r="F38" s="13"/>
      <c r="G38" s="14">
        <f>(G20+G36)</f>
        <v>0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>
        <v>53100000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[5]ก.ย.!G7</f>
        <v>8451503</v>
      </c>
      <c r="B46" s="100">
        <f>[6]ก.ย.!C54</f>
        <v>0</v>
      </c>
      <c r="C46" s="77">
        <f>SUM(A46+B46)</f>
        <v>8451503</v>
      </c>
      <c r="D46" s="56">
        <f>G46+ส.ค.!D46</f>
        <v>6799145</v>
      </c>
      <c r="E46" s="58" t="s">
        <v>29</v>
      </c>
      <c r="F46" s="60">
        <v>51100000</v>
      </c>
      <c r="G46" s="61">
        <f>I46+J46</f>
        <v>0</v>
      </c>
      <c r="I46" s="87">
        <v>0</v>
      </c>
      <c r="J46" s="98">
        <f>[6]ก.ย.!F12</f>
        <v>0</v>
      </c>
    </row>
    <row r="47" spans="1:11">
      <c r="A47" s="56">
        <f>[5]ก.ย.!G8</f>
        <v>3262320</v>
      </c>
      <c r="B47" s="100">
        <v>0</v>
      </c>
      <c r="C47" s="77">
        <f t="shared" ref="C47:C56" si="1">SUM(A47+B47)</f>
        <v>3262320</v>
      </c>
      <c r="D47" s="56">
        <f>G47+ส.ค.!D47</f>
        <v>2667039</v>
      </c>
      <c r="E47" s="58" t="s">
        <v>30</v>
      </c>
      <c r="F47" s="60">
        <v>52100000</v>
      </c>
      <c r="G47" s="61">
        <f t="shared" ref="G47:G56" si="2">I47+J47</f>
        <v>0</v>
      </c>
      <c r="I47" s="87">
        <v>0</v>
      </c>
      <c r="J47" s="96"/>
    </row>
    <row r="48" spans="1:11">
      <c r="A48" s="56">
        <f>[5]ก.ย.!G9</f>
        <v>9087150</v>
      </c>
      <c r="B48" s="100">
        <f>[6]ก.ย.!C59</f>
        <v>0</v>
      </c>
      <c r="C48" s="77">
        <f t="shared" si="1"/>
        <v>9087150</v>
      </c>
      <c r="D48" s="56">
        <f>G48+ส.ค.!D48</f>
        <v>6429322</v>
      </c>
      <c r="E48" s="58" t="s">
        <v>31</v>
      </c>
      <c r="F48" s="60">
        <v>52200000</v>
      </c>
      <c r="G48" s="61">
        <f t="shared" si="2"/>
        <v>0</v>
      </c>
      <c r="I48" s="87">
        <v>0</v>
      </c>
      <c r="J48" s="98">
        <f>[6]ก.ย.!F17</f>
        <v>0</v>
      </c>
    </row>
    <row r="49" spans="1:10">
      <c r="A49" s="56">
        <f>[5]ก.ย.!G10</f>
        <v>773600</v>
      </c>
      <c r="B49" s="100">
        <v>0</v>
      </c>
      <c r="C49" s="77">
        <f t="shared" si="1"/>
        <v>773600</v>
      </c>
      <c r="D49" s="56">
        <f>G49+ส.ค.!D49</f>
        <v>249887</v>
      </c>
      <c r="E49" s="58" t="s">
        <v>32</v>
      </c>
      <c r="F49" s="60">
        <v>53100000</v>
      </c>
      <c r="G49" s="61">
        <f t="shared" si="2"/>
        <v>0</v>
      </c>
      <c r="I49" s="87">
        <v>0</v>
      </c>
      <c r="J49" s="96"/>
    </row>
    <row r="50" spans="1:10">
      <c r="A50" s="56">
        <f>[5]ก.ย.!G11</f>
        <v>3455000</v>
      </c>
      <c r="B50" s="100">
        <f>[6]ก.ย.!C67</f>
        <v>0</v>
      </c>
      <c r="C50" s="77">
        <f t="shared" si="1"/>
        <v>3455000</v>
      </c>
      <c r="D50" s="56">
        <f>G50+ส.ค.!D50</f>
        <v>2119620.83</v>
      </c>
      <c r="E50" s="58" t="s">
        <v>33</v>
      </c>
      <c r="F50" s="60">
        <v>53200000</v>
      </c>
      <c r="G50" s="61">
        <f t="shared" si="2"/>
        <v>0</v>
      </c>
      <c r="I50" s="87">
        <v>0</v>
      </c>
      <c r="J50" s="99">
        <f>[6]ก.ย.!F25</f>
        <v>0</v>
      </c>
    </row>
    <row r="51" spans="1:10">
      <c r="A51" s="56">
        <f>[5]ก.ย.!G12</f>
        <v>1445700</v>
      </c>
      <c r="B51" s="100">
        <f>[6]ก.ย.!C62</f>
        <v>0</v>
      </c>
      <c r="C51" s="77">
        <f t="shared" si="1"/>
        <v>1445700</v>
      </c>
      <c r="D51" s="56">
        <f>G51+ส.ค.!D51</f>
        <v>692409.05</v>
      </c>
      <c r="E51" s="58" t="s">
        <v>34</v>
      </c>
      <c r="F51" s="60">
        <v>53300000</v>
      </c>
      <c r="G51" s="61">
        <f t="shared" si="2"/>
        <v>0</v>
      </c>
      <c r="I51" s="87">
        <v>0</v>
      </c>
      <c r="J51" s="98">
        <f>[6]ก.ย.!F20</f>
        <v>0</v>
      </c>
    </row>
    <row r="52" spans="1:10">
      <c r="A52" s="56">
        <f>[5]ก.ย.!G13</f>
        <v>222027</v>
      </c>
      <c r="B52" s="100">
        <v>0</v>
      </c>
      <c r="C52" s="77">
        <f t="shared" si="1"/>
        <v>222027</v>
      </c>
      <c r="D52" s="56">
        <f>G52+ส.ค.!D52</f>
        <v>133038.73000000001</v>
      </c>
      <c r="E52" s="58" t="s">
        <v>35</v>
      </c>
      <c r="F52" s="60">
        <v>53400000</v>
      </c>
      <c r="G52" s="61">
        <f t="shared" si="2"/>
        <v>0</v>
      </c>
      <c r="I52" s="87">
        <v>0</v>
      </c>
      <c r="J52" s="96"/>
    </row>
    <row r="53" spans="1:10">
      <c r="A53" s="56">
        <f>[5]ก.ย.!G14</f>
        <v>128900</v>
      </c>
      <c r="B53" s="100">
        <f>[6]ก.ย.!C71</f>
        <v>0</v>
      </c>
      <c r="C53" s="77">
        <f t="shared" si="1"/>
        <v>128900</v>
      </c>
      <c r="D53" s="56">
        <f>G53+ส.ค.!D53</f>
        <v>45580</v>
      </c>
      <c r="E53" s="58" t="s">
        <v>36</v>
      </c>
      <c r="F53" s="60">
        <v>54100000</v>
      </c>
      <c r="G53" s="61">
        <f t="shared" si="2"/>
        <v>0</v>
      </c>
      <c r="I53" s="87"/>
      <c r="J53" s="99">
        <f>[6]ก.ย.!F29</f>
        <v>0</v>
      </c>
    </row>
    <row r="54" spans="1:10">
      <c r="A54" s="56">
        <f>[5]ก.ย.!G15</f>
        <v>5831800</v>
      </c>
      <c r="B54" s="100">
        <f>[6]ก.ย.!C80</f>
        <v>0</v>
      </c>
      <c r="C54" s="77">
        <f t="shared" si="1"/>
        <v>5831800</v>
      </c>
      <c r="D54" s="56">
        <f>G54+ส.ค.!D54</f>
        <v>4605000</v>
      </c>
      <c r="E54" s="58" t="s">
        <v>37</v>
      </c>
      <c r="F54" s="60">
        <v>54200000</v>
      </c>
      <c r="G54" s="61">
        <f t="shared" si="2"/>
        <v>0</v>
      </c>
      <c r="I54" s="87"/>
      <c r="J54" s="98">
        <f>[6]ก.ย.!F38</f>
        <v>0</v>
      </c>
    </row>
    <row r="55" spans="1:10">
      <c r="A55" s="56">
        <f>[5]ก.ย.!G16</f>
        <v>25000</v>
      </c>
      <c r="B55" s="100">
        <v>0</v>
      </c>
      <c r="C55" s="77">
        <f t="shared" si="1"/>
        <v>25000</v>
      </c>
      <c r="D55" s="56">
        <f>G55+ส.ค.!D55</f>
        <v>0</v>
      </c>
      <c r="E55" s="58" t="s">
        <v>38</v>
      </c>
      <c r="F55" s="60">
        <v>55100000</v>
      </c>
      <c r="G55" s="61">
        <f t="shared" si="2"/>
        <v>0</v>
      </c>
      <c r="I55" s="87"/>
      <c r="J55" s="96"/>
    </row>
    <row r="56" spans="1:10">
      <c r="A56" s="56">
        <f>[5]ก.ย.!G17</f>
        <v>1757000</v>
      </c>
      <c r="B56" s="101">
        <v>0</v>
      </c>
      <c r="C56" s="78">
        <f t="shared" si="1"/>
        <v>1757000</v>
      </c>
      <c r="D56" s="62">
        <f>G56+ส.ค.!D56</f>
        <v>1538000</v>
      </c>
      <c r="E56" s="64" t="s">
        <v>39</v>
      </c>
      <c r="F56" s="65">
        <v>56100000</v>
      </c>
      <c r="G56" s="66">
        <f t="shared" si="2"/>
        <v>0</v>
      </c>
      <c r="I56" s="88"/>
      <c r="J56" s="97"/>
    </row>
    <row r="57" spans="1:10" ht="23.25" thickBot="1">
      <c r="A57" s="18">
        <f>SUM(A46:A56)</f>
        <v>34440000</v>
      </c>
      <c r="B57" s="102">
        <f t="shared" ref="B57:C57" si="3">SUM(B46:B56)</f>
        <v>0</v>
      </c>
      <c r="C57" s="18">
        <f t="shared" si="3"/>
        <v>34440000</v>
      </c>
      <c r="D57" s="18">
        <v>23000</v>
      </c>
      <c r="E57" s="36" t="s">
        <v>41</v>
      </c>
      <c r="F57" s="15">
        <v>31000000</v>
      </c>
      <c r="G57" s="12">
        <f>SUM(G46:G56)</f>
        <v>0</v>
      </c>
      <c r="I57" s="12">
        <f>SUM(I46:I56)</f>
        <v>0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G58+ส.ค.!D58</f>
        <v>293120</v>
      </c>
      <c r="E58" s="70" t="s">
        <v>26</v>
      </c>
      <c r="F58" s="55">
        <v>11041000</v>
      </c>
      <c r="G58" s="86">
        <v>0</v>
      </c>
    </row>
    <row r="59" spans="1:10">
      <c r="A59" s="56"/>
      <c r="B59" s="57"/>
      <c r="C59" s="57"/>
      <c r="D59" s="56">
        <f>G59+ส.ค.!D59</f>
        <v>0</v>
      </c>
      <c r="E59" s="71" t="s">
        <v>48</v>
      </c>
      <c r="F59" s="60">
        <v>11045000</v>
      </c>
      <c r="G59" s="87"/>
    </row>
    <row r="60" spans="1:10">
      <c r="A60" s="56"/>
      <c r="B60" s="57"/>
      <c r="C60" s="57"/>
      <c r="D60" s="56">
        <f>G60+ส.ค.!D60</f>
        <v>9500</v>
      </c>
      <c r="E60" s="71" t="s">
        <v>49</v>
      </c>
      <c r="F60" s="60">
        <v>11046000</v>
      </c>
      <c r="G60" s="61">
        <f>[3]ก.ย.!D17</f>
        <v>0</v>
      </c>
    </row>
    <row r="61" spans="1:10" ht="21.75" customHeight="1">
      <c r="A61" s="56"/>
      <c r="B61" s="57"/>
      <c r="C61" s="57"/>
      <c r="D61" s="56">
        <f>G61+ส.ค.!D61</f>
        <v>2202968</v>
      </c>
      <c r="E61" s="71" t="s">
        <v>74</v>
      </c>
      <c r="F61" s="60">
        <v>21010000</v>
      </c>
      <c r="G61" s="61">
        <f>[4]ก.ย.!F14</f>
        <v>0</v>
      </c>
      <c r="I61" s="113" t="s">
        <v>83</v>
      </c>
      <c r="J61" s="114"/>
    </row>
    <row r="62" spans="1:10" ht="21" customHeight="1">
      <c r="A62" s="56"/>
      <c r="B62" s="57"/>
      <c r="C62" s="57"/>
      <c r="D62" s="56">
        <f>G62+ส.ค.!D62</f>
        <v>500027.05</v>
      </c>
      <c r="E62" s="71" t="s">
        <v>80</v>
      </c>
      <c r="F62" s="60">
        <v>21020000</v>
      </c>
      <c r="G62" s="61">
        <f>[4]ก.ย.!F25</f>
        <v>0</v>
      </c>
      <c r="I62" s="115"/>
      <c r="J62" s="116"/>
    </row>
    <row r="63" spans="1:10">
      <c r="A63" s="56"/>
      <c r="B63" s="57"/>
      <c r="C63" s="57"/>
      <c r="D63" s="56">
        <f>G63+ส.ค.!D63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G64+ส.ค.!D64</f>
        <v>545273.07999999996</v>
      </c>
      <c r="E64" s="71" t="s">
        <v>81</v>
      </c>
      <c r="F64" s="95">
        <v>21040000</v>
      </c>
      <c r="G64" s="61"/>
    </row>
    <row r="65" spans="1:9">
      <c r="A65" s="56"/>
      <c r="B65" s="57"/>
      <c r="C65" s="57"/>
      <c r="D65" s="56"/>
      <c r="E65" s="71" t="s">
        <v>41</v>
      </c>
      <c r="F65" s="60">
        <v>31000000</v>
      </c>
      <c r="G65" s="61"/>
    </row>
    <row r="66" spans="1:9">
      <c r="A66" s="63"/>
      <c r="B66" s="63"/>
      <c r="C66" s="63"/>
      <c r="D66" s="63"/>
      <c r="E66" s="72" t="s">
        <v>76</v>
      </c>
      <c r="F66" s="65">
        <v>32000000</v>
      </c>
      <c r="G66" s="73"/>
    </row>
    <row r="67" spans="1:9" ht="23.25" thickBot="1">
      <c r="A67" s="21"/>
      <c r="B67" s="21"/>
      <c r="C67" s="21"/>
      <c r="D67" s="19">
        <f>SUM(D58:D66)</f>
        <v>3550888.13</v>
      </c>
      <c r="E67" s="36" t="s">
        <v>24</v>
      </c>
      <c r="F67" s="13"/>
      <c r="G67" s="14">
        <f>SUM(G58:G66)</f>
        <v>0</v>
      </c>
    </row>
    <row r="68" spans="1:9" ht="23.25" thickTop="1">
      <c r="A68" s="23"/>
      <c r="B68" s="23"/>
      <c r="C68" s="23"/>
      <c r="D68" s="23"/>
      <c r="E68" s="37"/>
      <c r="F68" s="24"/>
      <c r="G68" s="25"/>
    </row>
    <row r="69" spans="1:9" ht="23.25" thickBot="1">
      <c r="A69" s="26">
        <f>A57+A67</f>
        <v>34440000</v>
      </c>
      <c r="B69" s="26">
        <f>B57+B67</f>
        <v>0</v>
      </c>
      <c r="C69" s="26">
        <f>C57+C67</f>
        <v>34440000</v>
      </c>
      <c r="D69" s="26">
        <f>D57+D67</f>
        <v>3573888.13</v>
      </c>
      <c r="E69" s="36" t="s">
        <v>42</v>
      </c>
      <c r="F69" s="13"/>
      <c r="G69" s="14">
        <f>G57+G67</f>
        <v>0</v>
      </c>
    </row>
    <row r="70" spans="1:9" ht="23.25" thickTop="1">
      <c r="A70" s="27"/>
      <c r="B70" s="27"/>
      <c r="C70" s="27"/>
      <c r="D70" s="17"/>
      <c r="E70" s="39"/>
      <c r="F70" s="27"/>
      <c r="G70" s="10"/>
    </row>
    <row r="71" spans="1:9">
      <c r="A71" s="27"/>
      <c r="B71" s="27"/>
      <c r="C71" s="27"/>
      <c r="D71" s="41">
        <f>SUM(D38-D69)</f>
        <v>29180660.300000004</v>
      </c>
      <c r="E71" s="39" t="s">
        <v>52</v>
      </c>
      <c r="F71" s="27"/>
      <c r="G71" s="41">
        <f>SUM(G38-G69)</f>
        <v>0</v>
      </c>
    </row>
    <row r="72" spans="1:9">
      <c r="A72" s="27"/>
      <c r="B72" s="27"/>
      <c r="C72" s="27"/>
      <c r="D72" s="9"/>
      <c r="E72" s="39"/>
      <c r="F72" s="27"/>
      <c r="G72" s="25"/>
    </row>
    <row r="73" spans="1:9" ht="23.25" thickBot="1">
      <c r="A73" s="27"/>
      <c r="B73" s="27"/>
      <c r="C73" s="27"/>
      <c r="D73" s="14">
        <f>(D8+D38-D69)</f>
        <v>52504966.479999997</v>
      </c>
      <c r="E73" s="39" t="s">
        <v>43</v>
      </c>
      <c r="F73" s="27"/>
      <c r="G73" s="14">
        <f>(G8+G38-G69)</f>
        <v>26582364.149999999</v>
      </c>
      <c r="H73" s="82" t="s">
        <v>77</v>
      </c>
      <c r="I73" s="82" t="s">
        <v>78</v>
      </c>
    </row>
    <row r="74" spans="1:9" ht="23.25" thickTop="1">
      <c r="I74" s="103" t="s">
        <v>79</v>
      </c>
    </row>
    <row r="75" spans="1:9" s="1" customFormat="1" ht="23.25">
      <c r="A75" s="31"/>
      <c r="B75" s="32"/>
      <c r="C75" s="33"/>
      <c r="D75" s="33"/>
      <c r="E75" s="31"/>
    </row>
    <row r="76" spans="1:9" s="1" customFormat="1" ht="23.25">
      <c r="A76" s="31"/>
      <c r="B76" s="32"/>
      <c r="C76" s="33"/>
      <c r="D76" s="33"/>
      <c r="E76" s="31"/>
    </row>
    <row r="77" spans="1:9" s="1" customFormat="1" ht="23.25">
      <c r="A77" s="31"/>
      <c r="B77" s="32"/>
      <c r="C77" s="33"/>
      <c r="D77" s="33"/>
      <c r="E77" s="31"/>
    </row>
    <row r="78" spans="1:9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3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0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9055118110236227" right="0.31496062992125984" top="0.55118110236220474" bottom="0.51181102362204722" header="0.31496062992125984" footer="0.31496062992125984"/>
  <pageSetup paperSize="9" scale="85" orientation="portrait" horizontalDpi="300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15" sqref="E15"/>
    </sheetView>
  </sheetViews>
  <sheetFormatPr defaultRowHeight="14.25"/>
  <cols>
    <col min="1" max="1" width="11.875" style="50" bestFit="1" customWidth="1"/>
    <col min="2" max="2" width="9.75" bestFit="1" customWidth="1"/>
    <col min="3" max="3" width="9" style="50"/>
  </cols>
  <sheetData>
    <row r="1" spans="1:3">
      <c r="A1" s="51" t="s">
        <v>57</v>
      </c>
      <c r="B1" s="51" t="s">
        <v>58</v>
      </c>
      <c r="C1" s="51" t="s">
        <v>59</v>
      </c>
    </row>
    <row r="2" spans="1:3">
      <c r="A2" s="50">
        <v>2559</v>
      </c>
      <c r="B2" t="s">
        <v>60</v>
      </c>
      <c r="C2" s="50">
        <v>2558</v>
      </c>
    </row>
    <row r="3" spans="1:3">
      <c r="A3" s="50">
        <v>2560</v>
      </c>
      <c r="B3" t="s">
        <v>61</v>
      </c>
      <c r="C3" s="50">
        <v>2559</v>
      </c>
    </row>
    <row r="4" spans="1:3">
      <c r="A4" s="50">
        <v>2561</v>
      </c>
      <c r="B4" t="s">
        <v>62</v>
      </c>
      <c r="C4" s="50">
        <v>2560</v>
      </c>
    </row>
    <row r="5" spans="1:3">
      <c r="A5" s="50">
        <v>2562</v>
      </c>
      <c r="B5" t="s">
        <v>63</v>
      </c>
      <c r="C5" s="50">
        <v>2561</v>
      </c>
    </row>
    <row r="6" spans="1:3">
      <c r="A6" s="50">
        <v>2563</v>
      </c>
      <c r="B6" t="s">
        <v>64</v>
      </c>
      <c r="C6" s="50">
        <v>2562</v>
      </c>
    </row>
    <row r="7" spans="1:3">
      <c r="A7" s="50">
        <v>2564</v>
      </c>
      <c r="B7" t="s">
        <v>65</v>
      </c>
      <c r="C7" s="50">
        <v>2563</v>
      </c>
    </row>
    <row r="8" spans="1:3">
      <c r="A8" s="50">
        <v>2565</v>
      </c>
      <c r="B8" t="s">
        <v>66</v>
      </c>
      <c r="C8" s="50">
        <v>2564</v>
      </c>
    </row>
    <row r="9" spans="1:3">
      <c r="B9" t="s">
        <v>67</v>
      </c>
      <c r="C9" s="50">
        <v>2565</v>
      </c>
    </row>
    <row r="10" spans="1:3">
      <c r="B10" t="s">
        <v>68</v>
      </c>
    </row>
    <row r="11" spans="1:3">
      <c r="B11" t="s">
        <v>69</v>
      </c>
    </row>
    <row r="12" spans="1:3">
      <c r="B12" t="s">
        <v>70</v>
      </c>
    </row>
    <row r="13" spans="1:3">
      <c r="B13" t="s">
        <v>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K30" sqref="K30"/>
    </sheetView>
  </sheetViews>
  <sheetFormatPr defaultRowHeight="22.5"/>
  <cols>
    <col min="1" max="4" width="12.625" style="2" customWidth="1"/>
    <col min="5" max="5" width="28.625" style="40" customWidth="1"/>
    <col min="6" max="7" width="12.625" style="2" customWidth="1"/>
    <col min="8" max="8" width="10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พฤศจิกายน  2559</v>
      </c>
      <c r="B3" s="126"/>
      <c r="C3" s="126"/>
      <c r="D3" s="126"/>
      <c r="E3" s="126"/>
      <c r="F3" s="126"/>
      <c r="G3" s="126"/>
      <c r="I3" s="89">
        <v>2560</v>
      </c>
      <c r="J3" s="89" t="s">
        <v>61</v>
      </c>
      <c r="K3" s="89">
        <v>2559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v>23002745.460000001</v>
      </c>
      <c r="E8" s="75" t="s">
        <v>14</v>
      </c>
      <c r="F8" s="76"/>
      <c r="G8" s="79">
        <f>ต.ค.!G73</f>
        <v>24827388.140000001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G10+ต.ค.!D10</f>
        <v>0</v>
      </c>
      <c r="E10" s="58" t="s">
        <v>16</v>
      </c>
      <c r="F10" s="60">
        <v>41100000</v>
      </c>
      <c r="G10" s="61">
        <f>[2]พ.ย.!H12</f>
        <v>0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G11+ต.ค.!D11</f>
        <v>8243</v>
      </c>
      <c r="E11" s="58" t="s">
        <v>17</v>
      </c>
      <c r="F11" s="60">
        <v>41200000</v>
      </c>
      <c r="G11" s="61">
        <f>[2]พ.ย.!H34</f>
        <v>8143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G12+ต.ค.!D12</f>
        <v>390</v>
      </c>
      <c r="E12" s="58" t="s">
        <v>18</v>
      </c>
      <c r="F12" s="60">
        <v>41300000</v>
      </c>
      <c r="G12" s="61">
        <f>[2]พ.ย.!H38</f>
        <v>390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G13+ต.ค.!D13</f>
        <v>0</v>
      </c>
      <c r="E13" s="58" t="s">
        <v>19</v>
      </c>
      <c r="F13" s="60">
        <v>41400000</v>
      </c>
      <c r="G13" s="61">
        <f>[2]พ.ย.!H39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G14+ต.ค.!D14</f>
        <v>3040</v>
      </c>
      <c r="E14" s="58" t="s">
        <v>20</v>
      </c>
      <c r="F14" s="60">
        <v>41500000</v>
      </c>
      <c r="G14" s="61">
        <f>[2]พ.ย.!H49</f>
        <v>1040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G15+ต.ค.!D15</f>
        <v>0</v>
      </c>
      <c r="E15" s="58" t="s">
        <v>21</v>
      </c>
      <c r="F15" s="60">
        <v>41600000</v>
      </c>
      <c r="G15" s="61">
        <f>[2]พ.ย.!H52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G16+ต.ค.!D16</f>
        <v>2318911.02</v>
      </c>
      <c r="E16" s="58" t="s">
        <v>22</v>
      </c>
      <c r="F16" s="60">
        <v>42100000</v>
      </c>
      <c r="G16" s="61">
        <f>[2]พ.ย.!H67</f>
        <v>1647378.48</v>
      </c>
    </row>
    <row r="17" spans="1:10">
      <c r="A17" s="56">
        <f>[2]ต.ค.!D73</f>
        <v>15830700</v>
      </c>
      <c r="B17" s="77">
        <v>0</v>
      </c>
      <c r="C17" s="62">
        <f t="shared" si="0"/>
        <v>15830700</v>
      </c>
      <c r="D17" s="62">
        <f>G17+ต.ค.!D17</f>
        <v>4884252</v>
      </c>
      <c r="E17" s="64" t="s">
        <v>23</v>
      </c>
      <c r="F17" s="65">
        <v>43100000</v>
      </c>
      <c r="G17" s="66">
        <f>[2]พ.ย.!H73</f>
        <v>714326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7214836.0199999996</v>
      </c>
      <c r="E18" s="44" t="s">
        <v>24</v>
      </c>
      <c r="F18" s="45"/>
      <c r="G18" s="43">
        <f>SUM(G10:G17)</f>
        <v>2371277.48</v>
      </c>
    </row>
    <row r="19" spans="1:10">
      <c r="A19" s="16">
        <v>0</v>
      </c>
      <c r="B19" s="22">
        <f>D19</f>
        <v>0</v>
      </c>
      <c r="C19" s="42">
        <f>A19+B19</f>
        <v>0</v>
      </c>
      <c r="D19" s="34">
        <f>G19+ต.ค.!D19</f>
        <v>0</v>
      </c>
      <c r="E19" s="35" t="s">
        <v>25</v>
      </c>
      <c r="F19" s="8">
        <v>441000</v>
      </c>
      <c r="G19" s="53">
        <f>[2]พ.ย.!H74</f>
        <v>0</v>
      </c>
    </row>
    <row r="20" spans="1:10" ht="23.25" thickBot="1">
      <c r="A20" s="18">
        <f>SUM(A18+A19)</f>
        <v>34440000</v>
      </c>
      <c r="B20" s="18">
        <f>SUM(B18+B19)</f>
        <v>0</v>
      </c>
      <c r="C20" s="18">
        <f>SUM(C18+C19)</f>
        <v>34440000</v>
      </c>
      <c r="D20" s="18">
        <f>SUM(D18+D19)</f>
        <v>7214836.0199999996</v>
      </c>
      <c r="E20" s="36" t="s">
        <v>24</v>
      </c>
      <c r="F20" s="20"/>
      <c r="G20" s="12">
        <f>SUM(G18+G19)</f>
        <v>2371277.48</v>
      </c>
    </row>
    <row r="21" spans="1:10" ht="23.25" thickTop="1">
      <c r="A21" s="67"/>
      <c r="B21" s="68"/>
      <c r="C21" s="68"/>
      <c r="D21" s="67">
        <f>G21+ต.ค.!D21</f>
        <v>25320</v>
      </c>
      <c r="E21" s="70" t="s">
        <v>26</v>
      </c>
      <c r="F21" s="55">
        <v>11041000</v>
      </c>
      <c r="G21" s="86">
        <v>25320</v>
      </c>
      <c r="I21" s="84"/>
      <c r="J21" s="84"/>
    </row>
    <row r="22" spans="1:10">
      <c r="A22" s="91"/>
      <c r="B22" s="92"/>
      <c r="C22" s="92"/>
      <c r="D22" s="56">
        <f>G22+ต.ค.!D22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G23+ต.ค.!D23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G24+ต.ค.!D24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G25+ต.ค.!D25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G26+ต.ค.!D26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G27+ต.ค.!D27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G28+ต.ค.!D28</f>
        <v>0</v>
      </c>
      <c r="E28" s="71" t="s">
        <v>49</v>
      </c>
      <c r="F28" s="60">
        <v>11046000</v>
      </c>
      <c r="G28" s="61">
        <f>[3]พ.ย.!E17</f>
        <v>0</v>
      </c>
    </row>
    <row r="29" spans="1:10">
      <c r="A29" s="56"/>
      <c r="B29" s="57"/>
      <c r="C29" s="57"/>
      <c r="D29" s="56">
        <f>G29+ต.ค.!D29</f>
        <v>37993.03</v>
      </c>
      <c r="E29" s="71" t="s">
        <v>81</v>
      </c>
      <c r="F29" s="60">
        <v>21040000</v>
      </c>
      <c r="G29" s="61">
        <f>[4]พ.ย.!E40</f>
        <v>17303.879999999997</v>
      </c>
    </row>
    <row r="30" spans="1:10">
      <c r="A30" s="56"/>
      <c r="B30" s="57"/>
      <c r="C30" s="57"/>
      <c r="D30" s="56">
        <f>G30+ต.ค.!D30</f>
        <v>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G31+ต.ค.!D31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56">
        <f>G32+ต.ค.!D32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G33+ต.ค.!D33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G34+ต.ค.!D34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G35+ต.ค.!D35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63313.03</v>
      </c>
      <c r="E36" s="44" t="s">
        <v>24</v>
      </c>
      <c r="F36" s="48"/>
      <c r="G36" s="49">
        <f>SUM(G21:G35)</f>
        <v>42623.88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0</v>
      </c>
      <c r="C38" s="18">
        <f>C20+C36</f>
        <v>34440000</v>
      </c>
      <c r="D38" s="18">
        <f>D20+D36</f>
        <v>7278149.0499999998</v>
      </c>
      <c r="E38" s="36" t="s">
        <v>27</v>
      </c>
      <c r="F38" s="13"/>
      <c r="G38" s="14">
        <f>(G20+G36)</f>
        <v>2413901.36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>
        <v>53100000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54100000</v>
      </c>
      <c r="G45" s="76"/>
      <c r="I45" s="76"/>
      <c r="J45" s="76"/>
    </row>
    <row r="46" spans="1:11">
      <c r="A46" s="56">
        <f>[5]พ.ย.!G7</f>
        <v>8451503</v>
      </c>
      <c r="B46" s="100">
        <f>[6]พ.ย.!C54</f>
        <v>0</v>
      </c>
      <c r="C46" s="77">
        <f>SUM(A46+B46)</f>
        <v>8451503</v>
      </c>
      <c r="D46" s="56">
        <f>G46+ต.ค.!D46</f>
        <v>1348728</v>
      </c>
      <c r="E46" s="58" t="s">
        <v>29</v>
      </c>
      <c r="F46" s="60">
        <v>54200000</v>
      </c>
      <c r="G46" s="61">
        <f>I46+J46</f>
        <v>703128</v>
      </c>
      <c r="I46" s="87">
        <v>703128</v>
      </c>
      <c r="J46" s="98">
        <f>[6]พ.ย.!F12</f>
        <v>0</v>
      </c>
    </row>
    <row r="47" spans="1:11">
      <c r="A47" s="56">
        <f>[5]พ.ย.!G8</f>
        <v>3262320</v>
      </c>
      <c r="B47" s="100">
        <v>0</v>
      </c>
      <c r="C47" s="77">
        <f t="shared" ref="C47:C56" si="1">SUM(A47+B47)</f>
        <v>3262320</v>
      </c>
      <c r="D47" s="56">
        <f>G47+ต.ค.!D47</f>
        <v>543720</v>
      </c>
      <c r="E47" s="58" t="s">
        <v>30</v>
      </c>
      <c r="F47" s="60">
        <v>55100000</v>
      </c>
      <c r="G47" s="61">
        <f t="shared" ref="G47:G56" si="2">I47+J47</f>
        <v>271860</v>
      </c>
      <c r="I47" s="87">
        <v>271860</v>
      </c>
      <c r="J47" s="96"/>
    </row>
    <row r="48" spans="1:11">
      <c r="A48" s="56">
        <f>[5]พ.ย.!G9</f>
        <v>9361450</v>
      </c>
      <c r="B48" s="100">
        <f>[6]พ.ย.!C59</f>
        <v>0</v>
      </c>
      <c r="C48" s="77">
        <f t="shared" si="1"/>
        <v>9361450</v>
      </c>
      <c r="D48" s="56">
        <f>G48+ต.ค.!D48</f>
        <v>1263645</v>
      </c>
      <c r="E48" s="58" t="s">
        <v>31</v>
      </c>
      <c r="F48" s="60">
        <v>56100000</v>
      </c>
      <c r="G48" s="61">
        <f t="shared" si="2"/>
        <v>631580</v>
      </c>
      <c r="I48" s="87">
        <v>631580</v>
      </c>
      <c r="J48" s="98">
        <f>[6]พ.ย.!F17</f>
        <v>0</v>
      </c>
    </row>
    <row r="49" spans="1:10">
      <c r="A49" s="56">
        <f>[5]พ.ย.!G10</f>
        <v>803600</v>
      </c>
      <c r="B49" s="100">
        <v>0</v>
      </c>
      <c r="C49" s="77">
        <f t="shared" si="1"/>
        <v>803600</v>
      </c>
      <c r="D49" s="56">
        <f>G49+ต.ค.!D49</f>
        <v>47400</v>
      </c>
      <c r="E49" s="58" t="s">
        <v>32</v>
      </c>
      <c r="F49" s="60">
        <v>531000</v>
      </c>
      <c r="G49" s="61">
        <f t="shared" si="2"/>
        <v>24950</v>
      </c>
      <c r="I49" s="87">
        <v>24950</v>
      </c>
      <c r="J49" s="96"/>
    </row>
    <row r="50" spans="1:10">
      <c r="A50" s="56">
        <f>[5]พ.ย.!G11</f>
        <v>2907800</v>
      </c>
      <c r="B50" s="100">
        <f>[6]พ.ย.!C67</f>
        <v>0</v>
      </c>
      <c r="C50" s="77">
        <f t="shared" si="1"/>
        <v>2907800</v>
      </c>
      <c r="D50" s="56">
        <f>G50+ต.ค.!D50</f>
        <v>450197</v>
      </c>
      <c r="E50" s="58" t="s">
        <v>33</v>
      </c>
      <c r="F50" s="60">
        <v>11041000</v>
      </c>
      <c r="G50" s="61">
        <f t="shared" si="2"/>
        <v>448847</v>
      </c>
      <c r="I50" s="87">
        <f>423527+8520+5100+11700</f>
        <v>448847</v>
      </c>
      <c r="J50" s="99">
        <f>[6]พ.ย.!F25</f>
        <v>0</v>
      </c>
    </row>
    <row r="51" spans="1:10">
      <c r="A51" s="56">
        <f>[5]พ.ย.!G12</f>
        <v>1395700</v>
      </c>
      <c r="B51" s="100">
        <f>[6]พ.ย.!C62</f>
        <v>0</v>
      </c>
      <c r="C51" s="77">
        <f t="shared" si="1"/>
        <v>1395700</v>
      </c>
      <c r="D51" s="56">
        <f>G51+ต.ค.!D51</f>
        <v>24051</v>
      </c>
      <c r="E51" s="58" t="s">
        <v>34</v>
      </c>
      <c r="F51" s="60">
        <v>11045000</v>
      </c>
      <c r="G51" s="61">
        <f t="shared" si="2"/>
        <v>24051</v>
      </c>
      <c r="I51" s="87">
        <v>24051</v>
      </c>
      <c r="J51" s="98">
        <f>[6]พ.ย.!F20</f>
        <v>0</v>
      </c>
    </row>
    <row r="52" spans="1:10">
      <c r="A52" s="56">
        <f>[5]พ.ย.!G13</f>
        <v>182027</v>
      </c>
      <c r="B52" s="100">
        <v>0</v>
      </c>
      <c r="C52" s="77">
        <f t="shared" si="1"/>
        <v>182027</v>
      </c>
      <c r="D52" s="56">
        <f>G52+ต.ค.!D52</f>
        <v>25286.36</v>
      </c>
      <c r="E52" s="58" t="s">
        <v>35</v>
      </c>
      <c r="F52" s="60">
        <v>11046000</v>
      </c>
      <c r="G52" s="61">
        <f t="shared" si="2"/>
        <v>14618.95</v>
      </c>
      <c r="I52" s="87">
        <f>14687.04-68.09</f>
        <v>14618.95</v>
      </c>
      <c r="J52" s="96"/>
    </row>
    <row r="53" spans="1:10">
      <c r="A53" s="56">
        <f>[5]พ.ย.!G14</f>
        <v>124600</v>
      </c>
      <c r="B53" s="100">
        <f>[6]พ.ย.!C71</f>
        <v>0</v>
      </c>
      <c r="C53" s="77">
        <f t="shared" si="1"/>
        <v>124600</v>
      </c>
      <c r="D53" s="56">
        <f>G53+ต.ค.!D53</f>
        <v>0</v>
      </c>
      <c r="E53" s="58" t="s">
        <v>36</v>
      </c>
      <c r="F53" s="60">
        <v>21010000</v>
      </c>
      <c r="G53" s="61">
        <f t="shared" si="2"/>
        <v>0</v>
      </c>
      <c r="I53" s="87">
        <v>0</v>
      </c>
      <c r="J53" s="99">
        <f>[6]พ.ย.!F29</f>
        <v>0</v>
      </c>
    </row>
    <row r="54" spans="1:10">
      <c r="A54" s="56">
        <f>[5]พ.ย.!G15</f>
        <v>6378000</v>
      </c>
      <c r="B54" s="100">
        <f>[6]พ.ย.!C80</f>
        <v>0</v>
      </c>
      <c r="C54" s="77">
        <f t="shared" si="1"/>
        <v>6378000</v>
      </c>
      <c r="D54" s="56">
        <f>G54+ต.ค.!D54</f>
        <v>0</v>
      </c>
      <c r="E54" s="58" t="s">
        <v>37</v>
      </c>
      <c r="F54" s="60">
        <v>21020000</v>
      </c>
      <c r="G54" s="61">
        <f t="shared" si="2"/>
        <v>0</v>
      </c>
      <c r="I54" s="87">
        <v>0</v>
      </c>
      <c r="J54" s="98">
        <f>[6]พ.ย.!F38</f>
        <v>0</v>
      </c>
    </row>
    <row r="55" spans="1:10">
      <c r="A55" s="56">
        <f>[5]พ.ย.!G16</f>
        <v>25000</v>
      </c>
      <c r="B55" s="100">
        <v>0</v>
      </c>
      <c r="C55" s="77">
        <f t="shared" si="1"/>
        <v>25000</v>
      </c>
      <c r="D55" s="56">
        <f>G55+ต.ค.!D55</f>
        <v>0</v>
      </c>
      <c r="E55" s="58" t="s">
        <v>38</v>
      </c>
      <c r="F55" s="60">
        <v>21030000</v>
      </c>
      <c r="G55" s="61">
        <f t="shared" si="2"/>
        <v>0</v>
      </c>
      <c r="I55" s="87">
        <v>0</v>
      </c>
      <c r="J55" s="96"/>
    </row>
    <row r="56" spans="1:10">
      <c r="A56" s="56">
        <f>[5]พ.ย.!G17</f>
        <v>1548000</v>
      </c>
      <c r="B56" s="101">
        <v>0</v>
      </c>
      <c r="C56" s="78">
        <f t="shared" si="1"/>
        <v>1548000</v>
      </c>
      <c r="D56" s="62">
        <f>G56+ต.ค.!D56</f>
        <v>347000</v>
      </c>
      <c r="E56" s="64" t="s">
        <v>39</v>
      </c>
      <c r="F56" s="65">
        <v>21040000</v>
      </c>
      <c r="G56" s="66">
        <f t="shared" si="2"/>
        <v>347000</v>
      </c>
      <c r="I56" s="88">
        <v>347000</v>
      </c>
      <c r="J56" s="97"/>
    </row>
    <row r="57" spans="1:10" ht="23.25" thickBot="1">
      <c r="A57" s="18">
        <f>SUM(A46:A56)</f>
        <v>34440000</v>
      </c>
      <c r="B57" s="102">
        <f t="shared" ref="B57:C57" si="3">SUM(B46:B56)</f>
        <v>0</v>
      </c>
      <c r="C57" s="18">
        <f t="shared" si="3"/>
        <v>34440000</v>
      </c>
      <c r="D57" s="18">
        <f>SUM(D46:D56)</f>
        <v>4050027.36</v>
      </c>
      <c r="E57" s="36" t="s">
        <v>24</v>
      </c>
      <c r="F57" s="15">
        <v>31000000</v>
      </c>
      <c r="G57" s="12">
        <f>SUM(G46:G56)</f>
        <v>2466034.9500000002</v>
      </c>
      <c r="I57" s="12">
        <f>SUM(I46:I56)</f>
        <v>2466034.9500000002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G58+ต.ค.!D58</f>
        <v>25320</v>
      </c>
      <c r="E58" s="70" t="s">
        <v>26</v>
      </c>
      <c r="F58" s="55">
        <v>32000000</v>
      </c>
      <c r="G58" s="86">
        <v>16800</v>
      </c>
    </row>
    <row r="59" spans="1:10">
      <c r="A59" s="56"/>
      <c r="B59" s="57"/>
      <c r="C59" s="57"/>
      <c r="D59" s="56">
        <f>G59+ต.ค.!D59</f>
        <v>0</v>
      </c>
      <c r="E59" s="71" t="s">
        <v>48</v>
      </c>
      <c r="F59" s="60">
        <v>113500</v>
      </c>
      <c r="G59" s="87">
        <v>0</v>
      </c>
    </row>
    <row r="60" spans="1:10">
      <c r="A60" s="56"/>
      <c r="B60" s="57"/>
      <c r="C60" s="57"/>
      <c r="D60" s="56">
        <f>G60+ต.ค.!D60</f>
        <v>0</v>
      </c>
      <c r="E60" s="71" t="s">
        <v>49</v>
      </c>
      <c r="F60" s="60">
        <v>113600</v>
      </c>
      <c r="G60" s="61">
        <f>[3]พ.ย.!D17</f>
        <v>0</v>
      </c>
    </row>
    <row r="61" spans="1:10" ht="18.75" customHeight="1">
      <c r="A61" s="56"/>
      <c r="B61" s="57"/>
      <c r="C61" s="57"/>
      <c r="D61" s="56">
        <f>G61+ต.ค.!D61</f>
        <v>1555847</v>
      </c>
      <c r="E61" s="71" t="s">
        <v>74</v>
      </c>
      <c r="F61" s="60">
        <v>211000</v>
      </c>
      <c r="G61" s="61">
        <f>[4]พ.ย.!F14</f>
        <v>673000</v>
      </c>
      <c r="I61" s="113" t="s">
        <v>83</v>
      </c>
      <c r="J61" s="114"/>
    </row>
    <row r="62" spans="1:10" ht="18.75" customHeight="1">
      <c r="A62" s="56"/>
      <c r="B62" s="57"/>
      <c r="C62" s="57"/>
      <c r="D62" s="56">
        <f>G62+ต.ค.!D62</f>
        <v>500027.05</v>
      </c>
      <c r="E62" s="71" t="s">
        <v>80</v>
      </c>
      <c r="F62" s="60">
        <v>213000</v>
      </c>
      <c r="G62" s="61">
        <f>[4]พ.ย.!F25</f>
        <v>0</v>
      </c>
      <c r="I62" s="115"/>
      <c r="J62" s="116"/>
    </row>
    <row r="63" spans="1:10">
      <c r="A63" s="56"/>
      <c r="B63" s="57"/>
      <c r="C63" s="57"/>
      <c r="D63" s="56">
        <f>G63+ต.ค.!D63</f>
        <v>0</v>
      </c>
      <c r="E63" s="71" t="s">
        <v>40</v>
      </c>
      <c r="F63" s="60">
        <v>214000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G64+ต.ค.!D64</f>
        <v>92602.700000000012</v>
      </c>
      <c r="E64" s="71" t="s">
        <v>81</v>
      </c>
      <c r="F64" s="60">
        <v>215001</v>
      </c>
      <c r="G64" s="61">
        <f>[4]พ.ย.!F40</f>
        <v>51384.15</v>
      </c>
      <c r="I64" s="115"/>
      <c r="J64" s="116"/>
    </row>
    <row r="65" spans="1:10">
      <c r="A65" s="56"/>
      <c r="B65" s="57"/>
      <c r="C65" s="57"/>
      <c r="D65" s="56">
        <v>23000</v>
      </c>
      <c r="E65" s="71" t="s">
        <v>41</v>
      </c>
      <c r="F65" s="60">
        <v>310000</v>
      </c>
      <c r="G65" s="87">
        <v>0</v>
      </c>
      <c r="I65" s="115"/>
      <c r="J65" s="116"/>
    </row>
    <row r="66" spans="1:10" ht="18.75" customHeight="1">
      <c r="A66" s="56"/>
      <c r="B66" s="57"/>
      <c r="C66" s="57"/>
      <c r="D66" s="56">
        <f>G66+ต.ค.!D66</f>
        <v>0</v>
      </c>
      <c r="E66" s="71" t="s">
        <v>76</v>
      </c>
      <c r="F66" s="60">
        <v>320000</v>
      </c>
      <c r="G66" s="87">
        <v>0</v>
      </c>
      <c r="I66" s="117"/>
      <c r="J66" s="118"/>
    </row>
    <row r="67" spans="1:10" ht="23.25" thickBot="1">
      <c r="A67" s="21"/>
      <c r="B67" s="21"/>
      <c r="C67" s="21"/>
      <c r="D67" s="19">
        <f>SUM(D58:D66)</f>
        <v>2196796.75</v>
      </c>
      <c r="E67" s="36" t="s">
        <v>24</v>
      </c>
      <c r="F67" s="13"/>
      <c r="G67" s="14">
        <f>SUM(G58:G66)</f>
        <v>741184.15</v>
      </c>
    </row>
    <row r="68" spans="1:10" ht="23.25" thickTop="1">
      <c r="A68" s="23"/>
      <c r="B68" s="23"/>
      <c r="C68" s="23"/>
      <c r="D68" s="23"/>
      <c r="E68" s="37"/>
      <c r="F68" s="24"/>
      <c r="G68" s="25"/>
    </row>
    <row r="69" spans="1:10" ht="23.25" thickBot="1">
      <c r="A69" s="26">
        <f>A57+A67</f>
        <v>34440000</v>
      </c>
      <c r="B69" s="26">
        <f>B57+B67</f>
        <v>0</v>
      </c>
      <c r="C69" s="26">
        <f>C57+C67</f>
        <v>34440000</v>
      </c>
      <c r="D69" s="26">
        <f>D57+D67</f>
        <v>6246824.1099999994</v>
      </c>
      <c r="E69" s="36" t="s">
        <v>42</v>
      </c>
      <c r="F69" s="13"/>
      <c r="G69" s="14">
        <f>G57+G67</f>
        <v>3207219.1</v>
      </c>
    </row>
    <row r="70" spans="1:10" ht="23.25" thickTop="1">
      <c r="A70" s="27"/>
      <c r="B70" s="27"/>
      <c r="C70" s="27"/>
      <c r="D70" s="17"/>
      <c r="E70" s="39"/>
      <c r="F70" s="27"/>
      <c r="G70" s="10"/>
    </row>
    <row r="71" spans="1:10">
      <c r="A71" s="27"/>
      <c r="B71" s="27"/>
      <c r="C71" s="27"/>
      <c r="D71" s="41">
        <f>SUM(D38-D69)</f>
        <v>1031324.9400000004</v>
      </c>
      <c r="E71" s="39" t="s">
        <v>52</v>
      </c>
      <c r="F71" s="27"/>
      <c r="G71" s="41">
        <f>SUM(G38-G69)</f>
        <v>-793317.74000000022</v>
      </c>
    </row>
    <row r="72" spans="1:10">
      <c r="A72" s="27"/>
      <c r="B72" s="27"/>
      <c r="C72" s="27"/>
      <c r="D72" s="9"/>
      <c r="E72" s="39"/>
      <c r="F72" s="27"/>
      <c r="G72" s="25"/>
    </row>
    <row r="73" spans="1:10" ht="23.25" thickBot="1">
      <c r="A73" s="27"/>
      <c r="B73" s="27"/>
      <c r="C73" s="27"/>
      <c r="D73" s="14">
        <f>(D8+D38-D69)</f>
        <v>24034070.400000002</v>
      </c>
      <c r="E73" s="39" t="s">
        <v>43</v>
      </c>
      <c r="F73" s="27"/>
      <c r="G73" s="14">
        <f>(G8+G38-G69)</f>
        <v>24034070.399999999</v>
      </c>
      <c r="H73" s="82" t="s">
        <v>77</v>
      </c>
      <c r="I73" s="82" t="s">
        <v>78</v>
      </c>
    </row>
    <row r="74" spans="1:10" ht="23.25" thickTop="1">
      <c r="I74" s="103" t="s">
        <v>79</v>
      </c>
    </row>
    <row r="75" spans="1:10" s="1" customFormat="1" ht="23.25">
      <c r="A75" s="31"/>
      <c r="B75" s="32"/>
      <c r="C75" s="33"/>
      <c r="D75" s="33"/>
      <c r="E75" s="31"/>
      <c r="I75" s="33"/>
    </row>
    <row r="76" spans="1:10" s="1" customFormat="1" ht="23.25">
      <c r="A76" s="31"/>
      <c r="B76" s="32"/>
      <c r="C76" s="33"/>
      <c r="D76" s="33"/>
      <c r="E76" s="31"/>
    </row>
    <row r="77" spans="1:10" s="1" customFormat="1" ht="23.25">
      <c r="A77" s="31"/>
      <c r="B77" s="32"/>
      <c r="C77" s="33"/>
      <c r="D77" s="33"/>
      <c r="E77" s="31"/>
    </row>
    <row r="78" spans="1:10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6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65:G66 G21:G27 G30:G31">
    <cfRule type="expression" dxfId="10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62992125984251968" right="0.23622047244094491" top="0.55118110236220474" bottom="0.51181102362204722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A11" sqref="A11:XFD12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2559  ธันวาคม  2559</v>
      </c>
      <c r="B3" s="126"/>
      <c r="C3" s="126"/>
      <c r="D3" s="126"/>
      <c r="E3" s="126"/>
      <c r="F3" s="126"/>
      <c r="G3" s="126"/>
      <c r="I3" s="89">
        <v>2559</v>
      </c>
      <c r="J3" s="89" t="s">
        <v>62</v>
      </c>
      <c r="K3" s="89">
        <v>2559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v>23002745.460000001</v>
      </c>
      <c r="E8" s="75" t="s">
        <v>14</v>
      </c>
      <c r="F8" s="76"/>
      <c r="G8" s="79">
        <f>พ.ย.!G73</f>
        <v>24034070.399999999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G10+พ.ย.!D10</f>
        <v>0</v>
      </c>
      <c r="E10" s="58" t="s">
        <v>16</v>
      </c>
      <c r="F10" s="60">
        <v>41100000</v>
      </c>
      <c r="G10" s="61">
        <f>[2]ธ.ค.!H12</f>
        <v>0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G11+พ.ย.!D11</f>
        <v>13747</v>
      </c>
      <c r="E11" s="58" t="s">
        <v>17</v>
      </c>
      <c r="F11" s="60">
        <v>41200000</v>
      </c>
      <c r="G11" s="61">
        <f>[2]ธ.ค.!H34</f>
        <v>5504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G12+พ.ย.!D12</f>
        <v>390</v>
      </c>
      <c r="E12" s="58" t="s">
        <v>18</v>
      </c>
      <c r="F12" s="60">
        <v>41300000</v>
      </c>
      <c r="G12" s="61">
        <f>[2]ธ.ค.!H38</f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G13+พ.ย.!D13</f>
        <v>0</v>
      </c>
      <c r="E13" s="58" t="s">
        <v>19</v>
      </c>
      <c r="F13" s="60">
        <v>41400000</v>
      </c>
      <c r="G13" s="61">
        <f>[2]ธ.ค.!H43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G14+พ.ย.!D14</f>
        <v>3050</v>
      </c>
      <c r="E14" s="58" t="s">
        <v>20</v>
      </c>
      <c r="F14" s="60">
        <v>41500000</v>
      </c>
      <c r="G14" s="61">
        <f>[2]ธ.ค.!H49</f>
        <v>10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G15+พ.ย.!D15</f>
        <v>0</v>
      </c>
      <c r="E15" s="58" t="s">
        <v>21</v>
      </c>
      <c r="F15" s="60">
        <v>41600000</v>
      </c>
      <c r="G15" s="61">
        <f>[2]ธ.ค.!H52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G16+พ.ย.!D16</f>
        <v>3457947.3600000003</v>
      </c>
      <c r="E16" s="58" t="s">
        <v>22</v>
      </c>
      <c r="F16" s="60">
        <v>42100000</v>
      </c>
      <c r="G16" s="61">
        <f>[2]ธ.ค.!H67</f>
        <v>1139036.3400000001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G17+พ.ย.!D17</f>
        <v>4884252</v>
      </c>
      <c r="E17" s="64" t="s">
        <v>23</v>
      </c>
      <c r="F17" s="65">
        <v>43100000</v>
      </c>
      <c r="G17" s="66">
        <f>[2]ธ.ค.!H73</f>
        <v>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8359386.3600000003</v>
      </c>
      <c r="E18" s="44" t="s">
        <v>24</v>
      </c>
      <c r="F18" s="45"/>
      <c r="G18" s="43">
        <f>SUM(G10:G17)</f>
        <v>1144550.3400000001</v>
      </c>
    </row>
    <row r="19" spans="1:10">
      <c r="A19" s="16">
        <v>0</v>
      </c>
      <c r="B19" s="22">
        <f>D19</f>
        <v>0</v>
      </c>
      <c r="C19" s="42">
        <f>A19+B19</f>
        <v>0</v>
      </c>
      <c r="D19" s="34">
        <f>G19+พ.ย.!D19</f>
        <v>0</v>
      </c>
      <c r="E19" s="35" t="s">
        <v>25</v>
      </c>
      <c r="F19" s="8">
        <v>44100000</v>
      </c>
      <c r="G19" s="11">
        <f>[2]ธ.ค.!H74</f>
        <v>0</v>
      </c>
    </row>
    <row r="20" spans="1:10" ht="23.25" thickBot="1">
      <c r="A20" s="18">
        <f>SUM(A18+A19)</f>
        <v>34440000</v>
      </c>
      <c r="B20" s="18">
        <f>SUM(B18+B19)</f>
        <v>0</v>
      </c>
      <c r="C20" s="18">
        <f>SUM(C18+C19)</f>
        <v>34440000</v>
      </c>
      <c r="D20" s="18">
        <f>SUM(D18+D19)</f>
        <v>8359386.3600000003</v>
      </c>
      <c r="E20" s="36" t="s">
        <v>24</v>
      </c>
      <c r="F20" s="20"/>
      <c r="G20" s="12">
        <f>SUM(G18+G19)</f>
        <v>1144550.3400000001</v>
      </c>
    </row>
    <row r="21" spans="1:10" ht="23.25" thickTop="1">
      <c r="A21" s="67"/>
      <c r="B21" s="68"/>
      <c r="C21" s="68"/>
      <c r="D21" s="67">
        <f>G21+พ.ย.!D21</f>
        <v>37116</v>
      </c>
      <c r="E21" s="70" t="s">
        <v>26</v>
      </c>
      <c r="F21" s="55">
        <v>11041000</v>
      </c>
      <c r="G21" s="86">
        <f>1400+2400+7996</f>
        <v>11796</v>
      </c>
      <c r="I21" s="84"/>
      <c r="J21" s="84"/>
    </row>
    <row r="22" spans="1:10">
      <c r="A22" s="91"/>
      <c r="B22" s="92"/>
      <c r="C22" s="92"/>
      <c r="D22" s="56">
        <f>G22+พ.ย.!D22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G23+พ.ย.!D23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G24+พ.ย.!D24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G25+พ.ย.!D25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G26+พ.ย.!D26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G27+พ.ย.!D27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G28+พ.ย.!D28</f>
        <v>0</v>
      </c>
      <c r="E28" s="71" t="s">
        <v>49</v>
      </c>
      <c r="F28" s="60">
        <v>11046000</v>
      </c>
      <c r="G28" s="61">
        <f>[3]ธ.ค.!E17</f>
        <v>0</v>
      </c>
    </row>
    <row r="29" spans="1:10">
      <c r="A29" s="56"/>
      <c r="B29" s="57"/>
      <c r="C29" s="57"/>
      <c r="D29" s="56">
        <f>G29+พ.ย.!D29</f>
        <v>141559.72</v>
      </c>
      <c r="E29" s="71" t="s">
        <v>81</v>
      </c>
      <c r="F29" s="60">
        <v>21040000</v>
      </c>
      <c r="G29" s="61">
        <f>[4]ธ.ค.!E40</f>
        <v>103566.69</v>
      </c>
    </row>
    <row r="30" spans="1:10">
      <c r="A30" s="56"/>
      <c r="B30" s="57"/>
      <c r="C30" s="57"/>
      <c r="D30" s="56">
        <f>G30+พ.ย.!D30</f>
        <v>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G31+พ.ย.!D31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56">
        <f>G32+พ.ย.!D32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G33+พ.ย.!D33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G34+พ.ย.!D34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G35+พ.ย.!D35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178675.72</v>
      </c>
      <c r="E36" s="44" t="s">
        <v>24</v>
      </c>
      <c r="F36" s="48"/>
      <c r="G36" s="49">
        <f>SUM(G21:G35)</f>
        <v>115362.69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0</v>
      </c>
      <c r="C38" s="18">
        <f>C20+C36</f>
        <v>34440000</v>
      </c>
      <c r="D38" s="18">
        <f>D20+D36</f>
        <v>8538062.0800000001</v>
      </c>
      <c r="E38" s="36" t="s">
        <v>27</v>
      </c>
      <c r="F38" s="13"/>
      <c r="G38" s="14">
        <f>(G20+G36)</f>
        <v>1259913.03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>
        <v>53100000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[5]ธ.ค.!G7</f>
        <v>8451503</v>
      </c>
      <c r="B46" s="100">
        <f>[6]ธ.ค.!C54</f>
        <v>0</v>
      </c>
      <c r="C46" s="77">
        <f>SUM(A46+B46)</f>
        <v>8451503</v>
      </c>
      <c r="D46" s="56">
        <f>G46+พ.ย.!D46</f>
        <v>2328649</v>
      </c>
      <c r="E46" s="58" t="s">
        <v>29</v>
      </c>
      <c r="F46" s="60">
        <v>51100000</v>
      </c>
      <c r="G46" s="61">
        <f>I46+J46</f>
        <v>979921</v>
      </c>
      <c r="I46" s="87">
        <v>979921</v>
      </c>
      <c r="J46" s="98">
        <f>[6]ธ.ค.!F12</f>
        <v>0</v>
      </c>
    </row>
    <row r="47" spans="1:11">
      <c r="A47" s="56">
        <f>[5]ธ.ค.!G8</f>
        <v>3262320</v>
      </c>
      <c r="B47" s="100">
        <v>0</v>
      </c>
      <c r="C47" s="77">
        <f t="shared" ref="C47:C56" si="1">SUM(A47+B47)</f>
        <v>3262320</v>
      </c>
      <c r="D47" s="56">
        <f>G47+พ.ย.!D47</f>
        <v>814419</v>
      </c>
      <c r="E47" s="58" t="s">
        <v>30</v>
      </c>
      <c r="F47" s="60">
        <v>52100000</v>
      </c>
      <c r="G47" s="61">
        <f t="shared" ref="G47:G56" si="2">I47+J47</f>
        <v>270699</v>
      </c>
      <c r="I47" s="87">
        <f>271860-1161</f>
        <v>270699</v>
      </c>
      <c r="J47" s="96"/>
    </row>
    <row r="48" spans="1:11">
      <c r="A48" s="56">
        <f>[5]ธ.ค.!G9</f>
        <v>9361450</v>
      </c>
      <c r="B48" s="100">
        <f>[6]ธ.ค.!C59</f>
        <v>0</v>
      </c>
      <c r="C48" s="77">
        <f t="shared" si="1"/>
        <v>9361450</v>
      </c>
      <c r="D48" s="56">
        <f>G48+พ.ย.!D48</f>
        <v>1895225</v>
      </c>
      <c r="E48" s="58" t="s">
        <v>31</v>
      </c>
      <c r="F48" s="60">
        <v>52200000</v>
      </c>
      <c r="G48" s="61">
        <f t="shared" si="2"/>
        <v>631580</v>
      </c>
      <c r="I48" s="87">
        <v>631580</v>
      </c>
      <c r="J48" s="98">
        <f>[6]ธ.ค.!F17</f>
        <v>0</v>
      </c>
    </row>
    <row r="49" spans="1:10">
      <c r="A49" s="56">
        <f>[5]ธ.ค.!G10</f>
        <v>803600</v>
      </c>
      <c r="B49" s="100">
        <v>0</v>
      </c>
      <c r="C49" s="77">
        <f t="shared" si="1"/>
        <v>803600</v>
      </c>
      <c r="D49" s="56">
        <f>G49+พ.ย.!D49</f>
        <v>77400</v>
      </c>
      <c r="E49" s="58" t="s">
        <v>32</v>
      </c>
      <c r="F49" s="60">
        <v>53100000</v>
      </c>
      <c r="G49" s="61">
        <f t="shared" si="2"/>
        <v>30000</v>
      </c>
      <c r="I49" s="87">
        <v>30000</v>
      </c>
      <c r="J49" s="96"/>
    </row>
    <row r="50" spans="1:10">
      <c r="A50" s="56">
        <f>[5]ธ.ค.!G11</f>
        <v>2907800</v>
      </c>
      <c r="B50" s="100">
        <f>[6]ธ.ค.!C67</f>
        <v>0</v>
      </c>
      <c r="C50" s="77">
        <f t="shared" si="1"/>
        <v>2907800</v>
      </c>
      <c r="D50" s="56">
        <f>G50+พ.ย.!D50</f>
        <v>519942.39</v>
      </c>
      <c r="E50" s="58" t="s">
        <v>33</v>
      </c>
      <c r="F50" s="60">
        <v>53200000</v>
      </c>
      <c r="G50" s="61">
        <f t="shared" si="2"/>
        <v>69745.39</v>
      </c>
      <c r="I50" s="87">
        <f>59349.39+2400+7996</f>
        <v>69745.39</v>
      </c>
      <c r="J50" s="99">
        <f>[6]ธ.ค.!F25</f>
        <v>0</v>
      </c>
    </row>
    <row r="51" spans="1:10">
      <c r="A51" s="56">
        <f>[5]ธ.ค.!G12</f>
        <v>1395700</v>
      </c>
      <c r="B51" s="100">
        <f>[6]ธ.ค.!C62</f>
        <v>0</v>
      </c>
      <c r="C51" s="77">
        <f t="shared" si="1"/>
        <v>1395700</v>
      </c>
      <c r="D51" s="56">
        <f>G51+พ.ย.!D51</f>
        <v>32621</v>
      </c>
      <c r="E51" s="58" t="s">
        <v>34</v>
      </c>
      <c r="F51" s="60">
        <v>53300000</v>
      </c>
      <c r="G51" s="61">
        <f t="shared" si="2"/>
        <v>8570</v>
      </c>
      <c r="I51" s="87">
        <v>8570</v>
      </c>
      <c r="J51" s="98">
        <f>[6]ธ.ค.!F20</f>
        <v>0</v>
      </c>
    </row>
    <row r="52" spans="1:10">
      <c r="A52" s="56">
        <f>[5]ธ.ค.!G13</f>
        <v>182027</v>
      </c>
      <c r="B52" s="100">
        <v>0</v>
      </c>
      <c r="C52" s="77">
        <f t="shared" si="1"/>
        <v>182027</v>
      </c>
      <c r="D52" s="56">
        <f>G52+พ.ย.!D52</f>
        <v>35695.86</v>
      </c>
      <c r="E52" s="58" t="s">
        <v>35</v>
      </c>
      <c r="F52" s="60">
        <v>53400000</v>
      </c>
      <c r="G52" s="61">
        <f t="shared" si="2"/>
        <v>10409.5</v>
      </c>
      <c r="I52" s="87">
        <v>10409.5</v>
      </c>
      <c r="J52" s="96"/>
    </row>
    <row r="53" spans="1:10">
      <c r="A53" s="56">
        <f>[5]ธ.ค.!G14</f>
        <v>124600</v>
      </c>
      <c r="B53" s="100">
        <f>[6]ธ.ค.!C71</f>
        <v>0</v>
      </c>
      <c r="C53" s="77">
        <f t="shared" si="1"/>
        <v>124600</v>
      </c>
      <c r="D53" s="56">
        <f>G53+พ.ย.!D53</f>
        <v>0</v>
      </c>
      <c r="E53" s="58" t="s">
        <v>36</v>
      </c>
      <c r="F53" s="60">
        <v>54100000</v>
      </c>
      <c r="G53" s="61">
        <f t="shared" si="2"/>
        <v>0</v>
      </c>
      <c r="I53" s="87">
        <v>0</v>
      </c>
      <c r="J53" s="99">
        <f>[6]ธ.ค.!F29</f>
        <v>0</v>
      </c>
    </row>
    <row r="54" spans="1:10">
      <c r="A54" s="56">
        <f>[5]ธ.ค.!G15</f>
        <v>6378000</v>
      </c>
      <c r="B54" s="100">
        <f>[6]ธ.ค.!C80</f>
        <v>0</v>
      </c>
      <c r="C54" s="77">
        <f t="shared" si="1"/>
        <v>6378000</v>
      </c>
      <c r="D54" s="56">
        <f>G54+พ.ย.!D54</f>
        <v>259000</v>
      </c>
      <c r="E54" s="58" t="s">
        <v>37</v>
      </c>
      <c r="F54" s="60">
        <v>54200000</v>
      </c>
      <c r="G54" s="61">
        <f t="shared" si="2"/>
        <v>259000</v>
      </c>
      <c r="I54" s="87">
        <v>259000</v>
      </c>
      <c r="J54" s="98">
        <f>[6]ธ.ค.!F38</f>
        <v>0</v>
      </c>
    </row>
    <row r="55" spans="1:10">
      <c r="A55" s="56">
        <f>[5]ธ.ค.!G16</f>
        <v>25000</v>
      </c>
      <c r="B55" s="100">
        <v>0</v>
      </c>
      <c r="C55" s="77">
        <f t="shared" si="1"/>
        <v>25000</v>
      </c>
      <c r="D55" s="56">
        <f>G55+พ.ย.!D55</f>
        <v>0</v>
      </c>
      <c r="E55" s="58" t="s">
        <v>38</v>
      </c>
      <c r="F55" s="60">
        <v>55000000</v>
      </c>
      <c r="G55" s="61">
        <f t="shared" si="2"/>
        <v>0</v>
      </c>
      <c r="I55" s="87">
        <v>0</v>
      </c>
      <c r="J55" s="96"/>
    </row>
    <row r="56" spans="1:10">
      <c r="A56" s="56">
        <f>[5]ธ.ค.!G17</f>
        <v>1548000</v>
      </c>
      <c r="B56" s="101">
        <v>0</v>
      </c>
      <c r="C56" s="78">
        <f t="shared" si="1"/>
        <v>1548000</v>
      </c>
      <c r="D56" s="62">
        <f>G56+พ.ย.!D56</f>
        <v>347000</v>
      </c>
      <c r="E56" s="64" t="s">
        <v>39</v>
      </c>
      <c r="F56" s="65">
        <v>56100000</v>
      </c>
      <c r="G56" s="66">
        <f t="shared" si="2"/>
        <v>0</v>
      </c>
      <c r="I56" s="88">
        <v>0</v>
      </c>
      <c r="J56" s="97"/>
    </row>
    <row r="57" spans="1:10" ht="23.25" thickBot="1">
      <c r="A57" s="18">
        <f>SUM(A46:A56)</f>
        <v>34440000</v>
      </c>
      <c r="B57" s="102">
        <f t="shared" ref="B57:C57" si="3">SUM(B46:B56)</f>
        <v>0</v>
      </c>
      <c r="C57" s="18">
        <f t="shared" si="3"/>
        <v>34440000</v>
      </c>
      <c r="D57" s="18">
        <f>SUM(D46:D56)</f>
        <v>6309952.25</v>
      </c>
      <c r="E57" s="36" t="s">
        <v>24</v>
      </c>
      <c r="F57" s="15"/>
      <c r="G57" s="12">
        <f>SUM(G46:G56)</f>
        <v>2259924.8899999997</v>
      </c>
      <c r="I57" s="12">
        <f>SUM(I46:I56)</f>
        <v>2259924.8899999997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G58+พ.ย.!D58</f>
        <v>53816</v>
      </c>
      <c r="E58" s="70" t="s">
        <v>26</v>
      </c>
      <c r="F58" s="55">
        <v>11041000</v>
      </c>
      <c r="G58" s="86">
        <v>28496</v>
      </c>
    </row>
    <row r="59" spans="1:10">
      <c r="A59" s="56"/>
      <c r="B59" s="57"/>
      <c r="C59" s="57"/>
      <c r="D59" s="56">
        <f>G59+พ.ย.!D59</f>
        <v>0</v>
      </c>
      <c r="E59" s="71" t="s">
        <v>48</v>
      </c>
      <c r="F59" s="60">
        <v>11045000</v>
      </c>
      <c r="G59" s="87">
        <v>0</v>
      </c>
    </row>
    <row r="60" spans="1:10">
      <c r="A60" s="56"/>
      <c r="B60" s="57"/>
      <c r="C60" s="57"/>
      <c r="D60" s="56">
        <f>G60+พ.ย.!D60</f>
        <v>0</v>
      </c>
      <c r="E60" s="71" t="s">
        <v>49</v>
      </c>
      <c r="F60" s="60">
        <v>11046000</v>
      </c>
      <c r="G60" s="61">
        <f>[3]ธ.ค.!D17</f>
        <v>0</v>
      </c>
    </row>
    <row r="61" spans="1:10" ht="18.75" customHeight="1">
      <c r="A61" s="56"/>
      <c r="B61" s="57"/>
      <c r="C61" s="57"/>
      <c r="D61" s="56">
        <f>G61+พ.ย.!D61</f>
        <v>2202968</v>
      </c>
      <c r="E61" s="71" t="s">
        <v>74</v>
      </c>
      <c r="F61" s="60">
        <v>21010000</v>
      </c>
      <c r="G61" s="61">
        <f>[4]ธ.ค.!F14</f>
        <v>647121</v>
      </c>
      <c r="I61" s="113" t="s">
        <v>83</v>
      </c>
      <c r="J61" s="114"/>
    </row>
    <row r="62" spans="1:10" ht="18.75" customHeight="1">
      <c r="A62" s="56"/>
      <c r="B62" s="57"/>
      <c r="C62" s="57"/>
      <c r="D62" s="56">
        <f>G62+พ.ย.!D62</f>
        <v>500027.05</v>
      </c>
      <c r="E62" s="71" t="s">
        <v>80</v>
      </c>
      <c r="F62" s="60">
        <v>21020000</v>
      </c>
      <c r="G62" s="61">
        <f>[4]ธ.ค.!F25</f>
        <v>0</v>
      </c>
      <c r="I62" s="115"/>
      <c r="J62" s="116"/>
    </row>
    <row r="63" spans="1:10">
      <c r="A63" s="56"/>
      <c r="B63" s="57"/>
      <c r="C63" s="57"/>
      <c r="D63" s="56">
        <f>G63+พ.ย.!D63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G64+พ.ย.!D64</f>
        <v>109906.58000000002</v>
      </c>
      <c r="E64" s="71" t="s">
        <v>81</v>
      </c>
      <c r="F64" s="95">
        <v>21040000</v>
      </c>
      <c r="G64" s="61">
        <f>[4]ธ.ค.!$F$40</f>
        <v>17303.879999999997</v>
      </c>
    </row>
    <row r="65" spans="1:10">
      <c r="A65" s="56"/>
      <c r="B65" s="57"/>
      <c r="C65" s="57"/>
      <c r="D65" s="56">
        <f>G65+พ.ย.!D65</f>
        <v>23000</v>
      </c>
      <c r="E65" s="71" t="s">
        <v>41</v>
      </c>
      <c r="F65" s="60">
        <v>31000000</v>
      </c>
      <c r="G65" s="61"/>
    </row>
    <row r="66" spans="1:10">
      <c r="A66" s="63"/>
      <c r="B66" s="63"/>
      <c r="C66" s="63"/>
      <c r="D66" s="56">
        <f>G66+พ.ย.!D66</f>
        <v>0</v>
      </c>
      <c r="E66" s="72" t="s">
        <v>76</v>
      </c>
      <c r="F66" s="65">
        <v>32000000</v>
      </c>
      <c r="G66" s="73"/>
    </row>
    <row r="67" spans="1:10" ht="23.25" thickBot="1">
      <c r="A67" s="21"/>
      <c r="B67" s="21"/>
      <c r="C67" s="21"/>
      <c r="D67" s="19">
        <f>SUM(D58:D66)</f>
        <v>2889717.63</v>
      </c>
      <c r="E67" s="36" t="s">
        <v>24</v>
      </c>
      <c r="F67" s="13"/>
      <c r="G67" s="14">
        <f>SUM(G58:G66)</f>
        <v>692920.88</v>
      </c>
    </row>
    <row r="68" spans="1:10" ht="23.25" thickTop="1">
      <c r="A68" s="23"/>
      <c r="B68" s="23"/>
      <c r="C68" s="23"/>
      <c r="D68" s="23"/>
      <c r="E68" s="37"/>
      <c r="F68" s="24"/>
      <c r="G68" s="25"/>
    </row>
    <row r="69" spans="1:10" ht="23.25" thickBot="1">
      <c r="A69" s="26">
        <f>A57+A67</f>
        <v>34440000</v>
      </c>
      <c r="B69" s="26">
        <f>B57+B67</f>
        <v>0</v>
      </c>
      <c r="C69" s="26">
        <f>C57+C67</f>
        <v>34440000</v>
      </c>
      <c r="D69" s="26">
        <f>D57+D67</f>
        <v>9199669.879999999</v>
      </c>
      <c r="E69" s="36" t="s">
        <v>42</v>
      </c>
      <c r="F69" s="13"/>
      <c r="G69" s="14">
        <f>G57+G67</f>
        <v>2952845.7699999996</v>
      </c>
    </row>
    <row r="70" spans="1:10" ht="23.25" thickTop="1">
      <c r="A70" s="27"/>
      <c r="B70" s="27"/>
      <c r="C70" s="27"/>
      <c r="D70" s="17"/>
      <c r="E70" s="39"/>
      <c r="F70" s="27"/>
      <c r="G70" s="10"/>
    </row>
    <row r="71" spans="1:10">
      <c r="A71" s="27"/>
      <c r="B71" s="27"/>
      <c r="C71" s="27"/>
      <c r="D71" s="41">
        <f>SUM(D38-D69)</f>
        <v>-661607.79999999888</v>
      </c>
      <c r="E71" s="39" t="s">
        <v>52</v>
      </c>
      <c r="F71" s="27"/>
      <c r="G71" s="41">
        <f>SUM(G38-G69)</f>
        <v>-1692932.7399999995</v>
      </c>
    </row>
    <row r="72" spans="1:10">
      <c r="A72" s="27"/>
      <c r="B72" s="27"/>
      <c r="C72" s="27"/>
      <c r="D72" s="9"/>
      <c r="E72" s="39"/>
      <c r="F72" s="27"/>
      <c r="G72" s="25"/>
    </row>
    <row r="73" spans="1:10" ht="23.25" thickBot="1">
      <c r="A73" s="27"/>
      <c r="B73" s="27"/>
      <c r="C73" s="27"/>
      <c r="D73" s="14">
        <f>(D8+D38-D69)</f>
        <v>22341137.66</v>
      </c>
      <c r="E73" s="39" t="s">
        <v>43</v>
      </c>
      <c r="F73" s="27"/>
      <c r="G73" s="14">
        <f>(G8+G38-G69)</f>
        <v>22341137.66</v>
      </c>
      <c r="H73" s="82" t="s">
        <v>77</v>
      </c>
      <c r="I73" s="82" t="s">
        <v>78</v>
      </c>
    </row>
    <row r="74" spans="1:10" ht="23.25" thickTop="1">
      <c r="A74" s="27"/>
      <c r="B74" s="27"/>
      <c r="C74" s="27"/>
      <c r="D74" s="28"/>
      <c r="E74" s="38"/>
      <c r="F74" s="27"/>
      <c r="G74" s="28"/>
      <c r="H74" s="82"/>
      <c r="I74" s="82"/>
    </row>
    <row r="75" spans="1:10">
      <c r="I75" s="103" t="s">
        <v>79</v>
      </c>
    </row>
    <row r="76" spans="1:10" s="1" customFormat="1" ht="23.25">
      <c r="A76" s="31"/>
      <c r="B76" s="32"/>
      <c r="C76" s="33"/>
      <c r="D76" s="33"/>
      <c r="E76" s="31"/>
    </row>
    <row r="77" spans="1:10" s="1" customFormat="1" ht="23.25">
      <c r="A77" s="31"/>
      <c r="B77" s="32"/>
      <c r="C77" s="33"/>
      <c r="D77" s="33"/>
      <c r="E77" s="31"/>
      <c r="J77" s="33">
        <f>SUM(D73-G73)</f>
        <v>0</v>
      </c>
    </row>
    <row r="78" spans="1:10" s="1" customFormat="1" ht="23.25">
      <c r="A78" s="125" t="s">
        <v>50</v>
      </c>
      <c r="B78" s="125"/>
      <c r="C78" s="125"/>
      <c r="D78" s="125"/>
      <c r="E78" s="125"/>
      <c r="F78" s="125"/>
      <c r="G78" s="125"/>
    </row>
    <row r="79" spans="1:10">
      <c r="A79" s="125"/>
      <c r="B79" s="125"/>
      <c r="C79" s="125"/>
      <c r="D79" s="125"/>
      <c r="E79" s="125"/>
      <c r="F79" s="125"/>
      <c r="G79" s="125"/>
    </row>
  </sheetData>
  <mergeCells count="16">
    <mergeCell ref="A79:G79"/>
    <mergeCell ref="A78:G78"/>
    <mergeCell ref="I61:J63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9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9055118110236227" right="0.31496062992125984" top="0.59055118110236227" bottom="0.51181102362204722" header="0.31496062992125984" footer="0.31496062992125984"/>
  <pageSetup paperSize="9" scale="85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topLeftCell="A7" zoomScale="145" zoomScaleNormal="145" workbookViewId="0">
      <selection activeCell="A11" sqref="A11:XFD12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3.37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มกราคม  2560</v>
      </c>
      <c r="B3" s="126"/>
      <c r="C3" s="126"/>
      <c r="D3" s="126"/>
      <c r="E3" s="126"/>
      <c r="F3" s="126"/>
      <c r="G3" s="126"/>
      <c r="I3" s="89">
        <v>2560</v>
      </c>
      <c r="J3" s="89" t="s">
        <v>63</v>
      </c>
      <c r="K3" s="89">
        <v>2560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ธ.ค.!D8</f>
        <v>23002745.460000001</v>
      </c>
      <c r="E8" s="75" t="s">
        <v>14</v>
      </c>
      <c r="F8" s="76"/>
      <c r="G8" s="79">
        <f>ธ.ค.!G73</f>
        <v>22341137.66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G10+ธ.ค.!D10</f>
        <v>7143.34</v>
      </c>
      <c r="E10" s="58" t="s">
        <v>16</v>
      </c>
      <c r="F10" s="60">
        <v>41100000</v>
      </c>
      <c r="G10" s="61">
        <f>[2]ม.ค.!H12</f>
        <v>7143.34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G11+ธ.ค.!D11</f>
        <v>19897</v>
      </c>
      <c r="E11" s="58" t="s">
        <v>17</v>
      </c>
      <c r="F11" s="60">
        <v>41200000</v>
      </c>
      <c r="G11" s="61">
        <f>[2]ม.ค.!H34</f>
        <v>6150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G12+ธ.ค.!D12</f>
        <v>62409.41</v>
      </c>
      <c r="E12" s="58" t="s">
        <v>18</v>
      </c>
      <c r="F12" s="60">
        <v>41300000</v>
      </c>
      <c r="G12" s="61">
        <f>[2]ม.ค.!H38</f>
        <v>62019.41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G13+ธ.ค.!D13</f>
        <v>0</v>
      </c>
      <c r="E13" s="58" t="s">
        <v>19</v>
      </c>
      <c r="F13" s="60">
        <v>41400000</v>
      </c>
      <c r="G13" s="61">
        <f>[2]ม.ค.!H39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G14+ธ.ค.!D14</f>
        <v>9100</v>
      </c>
      <c r="E14" s="58" t="s">
        <v>20</v>
      </c>
      <c r="F14" s="60">
        <v>41500000</v>
      </c>
      <c r="G14" s="61">
        <f>[2]ม.ค.!H49</f>
        <v>6050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G15+ธ.ค.!D15</f>
        <v>0</v>
      </c>
      <c r="E15" s="58" t="s">
        <v>21</v>
      </c>
      <c r="F15" s="60">
        <v>41600000</v>
      </c>
      <c r="G15" s="61">
        <f>[2]ม.ค.!H52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G16+ธ.ค.!D16</f>
        <v>3467714.5400000005</v>
      </c>
      <c r="E16" s="58" t="s">
        <v>22</v>
      </c>
      <c r="F16" s="60">
        <v>42100000</v>
      </c>
      <c r="G16" s="61">
        <f>[2]ม.ค.!H67</f>
        <v>9767.18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G17+ธ.ค.!D17</f>
        <v>9517373</v>
      </c>
      <c r="E17" s="64" t="s">
        <v>23</v>
      </c>
      <c r="F17" s="65">
        <v>43100000</v>
      </c>
      <c r="G17" s="66">
        <f>[2]ม.ค.!H73</f>
        <v>4633121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13083637.290000001</v>
      </c>
      <c r="E18" s="44" t="s">
        <v>24</v>
      </c>
      <c r="F18" s="45"/>
      <c r="G18" s="43">
        <f>SUM(G10:G17)</f>
        <v>4724250.93</v>
      </c>
    </row>
    <row r="19" spans="1:10">
      <c r="A19" s="16">
        <v>0</v>
      </c>
      <c r="B19" s="22">
        <f>D19</f>
        <v>0</v>
      </c>
      <c r="C19" s="42">
        <f>A19+B19</f>
        <v>0</v>
      </c>
      <c r="D19" s="34">
        <f>G19+ธ.ค.!D19</f>
        <v>0</v>
      </c>
      <c r="E19" s="35" t="s">
        <v>25</v>
      </c>
      <c r="F19" s="8">
        <v>441000</v>
      </c>
      <c r="G19" s="11">
        <f>[2]ม.ค.!H74</f>
        <v>0</v>
      </c>
    </row>
    <row r="20" spans="1:10" ht="23.25" thickBot="1">
      <c r="A20" s="18">
        <f>SUM(A18+A19)</f>
        <v>34440000</v>
      </c>
      <c r="B20" s="18">
        <f>SUM(B18+B19)</f>
        <v>0</v>
      </c>
      <c r="C20" s="18">
        <f>SUM(C18+C19)</f>
        <v>34440000</v>
      </c>
      <c r="D20" s="18">
        <f>SUM(D18+D19)</f>
        <v>13083637.290000001</v>
      </c>
      <c r="E20" s="36" t="s">
        <v>24</v>
      </c>
      <c r="F20" s="20"/>
      <c r="G20" s="12">
        <f>SUM(G18+G19)</f>
        <v>4724250.93</v>
      </c>
    </row>
    <row r="21" spans="1:10" ht="23.25" thickTop="1">
      <c r="A21" s="67"/>
      <c r="B21" s="68"/>
      <c r="C21" s="68"/>
      <c r="D21" s="67">
        <f>G21+ธ.ค.!D21</f>
        <v>63016</v>
      </c>
      <c r="E21" s="70" t="s">
        <v>26</v>
      </c>
      <c r="F21" s="55">
        <v>11041000</v>
      </c>
      <c r="G21" s="110">
        <f>6900+8400+6600+4000</f>
        <v>25900</v>
      </c>
      <c r="I21" s="84"/>
      <c r="J21" s="84"/>
    </row>
    <row r="22" spans="1:10">
      <c r="A22" s="91"/>
      <c r="B22" s="92"/>
      <c r="C22" s="92"/>
      <c r="D22" s="56">
        <f>G22+ธ.ค.!D22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G23+ธ.ค.!D23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G24+ธ.ค.!D24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G25+ธ.ค.!D25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G26+ธ.ค.!D26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G27+ธ.ค.!D27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G28+ธ.ค.!D28</f>
        <v>0</v>
      </c>
      <c r="E28" s="71" t="s">
        <v>49</v>
      </c>
      <c r="F28" s="60">
        <v>11046000</v>
      </c>
      <c r="G28" s="61">
        <f>[3]ม.ค.!E17</f>
        <v>0</v>
      </c>
    </row>
    <row r="29" spans="1:10">
      <c r="A29" s="56"/>
      <c r="B29" s="57"/>
      <c r="C29" s="57"/>
      <c r="D29" s="56">
        <f>G29+ธ.ค.!D29</f>
        <v>155921.85999999999</v>
      </c>
      <c r="E29" s="71" t="s">
        <v>81</v>
      </c>
      <c r="F29" s="60">
        <v>21040000</v>
      </c>
      <c r="G29" s="61">
        <f>[4]ม.ค.!E40</f>
        <v>14362.14</v>
      </c>
    </row>
    <row r="30" spans="1:10">
      <c r="A30" s="56"/>
      <c r="B30" s="57"/>
      <c r="C30" s="57"/>
      <c r="D30" s="56">
        <f>G30+ธ.ค.!D30</f>
        <v>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G31+ธ.ค.!D31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56">
        <f>G32+ธ.ค.!D32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G33+ธ.ค.!D33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G34+ธ.ค.!D34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G35+ธ.ค.!D35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218937.86</v>
      </c>
      <c r="E36" s="44" t="s">
        <v>24</v>
      </c>
      <c r="F36" s="48"/>
      <c r="G36" s="49">
        <f>SUM(G21:G35)</f>
        <v>40262.14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0</v>
      </c>
      <c r="C38" s="18">
        <f>C20+C36</f>
        <v>34440000</v>
      </c>
      <c r="D38" s="18">
        <f>D20+D36</f>
        <v>13302575.15</v>
      </c>
      <c r="E38" s="36" t="s">
        <v>27</v>
      </c>
      <c r="F38" s="13"/>
      <c r="G38" s="14">
        <f>(G20+G36)</f>
        <v>4764513.0699999994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>
      <c r="A40" s="111"/>
      <c r="B40" s="111"/>
      <c r="C40" s="111"/>
      <c r="D40" s="111"/>
      <c r="E40" s="111"/>
      <c r="F40" s="111"/>
      <c r="G40" s="111"/>
    </row>
    <row r="41" spans="1:11" s="27" customFormat="1" ht="23.25" thickBot="1">
      <c r="A41" s="141" t="s">
        <v>75</v>
      </c>
      <c r="B41" s="142"/>
      <c r="C41" s="142"/>
      <c r="D41" s="142"/>
      <c r="E41" s="142"/>
      <c r="F41" s="142"/>
      <c r="G41" s="142"/>
    </row>
    <row r="42" spans="1:11" ht="23.25" thickTop="1">
      <c r="A42" s="129" t="s">
        <v>1</v>
      </c>
      <c r="B42" s="130"/>
      <c r="C42" s="130"/>
      <c r="D42" s="130"/>
      <c r="E42" s="131" t="s">
        <v>6</v>
      </c>
      <c r="F42" s="138" t="s">
        <v>7</v>
      </c>
      <c r="G42" s="4" t="s">
        <v>2</v>
      </c>
      <c r="H42" s="9"/>
      <c r="I42" s="119" t="s">
        <v>56</v>
      </c>
      <c r="J42" s="120"/>
      <c r="K42" s="27"/>
    </row>
    <row r="43" spans="1:11">
      <c r="A43" s="3" t="s">
        <v>3</v>
      </c>
      <c r="B43" s="3" t="s">
        <v>4</v>
      </c>
      <c r="C43" s="3"/>
      <c r="D43" s="3" t="s">
        <v>5</v>
      </c>
      <c r="E43" s="132"/>
      <c r="F43" s="139"/>
      <c r="G43" s="4" t="s">
        <v>8</v>
      </c>
      <c r="H43" s="9"/>
      <c r="I43" s="121"/>
      <c r="J43" s="122"/>
      <c r="K43" s="27"/>
    </row>
    <row r="44" spans="1:11">
      <c r="A44" s="5" t="s">
        <v>9</v>
      </c>
      <c r="B44" s="5" t="s">
        <v>10</v>
      </c>
      <c r="C44" s="5" t="s">
        <v>11</v>
      </c>
      <c r="D44" s="5" t="s">
        <v>9</v>
      </c>
      <c r="E44" s="132"/>
      <c r="F44" s="139"/>
      <c r="G44" s="4" t="s">
        <v>12</v>
      </c>
      <c r="I44" s="104" t="s">
        <v>53</v>
      </c>
      <c r="J44" s="106" t="s">
        <v>53</v>
      </c>
    </row>
    <row r="45" spans="1:11">
      <c r="A45" s="29"/>
      <c r="B45" s="29" t="s">
        <v>13</v>
      </c>
      <c r="C45" s="29" t="s">
        <v>9</v>
      </c>
      <c r="D45" s="29"/>
      <c r="E45" s="133"/>
      <c r="F45" s="140"/>
      <c r="G45" s="7" t="s">
        <v>9</v>
      </c>
      <c r="I45" s="105" t="s">
        <v>54</v>
      </c>
      <c r="J45" s="107" t="s">
        <v>55</v>
      </c>
    </row>
    <row r="46" spans="1:11">
      <c r="A46" s="74"/>
      <c r="B46" s="74"/>
      <c r="C46" s="74"/>
      <c r="D46" s="74"/>
      <c r="E46" s="75" t="s">
        <v>28</v>
      </c>
      <c r="F46" s="76">
        <v>5000000</v>
      </c>
      <c r="G46" s="76"/>
      <c r="I46" s="76"/>
      <c r="J46" s="76"/>
    </row>
    <row r="47" spans="1:11">
      <c r="A47" s="56">
        <f>[5]ม.ค.!G7</f>
        <v>8451503</v>
      </c>
      <c r="B47" s="100">
        <f>[6]ม.ค.!C54</f>
        <v>0</v>
      </c>
      <c r="C47" s="77">
        <f>SUM(A47+B47)</f>
        <v>8451503</v>
      </c>
      <c r="D47" s="56">
        <f>G47+ธ.ค.!D46</f>
        <v>2971777</v>
      </c>
      <c r="E47" s="58" t="s">
        <v>29</v>
      </c>
      <c r="F47" s="60">
        <v>51100000</v>
      </c>
      <c r="G47" s="61">
        <f>I47+J47</f>
        <v>643128</v>
      </c>
      <c r="I47" s="87">
        <v>643128</v>
      </c>
      <c r="J47" s="98">
        <f>[6]ม.ค.!F12</f>
        <v>0</v>
      </c>
    </row>
    <row r="48" spans="1:11">
      <c r="A48" s="56">
        <f>[5]ม.ค.!G8</f>
        <v>3262320</v>
      </c>
      <c r="B48" s="100">
        <v>0</v>
      </c>
      <c r="C48" s="77">
        <f t="shared" ref="C48:C57" si="1">SUM(A48+B48)</f>
        <v>3262320</v>
      </c>
      <c r="D48" s="56">
        <f>G48+ธ.ค.!D47</f>
        <v>1079079</v>
      </c>
      <c r="E48" s="58" t="s">
        <v>30</v>
      </c>
      <c r="F48" s="60">
        <v>52100000</v>
      </c>
      <c r="G48" s="61">
        <f t="shared" ref="G48:G57" si="2">I48+J48</f>
        <v>264660</v>
      </c>
      <c r="I48" s="87">
        <v>264660</v>
      </c>
      <c r="J48" s="96"/>
    </row>
    <row r="49" spans="1:10">
      <c r="A49" s="56">
        <f>[5]ม.ค.!G9</f>
        <v>9361450</v>
      </c>
      <c r="B49" s="100">
        <f>[6]ม.ค.!C59</f>
        <v>0</v>
      </c>
      <c r="C49" s="77">
        <f t="shared" si="1"/>
        <v>9361450</v>
      </c>
      <c r="D49" s="56">
        <f>G49+ธ.ค.!D48</f>
        <v>2527218</v>
      </c>
      <c r="E49" s="58" t="s">
        <v>31</v>
      </c>
      <c r="F49" s="60">
        <v>52200000</v>
      </c>
      <c r="G49" s="61">
        <f t="shared" si="2"/>
        <v>631993</v>
      </c>
      <c r="I49" s="87">
        <v>631993</v>
      </c>
      <c r="J49" s="98">
        <f>[6]ม.ค.!F17</f>
        <v>0</v>
      </c>
    </row>
    <row r="50" spans="1:10">
      <c r="A50" s="56">
        <f>[5]ม.ค.!G10</f>
        <v>803600</v>
      </c>
      <c r="B50" s="100">
        <v>0</v>
      </c>
      <c r="C50" s="77">
        <f t="shared" si="1"/>
        <v>803600</v>
      </c>
      <c r="D50" s="56">
        <f>G50+ธ.ค.!D49</f>
        <v>103300</v>
      </c>
      <c r="E50" s="58" t="s">
        <v>32</v>
      </c>
      <c r="F50" s="60">
        <v>53100000</v>
      </c>
      <c r="G50" s="61">
        <f t="shared" si="2"/>
        <v>25900</v>
      </c>
      <c r="I50" s="87">
        <v>25900</v>
      </c>
      <c r="J50" s="96"/>
    </row>
    <row r="51" spans="1:10">
      <c r="A51" s="56">
        <f>[5]ม.ค.!G11</f>
        <v>2907800</v>
      </c>
      <c r="B51" s="100">
        <f>[6]ม.ค.!C67</f>
        <v>0</v>
      </c>
      <c r="C51" s="77">
        <f t="shared" si="1"/>
        <v>2907800</v>
      </c>
      <c r="D51" s="56">
        <f>G51+ธ.ค.!D50</f>
        <v>861426.39</v>
      </c>
      <c r="E51" s="58" t="s">
        <v>33</v>
      </c>
      <c r="F51" s="60">
        <v>53200000</v>
      </c>
      <c r="G51" s="61">
        <f t="shared" si="2"/>
        <v>341484</v>
      </c>
      <c r="I51" s="87">
        <f>319584+6900+8400+6600</f>
        <v>341484</v>
      </c>
      <c r="J51" s="99">
        <f>[6]ม.ค.!F25</f>
        <v>0</v>
      </c>
    </row>
    <row r="52" spans="1:10">
      <c r="A52" s="56">
        <f>[5]ม.ค.!G12</f>
        <v>1395700</v>
      </c>
      <c r="B52" s="100">
        <f>[6]ม.ค.!C62</f>
        <v>0</v>
      </c>
      <c r="C52" s="77">
        <f t="shared" si="1"/>
        <v>1395700</v>
      </c>
      <c r="D52" s="56">
        <f>G52+ธ.ค.!D51</f>
        <v>62396</v>
      </c>
      <c r="E52" s="58" t="s">
        <v>34</v>
      </c>
      <c r="F52" s="60">
        <v>53300000</v>
      </c>
      <c r="G52" s="61">
        <f t="shared" si="2"/>
        <v>29775</v>
      </c>
      <c r="I52" s="87">
        <v>29775</v>
      </c>
      <c r="J52" s="98">
        <f>[6]ม.ค.!F20</f>
        <v>0</v>
      </c>
    </row>
    <row r="53" spans="1:10">
      <c r="A53" s="56">
        <f>[5]ม.ค.!G13</f>
        <v>182027</v>
      </c>
      <c r="B53" s="100">
        <v>0</v>
      </c>
      <c r="C53" s="77">
        <f t="shared" si="1"/>
        <v>182027</v>
      </c>
      <c r="D53" s="56">
        <f>G53+ธ.ค.!D52</f>
        <v>51206.880000000005</v>
      </c>
      <c r="E53" s="58" t="s">
        <v>35</v>
      </c>
      <c r="F53" s="60">
        <v>53400000</v>
      </c>
      <c r="G53" s="61">
        <f t="shared" si="2"/>
        <v>15511.02</v>
      </c>
      <c r="I53" s="87">
        <v>15511.02</v>
      </c>
      <c r="J53" s="96"/>
    </row>
    <row r="54" spans="1:10">
      <c r="A54" s="56">
        <f>[5]ม.ค.!G14</f>
        <v>124600</v>
      </c>
      <c r="B54" s="100">
        <f>[6]ม.ค.!C71</f>
        <v>0</v>
      </c>
      <c r="C54" s="77">
        <f t="shared" si="1"/>
        <v>124600</v>
      </c>
      <c r="D54" s="56">
        <f>G54+ธ.ค.!D53</f>
        <v>0</v>
      </c>
      <c r="E54" s="58" t="s">
        <v>36</v>
      </c>
      <c r="F54" s="60">
        <v>54100000</v>
      </c>
      <c r="G54" s="61">
        <f t="shared" si="2"/>
        <v>0</v>
      </c>
      <c r="I54" s="87">
        <v>0</v>
      </c>
      <c r="J54" s="99">
        <f>[6]ม.ค.!F29</f>
        <v>0</v>
      </c>
    </row>
    <row r="55" spans="1:10">
      <c r="A55" s="56">
        <f>[5]ม.ค.!G15</f>
        <v>6378000</v>
      </c>
      <c r="B55" s="100">
        <f>[6]ม.ค.!C80</f>
        <v>0</v>
      </c>
      <c r="C55" s="77">
        <f t="shared" si="1"/>
        <v>6378000</v>
      </c>
      <c r="D55" s="56">
        <f>G55+ธ.ค.!D54</f>
        <v>539000</v>
      </c>
      <c r="E55" s="58" t="s">
        <v>37</v>
      </c>
      <c r="F55" s="60">
        <v>54200000</v>
      </c>
      <c r="G55" s="61">
        <f t="shared" si="2"/>
        <v>280000</v>
      </c>
      <c r="I55" s="87">
        <v>280000</v>
      </c>
      <c r="J55" s="98">
        <f>[6]ม.ค.!F38</f>
        <v>0</v>
      </c>
    </row>
    <row r="56" spans="1:10">
      <c r="A56" s="56">
        <f>[5]ม.ค.!G16</f>
        <v>25000</v>
      </c>
      <c r="B56" s="100">
        <v>0</v>
      </c>
      <c r="C56" s="77">
        <f t="shared" si="1"/>
        <v>25000</v>
      </c>
      <c r="D56" s="56">
        <f>G56+ธ.ค.!D55</f>
        <v>0</v>
      </c>
      <c r="E56" s="58" t="s">
        <v>38</v>
      </c>
      <c r="F56" s="60">
        <v>55100000</v>
      </c>
      <c r="G56" s="61">
        <f t="shared" si="2"/>
        <v>0</v>
      </c>
      <c r="I56" s="87">
        <v>0</v>
      </c>
      <c r="J56" s="96"/>
    </row>
    <row r="57" spans="1:10">
      <c r="A57" s="56">
        <f>[5]ม.ค.!G17</f>
        <v>1548000</v>
      </c>
      <c r="B57" s="101">
        <v>0</v>
      </c>
      <c r="C57" s="78">
        <f t="shared" si="1"/>
        <v>1548000</v>
      </c>
      <c r="D57" s="62">
        <f>G57+ธ.ค.!D56</f>
        <v>676000</v>
      </c>
      <c r="E57" s="64" t="s">
        <v>39</v>
      </c>
      <c r="F57" s="65">
        <v>56100000</v>
      </c>
      <c r="G57" s="66">
        <f t="shared" si="2"/>
        <v>329000</v>
      </c>
      <c r="I57" s="88">
        <v>329000</v>
      </c>
      <c r="J57" s="97"/>
    </row>
    <row r="58" spans="1:10" ht="23.25" thickBot="1">
      <c r="A58" s="18">
        <f>SUM(A47:A57)</f>
        <v>34440000</v>
      </c>
      <c r="B58" s="102">
        <f t="shared" ref="B58:C58" si="3">SUM(B47:B57)</f>
        <v>0</v>
      </c>
      <c r="C58" s="18">
        <f t="shared" si="3"/>
        <v>34440000</v>
      </c>
      <c r="D58" s="18">
        <f>SUM(D47:D57)</f>
        <v>8871403.2699999996</v>
      </c>
      <c r="E58" s="36" t="s">
        <v>24</v>
      </c>
      <c r="F58" s="15"/>
      <c r="G58" s="12">
        <f>SUM(G47:G57)</f>
        <v>2561451.02</v>
      </c>
      <c r="I58" s="12">
        <f>SUM(I47:I57)</f>
        <v>2561451.02</v>
      </c>
      <c r="J58" s="12">
        <f>SUM(J47:J57)</f>
        <v>0</v>
      </c>
    </row>
    <row r="59" spans="1:10" ht="23.25" thickTop="1">
      <c r="A59" s="67"/>
      <c r="B59" s="68"/>
      <c r="C59" s="68"/>
      <c r="D59" s="67">
        <f>G59+ธ.ค.!D58</f>
        <v>70032</v>
      </c>
      <c r="E59" s="70" t="s">
        <v>26</v>
      </c>
      <c r="F59" s="55">
        <v>11041000</v>
      </c>
      <c r="G59" s="110">
        <v>16216</v>
      </c>
    </row>
    <row r="60" spans="1:10">
      <c r="A60" s="56"/>
      <c r="B60" s="57"/>
      <c r="C60" s="57"/>
      <c r="D60" s="56">
        <f>G60+ธ.ค.!D59</f>
        <v>0</v>
      </c>
      <c r="E60" s="71" t="s">
        <v>48</v>
      </c>
      <c r="F60" s="60">
        <v>11045000</v>
      </c>
      <c r="G60" s="87">
        <v>0</v>
      </c>
    </row>
    <row r="61" spans="1:10">
      <c r="A61" s="56"/>
      <c r="B61" s="57"/>
      <c r="C61" s="57"/>
      <c r="D61" s="56">
        <f>G61+ธ.ค.!D60</f>
        <v>0</v>
      </c>
      <c r="E61" s="71" t="s">
        <v>49</v>
      </c>
      <c r="F61" s="60">
        <v>11046000</v>
      </c>
      <c r="G61" s="61">
        <f>[3]ม.ค.!D17</f>
        <v>0</v>
      </c>
    </row>
    <row r="62" spans="1:10" ht="18.75" customHeight="1">
      <c r="A62" s="56"/>
      <c r="B62" s="57"/>
      <c r="C62" s="57"/>
      <c r="D62" s="56">
        <f>G62+ธ.ค.!D61</f>
        <v>2202968</v>
      </c>
      <c r="E62" s="71" t="s">
        <v>74</v>
      </c>
      <c r="F62" s="60">
        <v>21010000</v>
      </c>
      <c r="G62" s="61">
        <f>[4]ม.ค.!F14</f>
        <v>0</v>
      </c>
      <c r="I62" s="113" t="s">
        <v>83</v>
      </c>
      <c r="J62" s="114"/>
    </row>
    <row r="63" spans="1:10" ht="18.75" customHeight="1">
      <c r="A63" s="56"/>
      <c r="B63" s="57"/>
      <c r="C63" s="57"/>
      <c r="D63" s="56">
        <f>G63+ธ.ค.!D62</f>
        <v>500027.05</v>
      </c>
      <c r="E63" s="71" t="s">
        <v>80</v>
      </c>
      <c r="F63" s="60">
        <v>21020000</v>
      </c>
      <c r="G63" s="61">
        <f>[4]ม.ค.!F25</f>
        <v>0</v>
      </c>
      <c r="I63" s="115"/>
      <c r="J63" s="116"/>
    </row>
    <row r="64" spans="1:10">
      <c r="A64" s="56"/>
      <c r="B64" s="57"/>
      <c r="C64" s="57"/>
      <c r="D64" s="56">
        <f>G64+ธ.ค.!D63</f>
        <v>0</v>
      </c>
      <c r="E64" s="71" t="s">
        <v>40</v>
      </c>
      <c r="F64" s="60">
        <v>21030000</v>
      </c>
      <c r="G64" s="87">
        <v>0</v>
      </c>
      <c r="I64" s="115"/>
      <c r="J64" s="116"/>
    </row>
    <row r="65" spans="1:9">
      <c r="A65" s="56"/>
      <c r="B65" s="57"/>
      <c r="C65" s="57"/>
      <c r="D65" s="56">
        <f>G65+ธ.ค.!D64</f>
        <v>144498.27000000002</v>
      </c>
      <c r="E65" s="71" t="s">
        <v>81</v>
      </c>
      <c r="F65" s="95">
        <v>21040000</v>
      </c>
      <c r="G65" s="61">
        <f>[4]ม.ค.!$F$40</f>
        <v>34591.69</v>
      </c>
    </row>
    <row r="66" spans="1:9">
      <c r="A66" s="56"/>
      <c r="B66" s="57"/>
      <c r="C66" s="57"/>
      <c r="D66" s="56">
        <f>ธ.ค.!D65</f>
        <v>23000</v>
      </c>
      <c r="E66" s="71" t="s">
        <v>41</v>
      </c>
      <c r="F66" s="60">
        <v>31000000</v>
      </c>
      <c r="G66" s="61"/>
    </row>
    <row r="67" spans="1:9">
      <c r="A67" s="63"/>
      <c r="B67" s="63"/>
      <c r="C67" s="63"/>
      <c r="D67" s="63"/>
      <c r="E67" s="72" t="s">
        <v>76</v>
      </c>
      <c r="F67" s="65">
        <v>32000000</v>
      </c>
      <c r="G67" s="73"/>
    </row>
    <row r="68" spans="1:9" ht="23.25" thickBot="1">
      <c r="A68" s="21"/>
      <c r="B68" s="21"/>
      <c r="C68" s="21"/>
      <c r="D68" s="19">
        <f>SUM(D59:D67)</f>
        <v>2940525.32</v>
      </c>
      <c r="E68" s="36" t="s">
        <v>24</v>
      </c>
      <c r="F68" s="13"/>
      <c r="G68" s="14">
        <f>SUM(G59:G67)</f>
        <v>50807.69</v>
      </c>
    </row>
    <row r="69" spans="1:9" ht="23.25" thickTop="1">
      <c r="A69" s="23"/>
      <c r="B69" s="23"/>
      <c r="C69" s="23"/>
      <c r="D69" s="23"/>
      <c r="E69" s="37"/>
      <c r="F69" s="24"/>
      <c r="G69" s="25"/>
    </row>
    <row r="70" spans="1:9" ht="23.25" thickBot="1">
      <c r="A70" s="26">
        <f>A58+A68</f>
        <v>34440000</v>
      </c>
      <c r="B70" s="26">
        <f>B58+B68</f>
        <v>0</v>
      </c>
      <c r="C70" s="26">
        <f>C58+C68</f>
        <v>34440000</v>
      </c>
      <c r="D70" s="26">
        <f>D58+D68</f>
        <v>11811928.59</v>
      </c>
      <c r="E70" s="36" t="s">
        <v>42</v>
      </c>
      <c r="F70" s="13"/>
      <c r="G70" s="14">
        <f>G58+G68</f>
        <v>2612258.71</v>
      </c>
    </row>
    <row r="71" spans="1:9" ht="23.25" thickTop="1">
      <c r="A71" s="27"/>
      <c r="B71" s="27"/>
      <c r="C71" s="27"/>
      <c r="D71" s="17"/>
      <c r="E71" s="39"/>
      <c r="F71" s="27"/>
      <c r="G71" s="10"/>
    </row>
    <row r="72" spans="1:9">
      <c r="A72" s="27"/>
      <c r="B72" s="27"/>
      <c r="C72" s="27"/>
      <c r="D72" s="41">
        <f>SUM(D38-D70)</f>
        <v>1490646.5600000005</v>
      </c>
      <c r="E72" s="39" t="s">
        <v>52</v>
      </c>
      <c r="F72" s="27"/>
      <c r="G72" s="41">
        <f>SUM(G38-G70)</f>
        <v>2152254.3599999994</v>
      </c>
    </row>
    <row r="73" spans="1:9">
      <c r="A73" s="27"/>
      <c r="B73" s="27"/>
      <c r="C73" s="27"/>
      <c r="D73" s="9"/>
      <c r="E73" s="39"/>
      <c r="F73" s="27"/>
      <c r="G73" s="25"/>
    </row>
    <row r="74" spans="1:9" ht="23.25" thickBot="1">
      <c r="A74" s="27"/>
      <c r="B74" s="27"/>
      <c r="C74" s="27"/>
      <c r="D74" s="14">
        <f>(D8+D38-D70)</f>
        <v>24493392.02</v>
      </c>
      <c r="E74" s="39" t="s">
        <v>43</v>
      </c>
      <c r="F74" s="27"/>
      <c r="G74" s="14">
        <f>(G8+G38-G70)</f>
        <v>24493392.02</v>
      </c>
      <c r="H74" s="82" t="s">
        <v>77</v>
      </c>
      <c r="I74" s="82" t="s">
        <v>78</v>
      </c>
    </row>
    <row r="75" spans="1:9" ht="23.25" thickTop="1">
      <c r="I75" s="103" t="s">
        <v>79</v>
      </c>
    </row>
    <row r="76" spans="1:9" s="1" customFormat="1" ht="23.25">
      <c r="A76" s="2"/>
      <c r="B76" s="2"/>
      <c r="C76" s="2"/>
      <c r="D76" s="2"/>
      <c r="E76" s="40"/>
      <c r="F76" s="2"/>
      <c r="G76" s="2"/>
    </row>
    <row r="77" spans="1:9" s="1" customFormat="1" ht="23.25">
      <c r="A77" s="31"/>
      <c r="B77" s="32"/>
      <c r="C77" s="33"/>
      <c r="D77" s="33"/>
      <c r="F77" s="109" t="s">
        <v>86</v>
      </c>
    </row>
    <row r="78" spans="1:9" s="1" customFormat="1" ht="23.25">
      <c r="A78" s="31"/>
      <c r="B78" s="32"/>
      <c r="C78" s="33"/>
      <c r="D78" s="33"/>
      <c r="F78" s="109" t="s">
        <v>87</v>
      </c>
    </row>
    <row r="79" spans="1:9">
      <c r="A79" s="124" t="s">
        <v>50</v>
      </c>
      <c r="B79" s="124"/>
      <c r="C79" s="124"/>
      <c r="D79" s="124"/>
      <c r="E79" s="124"/>
      <c r="F79" s="124"/>
      <c r="G79" s="124"/>
    </row>
  </sheetData>
  <mergeCells count="15">
    <mergeCell ref="I62:J64"/>
    <mergeCell ref="A79:G79"/>
    <mergeCell ref="A1:G1"/>
    <mergeCell ref="I1:K1"/>
    <mergeCell ref="A2:G2"/>
    <mergeCell ref="A3:G3"/>
    <mergeCell ref="A4:D4"/>
    <mergeCell ref="E4:E7"/>
    <mergeCell ref="F4:F7"/>
    <mergeCell ref="A39:G39"/>
    <mergeCell ref="A42:D42"/>
    <mergeCell ref="E42:E45"/>
    <mergeCell ref="F42:F45"/>
    <mergeCell ref="I42:J43"/>
    <mergeCell ref="A41:G41"/>
  </mergeCells>
  <conditionalFormatting sqref="G59:G60 G64 G21:G27 G30:G31">
    <cfRule type="expression" dxfId="8" priority="13">
      <formula>ISBLANK(G21)</formula>
    </cfRule>
  </conditionalFormatting>
  <dataValidations disablePrompts="1"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1181102362204722" right="0.27559055118110237" top="0.47244094488188981" bottom="0.55118110236220474" header="0.31496062992125984" footer="0.31496062992125984"/>
  <pageSetup paperSize="9" scale="8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zoomScale="115" zoomScaleNormal="115" workbookViewId="0">
      <selection activeCell="E80" sqref="E80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กุมภาพันธ์  2560</v>
      </c>
      <c r="B3" s="126"/>
      <c r="C3" s="126"/>
      <c r="D3" s="126"/>
      <c r="E3" s="126"/>
      <c r="F3" s="126"/>
      <c r="G3" s="126"/>
      <c r="I3" s="89">
        <v>2560</v>
      </c>
      <c r="J3" s="89" t="s">
        <v>64</v>
      </c>
      <c r="K3" s="89">
        <v>2560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ต.ค.!D8</f>
        <v>23002745.460000001</v>
      </c>
      <c r="E8" s="75" t="s">
        <v>14</v>
      </c>
      <c r="F8" s="76"/>
      <c r="G8" s="79">
        <f>ม.ค.!G74</f>
        <v>24493392.02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G10+ม.ค.!D10</f>
        <v>2442469.6999999997</v>
      </c>
      <c r="E10" s="58" t="s">
        <v>16</v>
      </c>
      <c r="F10" s="60">
        <v>41100000</v>
      </c>
      <c r="G10" s="61">
        <f>[2]ก.พ.!H12</f>
        <v>2435326.36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G11+ม.ค.!D11</f>
        <v>36636</v>
      </c>
      <c r="E11" s="58" t="s">
        <v>17</v>
      </c>
      <c r="F11" s="60">
        <v>41200000</v>
      </c>
      <c r="G11" s="61">
        <f>[2]ก.พ.!H34</f>
        <v>16739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G12+ม.ค.!D12</f>
        <v>62409.41</v>
      </c>
      <c r="E12" s="58" t="s">
        <v>18</v>
      </c>
      <c r="F12" s="60">
        <v>41300000</v>
      </c>
      <c r="G12" s="61">
        <f>[2]ก.พ.!H38</f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G13+ม.ค.!D13</f>
        <v>0</v>
      </c>
      <c r="E13" s="58" t="s">
        <v>19</v>
      </c>
      <c r="F13" s="60">
        <v>41400000</v>
      </c>
      <c r="G13" s="61">
        <f>[2]ก.พ.!H39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G14+ม.ค.!D14</f>
        <v>11670</v>
      </c>
      <c r="E14" s="58" t="s">
        <v>20</v>
      </c>
      <c r="F14" s="60">
        <v>41500000</v>
      </c>
      <c r="G14" s="61">
        <f>[2]ก.พ.!H49</f>
        <v>2570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G15+ม.ค.!D15</f>
        <v>0</v>
      </c>
      <c r="E15" s="58" t="s">
        <v>21</v>
      </c>
      <c r="F15" s="60">
        <v>41600000</v>
      </c>
      <c r="G15" s="61">
        <f>[2]ก.พ.!H52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G16+ม.ค.!D16</f>
        <v>4836379.82</v>
      </c>
      <c r="E16" s="58" t="s">
        <v>22</v>
      </c>
      <c r="F16" s="60">
        <v>42100000</v>
      </c>
      <c r="G16" s="61">
        <f>[2]ก.พ.!H67</f>
        <v>1368665.28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G17+ม.ค.!D17</f>
        <v>9517373</v>
      </c>
      <c r="E17" s="64" t="s">
        <v>23</v>
      </c>
      <c r="F17" s="65">
        <v>43100000</v>
      </c>
      <c r="G17" s="66">
        <f>[2]ก.พ.!H73</f>
        <v>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16906937.93</v>
      </c>
      <c r="E18" s="44" t="s">
        <v>24</v>
      </c>
      <c r="F18" s="45"/>
      <c r="G18" s="43">
        <f>SUM(G10:G17)</f>
        <v>3823300.6399999997</v>
      </c>
    </row>
    <row r="19" spans="1:10">
      <c r="A19" s="16">
        <v>0</v>
      </c>
      <c r="B19" s="22">
        <f>D19</f>
        <v>0</v>
      </c>
      <c r="C19" s="42">
        <f>A19+B19</f>
        <v>0</v>
      </c>
      <c r="D19" s="34">
        <f>G19+ม.ค.!D19</f>
        <v>0</v>
      </c>
      <c r="E19" s="35" t="s">
        <v>25</v>
      </c>
      <c r="F19" s="8">
        <v>44100000</v>
      </c>
      <c r="G19" s="11">
        <f>[2]ก.พ.!H74</f>
        <v>0</v>
      </c>
    </row>
    <row r="20" spans="1:10" ht="23.25" thickBot="1">
      <c r="A20" s="18">
        <f>SUM(A18+A19)</f>
        <v>34440000</v>
      </c>
      <c r="B20" s="18">
        <f>SUM(B18+B19)</f>
        <v>0</v>
      </c>
      <c r="C20" s="18">
        <f>SUM(C18+C19)</f>
        <v>34440000</v>
      </c>
      <c r="D20" s="18">
        <f>SUM(D18+D19)</f>
        <v>16906937.93</v>
      </c>
      <c r="E20" s="36" t="s">
        <v>24</v>
      </c>
      <c r="F20" s="20"/>
      <c r="G20" s="12">
        <f>SUM(G18+G19)</f>
        <v>3823300.6399999997</v>
      </c>
    </row>
    <row r="21" spans="1:10" ht="23.25" thickTop="1">
      <c r="A21" s="67"/>
      <c r="B21" s="68"/>
      <c r="C21" s="68"/>
      <c r="D21" s="67">
        <f>G21+ม.ค.!D21</f>
        <v>73032</v>
      </c>
      <c r="E21" s="70" t="s">
        <v>26</v>
      </c>
      <c r="F21" s="55">
        <v>11041000</v>
      </c>
      <c r="G21" s="86">
        <f>3000+4016+3000</f>
        <v>10016</v>
      </c>
      <c r="I21" s="84"/>
      <c r="J21" s="84"/>
    </row>
    <row r="22" spans="1:10">
      <c r="A22" s="91"/>
      <c r="B22" s="92"/>
      <c r="C22" s="92"/>
      <c r="D22" s="56">
        <f>G22+ม.ค.!D22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G23+ม.ค.!D23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G24+ม.ค.!D24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G25+ม.ค.!D25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G26+ม.ค.!D26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G27+ม.ค.!D27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G28+ม.ค.!D28</f>
        <v>0</v>
      </c>
      <c r="E28" s="71" t="s">
        <v>49</v>
      </c>
      <c r="F28" s="60">
        <v>11046000</v>
      </c>
      <c r="G28" s="61">
        <f>[3]ก.พ.!E17</f>
        <v>0</v>
      </c>
    </row>
    <row r="29" spans="1:10">
      <c r="A29" s="56"/>
      <c r="B29" s="57"/>
      <c r="C29" s="57"/>
      <c r="D29" s="56">
        <f>G29+ม.ค.!D29</f>
        <v>168172.36</v>
      </c>
      <c r="E29" s="71" t="s">
        <v>81</v>
      </c>
      <c r="F29" s="60">
        <v>21040000</v>
      </c>
      <c r="G29" s="61">
        <f>[4]ก.พ.!E40</f>
        <v>12250.5</v>
      </c>
    </row>
    <row r="30" spans="1:10">
      <c r="A30" s="56"/>
      <c r="B30" s="57"/>
      <c r="C30" s="57"/>
      <c r="D30" s="56">
        <f>G30+ม.ค.!D30</f>
        <v>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G31+ม.ค.!D31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 t="s">
        <v>84</v>
      </c>
      <c r="D32" s="56">
        <f>G32+ม.ค.!D32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G33+ม.ค.!D33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G34+ม.ค.!D34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G35+ม.ค.!D35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241204.36</v>
      </c>
      <c r="E36" s="44" t="s">
        <v>24</v>
      </c>
      <c r="F36" s="48"/>
      <c r="G36" s="49">
        <f>SUM(G21:G35)</f>
        <v>22266.5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0</v>
      </c>
      <c r="C38" s="18">
        <f>C20+C36</f>
        <v>34440000</v>
      </c>
      <c r="D38" s="18">
        <f>D20+D36</f>
        <v>17148142.289999999</v>
      </c>
      <c r="E38" s="36" t="s">
        <v>27</v>
      </c>
      <c r="F38" s="13"/>
      <c r="G38" s="14">
        <f>(G20+G36)</f>
        <v>3845567.1399999997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 t="s">
        <v>7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[5]ก.พ.!G7</f>
        <v>8451503</v>
      </c>
      <c r="B46" s="100">
        <f>[6]ก.พ.!C54</f>
        <v>0</v>
      </c>
      <c r="C46" s="77">
        <f>SUM(A46+B46)</f>
        <v>8451503</v>
      </c>
      <c r="D46" s="56">
        <f>G46+ม.ค.!D47</f>
        <v>3610205</v>
      </c>
      <c r="E46" s="58" t="s">
        <v>29</v>
      </c>
      <c r="F46" s="60">
        <v>51100000</v>
      </c>
      <c r="G46" s="61">
        <f>I46+J46</f>
        <v>638428</v>
      </c>
      <c r="I46" s="87">
        <v>638428</v>
      </c>
      <c r="J46" s="98">
        <v>0</v>
      </c>
    </row>
    <row r="47" spans="1:11">
      <c r="A47" s="56">
        <f>[5]ก.พ.!G8</f>
        <v>3262320</v>
      </c>
      <c r="B47" s="100">
        <v>0</v>
      </c>
      <c r="C47" s="77">
        <f t="shared" ref="C47:C56" si="1">SUM(A47+B47)</f>
        <v>3262320</v>
      </c>
      <c r="D47" s="56">
        <f>G47+ม.ค.!D48</f>
        <v>1343739</v>
      </c>
      <c r="E47" s="58" t="s">
        <v>30</v>
      </c>
      <c r="F47" s="60">
        <v>52100000</v>
      </c>
      <c r="G47" s="61">
        <f t="shared" ref="G47:G56" si="2">I47+J47</f>
        <v>264660</v>
      </c>
      <c r="I47" s="87">
        <v>264660</v>
      </c>
      <c r="J47" s="96"/>
    </row>
    <row r="48" spans="1:11">
      <c r="A48" s="56">
        <f>[5]ก.พ.!G9</f>
        <v>9361450</v>
      </c>
      <c r="B48" s="100">
        <f>[6]ก.พ.!C59</f>
        <v>0</v>
      </c>
      <c r="C48" s="77">
        <f t="shared" si="1"/>
        <v>9361450</v>
      </c>
      <c r="D48" s="56">
        <f>G48+ม.ค.!D49</f>
        <v>3158998</v>
      </c>
      <c r="E48" s="58" t="s">
        <v>31</v>
      </c>
      <c r="F48" s="60">
        <v>52200000</v>
      </c>
      <c r="G48" s="61">
        <f t="shared" si="2"/>
        <v>631780</v>
      </c>
      <c r="I48" s="87">
        <v>631780</v>
      </c>
      <c r="J48" s="98">
        <v>0</v>
      </c>
    </row>
    <row r="49" spans="1:10">
      <c r="A49" s="56">
        <f>[5]ก.พ.!G10</f>
        <v>803600</v>
      </c>
      <c r="B49" s="100">
        <v>0</v>
      </c>
      <c r="C49" s="77">
        <f t="shared" si="1"/>
        <v>803600</v>
      </c>
      <c r="D49" s="56">
        <f>G49+ม.ค.!D50</f>
        <v>124345</v>
      </c>
      <c r="E49" s="58" t="s">
        <v>32</v>
      </c>
      <c r="F49" s="60">
        <v>53100000</v>
      </c>
      <c r="G49" s="61">
        <f t="shared" si="2"/>
        <v>21045</v>
      </c>
      <c r="I49" s="87">
        <v>21045</v>
      </c>
      <c r="J49" s="96"/>
    </row>
    <row r="50" spans="1:10">
      <c r="A50" s="56">
        <f>[5]ก.พ.!G11</f>
        <v>3265000</v>
      </c>
      <c r="B50" s="100">
        <f>[6]ก.พ.!C67</f>
        <v>0</v>
      </c>
      <c r="C50" s="77">
        <f t="shared" si="1"/>
        <v>3265000</v>
      </c>
      <c r="D50" s="56">
        <f>G50+ม.ค.!D51</f>
        <v>919642.39</v>
      </c>
      <c r="E50" s="58" t="s">
        <v>33</v>
      </c>
      <c r="F50" s="60">
        <v>53200000</v>
      </c>
      <c r="G50" s="61">
        <f t="shared" si="2"/>
        <v>58216</v>
      </c>
      <c r="I50" s="87">
        <f>48200+3000+4016+3000</f>
        <v>58216</v>
      </c>
      <c r="J50" s="99">
        <f>[6]ก.พ.!F25</f>
        <v>0</v>
      </c>
    </row>
    <row r="51" spans="1:10">
      <c r="A51" s="56">
        <f>[5]ก.พ.!G12</f>
        <v>1395700</v>
      </c>
      <c r="B51" s="100">
        <f>[6]ก.พ.!C62</f>
        <v>0</v>
      </c>
      <c r="C51" s="77">
        <f t="shared" si="1"/>
        <v>1395700</v>
      </c>
      <c r="D51" s="56">
        <f>G51+ม.ค.!D52</f>
        <v>328847.84000000003</v>
      </c>
      <c r="E51" s="58" t="s">
        <v>34</v>
      </c>
      <c r="F51" s="60">
        <v>53300000</v>
      </c>
      <c r="G51" s="61">
        <f t="shared" si="2"/>
        <v>266451.84000000003</v>
      </c>
      <c r="I51" s="87">
        <v>266451.84000000003</v>
      </c>
      <c r="J51" s="98">
        <f>[6]ก.พ.!F20</f>
        <v>0</v>
      </c>
    </row>
    <row r="52" spans="1:10">
      <c r="A52" s="56">
        <f>[5]ก.พ.!G13</f>
        <v>182027</v>
      </c>
      <c r="B52" s="100">
        <v>0</v>
      </c>
      <c r="C52" s="77">
        <f t="shared" si="1"/>
        <v>182027</v>
      </c>
      <c r="D52" s="56">
        <f>G52+ม.ค.!D53</f>
        <v>57836.820000000007</v>
      </c>
      <c r="E52" s="58" t="s">
        <v>35</v>
      </c>
      <c r="F52" s="60">
        <v>53400000</v>
      </c>
      <c r="G52" s="61">
        <f t="shared" si="2"/>
        <v>6629.94</v>
      </c>
      <c r="I52" s="87">
        <v>6629.94</v>
      </c>
      <c r="J52" s="96"/>
    </row>
    <row r="53" spans="1:10">
      <c r="A53" s="56">
        <f>[5]ก.พ.!G14</f>
        <v>124600</v>
      </c>
      <c r="B53" s="100">
        <f>[6]ก.พ.!C71</f>
        <v>0</v>
      </c>
      <c r="C53" s="77">
        <f t="shared" si="1"/>
        <v>124600</v>
      </c>
      <c r="D53" s="56">
        <f>G53+ม.ค.!D54</f>
        <v>0</v>
      </c>
      <c r="E53" s="58" t="s">
        <v>36</v>
      </c>
      <c r="F53" s="60">
        <v>54100000</v>
      </c>
      <c r="G53" s="61">
        <f t="shared" si="2"/>
        <v>0</v>
      </c>
      <c r="I53" s="87">
        <v>0</v>
      </c>
      <c r="J53" s="99">
        <f>[6]ก.พ.!F29</f>
        <v>0</v>
      </c>
    </row>
    <row r="54" spans="1:10">
      <c r="A54" s="56">
        <f>[5]ก.พ.!G15</f>
        <v>5971800</v>
      </c>
      <c r="B54" s="100">
        <f>[6]ก.พ.!C80</f>
        <v>0</v>
      </c>
      <c r="C54" s="77">
        <f t="shared" si="1"/>
        <v>5971800</v>
      </c>
      <c r="D54" s="56">
        <f>G54+ม.ค.!D55</f>
        <v>539000</v>
      </c>
      <c r="E54" s="58" t="s">
        <v>37</v>
      </c>
      <c r="F54" s="60">
        <v>54200000</v>
      </c>
      <c r="G54" s="61">
        <f t="shared" si="2"/>
        <v>0</v>
      </c>
      <c r="I54" s="87">
        <v>0</v>
      </c>
      <c r="J54" s="98">
        <f>[6]ก.พ.!F38</f>
        <v>0</v>
      </c>
    </row>
    <row r="55" spans="1:10">
      <c r="A55" s="56">
        <f>[5]ก.พ.!G16</f>
        <v>25000</v>
      </c>
      <c r="B55" s="100">
        <v>0</v>
      </c>
      <c r="C55" s="77">
        <f t="shared" si="1"/>
        <v>25000</v>
      </c>
      <c r="D55" s="56">
        <f>G55+ม.ค.!D56</f>
        <v>0</v>
      </c>
      <c r="E55" s="58" t="s">
        <v>38</v>
      </c>
      <c r="F55" s="60">
        <v>55100000</v>
      </c>
      <c r="G55" s="61">
        <f t="shared" si="2"/>
        <v>0</v>
      </c>
      <c r="I55" s="87">
        <v>0</v>
      </c>
      <c r="J55" s="96"/>
    </row>
    <row r="56" spans="1:10">
      <c r="A56" s="56">
        <f>[5]ก.พ.!G17</f>
        <v>1597000</v>
      </c>
      <c r="B56" s="101">
        <v>0</v>
      </c>
      <c r="C56" s="78">
        <f t="shared" si="1"/>
        <v>1597000</v>
      </c>
      <c r="D56" s="62">
        <f>G56+ม.ค.!D57</f>
        <v>716000</v>
      </c>
      <c r="E56" s="64" t="s">
        <v>39</v>
      </c>
      <c r="F56" s="65">
        <v>56100000</v>
      </c>
      <c r="G56" s="66">
        <f t="shared" si="2"/>
        <v>40000</v>
      </c>
      <c r="I56" s="88">
        <v>40000</v>
      </c>
      <c r="J56" s="97"/>
    </row>
    <row r="57" spans="1:10" ht="23.25" thickBot="1">
      <c r="A57" s="18">
        <f>SUM(A46:A56)</f>
        <v>34440000</v>
      </c>
      <c r="B57" s="102">
        <f t="shared" ref="B57:C57" si="3">SUM(B46:B56)</f>
        <v>0</v>
      </c>
      <c r="C57" s="18">
        <f t="shared" si="3"/>
        <v>34440000</v>
      </c>
      <c r="D57" s="18">
        <f>SUM(D46:D56)</f>
        <v>10798614.050000001</v>
      </c>
      <c r="E57" s="36" t="s">
        <v>41</v>
      </c>
      <c r="F57" s="15"/>
      <c r="G57" s="12">
        <f>SUM(G46:G56)</f>
        <v>1927210.78</v>
      </c>
      <c r="I57" s="12">
        <f>SUM(I46:I56)</f>
        <v>1927210.78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G58+ม.ค.!D59</f>
        <v>110440</v>
      </c>
      <c r="E58" s="70" t="s">
        <v>26</v>
      </c>
      <c r="F58" s="55">
        <v>11041000</v>
      </c>
      <c r="G58" s="86">
        <v>40408</v>
      </c>
    </row>
    <row r="59" spans="1:10">
      <c r="A59" s="56"/>
      <c r="B59" s="57"/>
      <c r="C59" s="57"/>
      <c r="D59" s="56">
        <f>G59+ม.ค.!D60</f>
        <v>0</v>
      </c>
      <c r="E59" s="71" t="s">
        <v>48</v>
      </c>
      <c r="F59" s="60">
        <v>11045000</v>
      </c>
      <c r="G59" s="87">
        <v>0</v>
      </c>
    </row>
    <row r="60" spans="1:10">
      <c r="A60" s="56"/>
      <c r="B60" s="57"/>
      <c r="C60" s="57"/>
      <c r="D60" s="56">
        <f>G60+ม.ค.!D61</f>
        <v>0</v>
      </c>
      <c r="E60" s="71" t="s">
        <v>49</v>
      </c>
      <c r="F60" s="60">
        <v>11046000</v>
      </c>
      <c r="G60" s="61">
        <f>[3]ก.พ.!D17</f>
        <v>0</v>
      </c>
    </row>
    <row r="61" spans="1:10" ht="21.75" customHeight="1">
      <c r="A61" s="56"/>
      <c r="B61" s="57"/>
      <c r="C61" s="57"/>
      <c r="D61" s="56">
        <f>G61+ม.ค.!D62</f>
        <v>2202968</v>
      </c>
      <c r="E61" s="71" t="s">
        <v>74</v>
      </c>
      <c r="F61" s="60">
        <v>21010000</v>
      </c>
      <c r="G61" s="61">
        <f>[4]ก.พ.!F14</f>
        <v>0</v>
      </c>
      <c r="I61" s="113" t="s">
        <v>83</v>
      </c>
      <c r="J61" s="114"/>
    </row>
    <row r="62" spans="1:10" ht="21" customHeight="1">
      <c r="A62" s="56"/>
      <c r="B62" s="57"/>
      <c r="C62" s="57"/>
      <c r="D62" s="56">
        <f>G62+ม.ค.!D63</f>
        <v>500027.05</v>
      </c>
      <c r="E62" s="71" t="s">
        <v>80</v>
      </c>
      <c r="F62" s="60">
        <v>21020000</v>
      </c>
      <c r="G62" s="61">
        <f>[4]ก.พ.!F25</f>
        <v>0</v>
      </c>
      <c r="I62" s="115"/>
      <c r="J62" s="116"/>
    </row>
    <row r="63" spans="1:10">
      <c r="A63" s="56"/>
      <c r="B63" s="57"/>
      <c r="C63" s="57"/>
      <c r="D63" s="56">
        <f>G63+ม.ค.!D64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G64+ม.ค.!D65</f>
        <v>199345.42</v>
      </c>
      <c r="E64" s="71" t="s">
        <v>81</v>
      </c>
      <c r="F64" s="95">
        <v>21040000</v>
      </c>
      <c r="G64" s="61">
        <f>[4]ก.พ.!$F$40</f>
        <v>54847.15</v>
      </c>
    </row>
    <row r="65" spans="1:9">
      <c r="A65" s="56"/>
      <c r="B65" s="57"/>
      <c r="C65" s="57"/>
      <c r="D65" s="56">
        <f>G65+ม.ค.!D66</f>
        <v>23000</v>
      </c>
      <c r="E65" s="71" t="s">
        <v>41</v>
      </c>
      <c r="F65" s="60">
        <v>31000000</v>
      </c>
      <c r="G65" s="61"/>
    </row>
    <row r="66" spans="1:9">
      <c r="A66" s="63"/>
      <c r="B66" s="63"/>
      <c r="C66" s="63"/>
      <c r="D66" s="63"/>
      <c r="E66" s="72" t="s">
        <v>76</v>
      </c>
      <c r="F66" s="65">
        <v>32000000</v>
      </c>
      <c r="G66" s="73"/>
    </row>
    <row r="67" spans="1:9" ht="23.25" thickBot="1">
      <c r="A67" s="21"/>
      <c r="B67" s="21"/>
      <c r="C67" s="21"/>
      <c r="D67" s="19">
        <f>SUM(D58:D66)</f>
        <v>3035780.4699999997</v>
      </c>
      <c r="E67" s="36" t="s">
        <v>24</v>
      </c>
      <c r="F67" s="13"/>
      <c r="G67" s="14">
        <f>SUM(G58:G66)</f>
        <v>95255.15</v>
      </c>
    </row>
    <row r="68" spans="1:9" ht="23.25" thickTop="1">
      <c r="A68" s="23"/>
      <c r="B68" s="23"/>
      <c r="C68" s="23"/>
      <c r="D68" s="23"/>
      <c r="E68" s="37"/>
      <c r="F68" s="24"/>
      <c r="G68" s="25"/>
    </row>
    <row r="69" spans="1:9" ht="23.25" thickBot="1">
      <c r="A69" s="26">
        <f>A57+A67</f>
        <v>34440000</v>
      </c>
      <c r="B69" s="26">
        <f>B57+B67</f>
        <v>0</v>
      </c>
      <c r="C69" s="26">
        <f>C57+C67</f>
        <v>34440000</v>
      </c>
      <c r="D69" s="26">
        <f>D57+D67</f>
        <v>13834394.52</v>
      </c>
      <c r="E69" s="36" t="s">
        <v>42</v>
      </c>
      <c r="F69" s="13"/>
      <c r="G69" s="14">
        <f>G57+G67</f>
        <v>2022465.93</v>
      </c>
    </row>
    <row r="70" spans="1:9" ht="23.25" thickTop="1">
      <c r="A70" s="27"/>
      <c r="B70" s="27"/>
      <c r="C70" s="27"/>
      <c r="D70" s="17"/>
      <c r="E70" s="39"/>
      <c r="F70" s="27"/>
      <c r="G70" s="10"/>
    </row>
    <row r="71" spans="1:9">
      <c r="A71" s="27"/>
      <c r="B71" s="27"/>
      <c r="C71" s="27"/>
      <c r="D71" s="41">
        <f>SUM(D38-D69)</f>
        <v>3313747.7699999996</v>
      </c>
      <c r="E71" s="39" t="s">
        <v>52</v>
      </c>
      <c r="F71" s="27"/>
      <c r="G71" s="41">
        <f>SUM(G38-G69)</f>
        <v>1823101.2099999997</v>
      </c>
    </row>
    <row r="72" spans="1:9">
      <c r="A72" s="27"/>
      <c r="B72" s="27"/>
      <c r="C72" s="27"/>
      <c r="D72" s="9"/>
      <c r="E72" s="39"/>
      <c r="F72" s="27"/>
      <c r="G72" s="25"/>
    </row>
    <row r="73" spans="1:9" ht="23.25" thickBot="1">
      <c r="A73" s="27"/>
      <c r="B73" s="27"/>
      <c r="C73" s="27"/>
      <c r="D73" s="14">
        <f>(D8+D38-D69)</f>
        <v>26316493.23</v>
      </c>
      <c r="E73" s="39" t="s">
        <v>43</v>
      </c>
      <c r="F73" s="27"/>
      <c r="G73" s="14">
        <f>(G8+G38-G69)</f>
        <v>26316493.23</v>
      </c>
      <c r="H73" s="82" t="s">
        <v>77</v>
      </c>
      <c r="I73" s="82" t="s">
        <v>78</v>
      </c>
    </row>
    <row r="74" spans="1:9" ht="23.25" thickTop="1">
      <c r="A74" s="27"/>
      <c r="B74" s="27"/>
      <c r="C74" s="27"/>
      <c r="D74" s="28"/>
      <c r="E74" s="38"/>
      <c r="F74" s="27"/>
      <c r="G74" s="28"/>
      <c r="H74" s="82"/>
      <c r="I74" s="82"/>
    </row>
    <row r="75" spans="1:9">
      <c r="I75" s="103" t="s">
        <v>79</v>
      </c>
    </row>
    <row r="76" spans="1:9" s="1" customFormat="1" ht="23.25">
      <c r="A76" s="31"/>
      <c r="B76" s="32"/>
      <c r="C76" s="33"/>
      <c r="D76" s="33"/>
      <c r="F76" s="109" t="s">
        <v>86</v>
      </c>
    </row>
    <row r="77" spans="1:9" s="1" customFormat="1" ht="23.25">
      <c r="A77" s="31"/>
      <c r="B77" s="32"/>
      <c r="C77" s="33"/>
      <c r="D77" s="33"/>
      <c r="F77" s="109" t="s">
        <v>87</v>
      </c>
    </row>
    <row r="78" spans="1:9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3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7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3" right="0.3" top="0.52" bottom="0.53" header="0.31496062992125984" footer="0.31496062992125984"/>
  <pageSetup paperSize="9"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="115" zoomScaleNormal="115" workbookViewId="0">
      <selection activeCell="A11" sqref="A11:XFD12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มีนาคม  2560</v>
      </c>
      <c r="B3" s="126"/>
      <c r="C3" s="126"/>
      <c r="D3" s="126"/>
      <c r="E3" s="126"/>
      <c r="F3" s="126"/>
      <c r="G3" s="126"/>
      <c r="I3" s="89">
        <v>2560</v>
      </c>
      <c r="J3" s="89" t="s">
        <v>65</v>
      </c>
      <c r="K3" s="89">
        <v>2560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ก.พ.!D8</f>
        <v>23002745.460000001</v>
      </c>
      <c r="E8" s="75" t="s">
        <v>14</v>
      </c>
      <c r="F8" s="76"/>
      <c r="G8" s="79">
        <f>ก.พ.!G73</f>
        <v>26316493.23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G10+ก.พ.!D10</f>
        <v>2544310.0399999996</v>
      </c>
      <c r="E10" s="58" t="s">
        <v>16</v>
      </c>
      <c r="F10" s="60">
        <v>41100000</v>
      </c>
      <c r="G10" s="61">
        <f>[2]มี.ค.!$F$12</f>
        <v>101840.34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G11+ก.พ.!D11</f>
        <v>45703</v>
      </c>
      <c r="E11" s="58" t="s">
        <v>17</v>
      </c>
      <c r="F11" s="60">
        <v>41200000</v>
      </c>
      <c r="G11" s="61">
        <f>[2]มี.ค.!$F$34</f>
        <v>9067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G12+ก.พ.!D12</f>
        <v>87221.97</v>
      </c>
      <c r="E12" s="58" t="s">
        <v>18</v>
      </c>
      <c r="F12" s="60">
        <v>41300000</v>
      </c>
      <c r="G12" s="61">
        <f>[2]มี.ค.!$F$38</f>
        <v>24812.560000000001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G13+ก.พ.!D13</f>
        <v>0</v>
      </c>
      <c r="E13" s="58" t="s">
        <v>19</v>
      </c>
      <c r="F13" s="60">
        <v>41400000</v>
      </c>
      <c r="G13" s="61">
        <f>[2]มี.ค.!H39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G14+ก.พ.!D14</f>
        <v>11700</v>
      </c>
      <c r="E14" s="58" t="s">
        <v>20</v>
      </c>
      <c r="F14" s="60">
        <v>41500000</v>
      </c>
      <c r="G14" s="61">
        <f>[2]มี.ค.!$F$49</f>
        <v>30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G15+ก.พ.!D15</f>
        <v>0</v>
      </c>
      <c r="E15" s="58" t="s">
        <v>21</v>
      </c>
      <c r="F15" s="60">
        <v>41600000</v>
      </c>
      <c r="G15" s="61">
        <f>[2]มี.ค.!H52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G16+ก.พ.!D16</f>
        <v>6647745.1100000003</v>
      </c>
      <c r="E16" s="58" t="s">
        <v>22</v>
      </c>
      <c r="F16" s="60">
        <v>42100000</v>
      </c>
      <c r="G16" s="61">
        <f>[2]มี.ค.!$F$66</f>
        <v>1811365.29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G17+ก.พ.!D17</f>
        <v>9517373</v>
      </c>
      <c r="E17" s="64" t="s">
        <v>23</v>
      </c>
      <c r="F17" s="65">
        <v>43100000</v>
      </c>
      <c r="G17" s="66">
        <f>[2]มี.ค.!H67</f>
        <v>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18854053.120000001</v>
      </c>
      <c r="E18" s="44" t="s">
        <v>24</v>
      </c>
      <c r="F18" s="45"/>
      <c r="G18" s="43">
        <f>SUM(G10:G17)</f>
        <v>1947115.19</v>
      </c>
    </row>
    <row r="19" spans="1:10">
      <c r="A19" s="16">
        <v>0</v>
      </c>
      <c r="B19" s="22">
        <f>[6]มี.ค.!$C$31</f>
        <v>1235000</v>
      </c>
      <c r="C19" s="42">
        <f>A19+B19</f>
        <v>1235000</v>
      </c>
      <c r="D19" s="34">
        <f>G19+ก.พ.!D19</f>
        <v>839300</v>
      </c>
      <c r="E19" s="35" t="s">
        <v>25</v>
      </c>
      <c r="F19" s="8">
        <v>44100000</v>
      </c>
      <c r="G19" s="11">
        <f>[2]มี.ค.!$F$79</f>
        <v>839300</v>
      </c>
    </row>
    <row r="20" spans="1:10" ht="23.25" thickBot="1">
      <c r="A20" s="18">
        <f>SUM(A18+A19)</f>
        <v>34440000</v>
      </c>
      <c r="B20" s="18">
        <f>SUM(B18+B19)</f>
        <v>1235000</v>
      </c>
      <c r="C20" s="18">
        <f>SUM(C18+C19)</f>
        <v>35675000</v>
      </c>
      <c r="D20" s="18">
        <f>SUM(D18+D19)</f>
        <v>19693353.120000001</v>
      </c>
      <c r="E20" s="36" t="s">
        <v>24</v>
      </c>
      <c r="F20" s="20"/>
      <c r="G20" s="12">
        <f>SUM(G18+G19)</f>
        <v>2786415.19</v>
      </c>
    </row>
    <row r="21" spans="1:10" ht="23.25" thickTop="1">
      <c r="A21" s="67"/>
      <c r="B21" s="68"/>
      <c r="C21" s="68"/>
      <c r="D21" s="67">
        <f>G21+ก.พ.!D21</f>
        <v>134440</v>
      </c>
      <c r="E21" s="70" t="s">
        <v>26</v>
      </c>
      <c r="F21" s="55">
        <v>11041000</v>
      </c>
      <c r="G21" s="86">
        <f>9728+20000+7680+24000</f>
        <v>61408</v>
      </c>
      <c r="I21" s="84"/>
      <c r="J21" s="84"/>
    </row>
    <row r="22" spans="1:10">
      <c r="A22" s="91"/>
      <c r="B22" s="92"/>
      <c r="C22" s="92"/>
      <c r="D22" s="56">
        <f>G22+ก.พ.!D22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G23+ก.พ.!D23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G24+ก.พ.!D24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G25+ก.พ.!D25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G26+ก.พ.!D26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G27+ก.พ.!D27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G28+ก.พ.!D28</f>
        <v>0</v>
      </c>
      <c r="E28" s="71" t="s">
        <v>49</v>
      </c>
      <c r="F28" s="60">
        <v>11046000</v>
      </c>
      <c r="G28" s="61">
        <f>[3]มี.ค.!E17</f>
        <v>0</v>
      </c>
    </row>
    <row r="29" spans="1:10">
      <c r="A29" s="56"/>
      <c r="B29" s="57"/>
      <c r="C29" s="57"/>
      <c r="D29" s="56">
        <f>G29+ก.พ.!D29</f>
        <v>238054.49</v>
      </c>
      <c r="E29" s="71" t="s">
        <v>81</v>
      </c>
      <c r="F29" s="60">
        <v>21040000</v>
      </c>
      <c r="G29" s="61">
        <f>[4]มี.ค.!E40</f>
        <v>69882.12999999999</v>
      </c>
    </row>
    <row r="30" spans="1:10">
      <c r="A30" s="56"/>
      <c r="B30" s="57"/>
      <c r="C30" s="57"/>
      <c r="D30" s="56">
        <f>G30+ก.พ.!D30</f>
        <v>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G31+ก.พ.!D31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56">
        <f>G32+ก.พ.!D32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G33+ก.พ.!D33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G34+ก.พ.!D34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/>
      <c r="E35" s="71"/>
      <c r="F35" s="95"/>
      <c r="G35" s="61"/>
    </row>
    <row r="36" spans="1:11">
      <c r="A36" s="56"/>
      <c r="B36" s="57"/>
      <c r="C36" s="57"/>
      <c r="D36" s="56">
        <f>G36+ก.พ.!D35</f>
        <v>0</v>
      </c>
      <c r="E36" s="71" t="str">
        <f>IF(ISBLANK(ต.ค.!E35)," ",ต.ค.!E35)</f>
        <v xml:space="preserve"> </v>
      </c>
      <c r="F36" s="95" t="str">
        <f>IF(ISBLANK(ต.ค.!F35)," ",ต.ค.!F35)</f>
        <v xml:space="preserve"> </v>
      </c>
      <c r="G36" s="61"/>
    </row>
    <row r="37" spans="1:11" ht="23.25" thickBot="1">
      <c r="A37" s="46">
        <v>0</v>
      </c>
      <c r="B37" s="46">
        <v>0</v>
      </c>
      <c r="C37" s="46">
        <v>0</v>
      </c>
      <c r="D37" s="47">
        <f>SUM(D21:D36)</f>
        <v>372494.49</v>
      </c>
      <c r="E37" s="44" t="s">
        <v>24</v>
      </c>
      <c r="F37" s="48"/>
      <c r="G37" s="49">
        <f>SUM(G21:G36)</f>
        <v>131290.13</v>
      </c>
    </row>
    <row r="38" spans="1:11">
      <c r="A38" s="16"/>
      <c r="B38" s="23"/>
      <c r="C38" s="16"/>
      <c r="D38" s="17"/>
      <c r="E38" s="37"/>
      <c r="F38" s="10"/>
      <c r="G38" s="25"/>
    </row>
    <row r="39" spans="1:11" ht="23.25" thickBot="1">
      <c r="A39" s="18">
        <f>A20+A37</f>
        <v>34440000</v>
      </c>
      <c r="B39" s="18">
        <f>B20+B37</f>
        <v>1235000</v>
      </c>
      <c r="C39" s="18">
        <f>C20+C37</f>
        <v>35675000</v>
      </c>
      <c r="D39" s="18">
        <f>D20+D37</f>
        <v>20065847.609999999</v>
      </c>
      <c r="E39" s="36" t="s">
        <v>27</v>
      </c>
      <c r="F39" s="13"/>
      <c r="G39" s="14">
        <f>(G20+G37)</f>
        <v>2917705.32</v>
      </c>
    </row>
    <row r="40" spans="1:11" s="27" customFormat="1" ht="23.25" thickTop="1">
      <c r="A40" s="125" t="s">
        <v>51</v>
      </c>
      <c r="B40" s="125"/>
      <c r="C40" s="125"/>
      <c r="D40" s="125"/>
      <c r="E40" s="125"/>
      <c r="F40" s="125"/>
      <c r="G40" s="125"/>
    </row>
    <row r="41" spans="1:11" s="27" customFormat="1" ht="23.25" thickBot="1">
      <c r="A41" s="141" t="s">
        <v>75</v>
      </c>
      <c r="B41" s="142"/>
      <c r="C41" s="142"/>
      <c r="D41" s="142"/>
      <c r="E41" s="142"/>
      <c r="F41" s="142"/>
      <c r="G41" s="142"/>
    </row>
    <row r="42" spans="1:11" ht="23.25" thickTop="1">
      <c r="A42" s="129" t="s">
        <v>1</v>
      </c>
      <c r="B42" s="130"/>
      <c r="C42" s="130"/>
      <c r="D42" s="130"/>
      <c r="E42" s="131" t="s">
        <v>6</v>
      </c>
      <c r="F42" s="138" t="s">
        <v>7</v>
      </c>
      <c r="G42" s="4" t="s">
        <v>2</v>
      </c>
      <c r="H42" s="9"/>
      <c r="I42" s="119" t="s">
        <v>56</v>
      </c>
      <c r="J42" s="120"/>
      <c r="K42" s="27"/>
    </row>
    <row r="43" spans="1:11">
      <c r="A43" s="3" t="s">
        <v>3</v>
      </c>
      <c r="B43" s="3" t="s">
        <v>4</v>
      </c>
      <c r="C43" s="3"/>
      <c r="D43" s="3" t="s">
        <v>5</v>
      </c>
      <c r="E43" s="132"/>
      <c r="F43" s="139"/>
      <c r="G43" s="4" t="s">
        <v>8</v>
      </c>
      <c r="H43" s="9"/>
      <c r="I43" s="121"/>
      <c r="J43" s="122"/>
      <c r="K43" s="27"/>
    </row>
    <row r="44" spans="1:11">
      <c r="A44" s="5" t="s">
        <v>9</v>
      </c>
      <c r="B44" s="5" t="s">
        <v>10</v>
      </c>
      <c r="C44" s="5" t="s">
        <v>11</v>
      </c>
      <c r="D44" s="5" t="s">
        <v>9</v>
      </c>
      <c r="E44" s="132"/>
      <c r="F44" s="139"/>
      <c r="G44" s="4" t="s">
        <v>12</v>
      </c>
      <c r="I44" s="104" t="s">
        <v>53</v>
      </c>
      <c r="J44" s="106" t="s">
        <v>53</v>
      </c>
    </row>
    <row r="45" spans="1:11">
      <c r="A45" s="29"/>
      <c r="B45" s="29" t="s">
        <v>13</v>
      </c>
      <c r="C45" s="29" t="s">
        <v>9</v>
      </c>
      <c r="D45" s="29"/>
      <c r="E45" s="133"/>
      <c r="F45" s="140"/>
      <c r="G45" s="7" t="s">
        <v>9</v>
      </c>
      <c r="I45" s="105" t="s">
        <v>54</v>
      </c>
      <c r="J45" s="107" t="s">
        <v>55</v>
      </c>
    </row>
    <row r="46" spans="1:11">
      <c r="A46" s="74"/>
      <c r="B46" s="74"/>
      <c r="C46" s="74"/>
      <c r="D46" s="74"/>
      <c r="E46" s="75" t="s">
        <v>28</v>
      </c>
      <c r="F46" s="76">
        <v>50000000</v>
      </c>
      <c r="G46" s="76"/>
      <c r="I46" s="76"/>
      <c r="J46" s="76"/>
    </row>
    <row r="47" spans="1:11">
      <c r="A47" s="56">
        <f>[5]มี.ค.!G7</f>
        <v>8451503</v>
      </c>
      <c r="B47" s="100">
        <f>[6]มี.ค.!C54</f>
        <v>0</v>
      </c>
      <c r="C47" s="77">
        <f>SUM(A47+B47)</f>
        <v>8451503</v>
      </c>
      <c r="D47" s="56">
        <f>G47+ก.พ.!D46</f>
        <v>4247633</v>
      </c>
      <c r="E47" s="58" t="s">
        <v>29</v>
      </c>
      <c r="F47" s="60">
        <v>51100000</v>
      </c>
      <c r="G47" s="61">
        <f>I47+J47</f>
        <v>637428</v>
      </c>
      <c r="I47" s="87">
        <v>637428</v>
      </c>
      <c r="J47" s="98">
        <f>[6]มี.ค.!F12</f>
        <v>0</v>
      </c>
    </row>
    <row r="48" spans="1:11">
      <c r="A48" s="56">
        <f>[5]มี.ค.!G8</f>
        <v>3262320</v>
      </c>
      <c r="B48" s="100">
        <v>0</v>
      </c>
      <c r="C48" s="77">
        <f t="shared" ref="C48:C57" si="1">SUM(A48+B48)</f>
        <v>3262320</v>
      </c>
      <c r="D48" s="56">
        <f>G48+ก.พ.!D47</f>
        <v>1608399</v>
      </c>
      <c r="E48" s="58" t="s">
        <v>30</v>
      </c>
      <c r="F48" s="60">
        <v>52100000</v>
      </c>
      <c r="G48" s="61">
        <f t="shared" ref="G48:G57" si="2">I48+J48</f>
        <v>264660</v>
      </c>
      <c r="I48" s="87">
        <v>264660</v>
      </c>
      <c r="J48" s="96"/>
    </row>
    <row r="49" spans="1:10">
      <c r="A49" s="56">
        <f>[5]มี.ค.!G9</f>
        <v>9361450</v>
      </c>
      <c r="B49" s="100">
        <f>[6]มี.ค.!C59</f>
        <v>0</v>
      </c>
      <c r="C49" s="77">
        <f t="shared" si="1"/>
        <v>9361450</v>
      </c>
      <c r="D49" s="56">
        <f>G49+ก.พ.!D48</f>
        <v>3790778</v>
      </c>
      <c r="E49" s="58" t="s">
        <v>31</v>
      </c>
      <c r="F49" s="60">
        <v>52200000</v>
      </c>
      <c r="G49" s="61">
        <f t="shared" si="2"/>
        <v>631780</v>
      </c>
      <c r="I49" s="87">
        <v>631780</v>
      </c>
      <c r="J49" s="98">
        <f>[6]มี.ค.!F17</f>
        <v>0</v>
      </c>
    </row>
    <row r="50" spans="1:10">
      <c r="A50" s="56">
        <f>[5]มี.ค.!G10</f>
        <v>803600</v>
      </c>
      <c r="B50" s="100">
        <v>0</v>
      </c>
      <c r="C50" s="77">
        <f t="shared" si="1"/>
        <v>803600</v>
      </c>
      <c r="D50" s="56">
        <f>G50+ก.พ.!D49</f>
        <v>157395</v>
      </c>
      <c r="E50" s="58" t="s">
        <v>32</v>
      </c>
      <c r="F50" s="60">
        <v>53100000</v>
      </c>
      <c r="G50" s="61">
        <f t="shared" si="2"/>
        <v>33050</v>
      </c>
      <c r="I50" s="87">
        <v>33050</v>
      </c>
      <c r="J50" s="96"/>
    </row>
    <row r="51" spans="1:10">
      <c r="A51" s="56">
        <f>[5]มี.ค.!G11</f>
        <v>3265000</v>
      </c>
      <c r="B51" s="100">
        <f>[6]มี.ค.!C67</f>
        <v>0</v>
      </c>
      <c r="C51" s="77">
        <f t="shared" si="1"/>
        <v>3265000</v>
      </c>
      <c r="D51" s="56">
        <f>G51+ก.พ.!D50</f>
        <v>1298958.9100000001</v>
      </c>
      <c r="E51" s="58" t="s">
        <v>33</v>
      </c>
      <c r="F51" s="60">
        <v>53200000</v>
      </c>
      <c r="G51" s="61">
        <f t="shared" si="2"/>
        <v>379316.52</v>
      </c>
      <c r="I51" s="87">
        <f>317908.52+9728+20000+7680+24000</f>
        <v>379316.52</v>
      </c>
      <c r="J51" s="99">
        <f>[6]มี.ค.!F25</f>
        <v>0</v>
      </c>
    </row>
    <row r="52" spans="1:10">
      <c r="A52" s="56">
        <f>[5]มี.ค.!G12</f>
        <v>1395700</v>
      </c>
      <c r="B52" s="100">
        <f>[6]มี.ค.!C62</f>
        <v>0</v>
      </c>
      <c r="C52" s="77">
        <f t="shared" si="1"/>
        <v>1395700</v>
      </c>
      <c r="D52" s="56">
        <f>G52+ก.พ.!D51</f>
        <v>352147.84</v>
      </c>
      <c r="E52" s="58" t="s">
        <v>34</v>
      </c>
      <c r="F52" s="60">
        <v>53300000</v>
      </c>
      <c r="G52" s="61">
        <f t="shared" si="2"/>
        <v>23300</v>
      </c>
      <c r="I52" s="87">
        <v>23300</v>
      </c>
      <c r="J52" s="98">
        <f>[6]มี.ค.!F20</f>
        <v>0</v>
      </c>
    </row>
    <row r="53" spans="1:10">
      <c r="A53" s="56">
        <f>[5]มี.ค.!G13</f>
        <v>182027</v>
      </c>
      <c r="B53" s="100">
        <v>0</v>
      </c>
      <c r="C53" s="77">
        <f t="shared" si="1"/>
        <v>182027</v>
      </c>
      <c r="D53" s="56">
        <f>G53+ก.พ.!D52</f>
        <v>75017.320000000007</v>
      </c>
      <c r="E53" s="58" t="s">
        <v>35</v>
      </c>
      <c r="F53" s="60">
        <v>53400000</v>
      </c>
      <c r="G53" s="61">
        <f t="shared" si="2"/>
        <v>17180.5</v>
      </c>
      <c r="I53" s="87">
        <v>17180.5</v>
      </c>
      <c r="J53" s="96"/>
    </row>
    <row r="54" spans="1:10">
      <c r="A54" s="56">
        <f>[5]มี.ค.!G14</f>
        <v>124600</v>
      </c>
      <c r="B54" s="100">
        <v>0</v>
      </c>
      <c r="C54" s="77">
        <f t="shared" si="1"/>
        <v>124600</v>
      </c>
      <c r="D54" s="56">
        <f>G54+ก.พ.!D53</f>
        <v>0</v>
      </c>
      <c r="E54" s="58" t="s">
        <v>36</v>
      </c>
      <c r="F54" s="60">
        <v>54100000</v>
      </c>
      <c r="G54" s="61">
        <f t="shared" si="2"/>
        <v>0</v>
      </c>
      <c r="I54" s="87">
        <v>0</v>
      </c>
      <c r="J54" s="99">
        <f>[6]มี.ค.!F29</f>
        <v>0</v>
      </c>
    </row>
    <row r="55" spans="1:10">
      <c r="A55" s="56">
        <f>[5]มี.ค.!G15</f>
        <v>5971800</v>
      </c>
      <c r="B55" s="100">
        <f>[6]มี.ค.!C31</f>
        <v>1235000</v>
      </c>
      <c r="C55" s="77">
        <f t="shared" si="1"/>
        <v>7206800</v>
      </c>
      <c r="D55" s="56">
        <f>G55+ก.พ.!D54</f>
        <v>1570300</v>
      </c>
      <c r="E55" s="58" t="s">
        <v>37</v>
      </c>
      <c r="F55" s="60">
        <v>54200000</v>
      </c>
      <c r="G55" s="61">
        <f t="shared" si="2"/>
        <v>1031300</v>
      </c>
      <c r="I55" s="87">
        <v>192000</v>
      </c>
      <c r="J55" s="98">
        <v>839300</v>
      </c>
    </row>
    <row r="56" spans="1:10">
      <c r="A56" s="56">
        <f>[5]มี.ค.!G16</f>
        <v>25000</v>
      </c>
      <c r="B56" s="100">
        <v>0</v>
      </c>
      <c r="C56" s="77">
        <f t="shared" si="1"/>
        <v>25000</v>
      </c>
      <c r="D56" s="56">
        <f>G56+ก.พ.!D55</f>
        <v>0</v>
      </c>
      <c r="E56" s="58" t="s">
        <v>38</v>
      </c>
      <c r="F56" s="60">
        <v>55100000</v>
      </c>
      <c r="G56" s="61">
        <f t="shared" si="2"/>
        <v>0</v>
      </c>
      <c r="I56" s="87">
        <v>0</v>
      </c>
      <c r="J56" s="96"/>
    </row>
    <row r="57" spans="1:10">
      <c r="A57" s="56">
        <f>[5]มี.ค.!G17</f>
        <v>1597000</v>
      </c>
      <c r="B57" s="101">
        <v>0</v>
      </c>
      <c r="C57" s="78">
        <f t="shared" si="1"/>
        <v>1597000</v>
      </c>
      <c r="D57" s="62">
        <f>G57+ก.พ.!D56</f>
        <v>716000</v>
      </c>
      <c r="E57" s="64" t="s">
        <v>39</v>
      </c>
      <c r="F57" s="65">
        <v>56100000</v>
      </c>
      <c r="G57" s="66">
        <f t="shared" si="2"/>
        <v>0</v>
      </c>
      <c r="I57" s="88">
        <v>0</v>
      </c>
      <c r="J57" s="97"/>
    </row>
    <row r="58" spans="1:10" ht="23.25" thickBot="1">
      <c r="A58" s="18">
        <f>SUM(A47:A57)</f>
        <v>34440000</v>
      </c>
      <c r="B58" s="102">
        <f t="shared" ref="B58:C58" si="3">SUM(B47:B57)</f>
        <v>1235000</v>
      </c>
      <c r="C58" s="18">
        <f t="shared" si="3"/>
        <v>35675000</v>
      </c>
      <c r="D58" s="18">
        <f>SUM(D47:D57)</f>
        <v>13816629.07</v>
      </c>
      <c r="E58" s="36" t="s">
        <v>24</v>
      </c>
      <c r="F58" s="15"/>
      <c r="G58" s="12">
        <f>SUM(G47:G57)</f>
        <v>3018015.02</v>
      </c>
      <c r="I58" s="12">
        <f>SUM(I47:I57)</f>
        <v>2178715.02</v>
      </c>
      <c r="J58" s="12">
        <f>SUM(J47:J57)</f>
        <v>839300</v>
      </c>
    </row>
    <row r="59" spans="1:10" ht="23.25" thickTop="1">
      <c r="A59" s="67"/>
      <c r="B59" s="68"/>
      <c r="C59" s="68"/>
      <c r="D59" s="67">
        <f>G59+ก.พ.!D58</f>
        <v>187108</v>
      </c>
      <c r="E59" s="70" t="s">
        <v>26</v>
      </c>
      <c r="F59" s="55">
        <v>11041000</v>
      </c>
      <c r="G59" s="86">
        <v>76668</v>
      </c>
    </row>
    <row r="60" spans="1:10">
      <c r="A60" s="56"/>
      <c r="B60" s="57"/>
      <c r="C60" s="57"/>
      <c r="D60" s="56">
        <f>G60+ก.พ.!D59</f>
        <v>0</v>
      </c>
      <c r="E60" s="71" t="s">
        <v>48</v>
      </c>
      <c r="F60" s="60">
        <v>11045000</v>
      </c>
      <c r="G60" s="87">
        <v>0</v>
      </c>
    </row>
    <row r="61" spans="1:10">
      <c r="A61" s="56"/>
      <c r="B61" s="57"/>
      <c r="C61" s="57"/>
      <c r="D61" s="56">
        <f>G61+ก.พ.!D60</f>
        <v>0</v>
      </c>
      <c r="E61" s="71" t="s">
        <v>49</v>
      </c>
      <c r="F61" s="60">
        <v>11046000</v>
      </c>
      <c r="G61" s="61">
        <f>[3]มี.ค.!D17</f>
        <v>0</v>
      </c>
    </row>
    <row r="62" spans="1:10" ht="21.75" customHeight="1">
      <c r="A62" s="56"/>
      <c r="B62" s="57"/>
      <c r="C62" s="57"/>
      <c r="D62" s="56">
        <f>G62+ก.พ.!D61</f>
        <v>2202968</v>
      </c>
      <c r="E62" s="71" t="s">
        <v>74</v>
      </c>
      <c r="F62" s="60">
        <v>21010000</v>
      </c>
      <c r="G62" s="61">
        <f>[4]มี.ค.!F14</f>
        <v>0</v>
      </c>
      <c r="I62" s="113" t="s">
        <v>83</v>
      </c>
      <c r="J62" s="114"/>
    </row>
    <row r="63" spans="1:10" ht="21" customHeight="1">
      <c r="A63" s="56"/>
      <c r="B63" s="57"/>
      <c r="C63" s="57"/>
      <c r="D63" s="56">
        <f>G63+ก.พ.!D62</f>
        <v>500027.05</v>
      </c>
      <c r="E63" s="71" t="s">
        <v>80</v>
      </c>
      <c r="F63" s="60">
        <v>21020000</v>
      </c>
      <c r="G63" s="61">
        <f>[4]มี.ค.!F25</f>
        <v>0</v>
      </c>
      <c r="I63" s="115"/>
      <c r="J63" s="116"/>
    </row>
    <row r="64" spans="1:10">
      <c r="A64" s="56"/>
      <c r="B64" s="57"/>
      <c r="C64" s="57"/>
      <c r="D64" s="56">
        <f>G64+ก.พ.!D63</f>
        <v>0</v>
      </c>
      <c r="E64" s="71" t="s">
        <v>40</v>
      </c>
      <c r="F64" s="60">
        <v>21030000</v>
      </c>
      <c r="G64" s="87">
        <v>0</v>
      </c>
      <c r="I64" s="115"/>
      <c r="J64" s="116"/>
    </row>
    <row r="65" spans="1:9">
      <c r="A65" s="56"/>
      <c r="B65" s="57"/>
      <c r="C65" s="57"/>
      <c r="D65" s="56">
        <f>G65+ก.พ.!D64</f>
        <v>210602.92</v>
      </c>
      <c r="E65" s="71" t="s">
        <v>81</v>
      </c>
      <c r="F65" s="95">
        <v>21040000</v>
      </c>
      <c r="G65" s="61">
        <f>[4]มี.ค.!$F$40</f>
        <v>11257.5</v>
      </c>
    </row>
    <row r="66" spans="1:9">
      <c r="A66" s="56"/>
      <c r="B66" s="57"/>
      <c r="C66" s="57"/>
      <c r="D66" s="56">
        <f>ก.พ.!D65</f>
        <v>23000</v>
      </c>
      <c r="E66" s="71" t="s">
        <v>41</v>
      </c>
      <c r="F66" s="60">
        <v>31000000</v>
      </c>
      <c r="G66" s="61"/>
    </row>
    <row r="67" spans="1:9">
      <c r="A67" s="63"/>
      <c r="B67" s="63"/>
      <c r="C67" s="63"/>
      <c r="D67" s="63"/>
      <c r="E67" s="72" t="s">
        <v>76</v>
      </c>
      <c r="F67" s="65">
        <v>32000000</v>
      </c>
      <c r="G67" s="73"/>
    </row>
    <row r="68" spans="1:9" ht="23.25" thickBot="1">
      <c r="A68" s="21"/>
      <c r="B68" s="21"/>
      <c r="C68" s="21"/>
      <c r="D68" s="19">
        <f>SUM(D59:D67)</f>
        <v>3123705.9699999997</v>
      </c>
      <c r="E68" s="36" t="s">
        <v>24</v>
      </c>
      <c r="F68" s="13"/>
      <c r="G68" s="14">
        <f>SUM(G59:G67)</f>
        <v>87925.5</v>
      </c>
    </row>
    <row r="69" spans="1:9" ht="23.25" thickTop="1">
      <c r="A69" s="23"/>
      <c r="B69" s="23"/>
      <c r="C69" s="23"/>
      <c r="D69" s="23"/>
      <c r="E69" s="37"/>
      <c r="F69" s="24"/>
      <c r="G69" s="25"/>
    </row>
    <row r="70" spans="1:9" ht="23.25" thickBot="1">
      <c r="A70" s="26">
        <f>A58+A68</f>
        <v>34440000</v>
      </c>
      <c r="B70" s="26">
        <f>B58+B68</f>
        <v>1235000</v>
      </c>
      <c r="C70" s="26">
        <f>C58+C68</f>
        <v>35675000</v>
      </c>
      <c r="D70" s="26">
        <f>D58+D68</f>
        <v>16940335.039999999</v>
      </c>
      <c r="E70" s="36" t="s">
        <v>42</v>
      </c>
      <c r="F70" s="13"/>
      <c r="G70" s="14">
        <f>G58+G68</f>
        <v>3105940.52</v>
      </c>
    </row>
    <row r="71" spans="1:9" ht="23.25" thickTop="1">
      <c r="A71" s="27"/>
      <c r="B71" s="27"/>
      <c r="C71" s="27"/>
      <c r="D71" s="17"/>
      <c r="E71" s="39"/>
      <c r="F71" s="27"/>
      <c r="G71" s="10"/>
    </row>
    <row r="72" spans="1:9">
      <c r="A72" s="27"/>
      <c r="B72" s="27"/>
      <c r="C72" s="27"/>
      <c r="D72" s="41">
        <f>SUM(D39-D70)</f>
        <v>3125512.5700000003</v>
      </c>
      <c r="E72" s="39" t="s">
        <v>52</v>
      </c>
      <c r="F72" s="27"/>
      <c r="G72" s="41">
        <f>SUM(G39-G70)</f>
        <v>-188235.20000000019</v>
      </c>
    </row>
    <row r="73" spans="1:9">
      <c r="A73" s="27"/>
      <c r="B73" s="27"/>
      <c r="C73" s="27"/>
      <c r="D73" s="9"/>
      <c r="E73" s="39"/>
      <c r="F73" s="27"/>
      <c r="G73" s="25"/>
    </row>
    <row r="74" spans="1:9" ht="23.25" thickBot="1">
      <c r="A74" s="27"/>
      <c r="B74" s="27"/>
      <c r="C74" s="27"/>
      <c r="D74" s="14">
        <f>(D8+D39-D70)</f>
        <v>26128258.030000001</v>
      </c>
      <c r="E74" s="39" t="s">
        <v>43</v>
      </c>
      <c r="F74" s="27"/>
      <c r="G74" s="14">
        <f>(G8+G39-G70)</f>
        <v>26128258.030000001</v>
      </c>
      <c r="H74" s="82" t="s">
        <v>77</v>
      </c>
      <c r="I74" s="82" t="s">
        <v>78</v>
      </c>
    </row>
    <row r="75" spans="1:9" ht="23.25" thickTop="1">
      <c r="I75" s="103" t="s">
        <v>79</v>
      </c>
    </row>
    <row r="76" spans="1:9" s="1" customFormat="1" ht="23.25">
      <c r="A76" s="31"/>
      <c r="B76" s="32"/>
      <c r="C76" s="33"/>
      <c r="D76" s="33"/>
      <c r="E76" s="31"/>
    </row>
    <row r="77" spans="1:9" s="1" customFormat="1" ht="23.25">
      <c r="A77" s="31"/>
      <c r="B77" s="32"/>
      <c r="C77" s="33"/>
      <c r="D77" s="33"/>
      <c r="F77" s="109" t="s">
        <v>86</v>
      </c>
    </row>
    <row r="78" spans="1:9" s="1" customFormat="1" ht="23.25">
      <c r="A78" s="31"/>
      <c r="B78" s="32"/>
      <c r="C78" s="33"/>
      <c r="D78" s="33"/>
      <c r="F78" s="109" t="s">
        <v>87</v>
      </c>
    </row>
    <row r="79" spans="1:9">
      <c r="A79" s="124" t="s">
        <v>50</v>
      </c>
      <c r="B79" s="124"/>
      <c r="C79" s="124"/>
      <c r="D79" s="124"/>
      <c r="E79" s="124"/>
      <c r="F79" s="124"/>
      <c r="G79" s="124"/>
    </row>
  </sheetData>
  <mergeCells count="15">
    <mergeCell ref="I62:J64"/>
    <mergeCell ref="A79:G79"/>
    <mergeCell ref="A1:G1"/>
    <mergeCell ref="I1:K1"/>
    <mergeCell ref="A2:G2"/>
    <mergeCell ref="A3:G3"/>
    <mergeCell ref="A4:D4"/>
    <mergeCell ref="E4:E7"/>
    <mergeCell ref="F4:F7"/>
    <mergeCell ref="A40:G40"/>
    <mergeCell ref="A42:D42"/>
    <mergeCell ref="E42:E45"/>
    <mergeCell ref="F42:F45"/>
    <mergeCell ref="I42:J43"/>
    <mergeCell ref="A41:G41"/>
  </mergeCells>
  <conditionalFormatting sqref="G59:G60 G64 G21:G27 G30:G31">
    <cfRule type="expression" dxfId="6" priority="13">
      <formula>ISBLANK(G21)</formula>
    </cfRule>
  </conditionalFormatting>
  <dataValidations disablePrompts="1"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9055118110236227" right="0.27559055118110237" top="0.47244094488188981" bottom="0.55118110236220474" header="0.31496062992125984" footer="0.31496062992125984"/>
  <pageSetup paperSize="9" scale="8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A76" sqref="A76:XFD78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เมษายน  2560</v>
      </c>
      <c r="B3" s="126"/>
      <c r="C3" s="126"/>
      <c r="D3" s="126"/>
      <c r="E3" s="126"/>
      <c r="F3" s="126"/>
      <c r="G3" s="126"/>
      <c r="I3" s="89">
        <v>2560</v>
      </c>
      <c r="J3" s="89" t="s">
        <v>66</v>
      </c>
      <c r="K3" s="89">
        <v>2560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มี.ค.!D8</f>
        <v>23002745.460000001</v>
      </c>
      <c r="E8" s="75" t="s">
        <v>14</v>
      </c>
      <c r="F8" s="76"/>
      <c r="G8" s="79">
        <f>มี.ค.!G74</f>
        <v>26128258.030000001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G10+มี.ค.!D10</f>
        <v>2573215.9999999995</v>
      </c>
      <c r="E10" s="58" t="s">
        <v>16</v>
      </c>
      <c r="F10" s="60">
        <v>41100000</v>
      </c>
      <c r="G10" s="61">
        <f>[2]เม.ย.!H12</f>
        <v>28905.96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G11+มี.ค.!D11</f>
        <v>58258</v>
      </c>
      <c r="E11" s="58" t="s">
        <v>17</v>
      </c>
      <c r="F11" s="60">
        <v>41200000</v>
      </c>
      <c r="G11" s="61">
        <f>[2]เม.ย.!$H$34</f>
        <v>12555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G12+มี.ค.!D12</f>
        <v>87221.97</v>
      </c>
      <c r="E12" s="58" t="s">
        <v>18</v>
      </c>
      <c r="F12" s="60">
        <v>41300000</v>
      </c>
      <c r="G12" s="61">
        <f>[2]เม.ย.!$H$38</f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G13+มี.ค.!D13</f>
        <v>0</v>
      </c>
      <c r="E13" s="58" t="s">
        <v>19</v>
      </c>
      <c r="F13" s="60">
        <v>41400000</v>
      </c>
      <c r="G13" s="61">
        <f>[2]เม.ย.!H39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G14+มี.ค.!D14</f>
        <v>11720</v>
      </c>
      <c r="E14" s="58" t="s">
        <v>20</v>
      </c>
      <c r="F14" s="60">
        <v>41500000</v>
      </c>
      <c r="G14" s="61">
        <f>[2]เม.ย.!$H$49</f>
        <v>20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G15+มี.ค.!D15</f>
        <v>0</v>
      </c>
      <c r="E15" s="58" t="s">
        <v>21</v>
      </c>
      <c r="F15" s="60">
        <v>41600000</v>
      </c>
      <c r="G15" s="61">
        <f>[2]เม.ย.!$H$52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G16+มี.ค.!D16</f>
        <v>7461485.3100000005</v>
      </c>
      <c r="E16" s="58" t="s">
        <v>22</v>
      </c>
      <c r="F16" s="60">
        <v>42100000</v>
      </c>
      <c r="G16" s="61">
        <f>[2]เม.ย.!$H$66</f>
        <v>813740.20000000007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G17+มี.ค.!D17</f>
        <v>12113819</v>
      </c>
      <c r="E17" s="64" t="s">
        <v>23</v>
      </c>
      <c r="F17" s="65">
        <v>43100000</v>
      </c>
      <c r="G17" s="66">
        <f>[2]เม.ย.!$H$72</f>
        <v>2596446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22305720.280000001</v>
      </c>
      <c r="E18" s="44" t="s">
        <v>24</v>
      </c>
      <c r="F18" s="45"/>
      <c r="G18" s="43">
        <f>SUM(G10:G17)</f>
        <v>3451667.16</v>
      </c>
    </row>
    <row r="19" spans="1:10">
      <c r="A19" s="16">
        <v>0</v>
      </c>
      <c r="B19" s="22">
        <v>1235000</v>
      </c>
      <c r="C19" s="42">
        <v>1235000</v>
      </c>
      <c r="D19" s="34">
        <f>G19+มี.ค.!D19</f>
        <v>839300</v>
      </c>
      <c r="E19" s="35" t="s">
        <v>25</v>
      </c>
      <c r="F19" s="8">
        <v>44100000</v>
      </c>
      <c r="G19" s="53">
        <f>[2]เม.ย.!H74</f>
        <v>0</v>
      </c>
    </row>
    <row r="20" spans="1:10" ht="23.25" thickBot="1">
      <c r="A20" s="18">
        <f>SUM(A18+A19)</f>
        <v>34440000</v>
      </c>
      <c r="B20" s="18">
        <f>SUM(B18+B19)</f>
        <v>1235000</v>
      </c>
      <c r="C20" s="18">
        <f>SUM(C18+C19)</f>
        <v>35675000</v>
      </c>
      <c r="D20" s="18">
        <f>SUM(D18+D19)</f>
        <v>23145020.280000001</v>
      </c>
      <c r="E20" s="36" t="s">
        <v>24</v>
      </c>
      <c r="F20" s="20"/>
      <c r="G20" s="12">
        <f>SUM(G18+G19)</f>
        <v>3451667.16</v>
      </c>
    </row>
    <row r="21" spans="1:10" ht="23.25" thickTop="1">
      <c r="A21" s="67"/>
      <c r="B21" s="68"/>
      <c r="C21" s="68"/>
      <c r="D21" s="67">
        <f>G21+มี.ค.!D21</f>
        <v>202968</v>
      </c>
      <c r="E21" s="70" t="s">
        <v>26</v>
      </c>
      <c r="F21" s="55">
        <v>11041000</v>
      </c>
      <c r="G21" s="86">
        <v>68528</v>
      </c>
      <c r="I21" s="84"/>
      <c r="J21" s="84"/>
    </row>
    <row r="22" spans="1:10">
      <c r="A22" s="91"/>
      <c r="B22" s="92"/>
      <c r="C22" s="92"/>
      <c r="D22" s="56">
        <f>G22+มี.ค.!D22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G23+มี.ค.!D23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G24+มี.ค.!D24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G25+มี.ค.!D25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G26+มี.ค.!D26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G27+มี.ค.!D27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G28+มี.ค.!D28</f>
        <v>0</v>
      </c>
      <c r="E28" s="71" t="s">
        <v>49</v>
      </c>
      <c r="F28" s="60">
        <v>11046000</v>
      </c>
      <c r="G28" s="61">
        <f>[3]เม.ย.!E17</f>
        <v>0</v>
      </c>
    </row>
    <row r="29" spans="1:10">
      <c r="A29" s="56"/>
      <c r="B29" s="57"/>
      <c r="C29" s="57"/>
      <c r="D29" s="56">
        <f>G29+มี.ค.!D29</f>
        <v>272468.61</v>
      </c>
      <c r="E29" s="71" t="s">
        <v>81</v>
      </c>
      <c r="F29" s="60">
        <v>21040000</v>
      </c>
      <c r="G29" s="61">
        <f>[4]เม.ย.!E40</f>
        <v>34414.120000000003</v>
      </c>
    </row>
    <row r="30" spans="1:10">
      <c r="A30" s="56"/>
      <c r="B30" s="57"/>
      <c r="C30" s="57"/>
      <c r="D30" s="56">
        <f>G30+มี.ค.!D30</f>
        <v>240</v>
      </c>
      <c r="E30" s="71" t="s">
        <v>41</v>
      </c>
      <c r="F30" s="60">
        <v>31000000</v>
      </c>
      <c r="G30" s="87">
        <v>240</v>
      </c>
    </row>
    <row r="31" spans="1:10">
      <c r="A31" s="56"/>
      <c r="B31" s="57"/>
      <c r="C31" s="57"/>
      <c r="D31" s="56">
        <f>G31+มี.ค.!D31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56">
        <f>G32+มี.ค.!D32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G33+มี.ค.!D33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G34+มี.ค.!D34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112">
        <v>0</v>
      </c>
      <c r="E35" s="71"/>
      <c r="F35" s="95"/>
      <c r="G35" s="61"/>
    </row>
    <row r="36" spans="1:11">
      <c r="A36" s="56"/>
      <c r="B36" s="57"/>
      <c r="C36" s="57"/>
      <c r="D36" s="56">
        <f>G36+มี.ค.!D36</f>
        <v>0</v>
      </c>
      <c r="E36" s="71" t="str">
        <f>IF(ISBLANK(ต.ค.!E35)," ",ต.ค.!E35)</f>
        <v xml:space="preserve"> </v>
      </c>
      <c r="F36" s="95" t="str">
        <f>IF(ISBLANK(ต.ค.!F35)," ",ต.ค.!F35)</f>
        <v xml:space="preserve"> </v>
      </c>
      <c r="G36" s="61"/>
    </row>
    <row r="37" spans="1:11" ht="23.25" thickBot="1">
      <c r="A37" s="46">
        <v>0</v>
      </c>
      <c r="B37" s="46">
        <v>0</v>
      </c>
      <c r="C37" s="46">
        <v>0</v>
      </c>
      <c r="D37" s="47">
        <f>SUM(D21:D36)</f>
        <v>475676.61</v>
      </c>
      <c r="E37" s="44" t="s">
        <v>24</v>
      </c>
      <c r="F37" s="48"/>
      <c r="G37" s="49">
        <f>SUM(G21:G36)</f>
        <v>103182.12</v>
      </c>
    </row>
    <row r="38" spans="1:11">
      <c r="A38" s="16"/>
      <c r="B38" s="23"/>
      <c r="C38" s="16"/>
      <c r="D38" s="17"/>
      <c r="E38" s="37"/>
      <c r="F38" s="10"/>
      <c r="G38" s="25"/>
    </row>
    <row r="39" spans="1:11" ht="23.25" thickBot="1">
      <c r="A39" s="18">
        <f>A20+A37</f>
        <v>34440000</v>
      </c>
      <c r="B39" s="18">
        <f>B20+B37</f>
        <v>1235000</v>
      </c>
      <c r="C39" s="18">
        <f>C20+C37</f>
        <v>35675000</v>
      </c>
      <c r="D39" s="18">
        <f>D20+D37</f>
        <v>23620696.890000001</v>
      </c>
      <c r="E39" s="36" t="s">
        <v>27</v>
      </c>
      <c r="F39" s="13"/>
      <c r="G39" s="14">
        <f>(G20+G37)</f>
        <v>3554849.2800000003</v>
      </c>
    </row>
    <row r="40" spans="1:11" s="27" customFormat="1" ht="23.25" thickTop="1">
      <c r="A40" s="125" t="s">
        <v>51</v>
      </c>
      <c r="B40" s="125"/>
      <c r="C40" s="125"/>
      <c r="D40" s="125"/>
      <c r="E40" s="125"/>
      <c r="F40" s="125"/>
      <c r="G40" s="125"/>
    </row>
    <row r="41" spans="1:11" s="27" customFormat="1" ht="23.25" thickBot="1">
      <c r="A41" s="141" t="s">
        <v>75</v>
      </c>
      <c r="B41" s="142"/>
      <c r="C41" s="142"/>
      <c r="D41" s="142"/>
      <c r="E41" s="142"/>
      <c r="F41" s="142"/>
      <c r="G41" s="142"/>
    </row>
    <row r="42" spans="1:11" ht="23.25" thickTop="1">
      <c r="A42" s="129" t="s">
        <v>1</v>
      </c>
      <c r="B42" s="130"/>
      <c r="C42" s="130"/>
      <c r="D42" s="130"/>
      <c r="E42" s="131" t="s">
        <v>6</v>
      </c>
      <c r="F42" s="138" t="s">
        <v>7</v>
      </c>
      <c r="G42" s="4" t="s">
        <v>2</v>
      </c>
      <c r="H42" s="9"/>
      <c r="I42" s="119" t="s">
        <v>56</v>
      </c>
      <c r="J42" s="120"/>
      <c r="K42" s="27"/>
    </row>
    <row r="43" spans="1:11">
      <c r="A43" s="3" t="s">
        <v>3</v>
      </c>
      <c r="B43" s="3" t="s">
        <v>4</v>
      </c>
      <c r="C43" s="3"/>
      <c r="D43" s="3" t="s">
        <v>5</v>
      </c>
      <c r="E43" s="132"/>
      <c r="F43" s="139"/>
      <c r="G43" s="4" t="s">
        <v>8</v>
      </c>
      <c r="H43" s="9"/>
      <c r="I43" s="121"/>
      <c r="J43" s="122"/>
      <c r="K43" s="27"/>
    </row>
    <row r="44" spans="1:11">
      <c r="A44" s="5" t="s">
        <v>9</v>
      </c>
      <c r="B44" s="5" t="s">
        <v>10</v>
      </c>
      <c r="C44" s="5" t="s">
        <v>11</v>
      </c>
      <c r="D44" s="5" t="s">
        <v>9</v>
      </c>
      <c r="E44" s="132"/>
      <c r="F44" s="139"/>
      <c r="G44" s="4" t="s">
        <v>12</v>
      </c>
      <c r="I44" s="104" t="s">
        <v>53</v>
      </c>
      <c r="J44" s="106" t="s">
        <v>53</v>
      </c>
    </row>
    <row r="45" spans="1:11">
      <c r="A45" s="29"/>
      <c r="B45" s="29" t="s">
        <v>13</v>
      </c>
      <c r="C45" s="29" t="s">
        <v>9</v>
      </c>
      <c r="D45" s="29"/>
      <c r="E45" s="133"/>
      <c r="F45" s="140"/>
      <c r="G45" s="7" t="s">
        <v>9</v>
      </c>
      <c r="I45" s="105" t="s">
        <v>54</v>
      </c>
      <c r="J45" s="107" t="s">
        <v>55</v>
      </c>
    </row>
    <row r="46" spans="1:11">
      <c r="A46" s="74"/>
      <c r="B46" s="74"/>
      <c r="C46" s="74"/>
      <c r="D46" s="74"/>
      <c r="E46" s="75" t="s">
        <v>28</v>
      </c>
      <c r="F46" s="76">
        <v>50000000</v>
      </c>
      <c r="G46" s="76"/>
      <c r="I46" s="76"/>
      <c r="J46" s="76"/>
    </row>
    <row r="47" spans="1:11">
      <c r="A47" s="56">
        <f>[5]เม.ย.!G7</f>
        <v>8451503</v>
      </c>
      <c r="B47" s="100">
        <f>[6]เม.ย.!C54</f>
        <v>0</v>
      </c>
      <c r="C47" s="77">
        <f>SUM(A47+B47)</f>
        <v>8451503</v>
      </c>
      <c r="D47" s="56">
        <f>G47+มี.ค.!D47</f>
        <v>4887761</v>
      </c>
      <c r="E47" s="58" t="s">
        <v>29</v>
      </c>
      <c r="F47" s="60">
        <v>51100000</v>
      </c>
      <c r="G47" s="61">
        <f>I47+J47</f>
        <v>640128</v>
      </c>
      <c r="I47" s="87">
        <v>640128</v>
      </c>
      <c r="J47" s="98">
        <f>[6]เม.ย.!F12</f>
        <v>0</v>
      </c>
    </row>
    <row r="48" spans="1:11">
      <c r="A48" s="56">
        <f>[5]เม.ย.!G8</f>
        <v>3262320</v>
      </c>
      <c r="B48" s="100">
        <v>0</v>
      </c>
      <c r="C48" s="77">
        <f t="shared" ref="C48:C57" si="1">SUM(A48+B48)</f>
        <v>3262320</v>
      </c>
      <c r="D48" s="56">
        <f>G48+มี.ค.!D48</f>
        <v>1873059</v>
      </c>
      <c r="E48" s="58" t="s">
        <v>30</v>
      </c>
      <c r="F48" s="60">
        <v>52100000</v>
      </c>
      <c r="G48" s="61">
        <f t="shared" ref="G48:G57" si="2">I48+J48</f>
        <v>264660</v>
      </c>
      <c r="I48" s="87">
        <v>264660</v>
      </c>
      <c r="J48" s="96"/>
    </row>
    <row r="49" spans="1:10">
      <c r="A49" s="56">
        <f>[5]เม.ย.!G9</f>
        <v>9357150</v>
      </c>
      <c r="B49" s="100">
        <f>[6]เม.ย.!C59</f>
        <v>0</v>
      </c>
      <c r="C49" s="77">
        <f t="shared" si="1"/>
        <v>9357150</v>
      </c>
      <c r="D49" s="56">
        <f>G49+มี.ค.!D49</f>
        <v>4423967</v>
      </c>
      <c r="E49" s="58" t="s">
        <v>31</v>
      </c>
      <c r="F49" s="60">
        <v>52200000</v>
      </c>
      <c r="G49" s="61">
        <f t="shared" si="2"/>
        <v>633189</v>
      </c>
      <c r="I49" s="87">
        <v>633189</v>
      </c>
      <c r="J49" s="98">
        <f>[6]เม.ย.!F17</f>
        <v>0</v>
      </c>
    </row>
    <row r="50" spans="1:10">
      <c r="A50" s="56">
        <f>[5]เม.ย.!G10</f>
        <v>803600</v>
      </c>
      <c r="B50" s="100">
        <v>0</v>
      </c>
      <c r="C50" s="77">
        <f t="shared" si="1"/>
        <v>803600</v>
      </c>
      <c r="D50" s="56">
        <f>G50+มี.ค.!D50</f>
        <v>177495</v>
      </c>
      <c r="E50" s="58" t="s">
        <v>32</v>
      </c>
      <c r="F50" s="60">
        <v>53100000</v>
      </c>
      <c r="G50" s="61">
        <f t="shared" si="2"/>
        <v>20100</v>
      </c>
      <c r="I50" s="87">
        <v>20100</v>
      </c>
      <c r="J50" s="96"/>
    </row>
    <row r="51" spans="1:10">
      <c r="A51" s="56">
        <f>[5]เม.ย.!G11</f>
        <v>3265000</v>
      </c>
      <c r="B51" s="100">
        <f>[6]เม.ย.!C67</f>
        <v>0</v>
      </c>
      <c r="C51" s="77">
        <f t="shared" si="1"/>
        <v>3265000</v>
      </c>
      <c r="D51" s="56">
        <f>G51+มี.ค.!D51</f>
        <v>1471420.9100000001</v>
      </c>
      <c r="E51" s="58" t="s">
        <v>33</v>
      </c>
      <c r="F51" s="60">
        <v>53200000</v>
      </c>
      <c r="G51" s="61">
        <f t="shared" si="2"/>
        <v>172462</v>
      </c>
      <c r="I51" s="87">
        <f>105934+6468+46200+6060+7800</f>
        <v>172462</v>
      </c>
      <c r="J51" s="99">
        <f>[6]เม.ย.!F25</f>
        <v>0</v>
      </c>
    </row>
    <row r="52" spans="1:10">
      <c r="A52" s="56">
        <f>[5]เม.ย.!G12</f>
        <v>1395700</v>
      </c>
      <c r="B52" s="100">
        <f>[6]เม.ย.!C62</f>
        <v>0</v>
      </c>
      <c r="C52" s="77">
        <f t="shared" si="1"/>
        <v>1395700</v>
      </c>
      <c r="D52" s="56">
        <f>G52+มี.ค.!D52</f>
        <v>625254.60000000009</v>
      </c>
      <c r="E52" s="58" t="s">
        <v>34</v>
      </c>
      <c r="F52" s="60">
        <v>53300000</v>
      </c>
      <c r="G52" s="61">
        <f t="shared" si="2"/>
        <v>273106.76</v>
      </c>
      <c r="I52" s="87">
        <v>273106.76</v>
      </c>
      <c r="J52" s="98">
        <f>[6]เม.ย.!F20</f>
        <v>0</v>
      </c>
    </row>
    <row r="53" spans="1:10">
      <c r="A53" s="56">
        <f>[5]เม.ย.!G13</f>
        <v>182027</v>
      </c>
      <c r="B53" s="100">
        <v>0</v>
      </c>
      <c r="C53" s="77">
        <f t="shared" si="1"/>
        <v>182027</v>
      </c>
      <c r="D53" s="56">
        <f>G53+มี.ค.!D53</f>
        <v>83935.560000000012</v>
      </c>
      <c r="E53" s="58" t="s">
        <v>35</v>
      </c>
      <c r="F53" s="60">
        <v>53400000</v>
      </c>
      <c r="G53" s="61">
        <f t="shared" si="2"/>
        <v>8918.24</v>
      </c>
      <c r="I53" s="87">
        <v>8918.24</v>
      </c>
      <c r="J53" s="96"/>
    </row>
    <row r="54" spans="1:10">
      <c r="A54" s="56">
        <f>[5]เม.ย.!G14</f>
        <v>128900</v>
      </c>
      <c r="B54" s="100">
        <f>[6]เม.ย.!C71</f>
        <v>0</v>
      </c>
      <c r="C54" s="77">
        <f t="shared" si="1"/>
        <v>128900</v>
      </c>
      <c r="D54" s="56">
        <f>G54+มี.ค.!D54</f>
        <v>0</v>
      </c>
      <c r="E54" s="58" t="s">
        <v>36</v>
      </c>
      <c r="F54" s="60">
        <v>54100000</v>
      </c>
      <c r="G54" s="61">
        <f t="shared" si="2"/>
        <v>0</v>
      </c>
      <c r="I54" s="87">
        <v>0</v>
      </c>
      <c r="J54" s="99">
        <f>[6]เม.ย.!F29</f>
        <v>0</v>
      </c>
    </row>
    <row r="55" spans="1:10">
      <c r="A55" s="56">
        <f>[5]เม.ย.!G15</f>
        <v>5831800</v>
      </c>
      <c r="B55" s="100">
        <v>1235000</v>
      </c>
      <c r="C55" s="77">
        <f t="shared" si="1"/>
        <v>7066800</v>
      </c>
      <c r="D55" s="56">
        <f>G55+มี.ค.!D55</f>
        <v>3807300</v>
      </c>
      <c r="E55" s="58" t="s">
        <v>37</v>
      </c>
      <c r="F55" s="60">
        <v>54200000</v>
      </c>
      <c r="G55" s="61">
        <f t="shared" si="2"/>
        <v>2237000</v>
      </c>
      <c r="I55" s="87">
        <v>2237000</v>
      </c>
      <c r="J55" s="98">
        <f>[6]เม.ย.!F38</f>
        <v>0</v>
      </c>
    </row>
    <row r="56" spans="1:10">
      <c r="A56" s="56">
        <f>[5]เม.ย.!G16</f>
        <v>25000</v>
      </c>
      <c r="B56" s="100">
        <v>0</v>
      </c>
      <c r="C56" s="77">
        <f t="shared" si="1"/>
        <v>25000</v>
      </c>
      <c r="D56" s="56">
        <f>G56+มี.ค.!D56</f>
        <v>0</v>
      </c>
      <c r="E56" s="58" t="s">
        <v>38</v>
      </c>
      <c r="F56" s="60">
        <v>55100000</v>
      </c>
      <c r="G56" s="61">
        <f t="shared" si="2"/>
        <v>0</v>
      </c>
      <c r="I56" s="87">
        <v>0</v>
      </c>
      <c r="J56" s="96"/>
    </row>
    <row r="57" spans="1:10">
      <c r="A57" s="56">
        <f>[5]เม.ย.!G17</f>
        <v>1737000</v>
      </c>
      <c r="B57" s="101">
        <v>0</v>
      </c>
      <c r="C57" s="78">
        <f t="shared" si="1"/>
        <v>1737000</v>
      </c>
      <c r="D57" s="62">
        <f>G57+มี.ค.!D57</f>
        <v>716000</v>
      </c>
      <c r="E57" s="64" t="s">
        <v>39</v>
      </c>
      <c r="F57" s="65">
        <v>56100000</v>
      </c>
      <c r="G57" s="66">
        <f t="shared" si="2"/>
        <v>0</v>
      </c>
      <c r="I57" s="88">
        <v>0</v>
      </c>
      <c r="J57" s="97"/>
    </row>
    <row r="58" spans="1:10" ht="23.25" thickBot="1">
      <c r="A58" s="18">
        <f>SUM(A47:A57)</f>
        <v>34440000</v>
      </c>
      <c r="B58" s="102">
        <f t="shared" ref="B58:C58" si="3">SUM(B47:B57)</f>
        <v>1235000</v>
      </c>
      <c r="C58" s="18">
        <f t="shared" si="3"/>
        <v>35675000</v>
      </c>
      <c r="D58" s="18">
        <f>SUM(D47:D57)</f>
        <v>18066193.07</v>
      </c>
      <c r="E58" s="36" t="s">
        <v>24</v>
      </c>
      <c r="F58" s="15"/>
      <c r="G58" s="12">
        <f>SUM(G47:G57)</f>
        <v>4249564</v>
      </c>
      <c r="I58" s="12">
        <f>SUM(I47:I57)</f>
        <v>4249564</v>
      </c>
      <c r="J58" s="12">
        <f>SUM(J47:J57)</f>
        <v>0</v>
      </c>
    </row>
    <row r="59" spans="1:10" ht="23.25" thickTop="1">
      <c r="A59" s="67"/>
      <c r="B59" s="68"/>
      <c r="C59" s="68"/>
      <c r="D59" s="67">
        <f>G59+มี.ค.!D59</f>
        <v>202968</v>
      </c>
      <c r="E59" s="70" t="s">
        <v>26</v>
      </c>
      <c r="F59" s="55">
        <v>11041000</v>
      </c>
      <c r="G59" s="86">
        <v>15860</v>
      </c>
    </row>
    <row r="60" spans="1:10">
      <c r="A60" s="56"/>
      <c r="B60" s="57"/>
      <c r="C60" s="57"/>
      <c r="D60" s="56">
        <f>G60+มี.ค.!D60</f>
        <v>0</v>
      </c>
      <c r="E60" s="71" t="s">
        <v>48</v>
      </c>
      <c r="F60" s="60">
        <v>11045000</v>
      </c>
      <c r="G60" s="87">
        <v>0</v>
      </c>
    </row>
    <row r="61" spans="1:10">
      <c r="A61" s="56"/>
      <c r="B61" s="57"/>
      <c r="C61" s="57"/>
      <c r="D61" s="56">
        <f>G61+มี.ค.!D61</f>
        <v>0</v>
      </c>
      <c r="E61" s="71" t="s">
        <v>49</v>
      </c>
      <c r="F61" s="60">
        <v>11046000</v>
      </c>
      <c r="G61" s="61">
        <f>[3]เม.ย.!D17</f>
        <v>0</v>
      </c>
    </row>
    <row r="62" spans="1:10" ht="21.75" customHeight="1">
      <c r="A62" s="56"/>
      <c r="B62" s="57"/>
      <c r="C62" s="57"/>
      <c r="D62" s="56">
        <f>G62+มี.ค.!D62</f>
        <v>2202968</v>
      </c>
      <c r="E62" s="71" t="s">
        <v>74</v>
      </c>
      <c r="F62" s="60">
        <v>21010000</v>
      </c>
      <c r="G62" s="61">
        <f>[4]เม.ย.!F14</f>
        <v>0</v>
      </c>
      <c r="I62" s="113" t="s">
        <v>83</v>
      </c>
      <c r="J62" s="114"/>
    </row>
    <row r="63" spans="1:10" ht="21" customHeight="1">
      <c r="A63" s="56"/>
      <c r="B63" s="57"/>
      <c r="C63" s="57"/>
      <c r="D63" s="56">
        <f>G63+มี.ค.!D63</f>
        <v>500027.05</v>
      </c>
      <c r="E63" s="71" t="s">
        <v>80</v>
      </c>
      <c r="F63" s="60">
        <v>21020000</v>
      </c>
      <c r="G63" s="61">
        <f>[4]เม.ย.!F25</f>
        <v>0</v>
      </c>
      <c r="I63" s="115"/>
      <c r="J63" s="116"/>
    </row>
    <row r="64" spans="1:10">
      <c r="A64" s="56"/>
      <c r="B64" s="57"/>
      <c r="C64" s="57"/>
      <c r="D64" s="56">
        <f>G64+มี.ค.!D64</f>
        <v>0</v>
      </c>
      <c r="E64" s="71" t="s">
        <v>40</v>
      </c>
      <c r="F64" s="60">
        <v>21030000</v>
      </c>
      <c r="G64" s="87">
        <v>0</v>
      </c>
      <c r="I64" s="115"/>
      <c r="J64" s="116"/>
    </row>
    <row r="65" spans="1:9">
      <c r="A65" s="56"/>
      <c r="B65" s="57"/>
      <c r="C65" s="57"/>
      <c r="D65" s="56">
        <f>G65+มี.ค.!D65</f>
        <v>266941.46000000002</v>
      </c>
      <c r="E65" s="71" t="s">
        <v>81</v>
      </c>
      <c r="F65" s="95">
        <v>21040000</v>
      </c>
      <c r="G65" s="61">
        <f>[4]เม.ย.!$F$40</f>
        <v>56338.54</v>
      </c>
    </row>
    <row r="66" spans="1:9">
      <c r="A66" s="56"/>
      <c r="B66" s="57"/>
      <c r="C66" s="57"/>
      <c r="D66" s="56">
        <v>23000</v>
      </c>
      <c r="E66" s="71" t="s">
        <v>41</v>
      </c>
      <c r="F66" s="60">
        <v>31000000</v>
      </c>
      <c r="G66" s="61">
        <v>0</v>
      </c>
    </row>
    <row r="67" spans="1:9">
      <c r="A67" s="63"/>
      <c r="B67" s="63"/>
      <c r="C67" s="63"/>
      <c r="D67" s="63"/>
      <c r="E67" s="72" t="s">
        <v>76</v>
      </c>
      <c r="F67" s="65">
        <v>32000000</v>
      </c>
      <c r="G67" s="73"/>
    </row>
    <row r="68" spans="1:9" ht="23.25" thickBot="1">
      <c r="A68" s="21"/>
      <c r="B68" s="21"/>
      <c r="C68" s="21"/>
      <c r="D68" s="19">
        <f>SUM(D59:D67)</f>
        <v>3195904.51</v>
      </c>
      <c r="E68" s="36" t="s">
        <v>24</v>
      </c>
      <c r="F68" s="13"/>
      <c r="G68" s="14">
        <f>SUM(G59:G67)</f>
        <v>72198.540000000008</v>
      </c>
    </row>
    <row r="69" spans="1:9" ht="23.25" thickTop="1">
      <c r="A69" s="23"/>
      <c r="B69" s="23"/>
      <c r="C69" s="23"/>
      <c r="D69" s="23"/>
      <c r="E69" s="37"/>
      <c r="F69" s="24"/>
      <c r="G69" s="25"/>
    </row>
    <row r="70" spans="1:9" ht="23.25" thickBot="1">
      <c r="A70" s="26">
        <f>A58+A68</f>
        <v>34440000</v>
      </c>
      <c r="B70" s="26">
        <f>B58+B68</f>
        <v>1235000</v>
      </c>
      <c r="C70" s="26">
        <f>C58+C68</f>
        <v>35675000</v>
      </c>
      <c r="D70" s="26">
        <f>D58+D68</f>
        <v>21262097.579999998</v>
      </c>
      <c r="E70" s="36" t="s">
        <v>42</v>
      </c>
      <c r="F70" s="13"/>
      <c r="G70" s="14">
        <f>G58+G68</f>
        <v>4321762.54</v>
      </c>
    </row>
    <row r="71" spans="1:9" ht="23.25" thickTop="1">
      <c r="A71" s="27"/>
      <c r="B71" s="27"/>
      <c r="C71" s="27"/>
      <c r="D71" s="17"/>
      <c r="E71" s="39"/>
      <c r="F71" s="27"/>
      <c r="G71" s="10"/>
    </row>
    <row r="72" spans="1:9">
      <c r="A72" s="27"/>
      <c r="B72" s="27"/>
      <c r="C72" s="27"/>
      <c r="D72" s="41">
        <f>SUM(D39-D70)</f>
        <v>2358599.3100000024</v>
      </c>
      <c r="E72" s="39" t="s">
        <v>52</v>
      </c>
      <c r="F72" s="27"/>
      <c r="G72" s="41">
        <f>SUM(G39-G70)</f>
        <v>-766913.25999999978</v>
      </c>
    </row>
    <row r="73" spans="1:9">
      <c r="A73" s="27"/>
      <c r="B73" s="27"/>
      <c r="C73" s="27"/>
      <c r="D73" s="9"/>
      <c r="E73" s="39"/>
      <c r="F73" s="27"/>
      <c r="G73" s="25"/>
    </row>
    <row r="74" spans="1:9" ht="23.25" thickBot="1">
      <c r="A74" s="27"/>
      <c r="B74" s="27"/>
      <c r="C74" s="27"/>
      <c r="D74" s="14">
        <f>(D8+D39-D70)</f>
        <v>25361344.770000003</v>
      </c>
      <c r="E74" s="39" t="s">
        <v>43</v>
      </c>
      <c r="F74" s="27"/>
      <c r="G74" s="14">
        <f>(G8+G39-G70)</f>
        <v>25361344.770000003</v>
      </c>
      <c r="H74" s="82" t="s">
        <v>77</v>
      </c>
      <c r="I74" s="82" t="s">
        <v>78</v>
      </c>
    </row>
    <row r="75" spans="1:9" ht="23.25" thickTop="1">
      <c r="I75" s="103" t="s">
        <v>79</v>
      </c>
    </row>
    <row r="76" spans="1:9" s="1" customFormat="1" ht="23.25">
      <c r="A76" s="31"/>
      <c r="B76" s="32"/>
      <c r="C76" s="33"/>
      <c r="D76" s="33"/>
      <c r="E76" s="31"/>
    </row>
    <row r="77" spans="1:9" s="1" customFormat="1" ht="23.25">
      <c r="A77" s="31"/>
      <c r="B77" s="32"/>
      <c r="C77" s="33"/>
      <c r="D77" s="33"/>
      <c r="F77" s="109" t="s">
        <v>86</v>
      </c>
    </row>
    <row r="78" spans="1:9" s="1" customFormat="1" ht="23.25">
      <c r="A78" s="31"/>
      <c r="B78" s="32"/>
      <c r="C78" s="33"/>
      <c r="D78" s="33"/>
      <c r="F78" s="109" t="s">
        <v>87</v>
      </c>
    </row>
    <row r="79" spans="1:9">
      <c r="A79" s="124" t="s">
        <v>50</v>
      </c>
      <c r="B79" s="124"/>
      <c r="C79" s="124"/>
      <c r="D79" s="124"/>
      <c r="E79" s="124"/>
      <c r="F79" s="124"/>
      <c r="G79" s="124"/>
    </row>
  </sheetData>
  <mergeCells count="15">
    <mergeCell ref="I62:J64"/>
    <mergeCell ref="A79:G79"/>
    <mergeCell ref="A1:G1"/>
    <mergeCell ref="I1:K1"/>
    <mergeCell ref="A2:G2"/>
    <mergeCell ref="A3:G3"/>
    <mergeCell ref="A4:D4"/>
    <mergeCell ref="E4:E7"/>
    <mergeCell ref="F4:F7"/>
    <mergeCell ref="A40:G40"/>
    <mergeCell ref="A42:D42"/>
    <mergeCell ref="E42:E45"/>
    <mergeCell ref="F42:F45"/>
    <mergeCell ref="I42:J43"/>
    <mergeCell ref="A41:G41"/>
  </mergeCells>
  <conditionalFormatting sqref="G59:G60 G64 G21:G27 G30:G31">
    <cfRule type="expression" dxfId="5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45" right="0.3" top="0.51" bottom="0.51" header="0.31496062992125984" footer="0.31496062992125984"/>
  <pageSetup paperSize="9" scale="8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topLeftCell="A4" workbookViewId="0">
      <selection activeCell="A75" sqref="A75:XFD77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2560  พฤษภาคม  2560</v>
      </c>
      <c r="B3" s="126"/>
      <c r="C3" s="126"/>
      <c r="D3" s="126"/>
      <c r="E3" s="126"/>
      <c r="F3" s="126"/>
      <c r="G3" s="126"/>
      <c r="I3" s="89">
        <v>2560</v>
      </c>
      <c r="J3" s="89" t="s">
        <v>67</v>
      </c>
      <c r="K3" s="89">
        <v>2560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+เม.ย.!D8</f>
        <v>23002745.460000001</v>
      </c>
      <c r="E8" s="75" t="s">
        <v>14</v>
      </c>
      <c r="F8" s="76"/>
      <c r="G8" s="79">
        <f>เม.ย.!G74</f>
        <v>25361344.770000003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G10+เม.ย.!D10</f>
        <v>2587423.6599999997</v>
      </c>
      <c r="E10" s="58" t="s">
        <v>16</v>
      </c>
      <c r="F10" s="60">
        <v>41100000</v>
      </c>
      <c r="G10" s="61">
        <f>[2]พ.ค.!H12</f>
        <v>14207.66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G11+เม.ย.!D11</f>
        <v>61195</v>
      </c>
      <c r="E11" s="58" t="s">
        <v>17</v>
      </c>
      <c r="F11" s="60">
        <v>41200000</v>
      </c>
      <c r="G11" s="61">
        <f>[2]พ.ค.!H34</f>
        <v>2937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G12+เม.ย.!D12</f>
        <v>87221.97</v>
      </c>
      <c r="E12" s="58" t="s">
        <v>18</v>
      </c>
      <c r="F12" s="60">
        <v>41300000</v>
      </c>
      <c r="G12" s="61">
        <f>[2]พ.ค.!H38</f>
        <v>0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G13+เม.ย.!D13</f>
        <v>0</v>
      </c>
      <c r="E13" s="58" t="s">
        <v>19</v>
      </c>
      <c r="F13" s="60">
        <v>41400000</v>
      </c>
      <c r="G13" s="61">
        <f>[2]พ.ค.!H39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G14+เม.ย.!D14</f>
        <v>11830</v>
      </c>
      <c r="E14" s="58" t="s">
        <v>20</v>
      </c>
      <c r="F14" s="60">
        <v>41500000</v>
      </c>
      <c r="G14" s="61">
        <v>110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G15+เม.ย.!D15</f>
        <v>0</v>
      </c>
      <c r="E15" s="58" t="s">
        <v>21</v>
      </c>
      <c r="F15" s="60">
        <v>41600000</v>
      </c>
      <c r="G15" s="61">
        <f>[2]พ.ค.!$F$52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G16+เม.ย.!D16</f>
        <v>9508103.8800000008</v>
      </c>
      <c r="E16" s="58" t="s">
        <v>22</v>
      </c>
      <c r="F16" s="60">
        <v>42100000</v>
      </c>
      <c r="G16" s="61">
        <f>[2]พ.ค.!H66</f>
        <v>2046618.5699999998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G17+เม.ย.!D17</f>
        <v>12442819</v>
      </c>
      <c r="E17" s="64" t="s">
        <v>23</v>
      </c>
      <c r="F17" s="65">
        <v>43100000</v>
      </c>
      <c r="G17" s="66">
        <f>[2]พ.ค.!H72</f>
        <v>329000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24698593.510000002</v>
      </c>
      <c r="E18" s="44" t="s">
        <v>24</v>
      </c>
      <c r="F18" s="45"/>
      <c r="G18" s="43">
        <f>SUM(G10:G17)</f>
        <v>2392873.2299999995</v>
      </c>
    </row>
    <row r="19" spans="1:10">
      <c r="A19" s="16">
        <v>0</v>
      </c>
      <c r="B19" s="22">
        <v>1235000</v>
      </c>
      <c r="C19" s="42">
        <f>A19+B19</f>
        <v>1235000</v>
      </c>
      <c r="D19" s="34">
        <f>G19+เม.ย.!D19</f>
        <v>839300</v>
      </c>
      <c r="E19" s="35" t="s">
        <v>25</v>
      </c>
      <c r="F19" s="8">
        <v>44100000</v>
      </c>
      <c r="G19" s="11">
        <f>[2]พ.ค.!H74</f>
        <v>0</v>
      </c>
    </row>
    <row r="20" spans="1:10" ht="23.25" thickBot="1">
      <c r="A20" s="18">
        <f>SUM(A18+A19)</f>
        <v>34440000</v>
      </c>
      <c r="B20" s="18">
        <f>SUM(B18+B19)</f>
        <v>1235000</v>
      </c>
      <c r="C20" s="18">
        <f>SUM(C18+C19)</f>
        <v>35675000</v>
      </c>
      <c r="D20" s="18">
        <f>SUM(D18+D19)</f>
        <v>25537893.510000002</v>
      </c>
      <c r="E20" s="36" t="s">
        <v>24</v>
      </c>
      <c r="F20" s="20"/>
      <c r="G20" s="12">
        <f>SUM(G18+G19)</f>
        <v>2392873.2299999995</v>
      </c>
    </row>
    <row r="21" spans="1:10" ht="23.25" thickTop="1">
      <c r="A21" s="67"/>
      <c r="B21" s="68"/>
      <c r="C21" s="68"/>
      <c r="D21" s="67">
        <f>G21+เม.ย.!D21</f>
        <v>206568</v>
      </c>
      <c r="E21" s="70" t="s">
        <v>26</v>
      </c>
      <c r="F21" s="55">
        <v>11041000</v>
      </c>
      <c r="G21" s="86">
        <v>3600</v>
      </c>
      <c r="I21" s="84"/>
      <c r="J21" s="84"/>
    </row>
    <row r="22" spans="1:10">
      <c r="A22" s="91"/>
      <c r="B22" s="92"/>
      <c r="C22" s="92"/>
      <c r="D22" s="56">
        <f>G22+เม.ย.!D22</f>
        <v>0</v>
      </c>
      <c r="E22" s="93" t="s">
        <v>82</v>
      </c>
      <c r="F22" s="94">
        <v>11042000</v>
      </c>
      <c r="G22" s="86">
        <v>0</v>
      </c>
      <c r="I22" s="84"/>
      <c r="J22" s="84"/>
    </row>
    <row r="23" spans="1:10" ht="18.75" customHeight="1">
      <c r="A23" s="56"/>
      <c r="B23" s="57"/>
      <c r="C23" s="57"/>
      <c r="D23" s="56">
        <f>G23+เม.ย.!D23</f>
        <v>0</v>
      </c>
      <c r="E23" s="71" t="s">
        <v>44</v>
      </c>
      <c r="F23" s="60">
        <v>11043001</v>
      </c>
      <c r="G23" s="87">
        <v>0</v>
      </c>
      <c r="I23" s="85"/>
      <c r="J23" s="85"/>
    </row>
    <row r="24" spans="1:10" ht="18.75" customHeight="1">
      <c r="A24" s="56"/>
      <c r="B24" s="57"/>
      <c r="C24" s="57"/>
      <c r="D24" s="56">
        <f>G24+เม.ย.!D24</f>
        <v>0</v>
      </c>
      <c r="E24" s="71" t="s">
        <v>45</v>
      </c>
      <c r="F24" s="60">
        <v>11043002</v>
      </c>
      <c r="G24" s="87">
        <v>0</v>
      </c>
      <c r="I24" s="85"/>
      <c r="J24" s="85"/>
    </row>
    <row r="25" spans="1:10">
      <c r="A25" s="56"/>
      <c r="B25" s="57"/>
      <c r="C25" s="57"/>
      <c r="D25" s="56">
        <f>G25+เม.ย.!D25</f>
        <v>0</v>
      </c>
      <c r="E25" s="71" t="s">
        <v>46</v>
      </c>
      <c r="F25" s="60">
        <v>11043003</v>
      </c>
      <c r="G25" s="87">
        <v>0</v>
      </c>
      <c r="I25" s="85"/>
      <c r="J25" s="85"/>
    </row>
    <row r="26" spans="1:10">
      <c r="A26" s="56"/>
      <c r="B26" s="57"/>
      <c r="C26" s="57"/>
      <c r="D26" s="56">
        <f>G26+เม.ย.!D26</f>
        <v>0</v>
      </c>
      <c r="E26" s="71" t="s">
        <v>47</v>
      </c>
      <c r="F26" s="60">
        <v>11044000</v>
      </c>
      <c r="G26" s="87">
        <v>0</v>
      </c>
      <c r="I26" s="85"/>
      <c r="J26" s="85"/>
    </row>
    <row r="27" spans="1:10">
      <c r="A27" s="56"/>
      <c r="B27" s="57"/>
      <c r="C27" s="57"/>
      <c r="D27" s="56">
        <f>G27+เม.ย.!D27</f>
        <v>0</v>
      </c>
      <c r="E27" s="71" t="s">
        <v>48</v>
      </c>
      <c r="F27" s="60">
        <v>11045000</v>
      </c>
      <c r="G27" s="87">
        <v>0</v>
      </c>
      <c r="I27" s="85"/>
      <c r="J27" s="85"/>
    </row>
    <row r="28" spans="1:10">
      <c r="A28" s="56"/>
      <c r="B28" s="57"/>
      <c r="C28" s="57"/>
      <c r="D28" s="56">
        <f>G28+เม.ย.!D28</f>
        <v>9500</v>
      </c>
      <c r="E28" s="71" t="s">
        <v>49</v>
      </c>
      <c r="F28" s="60">
        <v>11046000</v>
      </c>
      <c r="G28" s="61">
        <v>9500</v>
      </c>
    </row>
    <row r="29" spans="1:10">
      <c r="A29" s="56"/>
      <c r="B29" s="57"/>
      <c r="C29" s="57"/>
      <c r="D29" s="56">
        <f>G29+เม.ย.!D29</f>
        <v>330282.01</v>
      </c>
      <c r="E29" s="71" t="s">
        <v>81</v>
      </c>
      <c r="F29" s="60">
        <v>21040000</v>
      </c>
      <c r="G29" s="61">
        <f>[4]พ.ค.!E40</f>
        <v>57813.4</v>
      </c>
    </row>
    <row r="30" spans="1:10">
      <c r="A30" s="56"/>
      <c r="B30" s="57"/>
      <c r="C30" s="57"/>
      <c r="D30" s="56">
        <f>G30+เม.ย.!D30</f>
        <v>9740</v>
      </c>
      <c r="E30" s="71" t="s">
        <v>41</v>
      </c>
      <c r="F30" s="60">
        <v>31000000</v>
      </c>
      <c r="G30" s="87">
        <v>9500</v>
      </c>
    </row>
    <row r="31" spans="1:10">
      <c r="A31" s="56"/>
      <c r="B31" s="57"/>
      <c r="C31" s="57"/>
      <c r="D31" s="56">
        <f>G31+เม.ย.!D31</f>
        <v>0</v>
      </c>
      <c r="E31" s="71" t="s">
        <v>76</v>
      </c>
      <c r="F31" s="60">
        <v>32000000</v>
      </c>
      <c r="G31" s="87">
        <v>0</v>
      </c>
    </row>
    <row r="32" spans="1:10">
      <c r="A32" s="56"/>
      <c r="B32" s="57"/>
      <c r="C32" s="57"/>
      <c r="D32" s="56">
        <f>G32+เม.ย.!D32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G33+เม.ย.!D33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G34+เม.ย.!D34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G35+เม.ย.!D36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556090.01</v>
      </c>
      <c r="E36" s="44" t="s">
        <v>24</v>
      </c>
      <c r="F36" s="48"/>
      <c r="G36" s="49">
        <f>SUM(G21:G35)</f>
        <v>80413.399999999994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1235000</v>
      </c>
      <c r="C38" s="18">
        <f>C20+C36</f>
        <v>35675000</v>
      </c>
      <c r="D38" s="18">
        <f>D20+D36</f>
        <v>26093983.520000003</v>
      </c>
      <c r="E38" s="36" t="s">
        <v>27</v>
      </c>
      <c r="F38" s="13"/>
      <c r="G38" s="14">
        <f>(G20+G36)</f>
        <v>2473286.6299999994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 t="s">
        <v>7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[5]พ.ค.!G7</f>
        <v>8451503</v>
      </c>
      <c r="B46" s="100">
        <f>[6]พ.ค.!C54</f>
        <v>0</v>
      </c>
      <c r="C46" s="77">
        <f>SUM(A46+B46)</f>
        <v>8451503</v>
      </c>
      <c r="D46" s="56">
        <f>G46+เม.ย.!D47</f>
        <v>5524089</v>
      </c>
      <c r="E46" s="58" t="s">
        <v>29</v>
      </c>
      <c r="F46" s="60">
        <v>51100000</v>
      </c>
      <c r="G46" s="61">
        <f>I46+J46</f>
        <v>636328</v>
      </c>
      <c r="I46" s="87">
        <f>636328</f>
        <v>636328</v>
      </c>
      <c r="J46" s="98">
        <f>[6]พ.ค.!F12</f>
        <v>0</v>
      </c>
    </row>
    <row r="47" spans="1:11">
      <c r="A47" s="56">
        <f>[5]พ.ค.!G8</f>
        <v>3262320</v>
      </c>
      <c r="B47" s="100">
        <v>0</v>
      </c>
      <c r="C47" s="77">
        <f t="shared" ref="C47:C56" si="1">SUM(A47+B47)</f>
        <v>3262320</v>
      </c>
      <c r="D47" s="56">
        <f>G47+เม.ย.!D48</f>
        <v>2137719</v>
      </c>
      <c r="E47" s="58" t="s">
        <v>30</v>
      </c>
      <c r="F47" s="60">
        <v>52100000</v>
      </c>
      <c r="G47" s="61">
        <f t="shared" ref="G47:G56" si="2">I47+J47</f>
        <v>264660</v>
      </c>
      <c r="I47" s="87">
        <v>264660</v>
      </c>
      <c r="J47" s="96"/>
    </row>
    <row r="48" spans="1:11">
      <c r="A48" s="56">
        <f>[5]พ.ค.!G9</f>
        <v>9357150</v>
      </c>
      <c r="B48" s="100">
        <f>[6]พ.ค.!C59</f>
        <v>0</v>
      </c>
      <c r="C48" s="77">
        <f t="shared" si="1"/>
        <v>9357150</v>
      </c>
      <c r="D48" s="56">
        <f>G48+เม.ย.!D49</f>
        <v>5097382</v>
      </c>
      <c r="E48" s="58" t="s">
        <v>31</v>
      </c>
      <c r="F48" s="60">
        <v>52200000</v>
      </c>
      <c r="G48" s="61">
        <f t="shared" si="2"/>
        <v>673415</v>
      </c>
      <c r="I48" s="87">
        <v>673415</v>
      </c>
      <c r="J48" s="98">
        <f>[6]พ.ค.!F17</f>
        <v>0</v>
      </c>
    </row>
    <row r="49" spans="1:10">
      <c r="A49" s="56">
        <f>[5]พ.ค.!G10</f>
        <v>803600</v>
      </c>
      <c r="B49" s="100">
        <v>0</v>
      </c>
      <c r="C49" s="77">
        <f t="shared" si="1"/>
        <v>803600</v>
      </c>
      <c r="D49" s="56">
        <f>G49+เม.ย.!D50</f>
        <v>199695</v>
      </c>
      <c r="E49" s="58" t="s">
        <v>32</v>
      </c>
      <c r="F49" s="60">
        <v>53100000</v>
      </c>
      <c r="G49" s="61">
        <f t="shared" si="2"/>
        <v>22200</v>
      </c>
      <c r="I49" s="87">
        <v>22200</v>
      </c>
      <c r="J49" s="96"/>
    </row>
    <row r="50" spans="1:10">
      <c r="A50" s="56">
        <f>[5]พ.ค.!G11</f>
        <v>3265000</v>
      </c>
      <c r="B50" s="100">
        <f>[6]พ.ค.!C67</f>
        <v>0</v>
      </c>
      <c r="C50" s="77">
        <f t="shared" si="1"/>
        <v>3265000</v>
      </c>
      <c r="D50" s="56">
        <f>G50+เม.ย.!D51</f>
        <v>1662594.9100000001</v>
      </c>
      <c r="E50" s="58" t="s">
        <v>33</v>
      </c>
      <c r="F50" s="60">
        <v>53200000</v>
      </c>
      <c r="G50" s="61">
        <f t="shared" si="2"/>
        <v>191174</v>
      </c>
      <c r="I50" s="87">
        <f>187574+3600</f>
        <v>191174</v>
      </c>
      <c r="J50" s="99">
        <f>[6]พ.ค.!F25</f>
        <v>0</v>
      </c>
    </row>
    <row r="51" spans="1:10">
      <c r="A51" s="56">
        <f>[5]พ.ค.!G12</f>
        <v>1395700</v>
      </c>
      <c r="B51" s="100">
        <f>[6]พ.ค.!C62</f>
        <v>0</v>
      </c>
      <c r="C51" s="77">
        <f t="shared" si="1"/>
        <v>1395700</v>
      </c>
      <c r="D51" s="56">
        <f>G51+เม.ย.!D52</f>
        <v>664368.05000000005</v>
      </c>
      <c r="E51" s="58" t="s">
        <v>34</v>
      </c>
      <c r="F51" s="60">
        <v>53300000</v>
      </c>
      <c r="G51" s="61">
        <f t="shared" si="2"/>
        <v>39113.449999999997</v>
      </c>
      <c r="I51" s="87">
        <v>39113.449999999997</v>
      </c>
      <c r="J51" s="98">
        <f>[6]พ.ค.!F20</f>
        <v>0</v>
      </c>
    </row>
    <row r="52" spans="1:10">
      <c r="A52" s="56">
        <f>[5]พ.ค.!G13</f>
        <v>182027</v>
      </c>
      <c r="B52" s="100">
        <v>0</v>
      </c>
      <c r="C52" s="77">
        <f t="shared" si="1"/>
        <v>182027</v>
      </c>
      <c r="D52" s="56">
        <f>G52+เม.ย.!D53</f>
        <v>100088.18000000001</v>
      </c>
      <c r="E52" s="58" t="s">
        <v>35</v>
      </c>
      <c r="F52" s="60">
        <v>53400000</v>
      </c>
      <c r="G52" s="61">
        <f t="shared" si="2"/>
        <v>16152.62</v>
      </c>
      <c r="I52" s="87">
        <v>16152.62</v>
      </c>
      <c r="J52" s="96"/>
    </row>
    <row r="53" spans="1:10">
      <c r="A53" s="56">
        <f>[5]พ.ค.!G14</f>
        <v>128900</v>
      </c>
      <c r="B53" s="100">
        <f>[6]พ.ค.!C71</f>
        <v>0</v>
      </c>
      <c r="C53" s="77">
        <f t="shared" si="1"/>
        <v>128900</v>
      </c>
      <c r="D53" s="56">
        <f>G53+เม.ย.!D54</f>
        <v>3300</v>
      </c>
      <c r="E53" s="58" t="s">
        <v>36</v>
      </c>
      <c r="F53" s="60">
        <v>54100000</v>
      </c>
      <c r="G53" s="61">
        <f t="shared" si="2"/>
        <v>3300</v>
      </c>
      <c r="I53" s="87">
        <v>3300</v>
      </c>
      <c r="J53" s="99">
        <f>[6]พ.ค.!F29</f>
        <v>0</v>
      </c>
    </row>
    <row r="54" spans="1:10">
      <c r="A54" s="56">
        <f>[5]พ.ค.!G15</f>
        <v>5831800</v>
      </c>
      <c r="B54" s="100">
        <v>1235000</v>
      </c>
      <c r="C54" s="77">
        <f t="shared" si="1"/>
        <v>7066800</v>
      </c>
      <c r="D54" s="56">
        <f>G54+เม.ย.!D55</f>
        <v>4082300</v>
      </c>
      <c r="E54" s="58" t="s">
        <v>37</v>
      </c>
      <c r="F54" s="60">
        <v>54200000</v>
      </c>
      <c r="G54" s="61">
        <f t="shared" si="2"/>
        <v>275000</v>
      </c>
      <c r="I54" s="87">
        <v>275000</v>
      </c>
      <c r="J54" s="98">
        <f>[6]พ.ค.!F38</f>
        <v>0</v>
      </c>
    </row>
    <row r="55" spans="1:10">
      <c r="A55" s="56">
        <f>[5]พ.ค.!G16</f>
        <v>25000</v>
      </c>
      <c r="B55" s="100">
        <v>0</v>
      </c>
      <c r="C55" s="77">
        <f t="shared" si="1"/>
        <v>25000</v>
      </c>
      <c r="D55" s="56">
        <f>G55+เม.ย.!D56</f>
        <v>0</v>
      </c>
      <c r="E55" s="58" t="s">
        <v>38</v>
      </c>
      <c r="F55" s="60">
        <v>55100000</v>
      </c>
      <c r="G55" s="61">
        <f t="shared" si="2"/>
        <v>0</v>
      </c>
      <c r="I55" s="87">
        <v>0</v>
      </c>
      <c r="J55" s="96"/>
    </row>
    <row r="56" spans="1:10">
      <c r="A56" s="56">
        <f>[5]พ.ค.!G17</f>
        <v>1737000</v>
      </c>
      <c r="B56" s="101">
        <v>0</v>
      </c>
      <c r="C56" s="78">
        <f t="shared" si="1"/>
        <v>1737000</v>
      </c>
      <c r="D56" s="62">
        <f>G56+เม.ย.!D57</f>
        <v>1185000</v>
      </c>
      <c r="E56" s="64" t="s">
        <v>39</v>
      </c>
      <c r="F56" s="65">
        <v>56100000</v>
      </c>
      <c r="G56" s="66">
        <f t="shared" si="2"/>
        <v>469000</v>
      </c>
      <c r="I56" s="88">
        <v>469000</v>
      </c>
      <c r="J56" s="97"/>
    </row>
    <row r="57" spans="1:10" ht="23.25" thickBot="1">
      <c r="A57" s="18">
        <f>SUM(A46:A56)</f>
        <v>34440000</v>
      </c>
      <c r="B57" s="102">
        <f t="shared" ref="B57:C57" si="3">SUM(B46:B56)</f>
        <v>1235000</v>
      </c>
      <c r="C57" s="18">
        <f t="shared" si="3"/>
        <v>35675000</v>
      </c>
      <c r="D57" s="18">
        <f>SUM(D46:D56)</f>
        <v>20656536.140000001</v>
      </c>
      <c r="E57" s="36" t="s">
        <v>24</v>
      </c>
      <c r="F57" s="15"/>
      <c r="G57" s="12">
        <f>SUM(G46:G56)</f>
        <v>2590343.0700000003</v>
      </c>
      <c r="I57" s="12">
        <f>SUM(I46:I56)</f>
        <v>2590343.0700000003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G58+เม.ย.!D59</f>
        <v>235180</v>
      </c>
      <c r="E58" s="70" t="s">
        <v>26</v>
      </c>
      <c r="F58" s="55">
        <v>11041000</v>
      </c>
      <c r="G58" s="86">
        <v>32212</v>
      </c>
    </row>
    <row r="59" spans="1:10">
      <c r="A59" s="56"/>
      <c r="B59" s="57"/>
      <c r="C59" s="57"/>
      <c r="D59" s="56">
        <f>G59+เม.ย.!D60</f>
        <v>0</v>
      </c>
      <c r="E59" s="71" t="s">
        <v>48</v>
      </c>
      <c r="F59" s="60">
        <v>11045000</v>
      </c>
      <c r="G59" s="87">
        <v>0</v>
      </c>
    </row>
    <row r="60" spans="1:10">
      <c r="A60" s="56"/>
      <c r="B60" s="57"/>
      <c r="C60" s="57"/>
      <c r="D60" s="56">
        <f>G60+เม.ย.!D61</f>
        <v>9500</v>
      </c>
      <c r="E60" s="71" t="s">
        <v>49</v>
      </c>
      <c r="F60" s="60">
        <v>11046000</v>
      </c>
      <c r="G60" s="61">
        <v>9500</v>
      </c>
    </row>
    <row r="61" spans="1:10" ht="21.75" customHeight="1">
      <c r="A61" s="56"/>
      <c r="B61" s="57"/>
      <c r="C61" s="57"/>
      <c r="D61" s="56">
        <f>G61+เม.ย.!D62</f>
        <v>2202968</v>
      </c>
      <c r="E61" s="71" t="s">
        <v>74</v>
      </c>
      <c r="F61" s="60">
        <v>21010000</v>
      </c>
      <c r="G61" s="61">
        <f>[4]พ.ค.!F14</f>
        <v>0</v>
      </c>
      <c r="I61" s="113" t="s">
        <v>83</v>
      </c>
      <c r="J61" s="114"/>
    </row>
    <row r="62" spans="1:10" ht="21" customHeight="1">
      <c r="A62" s="56"/>
      <c r="B62" s="57"/>
      <c r="C62" s="57"/>
      <c r="D62" s="56">
        <f>G62+เม.ย.!D63</f>
        <v>500027.05</v>
      </c>
      <c r="E62" s="71" t="s">
        <v>80</v>
      </c>
      <c r="F62" s="60">
        <v>21020000</v>
      </c>
      <c r="G62" s="61">
        <f>[4]พ.ค.!F25</f>
        <v>0</v>
      </c>
      <c r="I62" s="115"/>
      <c r="J62" s="116"/>
    </row>
    <row r="63" spans="1:10">
      <c r="A63" s="56"/>
      <c r="B63" s="57"/>
      <c r="C63" s="57"/>
      <c r="D63" s="56">
        <f>G63+เม.ย.!D64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G64+เม.ย.!D65</f>
        <v>329010.74</v>
      </c>
      <c r="E64" s="71" t="s">
        <v>81</v>
      </c>
      <c r="F64" s="95">
        <v>21040000</v>
      </c>
      <c r="G64" s="61">
        <f>+[4]พ.ค.!$F$40</f>
        <v>62069.279999999999</v>
      </c>
    </row>
    <row r="65" spans="1:9">
      <c r="A65" s="56"/>
      <c r="B65" s="57"/>
      <c r="C65" s="57"/>
      <c r="D65" s="56">
        <f>G65+เม.ย.!D66</f>
        <v>62000</v>
      </c>
      <c r="E65" s="71" t="s">
        <v>41</v>
      </c>
      <c r="F65" s="60">
        <v>31000000</v>
      </c>
      <c r="G65" s="61">
        <f>39000</f>
        <v>39000</v>
      </c>
    </row>
    <row r="66" spans="1:9">
      <c r="A66" s="63"/>
      <c r="B66" s="63"/>
      <c r="C66" s="63"/>
      <c r="D66" s="63"/>
      <c r="E66" s="72" t="s">
        <v>76</v>
      </c>
      <c r="F66" s="65">
        <v>32000000</v>
      </c>
      <c r="G66" s="73"/>
    </row>
    <row r="67" spans="1:9" ht="23.25" thickBot="1">
      <c r="A67" s="21"/>
      <c r="B67" s="21"/>
      <c r="C67" s="21"/>
      <c r="D67" s="19">
        <f>SUM(D58:D66)</f>
        <v>3338685.79</v>
      </c>
      <c r="E67" s="36" t="s">
        <v>24</v>
      </c>
      <c r="F67" s="13"/>
      <c r="G67" s="14">
        <f>SUM(G58:G66)</f>
        <v>142781.28</v>
      </c>
    </row>
    <row r="68" spans="1:9" ht="23.25" thickTop="1">
      <c r="A68" s="23"/>
      <c r="B68" s="23"/>
      <c r="C68" s="23"/>
      <c r="D68" s="23"/>
      <c r="E68" s="37"/>
      <c r="F68" s="24"/>
      <c r="G68" s="25"/>
    </row>
    <row r="69" spans="1:9" ht="23.25" thickBot="1">
      <c r="A69" s="26">
        <f>A57+A67</f>
        <v>34440000</v>
      </c>
      <c r="B69" s="26">
        <f>B57+B67</f>
        <v>1235000</v>
      </c>
      <c r="C69" s="26">
        <f>C57+C67</f>
        <v>35675000</v>
      </c>
      <c r="D69" s="26">
        <f>D57+D67</f>
        <v>23995221.93</v>
      </c>
      <c r="E69" s="36" t="s">
        <v>42</v>
      </c>
      <c r="F69" s="13"/>
      <c r="G69" s="14">
        <f>G57+G67</f>
        <v>2733124.35</v>
      </c>
    </row>
    <row r="70" spans="1:9" ht="23.25" thickTop="1">
      <c r="A70" s="27"/>
      <c r="B70" s="27"/>
      <c r="C70" s="27"/>
      <c r="D70" s="17"/>
      <c r="E70" s="39"/>
      <c r="F70" s="27"/>
      <c r="G70" s="10"/>
    </row>
    <row r="71" spans="1:9">
      <c r="A71" s="27"/>
      <c r="B71" s="27"/>
      <c r="C71" s="27"/>
      <c r="D71" s="41">
        <f>SUM(D38-D69)</f>
        <v>2098761.5900000036</v>
      </c>
      <c r="E71" s="39" t="s">
        <v>52</v>
      </c>
      <c r="F71" s="27"/>
      <c r="G71" s="41">
        <f>SUM(G38-G69)</f>
        <v>-259837.72000000067</v>
      </c>
    </row>
    <row r="72" spans="1:9">
      <c r="A72" s="27"/>
      <c r="B72" s="27"/>
      <c r="C72" s="27"/>
      <c r="D72" s="9"/>
      <c r="E72" s="39"/>
      <c r="F72" s="27"/>
      <c r="G72" s="25"/>
    </row>
    <row r="73" spans="1:9" ht="23.25" thickBot="1">
      <c r="A73" s="27"/>
      <c r="B73" s="27"/>
      <c r="C73" s="27"/>
      <c r="D73" s="14">
        <f>(D8+D38-D69)</f>
        <v>25101507.050000004</v>
      </c>
      <c r="E73" s="39" t="s">
        <v>43</v>
      </c>
      <c r="F73" s="27"/>
      <c r="G73" s="14">
        <f>(G8+G38-G69)</f>
        <v>25101507.050000001</v>
      </c>
      <c r="H73" s="82" t="s">
        <v>77</v>
      </c>
      <c r="I73" s="82" t="s">
        <v>78</v>
      </c>
    </row>
    <row r="74" spans="1:9" ht="23.25" thickTop="1">
      <c r="I74" s="103" t="s">
        <v>79</v>
      </c>
    </row>
    <row r="75" spans="1:9" s="1" customFormat="1" ht="23.25">
      <c r="A75" s="31"/>
      <c r="B75" s="32"/>
      <c r="C75" s="33"/>
      <c r="D75" s="33"/>
      <c r="E75" s="31"/>
    </row>
    <row r="76" spans="1:9" s="1" customFormat="1" ht="23.25">
      <c r="A76" s="31"/>
      <c r="B76" s="32"/>
      <c r="C76" s="33"/>
      <c r="D76" s="33"/>
      <c r="F76" s="109" t="s">
        <v>86</v>
      </c>
    </row>
    <row r="77" spans="1:9" s="1" customFormat="1" ht="23.25">
      <c r="A77" s="31"/>
      <c r="B77" s="32"/>
      <c r="C77" s="33"/>
      <c r="D77" s="33"/>
      <c r="F77" s="109" t="s">
        <v>87</v>
      </c>
    </row>
    <row r="78" spans="1:9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3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4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6" right="0.27" top="0.53" bottom="0.5" header="0.31496062992125984" footer="0.31496062992125984"/>
  <pageSetup paperSize="9" scale="8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topLeftCell="A67" workbookViewId="0">
      <selection activeCell="A76" sqref="A76:XFD77"/>
    </sheetView>
  </sheetViews>
  <sheetFormatPr defaultRowHeight="22.5"/>
  <cols>
    <col min="1" max="4" width="12.625" style="2" customWidth="1"/>
    <col min="5" max="5" width="32.25" style="40" bestFit="1" customWidth="1"/>
    <col min="6" max="6" width="8.125" style="2" bestFit="1" customWidth="1"/>
    <col min="7" max="7" width="12.625" style="2" customWidth="1"/>
    <col min="8" max="8" width="7.5" style="2" customWidth="1"/>
    <col min="9" max="10" width="12.625" style="2" customWidth="1"/>
    <col min="11" max="11" width="10.25" style="2" customWidth="1"/>
    <col min="12" max="16384" width="9" style="2"/>
  </cols>
  <sheetData>
    <row r="1" spans="1:11">
      <c r="A1" s="126" t="str">
        <f>ต.ค.!A1</f>
        <v>องค์การบริหารส่วนตำบลกุดจอก</v>
      </c>
      <c r="B1" s="126"/>
      <c r="C1" s="126"/>
      <c r="D1" s="126"/>
      <c r="E1" s="126"/>
      <c r="F1" s="126"/>
      <c r="G1" s="126"/>
      <c r="I1" s="123" t="s">
        <v>73</v>
      </c>
      <c r="J1" s="123"/>
      <c r="K1" s="123"/>
    </row>
    <row r="2" spans="1:11">
      <c r="A2" s="126" t="s">
        <v>0</v>
      </c>
      <c r="B2" s="126"/>
      <c r="C2" s="126"/>
      <c r="D2" s="126"/>
      <c r="E2" s="126"/>
      <c r="F2" s="126"/>
      <c r="G2" s="126"/>
      <c r="I2" s="52" t="s">
        <v>57</v>
      </c>
      <c r="J2" s="52" t="s">
        <v>72</v>
      </c>
      <c r="K2" s="52" t="s">
        <v>59</v>
      </c>
    </row>
    <row r="3" spans="1:11" ht="23.25" thickBot="1">
      <c r="A3" s="126" t="str">
        <f>"ปีงบประมาณ  "&amp;  I3 &amp;"  "&amp; J3 &amp;"  " &amp; K3</f>
        <v>ปีงบประมาณ  2559  มิถุนายน  2559</v>
      </c>
      <c r="B3" s="126"/>
      <c r="C3" s="126"/>
      <c r="D3" s="126"/>
      <c r="E3" s="126"/>
      <c r="F3" s="126"/>
      <c r="G3" s="126"/>
      <c r="I3" s="89">
        <v>2559</v>
      </c>
      <c r="J3" s="89" t="s">
        <v>68</v>
      </c>
      <c r="K3" s="89">
        <v>2559</v>
      </c>
    </row>
    <row r="4" spans="1:11" ht="23.25" thickTop="1">
      <c r="A4" s="127" t="s">
        <v>1</v>
      </c>
      <c r="B4" s="128"/>
      <c r="C4" s="128"/>
      <c r="D4" s="128"/>
      <c r="E4" s="134" t="s">
        <v>6</v>
      </c>
      <c r="F4" s="136" t="s">
        <v>7</v>
      </c>
      <c r="G4" s="30" t="s">
        <v>2</v>
      </c>
    </row>
    <row r="5" spans="1:11">
      <c r="A5" s="3" t="s">
        <v>3</v>
      </c>
      <c r="B5" s="3" t="s">
        <v>4</v>
      </c>
      <c r="C5" s="5" t="s">
        <v>11</v>
      </c>
      <c r="D5" s="3" t="s">
        <v>5</v>
      </c>
      <c r="E5" s="135"/>
      <c r="F5" s="137"/>
      <c r="G5" s="4" t="s">
        <v>8</v>
      </c>
    </row>
    <row r="6" spans="1:11">
      <c r="A6" s="5" t="s">
        <v>9</v>
      </c>
      <c r="B6" s="5" t="s">
        <v>10</v>
      </c>
      <c r="C6" s="5" t="s">
        <v>9</v>
      </c>
      <c r="D6" s="5" t="s">
        <v>9</v>
      </c>
      <c r="E6" s="135"/>
      <c r="F6" s="137"/>
      <c r="G6" s="4" t="s">
        <v>12</v>
      </c>
    </row>
    <row r="7" spans="1:11">
      <c r="A7" s="54"/>
      <c r="B7" s="54" t="s">
        <v>13</v>
      </c>
      <c r="C7" s="54"/>
      <c r="D7" s="7"/>
      <c r="E7" s="135"/>
      <c r="F7" s="137"/>
      <c r="G7" s="7" t="s">
        <v>9</v>
      </c>
      <c r="J7" s="90"/>
    </row>
    <row r="8" spans="1:11">
      <c r="A8" s="74"/>
      <c r="B8" s="74"/>
      <c r="C8" s="74"/>
      <c r="D8" s="80">
        <f>+พ.ค.!D8</f>
        <v>23002745.460000001</v>
      </c>
      <c r="E8" s="75" t="s">
        <v>14</v>
      </c>
      <c r="F8" s="76"/>
      <c r="G8" s="79">
        <f>พ.ค.!G73</f>
        <v>25101507.050000001</v>
      </c>
    </row>
    <row r="9" spans="1:11">
      <c r="A9" s="56"/>
      <c r="B9" s="57"/>
      <c r="C9" s="57"/>
      <c r="D9" s="57"/>
      <c r="E9" s="58" t="s">
        <v>15</v>
      </c>
      <c r="F9" s="59"/>
      <c r="G9" s="59"/>
    </row>
    <row r="10" spans="1:11">
      <c r="A10" s="56">
        <f>[2]ต.ค.!D12</f>
        <v>3755000</v>
      </c>
      <c r="B10" s="77">
        <v>0</v>
      </c>
      <c r="C10" s="56">
        <f>A10+B10</f>
        <v>3755000</v>
      </c>
      <c r="D10" s="56">
        <f>G10+พ.ค.!D10</f>
        <v>2589441.84</v>
      </c>
      <c r="E10" s="58" t="s">
        <v>16</v>
      </c>
      <c r="F10" s="60">
        <v>41100000</v>
      </c>
      <c r="G10" s="61">
        <f>[2]มิ.ย.!$F$12</f>
        <v>2018.18</v>
      </c>
    </row>
    <row r="11" spans="1:11">
      <c r="A11" s="56">
        <f>[2]ต.ค.!D34</f>
        <v>43700</v>
      </c>
      <c r="B11" s="77">
        <v>0</v>
      </c>
      <c r="C11" s="56">
        <f t="shared" ref="C11:C17" si="0">A11+B11</f>
        <v>43700</v>
      </c>
      <c r="D11" s="56">
        <f>G11+พ.ค.!D11</f>
        <v>61595</v>
      </c>
      <c r="E11" s="58" t="s">
        <v>17</v>
      </c>
      <c r="F11" s="60">
        <v>41200000</v>
      </c>
      <c r="G11" s="61">
        <f>[2]มิ.ย.!$F$34</f>
        <v>400</v>
      </c>
    </row>
    <row r="12" spans="1:11">
      <c r="A12" s="56">
        <f>[2]ต.ค.!D38</f>
        <v>100000</v>
      </c>
      <c r="B12" s="77">
        <v>0</v>
      </c>
      <c r="C12" s="56">
        <f t="shared" si="0"/>
        <v>100000</v>
      </c>
      <c r="D12" s="56">
        <f>G12+พ.ค.!D12</f>
        <v>106753.07</v>
      </c>
      <c r="E12" s="58" t="s">
        <v>18</v>
      </c>
      <c r="F12" s="60">
        <v>41300000</v>
      </c>
      <c r="G12" s="61">
        <f>[2]มิ.ย.!$F$38</f>
        <v>19531.099999999999</v>
      </c>
    </row>
    <row r="13" spans="1:11">
      <c r="A13" s="56">
        <f>[2]ต.ค.!D39</f>
        <v>0</v>
      </c>
      <c r="B13" s="77">
        <v>0</v>
      </c>
      <c r="C13" s="56">
        <f t="shared" si="0"/>
        <v>0</v>
      </c>
      <c r="D13" s="56">
        <f>G13+พ.ค.!D13</f>
        <v>0</v>
      </c>
      <c r="E13" s="58" t="s">
        <v>19</v>
      </c>
      <c r="F13" s="60">
        <v>41400000</v>
      </c>
      <c r="G13" s="61">
        <f>[2]มิ.ย.!$F$43</f>
        <v>0</v>
      </c>
    </row>
    <row r="14" spans="1:11">
      <c r="A14" s="56">
        <f>[2]ต.ค.!D49</f>
        <v>110100</v>
      </c>
      <c r="B14" s="77">
        <v>0</v>
      </c>
      <c r="C14" s="56">
        <f t="shared" si="0"/>
        <v>110100</v>
      </c>
      <c r="D14" s="56">
        <f>G14+พ.ค.!D14</f>
        <v>11900</v>
      </c>
      <c r="E14" s="58" t="s">
        <v>20</v>
      </c>
      <c r="F14" s="60">
        <v>41500000</v>
      </c>
      <c r="G14" s="61">
        <f>[2]มิ.ย.!$F$49</f>
        <v>70</v>
      </c>
    </row>
    <row r="15" spans="1:11">
      <c r="A15" s="56">
        <f>[2]ต.ค.!D52</f>
        <v>0</v>
      </c>
      <c r="B15" s="77">
        <v>0</v>
      </c>
      <c r="C15" s="56">
        <f t="shared" si="0"/>
        <v>0</v>
      </c>
      <c r="D15" s="56">
        <f>G15+พ.ค.!D15</f>
        <v>0</v>
      </c>
      <c r="E15" s="58" t="s">
        <v>21</v>
      </c>
      <c r="F15" s="60">
        <v>41600000</v>
      </c>
      <c r="G15" s="61">
        <f>[2]มิ.ย.!$F$52</f>
        <v>0</v>
      </c>
    </row>
    <row r="16" spans="1:11">
      <c r="A16" s="56">
        <f>[2]ต.ค.!D67</f>
        <v>14600500</v>
      </c>
      <c r="B16" s="77">
        <v>0</v>
      </c>
      <c r="C16" s="56">
        <f t="shared" si="0"/>
        <v>14600500</v>
      </c>
      <c r="D16" s="56">
        <f>G16+พ.ค.!D16</f>
        <v>10849826.050000001</v>
      </c>
      <c r="E16" s="58" t="s">
        <v>22</v>
      </c>
      <c r="F16" s="60">
        <v>42100000</v>
      </c>
      <c r="G16" s="61">
        <f>[2]มิ.ย.!$F$66</f>
        <v>1341722.17</v>
      </c>
    </row>
    <row r="17" spans="1:10">
      <c r="A17" s="62">
        <f>[2]ต.ค.!D73</f>
        <v>15830700</v>
      </c>
      <c r="B17" s="77">
        <v>0</v>
      </c>
      <c r="C17" s="62">
        <f t="shared" si="0"/>
        <v>15830700</v>
      </c>
      <c r="D17" s="62">
        <f>G17+พ.ค.!D17</f>
        <v>12815419</v>
      </c>
      <c r="E17" s="64" t="s">
        <v>23</v>
      </c>
      <c r="F17" s="65">
        <v>43100000</v>
      </c>
      <c r="G17" s="66">
        <f>[2]มิ.ย.!$F$72</f>
        <v>372600</v>
      </c>
    </row>
    <row r="18" spans="1:10" ht="23.25" thickBot="1">
      <c r="A18" s="43">
        <f>SUM(A10:A17)</f>
        <v>34440000</v>
      </c>
      <c r="B18" s="43">
        <f>SUM(B10:B17)</f>
        <v>0</v>
      </c>
      <c r="C18" s="43">
        <f>SUM(C10:C17)</f>
        <v>34440000</v>
      </c>
      <c r="D18" s="43">
        <f>SUM(D10:D17)</f>
        <v>26434934.960000001</v>
      </c>
      <c r="E18" s="44" t="s">
        <v>24</v>
      </c>
      <c r="F18" s="45"/>
      <c r="G18" s="43">
        <f>SUM(G10:G17)</f>
        <v>1736341.45</v>
      </c>
    </row>
    <row r="19" spans="1:10">
      <c r="A19" s="16">
        <v>0</v>
      </c>
      <c r="B19" s="22">
        <v>1235000</v>
      </c>
      <c r="C19" s="42">
        <f>A19+B19</f>
        <v>1235000</v>
      </c>
      <c r="D19" s="34">
        <f>G19+พ.ค.!D19</f>
        <v>1199000</v>
      </c>
      <c r="E19" s="35" t="s">
        <v>25</v>
      </c>
      <c r="F19" s="8">
        <v>44100000</v>
      </c>
      <c r="G19" s="11">
        <f>[2]มิ.ย.!$F$79</f>
        <v>359700</v>
      </c>
    </row>
    <row r="20" spans="1:10" ht="23.25" thickBot="1">
      <c r="A20" s="18">
        <f>SUM(A18+A19)</f>
        <v>34440000</v>
      </c>
      <c r="B20" s="18">
        <f>SUM(B18+B19)</f>
        <v>1235000</v>
      </c>
      <c r="C20" s="18">
        <f>SUM(C18+C19)</f>
        <v>35675000</v>
      </c>
      <c r="D20" s="18">
        <f>SUM(D18+D19)</f>
        <v>27633934.960000001</v>
      </c>
      <c r="E20" s="36" t="s">
        <v>24</v>
      </c>
      <c r="F20" s="20"/>
      <c r="G20" s="12">
        <f>SUM(G18+G19)</f>
        <v>2096041.45</v>
      </c>
    </row>
    <row r="21" spans="1:10" ht="23.25" thickTop="1">
      <c r="A21" s="67"/>
      <c r="B21" s="68"/>
      <c r="C21" s="68"/>
      <c r="D21" s="67">
        <f>G21+พ.ค.!D21</f>
        <v>246280</v>
      </c>
      <c r="E21" s="70" t="s">
        <v>26</v>
      </c>
      <c r="F21" s="55">
        <v>11041000</v>
      </c>
      <c r="G21" s="86">
        <f>2284+1800+7596+10464+6468+4700+3400+3000</f>
        <v>39712</v>
      </c>
      <c r="I21" s="84"/>
      <c r="J21" s="84"/>
    </row>
    <row r="22" spans="1:10">
      <c r="A22" s="91"/>
      <c r="B22" s="92"/>
      <c r="C22" s="92"/>
      <c r="D22" s="56">
        <f>G22+พ.ค.!D22</f>
        <v>0</v>
      </c>
      <c r="E22" s="93" t="s">
        <v>82</v>
      </c>
      <c r="F22" s="94">
        <v>11042000</v>
      </c>
      <c r="G22" s="86"/>
      <c r="I22" s="84"/>
      <c r="J22" s="84"/>
    </row>
    <row r="23" spans="1:10" ht="18.75" customHeight="1">
      <c r="A23" s="56"/>
      <c r="B23" s="57"/>
      <c r="C23" s="57"/>
      <c r="D23" s="56">
        <f>G23+พ.ค.!D23</f>
        <v>0</v>
      </c>
      <c r="E23" s="71" t="s">
        <v>44</v>
      </c>
      <c r="F23" s="60">
        <v>11043001</v>
      </c>
      <c r="G23" s="87"/>
      <c r="I23" s="85"/>
      <c r="J23" s="85"/>
    </row>
    <row r="24" spans="1:10" ht="18.75" customHeight="1">
      <c r="A24" s="56"/>
      <c r="B24" s="57"/>
      <c r="C24" s="57"/>
      <c r="D24" s="56">
        <f>G24+พ.ค.!D24</f>
        <v>0</v>
      </c>
      <c r="E24" s="71" t="s">
        <v>45</v>
      </c>
      <c r="F24" s="60">
        <v>11043002</v>
      </c>
      <c r="G24" s="87"/>
      <c r="I24" s="85"/>
      <c r="J24" s="85"/>
    </row>
    <row r="25" spans="1:10">
      <c r="A25" s="56"/>
      <c r="B25" s="57"/>
      <c r="C25" s="57"/>
      <c r="D25" s="56">
        <f>G25+พ.ค.!D25</f>
        <v>0</v>
      </c>
      <c r="E25" s="71" t="s">
        <v>46</v>
      </c>
      <c r="F25" s="60">
        <v>11043003</v>
      </c>
      <c r="G25" s="87"/>
      <c r="I25" s="85"/>
      <c r="J25" s="85"/>
    </row>
    <row r="26" spans="1:10">
      <c r="A26" s="56"/>
      <c r="B26" s="57"/>
      <c r="C26" s="57"/>
      <c r="D26" s="56">
        <f>G26+พ.ค.!D26</f>
        <v>0</v>
      </c>
      <c r="E26" s="71" t="s">
        <v>47</v>
      </c>
      <c r="F26" s="60">
        <v>11044000</v>
      </c>
      <c r="G26" s="87"/>
      <c r="I26" s="85"/>
      <c r="J26" s="85"/>
    </row>
    <row r="27" spans="1:10">
      <c r="A27" s="56"/>
      <c r="B27" s="57"/>
      <c r="C27" s="57"/>
      <c r="D27" s="56">
        <f>G27+พ.ค.!D27</f>
        <v>110000</v>
      </c>
      <c r="E27" s="71" t="s">
        <v>48</v>
      </c>
      <c r="F27" s="60">
        <v>11045000</v>
      </c>
      <c r="G27" s="87">
        <v>110000</v>
      </c>
      <c r="I27" s="85"/>
      <c r="J27" s="85"/>
    </row>
    <row r="28" spans="1:10">
      <c r="A28" s="56"/>
      <c r="B28" s="57"/>
      <c r="C28" s="57"/>
      <c r="D28" s="56">
        <f>G28+พ.ค.!D28</f>
        <v>9500</v>
      </c>
      <c r="E28" s="71" t="s">
        <v>49</v>
      </c>
      <c r="F28" s="60">
        <v>11046000</v>
      </c>
      <c r="G28" s="61">
        <f>[3]มิ.ย.!E17</f>
        <v>0</v>
      </c>
    </row>
    <row r="29" spans="1:10">
      <c r="A29" s="56"/>
      <c r="B29" s="57"/>
      <c r="C29" s="57"/>
      <c r="D29" s="56">
        <f>G29+พ.ค.!D29</f>
        <v>405611.11</v>
      </c>
      <c r="E29" s="71" t="s">
        <v>81</v>
      </c>
      <c r="F29" s="60">
        <v>21040000</v>
      </c>
      <c r="G29" s="61">
        <f>[4]มิ.ย.!E40</f>
        <v>75329.100000000006</v>
      </c>
    </row>
    <row r="30" spans="1:10">
      <c r="A30" s="56"/>
      <c r="B30" s="57"/>
      <c r="C30" s="57"/>
      <c r="D30" s="56">
        <f>G30+พ.ค.!D30</f>
        <v>9740</v>
      </c>
      <c r="E30" s="71" t="s">
        <v>41</v>
      </c>
      <c r="F30" s="60">
        <v>31000000</v>
      </c>
      <c r="G30" s="87">
        <v>0</v>
      </c>
    </row>
    <row r="31" spans="1:10">
      <c r="A31" s="56"/>
      <c r="B31" s="57"/>
      <c r="C31" s="57"/>
      <c r="D31" s="56">
        <f>G31+พ.ค.!D31</f>
        <v>0</v>
      </c>
      <c r="E31" s="71" t="s">
        <v>76</v>
      </c>
      <c r="F31" s="60">
        <v>32000000</v>
      </c>
      <c r="G31" s="87"/>
    </row>
    <row r="32" spans="1:10">
      <c r="A32" s="56"/>
      <c r="B32" s="57"/>
      <c r="C32" s="57"/>
      <c r="D32" s="56">
        <f>G32+พ.ค.!D32</f>
        <v>0</v>
      </c>
      <c r="E32" s="71" t="str">
        <f>IF(ISBLANK(ต.ค.!E32)," ",ต.ค.!E32)</f>
        <v xml:space="preserve"> </v>
      </c>
      <c r="F32" s="95" t="str">
        <f>IF(ISBLANK(ต.ค.!F32)," ",ต.ค.!F32)</f>
        <v xml:space="preserve"> </v>
      </c>
      <c r="G32" s="61"/>
    </row>
    <row r="33" spans="1:11">
      <c r="A33" s="56"/>
      <c r="B33" s="57"/>
      <c r="C33" s="57"/>
      <c r="D33" s="56">
        <f>G33+พ.ค.!D33</f>
        <v>0</v>
      </c>
      <c r="E33" s="71" t="str">
        <f>IF(ISBLANK(ต.ค.!E33)," ",ต.ค.!E33)</f>
        <v xml:space="preserve"> </v>
      </c>
      <c r="F33" s="95" t="str">
        <f>IF(ISBLANK(ต.ค.!F33)," ",ต.ค.!F33)</f>
        <v xml:space="preserve"> </v>
      </c>
      <c r="G33" s="61"/>
    </row>
    <row r="34" spans="1:11">
      <c r="A34" s="56"/>
      <c r="B34" s="57"/>
      <c r="C34" s="57"/>
      <c r="D34" s="56">
        <f>G34+พ.ค.!D34</f>
        <v>0</v>
      </c>
      <c r="E34" s="71" t="str">
        <f>IF(ISBLANK(ต.ค.!E34)," ",ต.ค.!E34)</f>
        <v xml:space="preserve"> </v>
      </c>
      <c r="F34" s="95" t="str">
        <f>IF(ISBLANK(ต.ค.!F34)," ",ต.ค.!F34)</f>
        <v xml:space="preserve"> </v>
      </c>
      <c r="G34" s="61"/>
    </row>
    <row r="35" spans="1:11">
      <c r="A35" s="56"/>
      <c r="B35" s="57"/>
      <c r="C35" s="57"/>
      <c r="D35" s="56">
        <f>G35+พ.ค.!D35</f>
        <v>0</v>
      </c>
      <c r="E35" s="71" t="str">
        <f>IF(ISBLANK(ต.ค.!E35)," ",ต.ค.!E35)</f>
        <v xml:space="preserve"> </v>
      </c>
      <c r="F35" s="95" t="str">
        <f>IF(ISBLANK(ต.ค.!F35)," ",ต.ค.!F35)</f>
        <v xml:space="preserve"> </v>
      </c>
      <c r="G35" s="61"/>
    </row>
    <row r="36" spans="1:11" ht="23.25" thickBot="1">
      <c r="A36" s="46">
        <v>0</v>
      </c>
      <c r="B36" s="46">
        <v>0</v>
      </c>
      <c r="C36" s="46">
        <v>0</v>
      </c>
      <c r="D36" s="47">
        <f>SUM(D21:D35)</f>
        <v>781131.11</v>
      </c>
      <c r="E36" s="44" t="s">
        <v>24</v>
      </c>
      <c r="F36" s="48"/>
      <c r="G36" s="49">
        <f>SUM(G21:G35)</f>
        <v>225041.1</v>
      </c>
    </row>
    <row r="37" spans="1:11">
      <c r="A37" s="16"/>
      <c r="B37" s="23"/>
      <c r="C37" s="16"/>
      <c r="D37" s="17"/>
      <c r="E37" s="37"/>
      <c r="F37" s="10"/>
      <c r="G37" s="25"/>
    </row>
    <row r="38" spans="1:11" ht="23.25" thickBot="1">
      <c r="A38" s="18">
        <f>A20+A36</f>
        <v>34440000</v>
      </c>
      <c r="B38" s="18">
        <f>B20+B36</f>
        <v>1235000</v>
      </c>
      <c r="C38" s="18">
        <f>C20+C36</f>
        <v>35675000</v>
      </c>
      <c r="D38" s="18">
        <f>D20+D36</f>
        <v>28415066.07</v>
      </c>
      <c r="E38" s="36" t="s">
        <v>27</v>
      </c>
      <c r="F38" s="13"/>
      <c r="G38" s="14">
        <f>(G20+G36)</f>
        <v>2321082.5499999998</v>
      </c>
    </row>
    <row r="39" spans="1:11" s="27" customFormat="1" ht="23.25" thickTop="1">
      <c r="A39" s="125" t="s">
        <v>51</v>
      </c>
      <c r="B39" s="125"/>
      <c r="C39" s="125"/>
      <c r="D39" s="125"/>
      <c r="E39" s="125"/>
      <c r="F39" s="125"/>
      <c r="G39" s="125"/>
    </row>
    <row r="40" spans="1:11" s="27" customFormat="1" ht="23.25" thickBot="1">
      <c r="A40" s="141" t="s">
        <v>75</v>
      </c>
      <c r="B40" s="142"/>
      <c r="C40" s="142"/>
      <c r="D40" s="142"/>
      <c r="E40" s="142"/>
      <c r="F40" s="142"/>
      <c r="G40" s="142"/>
    </row>
    <row r="41" spans="1:11" ht="23.25" thickTop="1">
      <c r="A41" s="129" t="s">
        <v>1</v>
      </c>
      <c r="B41" s="130"/>
      <c r="C41" s="130"/>
      <c r="D41" s="130"/>
      <c r="E41" s="131" t="s">
        <v>6</v>
      </c>
      <c r="F41" s="138" t="s">
        <v>7</v>
      </c>
      <c r="G41" s="4" t="s">
        <v>2</v>
      </c>
      <c r="H41" s="9"/>
      <c r="I41" s="119" t="s">
        <v>56</v>
      </c>
      <c r="J41" s="120"/>
      <c r="K41" s="27"/>
    </row>
    <row r="42" spans="1:11">
      <c r="A42" s="3" t="s">
        <v>3</v>
      </c>
      <c r="B42" s="3" t="s">
        <v>4</v>
      </c>
      <c r="C42" s="3"/>
      <c r="D42" s="3" t="s">
        <v>5</v>
      </c>
      <c r="E42" s="132"/>
      <c r="F42" s="139"/>
      <c r="G42" s="4" t="s">
        <v>8</v>
      </c>
      <c r="H42" s="9"/>
      <c r="I42" s="121"/>
      <c r="J42" s="122"/>
      <c r="K42" s="27"/>
    </row>
    <row r="43" spans="1:11">
      <c r="A43" s="5" t="s">
        <v>9</v>
      </c>
      <c r="B43" s="5" t="s">
        <v>10</v>
      </c>
      <c r="C43" s="5" t="s">
        <v>11</v>
      </c>
      <c r="D43" s="5" t="s">
        <v>9</v>
      </c>
      <c r="E43" s="132"/>
      <c r="F43" s="139"/>
      <c r="G43" s="4" t="s">
        <v>12</v>
      </c>
      <c r="I43" s="104" t="s">
        <v>53</v>
      </c>
      <c r="J43" s="106" t="s">
        <v>53</v>
      </c>
    </row>
    <row r="44" spans="1:11">
      <c r="A44" s="29"/>
      <c r="B44" s="29" t="s">
        <v>13</v>
      </c>
      <c r="C44" s="29" t="s">
        <v>9</v>
      </c>
      <c r="D44" s="29"/>
      <c r="E44" s="133"/>
      <c r="F44" s="140"/>
      <c r="G44" s="7" t="s">
        <v>9</v>
      </c>
      <c r="I44" s="105" t="s">
        <v>54</v>
      </c>
      <c r="J44" s="107" t="s">
        <v>55</v>
      </c>
    </row>
    <row r="45" spans="1:11">
      <c r="A45" s="74"/>
      <c r="B45" s="74"/>
      <c r="C45" s="74"/>
      <c r="D45" s="74"/>
      <c r="E45" s="75" t="s">
        <v>28</v>
      </c>
      <c r="F45" s="76">
        <v>50000000</v>
      </c>
      <c r="G45" s="76"/>
      <c r="I45" s="76"/>
      <c r="J45" s="76"/>
    </row>
    <row r="46" spans="1:11">
      <c r="A46" s="56">
        <f>[5]มิ.ย.!G7</f>
        <v>8451503</v>
      </c>
      <c r="B46" s="100">
        <f>[6]มิ.ย.!C54</f>
        <v>0</v>
      </c>
      <c r="C46" s="77">
        <f>SUM(A46+B46)</f>
        <v>8451503</v>
      </c>
      <c r="D46" s="56">
        <f>G46+พ.ค.!D46</f>
        <v>6161217</v>
      </c>
      <c r="E46" s="58" t="s">
        <v>29</v>
      </c>
      <c r="F46" s="60">
        <v>51100000</v>
      </c>
      <c r="G46" s="61">
        <f>I46+J46</f>
        <v>637128</v>
      </c>
      <c r="I46" s="87">
        <v>637128</v>
      </c>
      <c r="J46" s="98">
        <f>[6]มิ.ย.!F12</f>
        <v>0</v>
      </c>
    </row>
    <row r="47" spans="1:11">
      <c r="A47" s="56">
        <f>[5]มิ.ย.!G8</f>
        <v>3262320</v>
      </c>
      <c r="B47" s="100">
        <v>0</v>
      </c>
      <c r="C47" s="77">
        <f t="shared" ref="C47:C56" si="1">SUM(A47+B47)</f>
        <v>3262320</v>
      </c>
      <c r="D47" s="56">
        <f>G47+พ.ค.!D47</f>
        <v>2402379</v>
      </c>
      <c r="E47" s="58" t="s">
        <v>30</v>
      </c>
      <c r="F47" s="60">
        <v>52100000</v>
      </c>
      <c r="G47" s="61">
        <f t="shared" ref="G47:G56" si="2">I47+J47</f>
        <v>264660</v>
      </c>
      <c r="I47" s="87">
        <v>264660</v>
      </c>
      <c r="J47" s="96"/>
    </row>
    <row r="48" spans="1:11">
      <c r="A48" s="56">
        <f>[5]มิ.ย.!G9</f>
        <v>9107150</v>
      </c>
      <c r="B48" s="100">
        <f>[6]มิ.ย.!C59</f>
        <v>0</v>
      </c>
      <c r="C48" s="77">
        <f t="shared" si="1"/>
        <v>9107150</v>
      </c>
      <c r="D48" s="56">
        <f>G48+พ.ค.!D48</f>
        <v>5763352</v>
      </c>
      <c r="E48" s="58" t="s">
        <v>31</v>
      </c>
      <c r="F48" s="60">
        <v>52200000</v>
      </c>
      <c r="G48" s="61">
        <f t="shared" si="2"/>
        <v>665970</v>
      </c>
      <c r="I48" s="87">
        <v>665970</v>
      </c>
      <c r="J48" s="98">
        <f>[6]มิ.ย.!F17</f>
        <v>0</v>
      </c>
    </row>
    <row r="49" spans="1:10">
      <c r="A49" s="56">
        <f>[5]มิ.ย.!G10</f>
        <v>803600</v>
      </c>
      <c r="B49" s="100">
        <v>0</v>
      </c>
      <c r="C49" s="77">
        <f t="shared" si="1"/>
        <v>803600</v>
      </c>
      <c r="D49" s="56">
        <f>G49+พ.ค.!D49</f>
        <v>224137</v>
      </c>
      <c r="E49" s="58" t="s">
        <v>32</v>
      </c>
      <c r="F49" s="60">
        <v>53100000</v>
      </c>
      <c r="G49" s="61">
        <f t="shared" si="2"/>
        <v>24442</v>
      </c>
      <c r="I49" s="87">
        <v>24442</v>
      </c>
      <c r="J49" s="96"/>
    </row>
    <row r="50" spans="1:10">
      <c r="A50" s="56">
        <f>[5]มิ.ย.!G11</f>
        <v>3515000</v>
      </c>
      <c r="B50" s="100">
        <f>[6]มิ.ย.!C67</f>
        <v>0</v>
      </c>
      <c r="C50" s="77">
        <f t="shared" si="1"/>
        <v>3515000</v>
      </c>
      <c r="D50" s="56">
        <f>G50+พ.ค.!D50</f>
        <v>1804200.83</v>
      </c>
      <c r="E50" s="58" t="s">
        <v>33</v>
      </c>
      <c r="F50" s="60">
        <v>53200000</v>
      </c>
      <c r="G50" s="61">
        <f t="shared" si="2"/>
        <v>141605.91999999998</v>
      </c>
      <c r="I50" s="87">
        <f>104177.92+1800+7596+10464+6468+4700+3400+3000</f>
        <v>141605.91999999998</v>
      </c>
      <c r="J50" s="99">
        <f>[6]มิ.ย.!F25</f>
        <v>0</v>
      </c>
    </row>
    <row r="51" spans="1:10">
      <c r="A51" s="56">
        <f>[5]มิ.ย.!G12</f>
        <v>1395700</v>
      </c>
      <c r="B51" s="100">
        <f>[6]มิ.ย.!C62</f>
        <v>0</v>
      </c>
      <c r="C51" s="77">
        <f t="shared" si="1"/>
        <v>1395700</v>
      </c>
      <c r="D51" s="56">
        <f>G51+พ.ค.!D51</f>
        <v>677968.05</v>
      </c>
      <c r="E51" s="58" t="s">
        <v>34</v>
      </c>
      <c r="F51" s="60">
        <v>53300000</v>
      </c>
      <c r="G51" s="61">
        <f t="shared" si="2"/>
        <v>13600</v>
      </c>
      <c r="I51" s="87">
        <v>13600</v>
      </c>
      <c r="J51" s="98">
        <f>[6]มิ.ย.!F20</f>
        <v>0</v>
      </c>
    </row>
    <row r="52" spans="1:10">
      <c r="A52" s="56">
        <f>[5]มิ.ย.!G13</f>
        <v>182027</v>
      </c>
      <c r="B52" s="100">
        <v>0</v>
      </c>
      <c r="C52" s="77">
        <f t="shared" si="1"/>
        <v>182027</v>
      </c>
      <c r="D52" s="56">
        <f>G52+พ.ค.!D52</f>
        <v>117412.87000000001</v>
      </c>
      <c r="E52" s="58" t="s">
        <v>35</v>
      </c>
      <c r="F52" s="60">
        <v>53400000</v>
      </c>
      <c r="G52" s="61">
        <f t="shared" si="2"/>
        <v>17324.689999999999</v>
      </c>
      <c r="I52" s="87">
        <v>17324.689999999999</v>
      </c>
      <c r="J52" s="96"/>
    </row>
    <row r="53" spans="1:10">
      <c r="A53" s="56">
        <f>[5]มิ.ย.!G14</f>
        <v>128900</v>
      </c>
      <c r="B53" s="100">
        <f>[6]มิ.ย.!C71</f>
        <v>0</v>
      </c>
      <c r="C53" s="77">
        <f t="shared" si="1"/>
        <v>128900</v>
      </c>
      <c r="D53" s="56">
        <f>G53+พ.ค.!D53</f>
        <v>43200</v>
      </c>
      <c r="E53" s="58" t="s">
        <v>36</v>
      </c>
      <c r="F53" s="60">
        <v>54100000</v>
      </c>
      <c r="G53" s="61">
        <f t="shared" si="2"/>
        <v>39900</v>
      </c>
      <c r="I53" s="87">
        <v>39900</v>
      </c>
      <c r="J53" s="99">
        <f>[6]มิ.ย.!F29</f>
        <v>0</v>
      </c>
    </row>
    <row r="54" spans="1:10">
      <c r="A54" s="56">
        <f>[5]มิ.ย.!G15</f>
        <v>5831800</v>
      </c>
      <c r="B54" s="100">
        <v>1235000</v>
      </c>
      <c r="C54" s="77">
        <f t="shared" si="1"/>
        <v>7066800</v>
      </c>
      <c r="D54" s="56">
        <f>G54+พ.ค.!D54</f>
        <v>4507000</v>
      </c>
      <c r="E54" s="58" t="s">
        <v>37</v>
      </c>
      <c r="F54" s="60">
        <v>54200000</v>
      </c>
      <c r="G54" s="61">
        <f t="shared" si="2"/>
        <v>424700</v>
      </c>
      <c r="I54" s="87">
        <v>424700</v>
      </c>
      <c r="J54" s="98">
        <f>[6]มิ.ย.!F38</f>
        <v>0</v>
      </c>
    </row>
    <row r="55" spans="1:10">
      <c r="A55" s="56">
        <f>[5]มิ.ย.!G16</f>
        <v>25000</v>
      </c>
      <c r="B55" s="100">
        <v>0</v>
      </c>
      <c r="C55" s="77">
        <f t="shared" si="1"/>
        <v>25000</v>
      </c>
      <c r="D55" s="56">
        <f>G55+พ.ค.!D55</f>
        <v>0</v>
      </c>
      <c r="E55" s="58" t="s">
        <v>38</v>
      </c>
      <c r="F55" s="60">
        <v>55100000</v>
      </c>
      <c r="G55" s="61">
        <f t="shared" si="2"/>
        <v>0</v>
      </c>
      <c r="I55" s="87"/>
      <c r="J55" s="96"/>
    </row>
    <row r="56" spans="1:10">
      <c r="A56" s="56">
        <f>[5]มิ.ย.!G17</f>
        <v>1737000</v>
      </c>
      <c r="B56" s="101">
        <v>0</v>
      </c>
      <c r="C56" s="78">
        <f t="shared" si="1"/>
        <v>1737000</v>
      </c>
      <c r="D56" s="62">
        <f>G56+พ.ค.!D56</f>
        <v>1185000</v>
      </c>
      <c r="E56" s="64" t="s">
        <v>39</v>
      </c>
      <c r="F56" s="65">
        <v>56100000</v>
      </c>
      <c r="G56" s="66">
        <f t="shared" si="2"/>
        <v>0</v>
      </c>
      <c r="I56" s="88"/>
      <c r="J56" s="97"/>
    </row>
    <row r="57" spans="1:10" ht="23.25" thickBot="1">
      <c r="A57" s="18">
        <f>SUM(A46:A56)</f>
        <v>34440000</v>
      </c>
      <c r="B57" s="102">
        <f t="shared" ref="B57:C57" si="3">SUM(B46:B56)</f>
        <v>1235000</v>
      </c>
      <c r="C57" s="18">
        <f t="shared" si="3"/>
        <v>35675000</v>
      </c>
      <c r="D57" s="18">
        <f>SUM(D46:D56)</f>
        <v>22885866.75</v>
      </c>
      <c r="E57" s="36" t="s">
        <v>24</v>
      </c>
      <c r="F57" s="15"/>
      <c r="G57" s="12">
        <f>SUM(G46:G56)</f>
        <v>2229330.61</v>
      </c>
      <c r="I57" s="12">
        <f>SUM(I46:I56)</f>
        <v>2229330.61</v>
      </c>
      <c r="J57" s="12">
        <f>SUM(J46:J56)</f>
        <v>0</v>
      </c>
    </row>
    <row r="58" spans="1:10" ht="23.25" thickTop="1">
      <c r="A58" s="67"/>
      <c r="B58" s="68"/>
      <c r="C58" s="68"/>
      <c r="D58" s="67">
        <f>G58+พ.ค.!D58</f>
        <v>246280</v>
      </c>
      <c r="E58" s="70" t="s">
        <v>26</v>
      </c>
      <c r="F58" s="55">
        <v>11041000</v>
      </c>
      <c r="G58" s="86">
        <v>11100</v>
      </c>
    </row>
    <row r="59" spans="1:10">
      <c r="A59" s="56"/>
      <c r="B59" s="57"/>
      <c r="C59" s="57"/>
      <c r="D59" s="56">
        <f>G59+พ.ค.!D59</f>
        <v>0</v>
      </c>
      <c r="E59" s="71" t="s">
        <v>48</v>
      </c>
      <c r="F59" s="60">
        <v>11045000</v>
      </c>
      <c r="G59" s="87"/>
    </row>
    <row r="60" spans="1:10">
      <c r="A60" s="56"/>
      <c r="B60" s="57"/>
      <c r="C60" s="57"/>
      <c r="D60" s="56">
        <f>G60+พ.ค.!D60</f>
        <v>9500</v>
      </c>
      <c r="E60" s="71" t="s">
        <v>49</v>
      </c>
      <c r="F60" s="60">
        <v>11046000</v>
      </c>
      <c r="G60" s="61">
        <f>[3]มิ.ย.!D17</f>
        <v>0</v>
      </c>
    </row>
    <row r="61" spans="1:10" ht="21.75" customHeight="1">
      <c r="A61" s="56"/>
      <c r="B61" s="57"/>
      <c r="C61" s="57"/>
      <c r="D61" s="56">
        <f>G61+พ.ค.!D61</f>
        <v>2202968</v>
      </c>
      <c r="E61" s="71" t="s">
        <v>74</v>
      </c>
      <c r="F61" s="60">
        <v>21010000</v>
      </c>
      <c r="G61" s="61">
        <f>[4]มิ.ย.!F14</f>
        <v>0</v>
      </c>
      <c r="I61" s="113" t="s">
        <v>83</v>
      </c>
      <c r="J61" s="114"/>
    </row>
    <row r="62" spans="1:10" ht="21" customHeight="1">
      <c r="A62" s="56"/>
      <c r="B62" s="57"/>
      <c r="C62" s="57"/>
      <c r="D62" s="56">
        <f>G62+พ.ค.!D62</f>
        <v>500027.05</v>
      </c>
      <c r="E62" s="71" t="s">
        <v>80</v>
      </c>
      <c r="F62" s="60">
        <v>21020000</v>
      </c>
      <c r="G62" s="61">
        <f>[4]มิ.ย.!F25</f>
        <v>0</v>
      </c>
      <c r="I62" s="115"/>
      <c r="J62" s="116"/>
    </row>
    <row r="63" spans="1:10">
      <c r="A63" s="56"/>
      <c r="B63" s="57"/>
      <c r="C63" s="57"/>
      <c r="D63" s="56">
        <f>G63+พ.ค.!D63</f>
        <v>0</v>
      </c>
      <c r="E63" s="71" t="s">
        <v>40</v>
      </c>
      <c r="F63" s="60">
        <v>21030000</v>
      </c>
      <c r="G63" s="87">
        <v>0</v>
      </c>
      <c r="I63" s="115"/>
      <c r="J63" s="116"/>
    </row>
    <row r="64" spans="1:10">
      <c r="A64" s="56"/>
      <c r="B64" s="57"/>
      <c r="C64" s="57"/>
      <c r="D64" s="56">
        <f>G64+พ.ค.!D64</f>
        <v>389497.8</v>
      </c>
      <c r="E64" s="71" t="s">
        <v>81</v>
      </c>
      <c r="F64" s="95">
        <v>21040000</v>
      </c>
      <c r="G64" s="61">
        <f>[4]มิ.ย.!$F$40</f>
        <v>60487.06</v>
      </c>
    </row>
    <row r="65" spans="1:9">
      <c r="A65" s="56"/>
      <c r="B65" s="57"/>
      <c r="C65" s="57"/>
      <c r="D65" s="56">
        <f>พ.ค.!D65</f>
        <v>62000</v>
      </c>
      <c r="E65" s="71" t="s">
        <v>41</v>
      </c>
      <c r="F65" s="60">
        <v>31000000</v>
      </c>
      <c r="G65" s="61">
        <v>0</v>
      </c>
    </row>
    <row r="66" spans="1:9">
      <c r="A66" s="63"/>
      <c r="B66" s="63"/>
      <c r="C66" s="63"/>
      <c r="D66" s="63"/>
      <c r="E66" s="72" t="s">
        <v>76</v>
      </c>
      <c r="F66" s="65">
        <v>32000000</v>
      </c>
      <c r="G66" s="73"/>
    </row>
    <row r="67" spans="1:9" ht="23.25" thickBot="1">
      <c r="A67" s="21"/>
      <c r="B67" s="21"/>
      <c r="C67" s="21"/>
      <c r="D67" s="19">
        <f>SUM(D58:D66)</f>
        <v>3410272.8499999996</v>
      </c>
      <c r="E67" s="36" t="s">
        <v>24</v>
      </c>
      <c r="F67" s="13"/>
      <c r="G67" s="14">
        <f>SUM(G58:G66)</f>
        <v>71587.06</v>
      </c>
    </row>
    <row r="68" spans="1:9" ht="23.25" thickTop="1">
      <c r="A68" s="23"/>
      <c r="B68" s="23"/>
      <c r="C68" s="23"/>
      <c r="D68" s="23"/>
      <c r="E68" s="37"/>
      <c r="F68" s="24"/>
      <c r="G68" s="25"/>
    </row>
    <row r="69" spans="1:9" ht="23.25" thickBot="1">
      <c r="A69" s="26">
        <f>A57+A67</f>
        <v>34440000</v>
      </c>
      <c r="B69" s="26">
        <f>B57+B67</f>
        <v>1235000</v>
      </c>
      <c r="C69" s="26">
        <f>C57+C67</f>
        <v>35675000</v>
      </c>
      <c r="D69" s="26">
        <f>D57+D67</f>
        <v>26296139.600000001</v>
      </c>
      <c r="E69" s="36" t="s">
        <v>42</v>
      </c>
      <c r="F69" s="13"/>
      <c r="G69" s="14">
        <f>G57+G67</f>
        <v>2300917.67</v>
      </c>
    </row>
    <row r="70" spans="1:9" ht="23.25" thickTop="1">
      <c r="A70" s="27"/>
      <c r="B70" s="27"/>
      <c r="C70" s="27"/>
      <c r="D70" s="17"/>
      <c r="E70" s="39"/>
      <c r="F70" s="27"/>
      <c r="G70" s="10"/>
    </row>
    <row r="71" spans="1:9">
      <c r="A71" s="27"/>
      <c r="B71" s="27"/>
      <c r="C71" s="27"/>
      <c r="D71" s="41">
        <f>SUM(D38-D69)</f>
        <v>2118926.4699999988</v>
      </c>
      <c r="E71" s="39" t="s">
        <v>52</v>
      </c>
      <c r="F71" s="27"/>
      <c r="G71" s="41">
        <f>SUM(G38-G69)</f>
        <v>20164.879999999888</v>
      </c>
    </row>
    <row r="72" spans="1:9">
      <c r="A72" s="27"/>
      <c r="B72" s="27"/>
      <c r="C72" s="27"/>
      <c r="D72" s="9"/>
      <c r="E72" s="39"/>
      <c r="F72" s="27"/>
      <c r="G72" s="25"/>
    </row>
    <row r="73" spans="1:9" ht="23.25" thickBot="1">
      <c r="A73" s="27"/>
      <c r="B73" s="27"/>
      <c r="C73" s="27"/>
      <c r="D73" s="14">
        <f>(D8+D38-D69)</f>
        <v>25121671.93</v>
      </c>
      <c r="E73" s="39" t="s">
        <v>43</v>
      </c>
      <c r="F73" s="27"/>
      <c r="G73" s="14">
        <f>(G8+G38-G69)</f>
        <v>25121671.93</v>
      </c>
      <c r="H73" s="82" t="s">
        <v>77</v>
      </c>
      <c r="I73" s="82" t="s">
        <v>78</v>
      </c>
    </row>
    <row r="74" spans="1:9" ht="23.25" thickTop="1">
      <c r="I74" s="103" t="s">
        <v>79</v>
      </c>
    </row>
    <row r="75" spans="1:9" s="1" customFormat="1" ht="23.25">
      <c r="A75" s="31"/>
      <c r="B75" s="32"/>
      <c r="C75" s="33"/>
      <c r="D75" s="33"/>
      <c r="E75" s="31"/>
    </row>
    <row r="76" spans="1:9" s="1" customFormat="1" ht="23.25">
      <c r="A76" s="31"/>
      <c r="B76" s="32"/>
      <c r="C76" s="33"/>
      <c r="D76" s="33"/>
      <c r="F76" s="109" t="s">
        <v>86</v>
      </c>
    </row>
    <row r="77" spans="1:9" s="1" customFormat="1" ht="23.25">
      <c r="A77" s="31"/>
      <c r="B77" s="32"/>
      <c r="C77" s="33"/>
      <c r="D77" s="33"/>
      <c r="F77" s="109" t="s">
        <v>87</v>
      </c>
    </row>
    <row r="78" spans="1:9">
      <c r="A78" s="124" t="s">
        <v>50</v>
      </c>
      <c r="B78" s="124"/>
      <c r="C78" s="124"/>
      <c r="D78" s="124"/>
      <c r="E78" s="124"/>
      <c r="F78" s="124"/>
      <c r="G78" s="124"/>
    </row>
  </sheetData>
  <mergeCells count="15">
    <mergeCell ref="I61:J63"/>
    <mergeCell ref="A78:G78"/>
    <mergeCell ref="A1:G1"/>
    <mergeCell ref="I1:K1"/>
    <mergeCell ref="A2:G2"/>
    <mergeCell ref="A3:G3"/>
    <mergeCell ref="A4:D4"/>
    <mergeCell ref="E4:E7"/>
    <mergeCell ref="F4:F7"/>
    <mergeCell ref="A39:G39"/>
    <mergeCell ref="A41:D41"/>
    <mergeCell ref="E41:E44"/>
    <mergeCell ref="F41:F44"/>
    <mergeCell ref="I41:J42"/>
    <mergeCell ref="A40:G40"/>
  </mergeCells>
  <conditionalFormatting sqref="G58:G59 G63 G21:G27 G30:G31">
    <cfRule type="expression" dxfId="3" priority="13">
      <formula>ISBLANK(G21)</formula>
    </cfRule>
  </conditionalFormatting>
  <dataValidations count="3">
    <dataValidation type="list" allowBlank="1" showInputMessage="1" showErrorMessage="1" sqref="K3">
      <formula1>พ.ศ.</formula1>
    </dataValidation>
    <dataValidation type="list" allowBlank="1" showInputMessage="1" showErrorMessage="1" sqref="J3">
      <formula1>เดือน</formula1>
    </dataValidation>
    <dataValidation type="list" allowBlank="1" showInputMessage="1" showErrorMessage="1" sqref="I3">
      <formula1>ปีงบประมาณ</formula1>
    </dataValidation>
  </dataValidations>
  <printOptions horizontalCentered="1"/>
  <pageMargins left="0.57999999999999996" right="0.25" top="0.51" bottom="0.55000000000000004" header="0.31496062992125984" footer="0.31496062992125984"/>
  <pageSetup paperSize="9" scale="8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ฐานข้อมูล</vt:lpstr>
      <vt:lpstr>Sheet13</vt:lpstr>
      <vt:lpstr>Sheet1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เม.ย.!Print_Area</vt:lpstr>
      <vt:lpstr>ส.ค.!Print_Area</vt:lpstr>
      <vt:lpstr>เดือน</vt:lpstr>
      <vt:lpstr>ปีงบประมาณ</vt:lpstr>
      <vt:lpstr>พ.ศ.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Administrator</cp:lastModifiedBy>
  <cp:lastPrinted>2017-08-04T04:04:51Z</cp:lastPrinted>
  <dcterms:created xsi:type="dcterms:W3CDTF">2015-11-02T13:07:45Z</dcterms:created>
  <dcterms:modified xsi:type="dcterms:W3CDTF">2017-08-04T04:26:07Z</dcterms:modified>
</cp:coreProperties>
</file>