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4" windowWidth="16212" windowHeight="6048"/>
  </bookViews>
  <sheets>
    <sheet name="ไตรมาส1" sheetId="1" r:id="rId1"/>
  </sheets>
  <definedNames>
    <definedName name="_xlnm.Print_Area" localSheetId="0">ไตรมาส1!$Y$1:$AG$33</definedName>
  </definedNames>
  <calcPr calcId="124519"/>
</workbook>
</file>

<file path=xl/calcChain.xml><?xml version="1.0" encoding="utf-8"?>
<calcChain xmlns="http://schemas.openxmlformats.org/spreadsheetml/2006/main">
  <c r="AB87" i="1"/>
  <c r="E7"/>
  <c r="D7"/>
  <c r="AB81"/>
  <c r="S20"/>
  <c r="K117"/>
  <c r="K90"/>
  <c r="K14"/>
  <c r="L44"/>
  <c r="K60"/>
  <c r="K48"/>
  <c r="K46"/>
  <c r="K44"/>
  <c r="K26"/>
  <c r="AQ28"/>
  <c r="AP16"/>
  <c r="AP14"/>
  <c r="AM16"/>
  <c r="AM14"/>
  <c r="AM10"/>
  <c r="AL16"/>
  <c r="AL14"/>
  <c r="AL20"/>
  <c r="AL12"/>
  <c r="AL10"/>
  <c r="AD93"/>
  <c r="AD81"/>
  <c r="AC81"/>
  <c r="AD77"/>
  <c r="AC77"/>
  <c r="AB93"/>
  <c r="AB83"/>
  <c r="AB79"/>
  <c r="AB77"/>
  <c r="AB48"/>
  <c r="AB60"/>
  <c r="AG16"/>
  <c r="AG14"/>
  <c r="AC10"/>
  <c r="AC14"/>
  <c r="AB26"/>
  <c r="AB16"/>
  <c r="AB14"/>
  <c r="AB10"/>
  <c r="V28"/>
  <c r="T52"/>
  <c r="T50"/>
  <c r="S52"/>
  <c r="S48"/>
  <c r="W14"/>
  <c r="S26"/>
  <c r="S14"/>
  <c r="T14"/>
  <c r="S12"/>
  <c r="S10"/>
  <c r="S16"/>
  <c r="S87"/>
  <c r="S85"/>
  <c r="S83"/>
  <c r="S81"/>
  <c r="S79"/>
  <c r="S77"/>
  <c r="AQ10" l="1"/>
  <c r="AQ12"/>
  <c r="AQ14"/>
  <c r="AQ16"/>
  <c r="T95" l="1"/>
  <c r="V95"/>
  <c r="S91"/>
  <c r="M96"/>
  <c r="N96" s="1"/>
  <c r="N90"/>
  <c r="S50"/>
  <c r="W50" l="1"/>
  <c r="T62"/>
  <c r="W52"/>
  <c r="K131"/>
  <c r="AP28"/>
  <c r="AM28"/>
  <c r="AG93"/>
  <c r="AG94"/>
  <c r="AG77"/>
  <c r="AG81"/>
  <c r="AG83"/>
  <c r="K96"/>
  <c r="K28"/>
  <c r="N44"/>
  <c r="N62" s="1"/>
  <c r="AD95"/>
  <c r="AC95"/>
  <c r="AB62"/>
  <c r="AE62"/>
  <c r="AG60"/>
  <c r="AG48"/>
  <c r="AG10"/>
  <c r="AG28" s="1"/>
  <c r="AB28"/>
  <c r="AC28"/>
  <c r="W10"/>
  <c r="W28" s="1"/>
  <c r="S28"/>
  <c r="T28"/>
  <c r="S62"/>
  <c r="W95"/>
  <c r="W79"/>
  <c r="W81"/>
  <c r="W83"/>
  <c r="W85"/>
  <c r="W87"/>
  <c r="W91"/>
  <c r="W76"/>
  <c r="W77"/>
  <c r="K62"/>
  <c r="L62"/>
  <c r="F7"/>
  <c r="F28" s="1"/>
  <c r="D28"/>
  <c r="E28"/>
  <c r="L131"/>
  <c r="N131"/>
  <c r="W62" l="1"/>
  <c r="AG62"/>
  <c r="AG95"/>
  <c r="AL28"/>
  <c r="S95"/>
  <c r="AB95"/>
</calcChain>
</file>

<file path=xl/sharedStrings.xml><?xml version="1.0" encoding="utf-8"?>
<sst xmlns="http://schemas.openxmlformats.org/spreadsheetml/2006/main" count="810" uniqueCount="84">
  <si>
    <t>องค์การบริหารส่วนตำบลตะโกตาพิ อำเภอประโคนชัย จังหวัดบุรีรัมย์</t>
  </si>
  <si>
    <t>รายงานรายจ่ายในการดำเนินงานที่จ่ายจากเงินรายรับตามแผนงาน งบกลาง (00410)</t>
  </si>
  <si>
    <t>รายงานรายจ่ายในการดำเนินงานที่จ่ายจากเงินรายรับตามแผนงาน สังคมสงเคราะห์ (00230)</t>
  </si>
  <si>
    <t>รายงานรายจ่ายในการดำเนินงานที่จ่ายจากเงินรายรับตามแผนงาน การรักษาความสงบภายใน (00120)</t>
  </si>
  <si>
    <t>รายงานรายจ่ายในการดำเนินงานที่จ่ายจากเงินรายรับตามแผนงาน สาธารณสุข (00220)</t>
  </si>
  <si>
    <t>รายงานรายจ่ายในการดำเนินงานที่จ่ายจากเงินรายรับตามแผนงาน เคหะและชุมชน (00240)</t>
  </si>
  <si>
    <t>งบ</t>
  </si>
  <si>
    <t>หมวด</t>
  </si>
  <si>
    <t>แหล่งเงิน</t>
  </si>
  <si>
    <t>ประมาณการ</t>
  </si>
  <si>
    <t>งบกลาง (00411)</t>
  </si>
  <si>
    <t>รวม</t>
  </si>
  <si>
    <t>งานบริหารทั่วไปเกี่ยวกับสังคมสงเคราะห์(00231)</t>
  </si>
  <si>
    <t>งานสวัสดิการและสังคมสงเคราะห์(00232)</t>
  </si>
  <si>
    <t>งานบริหารทั่วไปเกี่ยวกับการรักษาความสงบภายใน(00121)</t>
  </si>
  <si>
    <t>งานเทศกิจ (00122)</t>
  </si>
  <si>
    <t>งานป้องกันฝ่ายพลเรือนและระงับอัคคีภัย(00123)</t>
  </si>
  <si>
    <t>งานบริหารทั่วไปเกี่ยวกับสาธารณสุข(00221)</t>
  </si>
  <si>
    <t>งานโรงพยาบาล (00222)</t>
  </si>
  <si>
    <t>งานศูนย์บริการสาธารณสุขอื่น(00223)</t>
  </si>
  <si>
    <t>งานศูนย์บริการสาธารณสุข(00224)</t>
  </si>
  <si>
    <t>งานบริหารทั่วไปเกี่ยวกับเคหะและชุมชน(00241)</t>
  </si>
  <si>
    <t>งานไฟฟ้าถนน (00242)</t>
  </si>
  <si>
    <t>งานสวนสาธารณะ(00243)</t>
  </si>
  <si>
    <t>งานกำจัดขยะมูลฝอยและสิ่งปฏิกูล(00244)</t>
  </si>
  <si>
    <t>งบกลาง</t>
  </si>
  <si>
    <t>งบประมาณ</t>
  </si>
  <si>
    <t>งบบุคลากร</t>
  </si>
  <si>
    <t>เงินเดือน(ฝ่ายการเมือง)</t>
  </si>
  <si>
    <t>อุดหนุนระบุวัตถุประสงค์/เฉพาะกิจ</t>
  </si>
  <si>
    <t>เงินเดือน(ฝ่ายประจำ)</t>
  </si>
  <si>
    <t>งบดำเนินงาน</t>
  </si>
  <si>
    <t>ค่าตอบแทน</t>
  </si>
  <si>
    <t>ค่าใช้สอย</t>
  </si>
  <si>
    <t>ค่าวัสดุ</t>
  </si>
  <si>
    <t>ค่าสาธารณูปโภค</t>
  </si>
  <si>
    <t>งบลงทุน</t>
  </si>
  <si>
    <t>ค่าครุภัณฑ์</t>
  </si>
  <si>
    <t>ค่าที่ดินและสิ่งก่อสร้าง</t>
  </si>
  <si>
    <t>งบรายจ่ายอื่น</t>
  </si>
  <si>
    <t>รายจ่ายอื่น</t>
  </si>
  <si>
    <t>งบเงินอุดหนุน</t>
  </si>
  <si>
    <t>เงินอุดหนุน</t>
  </si>
  <si>
    <t>(ลงชื่อ) ............................................ผู้จัดทำ</t>
  </si>
  <si>
    <t>(ลงชื่อ) ....................................ผู้ตรวจสอบ</t>
  </si>
  <si>
    <t>(ลงชื่อ) ................................ผู้ตรวจสอบ</t>
  </si>
  <si>
    <t>(นางภัทรวรรณ  คลังกูล)</t>
  </si>
  <si>
    <t>(นางฐิติรัตน์  สมรูป)</t>
  </si>
  <si>
    <t>ผู้อำนวยการกองคลัง</t>
  </si>
  <si>
    <t>รายงานรายจ่ายในการดำเนินงานที่จ่ายจากเงินรายรับตามแผนงาน สร้างความเข้มแข็งของชุมชน (00250)</t>
  </si>
  <si>
    <t>แผนการใช้จ่ายเงิน ประจำปีงบประมาณ 2559  แผนงาน การพาณิชย์ (00330)</t>
  </si>
  <si>
    <t>รายงานรายจ่ายในการดำเนินงานที่จ่ายจากเงินรายรับตามแผนงาน การศาสนาวัฒนธรรมและนันทนาการ (00260)</t>
  </si>
  <si>
    <t>งานบริหารทั่วไปเกี่ยวกับการสร้างความเข้มแข็งของชุมชน(00251)</t>
  </si>
  <si>
    <t>งานส่งเสริมและสนับสนุนความเข้มแข็งชุมชน(00252)</t>
  </si>
  <si>
    <t>งานกิจการประปา (00332)</t>
  </si>
  <si>
    <t>งานตลาดสด (00333)</t>
  </si>
  <si>
    <t>งานโรงฆ่าสัตว์ (00334)</t>
  </si>
  <si>
    <t>งานบริหารทั่วไปเกี่ยวกับสาสนาวัฒนธรรมและนันทนาการ(00261)</t>
  </si>
  <si>
    <t>งานกีฬาและนันทนาการ (00262)</t>
  </si>
  <si>
    <t>งานศาสนาและวัฒนธรรมท้องถิ่น (00263)</t>
  </si>
  <si>
    <t>งานวิชาการวางแผนและส่งเสริมการท่องเที่ยว(00264)</t>
  </si>
  <si>
    <t>(ลงชื่อ) ...................................................ผู้จัดทำ</t>
  </si>
  <si>
    <t>รายงานรายจ่ายในการดำเนินงานที่จ่ายจากเงินรายรับตามแผนงาน บริหารงานทั่วไป (00110)</t>
  </si>
  <si>
    <t>รายงานรายจ่ายในการดำเนินงานที่จ่ายจากเงินรายรับตามแผนงาน การศึกษา (00210)</t>
  </si>
  <si>
    <t>รายงานรายจ่ายในการดำเนินงานที่จ่ายจากเงินรายรับตามแผนงาน อุตสาหกรรมและการโยธา (00310)</t>
  </si>
  <si>
    <t>งานบริหารทั่วไป (00111)</t>
  </si>
  <si>
    <t>งานวางแผนสถิติและวิชาการ(00112)</t>
  </si>
  <si>
    <t>งานบริหารงานคลัง(00113)</t>
  </si>
  <si>
    <t>งานบริหารทั่วไปเกี่ยวกับการศึกษา (00211)</t>
  </si>
  <si>
    <t>งานระดับก่อนวัยเรียนและประถมศึกษา(00212)</t>
  </si>
  <si>
    <t>งานระดับมัธยมศึกษา (00213)</t>
  </si>
  <si>
    <t>งานศึกษาไม่กำหนดระดับ (00214)</t>
  </si>
  <si>
    <t>งานบริหารทั่วไปเกี่ยวกับอุตสาหกรรมและการโยธา(00311)</t>
  </si>
  <si>
    <t>งานก่อสร้างโครงสร้างพื้นฐาน(00312)</t>
  </si>
  <si>
    <t>รายงานรายจ่ายในการดำเนินงานที่จ่ายจากเงินรายรับตามแผนงาน การเกษตร (00320)</t>
  </si>
  <si>
    <t>งานส่งเสริมการเกษตร(00321)</t>
  </si>
  <si>
    <t>งานอนุรักษ์แหล่งน้ำและป่าไม้ (00322)</t>
  </si>
  <si>
    <t>(ลงชื่อ) ..............................ผู้จัดทำ</t>
  </si>
  <si>
    <t>(ลงชื่อ) ............................................ผู้ตรวจสอบ</t>
  </si>
  <si>
    <t>-</t>
  </si>
  <si>
    <t>เจ้าพนักงานการเงินและบัญชีชำนาญงาน</t>
  </si>
  <si>
    <t>ไตรมาสที่ 1  ตั้งแต่วันที่ 1 ตุลาคม 2559  ถึง วันที่ 31  ธันวาคม 2559</t>
  </si>
  <si>
    <t>ไตรมาสที่ 1    ตั้งแต่วันที่ 1 ตุลาคม 2559  ถึง วันที่ 31   ธันวาคม 2559</t>
  </si>
  <si>
    <t>ไตรมาสที่ 1   ตั้งแต่วันที่ 1 ตุลาคม 2559  ถึง วันที่ 31   ธันวาคม 2559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</si>
</sst>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b/>
      <sz val="11"/>
      <name val="TH SarabunPSK"/>
      <family val="2"/>
    </font>
    <font>
      <b/>
      <sz val="16"/>
      <color rgb="FFFF0000"/>
      <name val="TH SarabunPSK"/>
      <family val="2"/>
    </font>
    <font>
      <b/>
      <sz val="13"/>
      <name val="TH SarabunPSK"/>
      <family val="2"/>
    </font>
    <font>
      <sz val="11"/>
      <color theme="1"/>
      <name val="Tahoma"/>
      <family val="2"/>
      <charset val="222"/>
      <scheme val="minor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88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43" fontId="5" fillId="0" borderId="4" xfId="2" applyFont="1" applyBorder="1" applyAlignment="1">
      <alignment horizontal="center" vertical="center"/>
    </xf>
    <xf numFmtId="43" fontId="5" fillId="0" borderId="7" xfId="2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43" fontId="5" fillId="0" borderId="4" xfId="2" applyFont="1" applyBorder="1" applyAlignment="1">
      <alignment horizontal="center" vertical="center" wrapText="1"/>
    </xf>
    <xf numFmtId="0" fontId="3" fillId="0" borderId="9" xfId="1" applyFont="1" applyBorder="1"/>
    <xf numFmtId="0" fontId="3" fillId="0" borderId="2" xfId="1" applyFont="1" applyBorder="1"/>
    <xf numFmtId="4" fontId="3" fillId="0" borderId="9" xfId="1" applyNumberFormat="1" applyFont="1" applyBorder="1"/>
    <xf numFmtId="43" fontId="3" fillId="0" borderId="9" xfId="2" applyFont="1" applyBorder="1"/>
    <xf numFmtId="4" fontId="5" fillId="0" borderId="9" xfId="1" applyNumberFormat="1" applyFont="1" applyBorder="1"/>
    <xf numFmtId="4" fontId="5" fillId="0" borderId="7" xfId="1" applyNumberFormat="1" applyFont="1" applyBorder="1"/>
    <xf numFmtId="4" fontId="5" fillId="0" borderId="8" xfId="1" applyNumberFormat="1" applyFont="1" applyBorder="1"/>
    <xf numFmtId="0" fontId="3" fillId="0" borderId="0" xfId="1" applyFont="1" applyBorder="1"/>
    <xf numFmtId="4" fontId="3" fillId="0" borderId="2" xfId="1" applyNumberFormat="1" applyFont="1" applyBorder="1"/>
    <xf numFmtId="4" fontId="5" fillId="0" borderId="2" xfId="1" applyNumberFormat="1" applyFont="1" applyBorder="1"/>
    <xf numFmtId="4" fontId="5" fillId="0" borderId="0" xfId="1" applyNumberFormat="1" applyFont="1" applyBorder="1"/>
    <xf numFmtId="43" fontId="3" fillId="0" borderId="2" xfId="2" applyFont="1" applyBorder="1"/>
    <xf numFmtId="0" fontId="7" fillId="0" borderId="2" xfId="1" applyFont="1" applyBorder="1"/>
    <xf numFmtId="0" fontId="5" fillId="0" borderId="2" xfId="1" applyFont="1" applyBorder="1"/>
    <xf numFmtId="0" fontId="5" fillId="0" borderId="0" xfId="1" applyFont="1" applyBorder="1"/>
    <xf numFmtId="0" fontId="5" fillId="0" borderId="8" xfId="1" applyFont="1" applyBorder="1"/>
    <xf numFmtId="43" fontId="5" fillId="0" borderId="2" xfId="2" applyFont="1" applyBorder="1"/>
    <xf numFmtId="0" fontId="3" fillId="0" borderId="5" xfId="1" applyFont="1" applyBorder="1"/>
    <xf numFmtId="4" fontId="3" fillId="0" borderId="5" xfId="1" applyNumberFormat="1" applyFont="1" applyBorder="1"/>
    <xf numFmtId="4" fontId="5" fillId="0" borderId="5" xfId="1" applyNumberFormat="1" applyFont="1" applyBorder="1"/>
    <xf numFmtId="43" fontId="3" fillId="0" borderId="5" xfId="2" applyFont="1" applyBorder="1"/>
    <xf numFmtId="4" fontId="5" fillId="0" borderId="3" xfId="1" applyNumberFormat="1" applyFont="1" applyBorder="1"/>
    <xf numFmtId="0" fontId="5" fillId="0" borderId="3" xfId="1" applyFont="1" applyBorder="1"/>
    <xf numFmtId="43" fontId="5" fillId="0" borderId="3" xfId="2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Alignment="1"/>
    <xf numFmtId="0" fontId="7" fillId="0" borderId="5" xfId="1" applyFont="1" applyBorder="1"/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/>
    </xf>
    <xf numFmtId="4" fontId="3" fillId="0" borderId="0" xfId="1" applyNumberFormat="1" applyFont="1" applyBorder="1"/>
    <xf numFmtId="0" fontId="5" fillId="0" borderId="0" xfId="1" applyFont="1" applyBorder="1" applyAlignment="1">
      <alignment horizontal="center"/>
    </xf>
    <xf numFmtId="0" fontId="2" fillId="0" borderId="0" xfId="1" applyFont="1" applyAlignment="1"/>
    <xf numFmtId="0" fontId="2" fillId="0" borderId="0" xfId="1" applyFont="1" applyBorder="1" applyAlignment="1"/>
    <xf numFmtId="0" fontId="7" fillId="0" borderId="4" xfId="1" applyFont="1" applyBorder="1" applyAlignment="1">
      <alignment horizontal="left" vertical="center"/>
    </xf>
    <xf numFmtId="43" fontId="3" fillId="0" borderId="4" xfId="2" applyFont="1" applyBorder="1" applyAlignment="1">
      <alignment horizontal="right" wrapText="1"/>
    </xf>
    <xf numFmtId="0" fontId="7" fillId="0" borderId="9" xfId="1" applyFont="1" applyBorder="1"/>
    <xf numFmtId="43" fontId="3" fillId="0" borderId="0" xfId="2" applyFont="1" applyBorder="1"/>
    <xf numFmtId="43" fontId="5" fillId="0" borderId="0" xfId="2" applyFont="1" applyBorder="1"/>
    <xf numFmtId="43" fontId="5" fillId="0" borderId="8" xfId="2" applyFont="1" applyBorder="1"/>
    <xf numFmtId="0" fontId="3" fillId="0" borderId="13" xfId="1" applyFont="1" applyBorder="1"/>
    <xf numFmtId="4" fontId="3" fillId="0" borderId="13" xfId="1" applyNumberFormat="1" applyFont="1" applyBorder="1"/>
    <xf numFmtId="0" fontId="5" fillId="0" borderId="0" xfId="1" applyFont="1" applyBorder="1" applyAlignment="1"/>
    <xf numFmtId="0" fontId="5" fillId="0" borderId="9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43" fontId="7" fillId="0" borderId="4" xfId="2" applyFont="1" applyBorder="1" applyAlignment="1">
      <alignment horizontal="center" vertical="center" wrapText="1"/>
    </xf>
    <xf numFmtId="43" fontId="6" fillId="0" borderId="4" xfId="2" applyFont="1" applyBorder="1" applyAlignment="1">
      <alignment horizontal="center" vertical="center"/>
    </xf>
    <xf numFmtId="43" fontId="7" fillId="0" borderId="9" xfId="2" applyFont="1" applyBorder="1"/>
    <xf numFmtId="4" fontId="6" fillId="0" borderId="9" xfId="1" applyNumberFormat="1" applyFont="1" applyBorder="1"/>
    <xf numFmtId="0" fontId="7" fillId="0" borderId="9" xfId="1" applyFont="1" applyBorder="1" applyAlignment="1">
      <alignment horizontal="left" vertical="center"/>
    </xf>
    <xf numFmtId="4" fontId="6" fillId="0" borderId="2" xfId="1" applyNumberFormat="1" applyFont="1" applyBorder="1"/>
    <xf numFmtId="0" fontId="6" fillId="0" borderId="2" xfId="1" applyFont="1" applyBorder="1"/>
    <xf numFmtId="4" fontId="6" fillId="0" borderId="5" xfId="1" applyNumberFormat="1" applyFont="1" applyBorder="1"/>
    <xf numFmtId="4" fontId="6" fillId="0" borderId="17" xfId="1" applyNumberFormat="1" applyFont="1" applyBorder="1"/>
    <xf numFmtId="43" fontId="6" fillId="0" borderId="17" xfId="1" applyNumberFormat="1" applyFont="1" applyBorder="1"/>
    <xf numFmtId="0" fontId="5" fillId="0" borderId="9" xfId="1" applyFont="1" applyBorder="1" applyAlignment="1">
      <alignment horizontal="center" vertical="center" wrapText="1"/>
    </xf>
    <xf numFmtId="0" fontId="7" fillId="0" borderId="0" xfId="1" applyFont="1" applyBorder="1"/>
    <xf numFmtId="4" fontId="3" fillId="0" borderId="18" xfId="1" applyNumberFormat="1" applyFont="1" applyBorder="1"/>
    <xf numFmtId="0" fontId="3" fillId="0" borderId="18" xfId="1" applyFont="1" applyBorder="1"/>
    <xf numFmtId="4" fontId="5" fillId="0" borderId="18" xfId="1" applyNumberFormat="1" applyFont="1" applyBorder="1"/>
    <xf numFmtId="0" fontId="5" fillId="0" borderId="5" xfId="1" applyFont="1" applyBorder="1"/>
    <xf numFmtId="4" fontId="7" fillId="0" borderId="9" xfId="1" applyNumberFormat="1" applyFont="1" applyBorder="1" applyAlignment="1">
      <alignment horizontal="center"/>
    </xf>
    <xf numFmtId="4" fontId="7" fillId="0" borderId="5" xfId="1" applyNumberFormat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4" fontId="5" fillId="0" borderId="13" xfId="1" applyNumberFormat="1" applyFont="1" applyBorder="1"/>
    <xf numFmtId="43" fontId="5" fillId="0" borderId="13" xfId="2" applyFont="1" applyBorder="1"/>
    <xf numFmtId="0" fontId="7" fillId="0" borderId="13" xfId="1" applyFont="1" applyBorder="1"/>
    <xf numFmtId="43" fontId="3" fillId="0" borderId="13" xfId="2" applyFont="1" applyBorder="1"/>
    <xf numFmtId="43" fontId="5" fillId="0" borderId="0" xfId="1" applyNumberFormat="1" applyFont="1" applyBorder="1"/>
    <xf numFmtId="43" fontId="5" fillId="0" borderId="9" xfId="3" applyFont="1" applyBorder="1" applyAlignment="1">
      <alignment horizontal="center" vertical="center" wrapText="1"/>
    </xf>
    <xf numFmtId="43" fontId="5" fillId="0" borderId="9" xfId="3" applyFont="1" applyBorder="1" applyAlignment="1">
      <alignment horizontal="center" vertical="center"/>
    </xf>
    <xf numFmtId="43" fontId="5" fillId="0" borderId="4" xfId="3" applyFont="1" applyBorder="1" applyAlignment="1">
      <alignment horizontal="center" vertical="center"/>
    </xf>
    <xf numFmtId="43" fontId="5" fillId="0" borderId="4" xfId="3" applyFont="1" applyBorder="1" applyAlignment="1">
      <alignment horizontal="center" vertical="center" wrapText="1"/>
    </xf>
    <xf numFmtId="43" fontId="3" fillId="0" borderId="9" xfId="3" applyFont="1" applyBorder="1"/>
    <xf numFmtId="43" fontId="5" fillId="0" borderId="9" xfId="3" applyFont="1" applyBorder="1"/>
    <xf numFmtId="43" fontId="3" fillId="0" borderId="2" xfId="3" applyFont="1" applyBorder="1"/>
    <xf numFmtId="43" fontId="5" fillId="0" borderId="2" xfId="3" applyFont="1" applyBorder="1"/>
    <xf numFmtId="43" fontId="3" fillId="0" borderId="5" xfId="3" applyFont="1" applyBorder="1"/>
    <xf numFmtId="43" fontId="5" fillId="0" borderId="5" xfId="3" applyFont="1" applyBorder="1"/>
    <xf numFmtId="43" fontId="5" fillId="0" borderId="3" xfId="3" applyFont="1" applyBorder="1"/>
    <xf numFmtId="43" fontId="5" fillId="0" borderId="3" xfId="1" applyNumberFormat="1" applyFont="1" applyBorder="1"/>
    <xf numFmtId="43" fontId="1" fillId="0" borderId="0" xfId="3" applyFont="1"/>
    <xf numFmtId="0" fontId="3" fillId="0" borderId="0" xfId="1" applyFont="1" applyAlignment="1">
      <alignment horizontal="center"/>
    </xf>
    <xf numFmtId="4" fontId="7" fillId="0" borderId="9" xfId="1" applyNumberFormat="1" applyFont="1" applyBorder="1" applyAlignment="1">
      <alignment horizontal="right"/>
    </xf>
    <xf numFmtId="4" fontId="11" fillId="0" borderId="1" xfId="1" applyNumberFormat="1" applyFont="1" applyBorder="1"/>
    <xf numFmtId="4" fontId="13" fillId="0" borderId="9" xfId="1" applyNumberFormat="1" applyFont="1" applyBorder="1"/>
    <xf numFmtId="4" fontId="13" fillId="0" borderId="2" xfId="1" applyNumberFormat="1" applyFont="1" applyBorder="1"/>
    <xf numFmtId="4" fontId="13" fillId="0" borderId="18" xfId="1" applyNumberFormat="1" applyFont="1" applyBorder="1"/>
    <xf numFmtId="4" fontId="11" fillId="0" borderId="9" xfId="1" applyNumberFormat="1" applyFont="1" applyBorder="1"/>
    <xf numFmtId="4" fontId="11" fillId="0" borderId="2" xfId="1" applyNumberFormat="1" applyFont="1" applyBorder="1"/>
    <xf numFmtId="4" fontId="11" fillId="0" borderId="18" xfId="1" applyNumberFormat="1" applyFont="1" applyBorder="1"/>
    <xf numFmtId="0" fontId="3" fillId="0" borderId="0" xfId="1" applyFont="1" applyAlignment="1">
      <alignment horizontal="center"/>
    </xf>
    <xf numFmtId="4" fontId="3" fillId="0" borderId="9" xfId="3" applyNumberFormat="1" applyFont="1" applyBorder="1"/>
    <xf numFmtId="4" fontId="3" fillId="0" borderId="2" xfId="3" applyNumberFormat="1" applyFont="1" applyBorder="1"/>
    <xf numFmtId="4" fontId="3" fillId="0" borderId="9" xfId="1" applyNumberFormat="1" applyFont="1" applyBorder="1" applyAlignment="1">
      <alignment horizontal="right"/>
    </xf>
    <xf numFmtId="4" fontId="3" fillId="0" borderId="2" xfId="1" applyNumberFormat="1" applyFont="1" applyBorder="1" applyAlignment="1">
      <alignment horizontal="right"/>
    </xf>
    <xf numFmtId="4" fontId="3" fillId="0" borderId="5" xfId="1" applyNumberFormat="1" applyFont="1" applyBorder="1" applyAlignment="1">
      <alignment horizontal="right"/>
    </xf>
    <xf numFmtId="4" fontId="5" fillId="0" borderId="3" xfId="1" applyNumberFormat="1" applyFont="1" applyBorder="1" applyAlignment="1">
      <alignment horizontal="right"/>
    </xf>
    <xf numFmtId="4" fontId="5" fillId="0" borderId="4" xfId="2" applyNumberFormat="1" applyFont="1" applyBorder="1" applyAlignment="1">
      <alignment horizontal="center" vertical="center"/>
    </xf>
    <xf numFmtId="4" fontId="5" fillId="0" borderId="4" xfId="2" applyNumberFormat="1" applyFont="1" applyBorder="1" applyAlignment="1">
      <alignment horizontal="center" vertical="center" wrapText="1"/>
    </xf>
    <xf numFmtId="4" fontId="5" fillId="0" borderId="9" xfId="2" applyNumberFormat="1" applyFont="1" applyBorder="1" applyAlignment="1">
      <alignment horizontal="center" vertical="center"/>
    </xf>
    <xf numFmtId="4" fontId="5" fillId="0" borderId="9" xfId="2" applyNumberFormat="1" applyFont="1" applyBorder="1" applyAlignment="1">
      <alignment horizontal="center" vertical="center" wrapText="1"/>
    </xf>
    <xf numFmtId="4" fontId="3" fillId="0" borderId="9" xfId="2" applyNumberFormat="1" applyFont="1" applyBorder="1" applyAlignment="1">
      <alignment horizontal="right" vertical="center" wrapText="1"/>
    </xf>
    <xf numFmtId="4" fontId="5" fillId="0" borderId="9" xfId="2" applyNumberFormat="1" applyFont="1" applyBorder="1" applyAlignment="1">
      <alignment horizontal="right" vertical="center" wrapText="1"/>
    </xf>
    <xf numFmtId="4" fontId="8" fillId="0" borderId="4" xfId="2" applyNumberFormat="1" applyFont="1" applyBorder="1" applyAlignment="1">
      <alignment horizontal="center" vertical="center" wrapText="1"/>
    </xf>
    <xf numFmtId="4" fontId="8" fillId="0" borderId="9" xfId="2" applyNumberFormat="1" applyFont="1" applyBorder="1" applyAlignment="1">
      <alignment horizontal="center" vertical="center" wrapText="1"/>
    </xf>
    <xf numFmtId="4" fontId="3" fillId="0" borderId="9" xfId="2" applyNumberFormat="1" applyFont="1" applyBorder="1"/>
    <xf numFmtId="4" fontId="3" fillId="0" borderId="2" xfId="2" applyNumberFormat="1" applyFont="1" applyBorder="1"/>
    <xf numFmtId="4" fontId="3" fillId="0" borderId="18" xfId="2" applyNumberFormat="1" applyFont="1" applyBorder="1"/>
    <xf numFmtId="4" fontId="5" fillId="0" borderId="5" xfId="2" applyNumberFormat="1" applyFont="1" applyBorder="1"/>
    <xf numFmtId="4" fontId="5" fillId="0" borderId="9" xfId="3" applyNumberFormat="1" applyFont="1" applyBorder="1"/>
    <xf numFmtId="4" fontId="13" fillId="0" borderId="9" xfId="3" applyNumberFormat="1" applyFont="1" applyBorder="1"/>
    <xf numFmtId="4" fontId="11" fillId="0" borderId="9" xfId="3" applyNumberFormat="1" applyFont="1" applyBorder="1"/>
    <xf numFmtId="4" fontId="13" fillId="0" borderId="2" xfId="3" applyNumberFormat="1" applyFont="1" applyBorder="1"/>
    <xf numFmtId="4" fontId="11" fillId="0" borderId="2" xfId="3" applyNumberFormat="1" applyFont="1" applyBorder="1"/>
    <xf numFmtId="4" fontId="13" fillId="0" borderId="18" xfId="3" applyNumberFormat="1" applyFont="1" applyBorder="1"/>
    <xf numFmtId="4" fontId="11" fillId="0" borderId="18" xfId="3" applyNumberFormat="1" applyFont="1" applyBorder="1"/>
    <xf numFmtId="4" fontId="11" fillId="0" borderId="1" xfId="3" applyNumberFormat="1" applyFont="1" applyBorder="1"/>
    <xf numFmtId="4" fontId="5" fillId="0" borderId="4" xfId="1" applyNumberFormat="1" applyFont="1" applyBorder="1" applyAlignment="1">
      <alignment horizontal="center" vertical="center"/>
    </xf>
    <xf numFmtId="4" fontId="5" fillId="0" borderId="4" xfId="1" applyNumberFormat="1" applyFont="1" applyBorder="1" applyAlignment="1">
      <alignment horizontal="center" vertical="center" wrapText="1"/>
    </xf>
    <xf numFmtId="4" fontId="5" fillId="0" borderId="3" xfId="3" applyNumberFormat="1" applyFont="1" applyBorder="1" applyAlignment="1">
      <alignment horizontal="right"/>
    </xf>
    <xf numFmtId="4" fontId="3" fillId="0" borderId="4" xfId="1" applyNumberFormat="1" applyFont="1" applyBorder="1" applyAlignment="1">
      <alignment horizontal="center" vertical="center"/>
    </xf>
    <xf numFmtId="4" fontId="5" fillId="0" borderId="9" xfId="1" applyNumberFormat="1" applyFont="1" applyBorder="1" applyAlignment="1">
      <alignment horizontal="center" vertical="center"/>
    </xf>
    <xf numFmtId="4" fontId="5" fillId="0" borderId="9" xfId="1" applyNumberFormat="1" applyFont="1" applyBorder="1" applyAlignment="1">
      <alignment horizontal="center" vertical="center" wrapText="1"/>
    </xf>
    <xf numFmtId="4" fontId="5" fillId="0" borderId="2" xfId="2" applyNumberFormat="1" applyFont="1" applyBorder="1"/>
    <xf numFmtId="4" fontId="5" fillId="0" borderId="3" xfId="2" applyNumberFormat="1" applyFont="1" applyBorder="1"/>
    <xf numFmtId="4" fontId="3" fillId="0" borderId="9" xfId="1" applyNumberFormat="1" applyFont="1" applyBorder="1" applyAlignment="1">
      <alignment horizontal="center" vertical="center"/>
    </xf>
    <xf numFmtId="4" fontId="5" fillId="0" borderId="2" xfId="3" applyNumberFormat="1" applyFont="1" applyBorder="1"/>
    <xf numFmtId="4" fontId="5" fillId="0" borderId="4" xfId="2" applyNumberFormat="1" applyFont="1" applyBorder="1" applyAlignment="1">
      <alignment horizontal="right" vertical="center"/>
    </xf>
    <xf numFmtId="4" fontId="5" fillId="0" borderId="9" xfId="2" applyNumberFormat="1" applyFont="1" applyBorder="1" applyAlignment="1">
      <alignment horizontal="right" vertical="center"/>
    </xf>
    <xf numFmtId="4" fontId="5" fillId="0" borderId="9" xfId="1" applyNumberFormat="1" applyFont="1" applyBorder="1" applyAlignment="1">
      <alignment horizontal="right"/>
    </xf>
    <xf numFmtId="4" fontId="5" fillId="0" borderId="2" xfId="1" applyNumberFormat="1" applyFont="1" applyBorder="1" applyAlignment="1">
      <alignment horizontal="right"/>
    </xf>
    <xf numFmtId="43" fontId="5" fillId="0" borderId="4" xfId="2" applyFont="1" applyBorder="1" applyAlignment="1">
      <alignment horizontal="right"/>
    </xf>
    <xf numFmtId="43" fontId="5" fillId="0" borderId="4" xfId="2" applyFont="1" applyBorder="1" applyAlignment="1">
      <alignment horizontal="right" vertical="center"/>
    </xf>
    <xf numFmtId="43" fontId="5" fillId="0" borderId="2" xfId="2" applyFont="1" applyBorder="1" applyAlignment="1">
      <alignment horizontal="right"/>
    </xf>
    <xf numFmtId="4" fontId="5" fillId="0" borderId="5" xfId="1" applyNumberFormat="1" applyFont="1" applyBorder="1" applyAlignment="1">
      <alignment horizontal="right"/>
    </xf>
    <xf numFmtId="4" fontId="5" fillId="0" borderId="18" xfId="1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15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9" fillId="0" borderId="15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11" fillId="0" borderId="15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</cellXfs>
  <cellStyles count="4">
    <cellStyle name="เครื่องหมายจุลภาค" xfId="3" builtinId="3"/>
    <cellStyle name="เครื่องหมายจุลภาค 2" xfId="2"/>
    <cellStyle name="ปกติ" xfId="0" builtinId="0"/>
    <cellStyle name="ปกติ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54"/>
  <sheetViews>
    <sheetView tabSelected="1" topLeftCell="A19" workbookViewId="0">
      <selection activeCell="Y1" sqref="Y1:AG33"/>
    </sheetView>
  </sheetViews>
  <sheetFormatPr defaultRowHeight="13.8"/>
  <cols>
    <col min="1" max="1" width="8.796875" customWidth="1"/>
    <col min="2" max="2" width="14.3984375" customWidth="1"/>
    <col min="3" max="3" width="19.69921875" customWidth="1"/>
    <col min="4" max="6" width="12.69921875" customWidth="1"/>
    <col min="8" max="8" width="8.69921875" customWidth="1"/>
    <col min="9" max="9" width="14.3984375" customWidth="1"/>
    <col min="10" max="10" width="19.69921875" customWidth="1"/>
    <col min="11" max="11" width="10.69921875" customWidth="1"/>
    <col min="12" max="12" width="14.796875" customWidth="1"/>
    <col min="13" max="13" width="14.59765625" customWidth="1"/>
    <col min="14" max="14" width="11.3984375" customWidth="1"/>
    <col min="16" max="16" width="8.796875" customWidth="1"/>
    <col min="17" max="17" width="14.3984375" customWidth="1"/>
    <col min="18" max="18" width="19.69921875" customWidth="1"/>
    <col min="19" max="19" width="11.09765625" customWidth="1"/>
    <col min="20" max="20" width="12.8984375" customWidth="1"/>
    <col min="21" max="21" width="10.19921875" customWidth="1"/>
    <col min="22" max="22" width="12" customWidth="1"/>
    <col min="23" max="23" width="10.59765625" customWidth="1"/>
    <col min="25" max="25" width="8.796875" customWidth="1"/>
    <col min="26" max="26" width="12.69921875" customWidth="1"/>
    <col min="27" max="27" width="19.19921875" customWidth="1"/>
    <col min="28" max="28" width="9.19921875" customWidth="1"/>
    <col min="29" max="29" width="11.3984375" customWidth="1"/>
    <col min="30" max="30" width="10.296875" customWidth="1"/>
    <col min="31" max="31" width="12.59765625" customWidth="1"/>
    <col min="32" max="32" width="11.59765625" customWidth="1"/>
    <col min="33" max="33" width="10.296875" customWidth="1"/>
    <col min="35" max="35" width="8.19921875" customWidth="1"/>
    <col min="36" max="36" width="12.3984375" customWidth="1"/>
    <col min="37" max="37" width="19.19921875" customWidth="1"/>
    <col min="38" max="38" width="11" customWidth="1"/>
    <col min="39" max="39" width="11.19921875" customWidth="1"/>
    <col min="40" max="40" width="9.3984375" customWidth="1"/>
    <col min="41" max="41" width="10.19921875" customWidth="1"/>
    <col min="42" max="42" width="11.8984375" customWidth="1"/>
    <col min="43" max="43" width="11.59765625" customWidth="1"/>
  </cols>
  <sheetData>
    <row r="1" spans="1:43" ht="21">
      <c r="A1" s="156" t="s">
        <v>0</v>
      </c>
      <c r="B1" s="156"/>
      <c r="C1" s="156"/>
      <c r="D1" s="156"/>
      <c r="E1" s="156"/>
      <c r="F1" s="156"/>
      <c r="G1" s="6"/>
      <c r="H1" s="156" t="s">
        <v>0</v>
      </c>
      <c r="I1" s="156"/>
      <c r="J1" s="156"/>
      <c r="K1" s="156"/>
      <c r="L1" s="156"/>
      <c r="M1" s="156"/>
      <c r="N1" s="156"/>
      <c r="O1" s="7"/>
      <c r="P1" s="156" t="s">
        <v>0</v>
      </c>
      <c r="Q1" s="156"/>
      <c r="R1" s="156"/>
      <c r="S1" s="156"/>
      <c r="T1" s="156"/>
      <c r="U1" s="156"/>
      <c r="V1" s="156"/>
      <c r="W1" s="156"/>
      <c r="X1" s="3"/>
      <c r="Y1" s="156" t="s">
        <v>0</v>
      </c>
      <c r="Z1" s="156"/>
      <c r="AA1" s="156"/>
      <c r="AB1" s="156"/>
      <c r="AC1" s="156"/>
      <c r="AD1" s="156"/>
      <c r="AE1" s="156"/>
      <c r="AF1" s="156"/>
      <c r="AG1" s="156"/>
      <c r="AH1" s="3"/>
      <c r="AI1" s="156" t="s">
        <v>0</v>
      </c>
      <c r="AJ1" s="156"/>
      <c r="AK1" s="156"/>
      <c r="AL1" s="156"/>
      <c r="AM1" s="156"/>
      <c r="AN1" s="156"/>
      <c r="AO1" s="156"/>
      <c r="AP1" s="156"/>
      <c r="AQ1" s="156"/>
    </row>
    <row r="2" spans="1:43" ht="21">
      <c r="A2" s="156" t="s">
        <v>1</v>
      </c>
      <c r="B2" s="156"/>
      <c r="C2" s="156"/>
      <c r="D2" s="156"/>
      <c r="E2" s="156"/>
      <c r="F2" s="156"/>
      <c r="G2" s="5"/>
      <c r="H2" s="156" t="s">
        <v>2</v>
      </c>
      <c r="I2" s="156"/>
      <c r="J2" s="156"/>
      <c r="K2" s="156"/>
      <c r="L2" s="156"/>
      <c r="M2" s="156"/>
      <c r="N2" s="156"/>
      <c r="O2" s="4"/>
      <c r="P2" s="156" t="s">
        <v>3</v>
      </c>
      <c r="Q2" s="156"/>
      <c r="R2" s="156"/>
      <c r="S2" s="156"/>
      <c r="T2" s="156"/>
      <c r="U2" s="156"/>
      <c r="V2" s="156"/>
      <c r="W2" s="156"/>
      <c r="X2" s="3"/>
      <c r="Y2" s="156" t="s">
        <v>4</v>
      </c>
      <c r="Z2" s="156"/>
      <c r="AA2" s="156"/>
      <c r="AB2" s="156"/>
      <c r="AC2" s="156"/>
      <c r="AD2" s="156"/>
      <c r="AE2" s="156"/>
      <c r="AF2" s="156"/>
      <c r="AG2" s="156"/>
      <c r="AH2" s="3"/>
      <c r="AI2" s="156" t="s">
        <v>5</v>
      </c>
      <c r="AJ2" s="156"/>
      <c r="AK2" s="156"/>
      <c r="AL2" s="156"/>
      <c r="AM2" s="156"/>
      <c r="AN2" s="156"/>
      <c r="AO2" s="156"/>
      <c r="AP2" s="156"/>
      <c r="AQ2" s="156"/>
    </row>
    <row r="3" spans="1:43" ht="21">
      <c r="A3" s="156" t="s">
        <v>81</v>
      </c>
      <c r="B3" s="156"/>
      <c r="C3" s="156"/>
      <c r="D3" s="156"/>
      <c r="E3" s="156"/>
      <c r="F3" s="156"/>
      <c r="G3" s="5"/>
      <c r="H3" s="156" t="s">
        <v>82</v>
      </c>
      <c r="I3" s="156"/>
      <c r="J3" s="156"/>
      <c r="K3" s="156"/>
      <c r="L3" s="156"/>
      <c r="M3" s="156"/>
      <c r="N3" s="156"/>
      <c r="O3" s="4"/>
      <c r="P3" s="157" t="s">
        <v>83</v>
      </c>
      <c r="Q3" s="157"/>
      <c r="R3" s="157"/>
      <c r="S3" s="157"/>
      <c r="T3" s="157"/>
      <c r="U3" s="157"/>
      <c r="V3" s="157"/>
      <c r="W3" s="157"/>
      <c r="X3" s="3"/>
      <c r="Y3" s="156" t="s">
        <v>83</v>
      </c>
      <c r="Z3" s="156"/>
      <c r="AA3" s="156"/>
      <c r="AB3" s="156"/>
      <c r="AC3" s="156"/>
      <c r="AD3" s="156"/>
      <c r="AE3" s="156"/>
      <c r="AF3" s="156"/>
      <c r="AG3" s="156"/>
      <c r="AH3" s="3"/>
      <c r="AI3" s="156" t="s">
        <v>83</v>
      </c>
      <c r="AJ3" s="156"/>
      <c r="AK3" s="156"/>
      <c r="AL3" s="156"/>
      <c r="AM3" s="156"/>
      <c r="AN3" s="156"/>
      <c r="AO3" s="156"/>
      <c r="AP3" s="156"/>
      <c r="AQ3" s="156"/>
    </row>
    <row r="4" spans="1:43" ht="18" customHeight="1">
      <c r="A4" s="158" t="s">
        <v>6</v>
      </c>
      <c r="B4" s="158" t="s">
        <v>7</v>
      </c>
      <c r="C4" s="158" t="s">
        <v>8</v>
      </c>
      <c r="D4" s="158" t="s">
        <v>9</v>
      </c>
      <c r="E4" s="160" t="s">
        <v>10</v>
      </c>
      <c r="F4" s="158" t="s">
        <v>11</v>
      </c>
      <c r="G4" s="8"/>
      <c r="H4" s="158" t="s">
        <v>6</v>
      </c>
      <c r="I4" s="158" t="s">
        <v>7</v>
      </c>
      <c r="J4" s="158" t="s">
        <v>8</v>
      </c>
      <c r="K4" s="158" t="s">
        <v>9</v>
      </c>
      <c r="L4" s="159" t="s">
        <v>12</v>
      </c>
      <c r="M4" s="160" t="s">
        <v>13</v>
      </c>
      <c r="N4" s="158" t="s">
        <v>11</v>
      </c>
      <c r="O4" s="9"/>
      <c r="P4" s="158" t="s">
        <v>6</v>
      </c>
      <c r="Q4" s="158" t="s">
        <v>7</v>
      </c>
      <c r="R4" s="158" t="s">
        <v>8</v>
      </c>
      <c r="S4" s="158" t="s">
        <v>9</v>
      </c>
      <c r="T4" s="164" t="s">
        <v>14</v>
      </c>
      <c r="U4" s="160" t="s">
        <v>15</v>
      </c>
      <c r="V4" s="163" t="s">
        <v>16</v>
      </c>
      <c r="W4" s="158" t="s">
        <v>11</v>
      </c>
      <c r="X4" s="1"/>
      <c r="Y4" s="158" t="s">
        <v>6</v>
      </c>
      <c r="Z4" s="158" t="s">
        <v>7</v>
      </c>
      <c r="AA4" s="158" t="s">
        <v>8</v>
      </c>
      <c r="AB4" s="158" t="s">
        <v>9</v>
      </c>
      <c r="AC4" s="163" t="s">
        <v>17</v>
      </c>
      <c r="AD4" s="160" t="s">
        <v>18</v>
      </c>
      <c r="AE4" s="160" t="s">
        <v>19</v>
      </c>
      <c r="AF4" s="159" t="s">
        <v>20</v>
      </c>
      <c r="AG4" s="158" t="s">
        <v>11</v>
      </c>
      <c r="AH4" s="1"/>
      <c r="AI4" s="158" t="s">
        <v>6</v>
      </c>
      <c r="AJ4" s="158" t="s">
        <v>7</v>
      </c>
      <c r="AK4" s="158" t="s">
        <v>8</v>
      </c>
      <c r="AL4" s="158" t="s">
        <v>9</v>
      </c>
      <c r="AM4" s="163" t="s">
        <v>21</v>
      </c>
      <c r="AN4" s="160" t="s">
        <v>22</v>
      </c>
      <c r="AO4" s="160" t="s">
        <v>23</v>
      </c>
      <c r="AP4" s="159" t="s">
        <v>24</v>
      </c>
      <c r="AQ4" s="158" t="s">
        <v>11</v>
      </c>
    </row>
    <row r="5" spans="1:43" ht="18" customHeight="1">
      <c r="A5" s="158"/>
      <c r="B5" s="158"/>
      <c r="C5" s="158"/>
      <c r="D5" s="158"/>
      <c r="E5" s="161"/>
      <c r="F5" s="158"/>
      <c r="G5" s="8"/>
      <c r="H5" s="158"/>
      <c r="I5" s="158"/>
      <c r="J5" s="158"/>
      <c r="K5" s="158"/>
      <c r="L5" s="159"/>
      <c r="M5" s="161"/>
      <c r="N5" s="158"/>
      <c r="O5" s="9"/>
      <c r="P5" s="158"/>
      <c r="Q5" s="158"/>
      <c r="R5" s="158"/>
      <c r="S5" s="158"/>
      <c r="T5" s="164"/>
      <c r="U5" s="161"/>
      <c r="V5" s="163"/>
      <c r="W5" s="158"/>
      <c r="X5" s="1"/>
      <c r="Y5" s="158"/>
      <c r="Z5" s="158"/>
      <c r="AA5" s="158"/>
      <c r="AB5" s="158"/>
      <c r="AC5" s="163"/>
      <c r="AD5" s="161"/>
      <c r="AE5" s="161"/>
      <c r="AF5" s="159"/>
      <c r="AG5" s="158"/>
      <c r="AH5" s="1"/>
      <c r="AI5" s="158"/>
      <c r="AJ5" s="158"/>
      <c r="AK5" s="158"/>
      <c r="AL5" s="158"/>
      <c r="AM5" s="163"/>
      <c r="AN5" s="161"/>
      <c r="AO5" s="161"/>
      <c r="AP5" s="159"/>
      <c r="AQ5" s="158"/>
    </row>
    <row r="6" spans="1:43" ht="27.6" customHeight="1">
      <c r="A6" s="158"/>
      <c r="B6" s="158"/>
      <c r="C6" s="158"/>
      <c r="D6" s="158"/>
      <c r="E6" s="162"/>
      <c r="F6" s="158"/>
      <c r="G6" s="8"/>
      <c r="H6" s="158"/>
      <c r="I6" s="158"/>
      <c r="J6" s="158"/>
      <c r="K6" s="158"/>
      <c r="L6" s="159"/>
      <c r="M6" s="162"/>
      <c r="N6" s="158"/>
      <c r="O6" s="9"/>
      <c r="P6" s="158"/>
      <c r="Q6" s="158"/>
      <c r="R6" s="158"/>
      <c r="S6" s="158"/>
      <c r="T6" s="164"/>
      <c r="U6" s="162"/>
      <c r="V6" s="163"/>
      <c r="W6" s="158"/>
      <c r="X6" s="1"/>
      <c r="Y6" s="158"/>
      <c r="Z6" s="158"/>
      <c r="AA6" s="158"/>
      <c r="AB6" s="158"/>
      <c r="AC6" s="163"/>
      <c r="AD6" s="162"/>
      <c r="AE6" s="162"/>
      <c r="AF6" s="159"/>
      <c r="AG6" s="158"/>
      <c r="AH6" s="1"/>
      <c r="AI6" s="158"/>
      <c r="AJ6" s="158"/>
      <c r="AK6" s="158"/>
      <c r="AL6" s="158"/>
      <c r="AM6" s="163"/>
      <c r="AN6" s="162"/>
      <c r="AO6" s="162"/>
      <c r="AP6" s="159"/>
      <c r="AQ6" s="158"/>
    </row>
    <row r="7" spans="1:43" ht="18">
      <c r="A7" s="49" t="s">
        <v>25</v>
      </c>
      <c r="B7" s="49" t="s">
        <v>25</v>
      </c>
      <c r="C7" s="49" t="s">
        <v>26</v>
      </c>
      <c r="D7" s="63">
        <f>134000+6751200+2656400+150000+175217+150000+5000+194700-33000</f>
        <v>10183517</v>
      </c>
      <c r="E7" s="62">
        <f>28716+1646100+679200+36000+194616</f>
        <v>2584632</v>
      </c>
      <c r="F7" s="63">
        <f>SUM(E7)</f>
        <v>2584632</v>
      </c>
      <c r="G7" s="11"/>
      <c r="H7" s="49" t="s">
        <v>25</v>
      </c>
      <c r="I7" s="49" t="s">
        <v>25</v>
      </c>
      <c r="J7" s="49" t="s">
        <v>26</v>
      </c>
      <c r="K7" s="135"/>
      <c r="L7" s="136"/>
      <c r="M7" s="136"/>
      <c r="N7" s="135"/>
      <c r="O7" s="9"/>
      <c r="P7" s="49" t="s">
        <v>25</v>
      </c>
      <c r="Q7" s="49" t="s">
        <v>25</v>
      </c>
      <c r="R7" s="49" t="s">
        <v>26</v>
      </c>
      <c r="S7" s="10"/>
      <c r="T7" s="14"/>
      <c r="U7" s="10"/>
      <c r="V7" s="14"/>
      <c r="W7" s="10"/>
      <c r="X7" s="1"/>
      <c r="Y7" s="49" t="s">
        <v>25</v>
      </c>
      <c r="Z7" s="49" t="s">
        <v>25</v>
      </c>
      <c r="AA7" s="49" t="s">
        <v>26</v>
      </c>
      <c r="AB7" s="150"/>
      <c r="AC7" s="14"/>
      <c r="AD7" s="10"/>
      <c r="AE7" s="14"/>
      <c r="AF7" s="14"/>
      <c r="AG7" s="10"/>
      <c r="AH7" s="1"/>
      <c r="AI7" s="49" t="s">
        <v>25</v>
      </c>
      <c r="AJ7" s="49" t="s">
        <v>25</v>
      </c>
      <c r="AK7" s="49" t="s">
        <v>26</v>
      </c>
      <c r="AL7" s="10"/>
      <c r="AM7" s="14"/>
      <c r="AN7" s="10"/>
      <c r="AO7" s="14"/>
      <c r="AP7" s="14"/>
      <c r="AQ7" s="10"/>
    </row>
    <row r="8" spans="1:43" ht="18">
      <c r="A8" s="27"/>
      <c r="B8" s="27" t="s">
        <v>25</v>
      </c>
      <c r="C8" s="27" t="s">
        <v>29</v>
      </c>
      <c r="D8" s="100"/>
      <c r="E8" s="64"/>
      <c r="F8" s="65"/>
      <c r="G8" s="20"/>
      <c r="H8" s="27"/>
      <c r="I8" s="27" t="s">
        <v>25</v>
      </c>
      <c r="J8" s="27" t="s">
        <v>29</v>
      </c>
      <c r="K8" s="19"/>
      <c r="L8" s="17"/>
      <c r="M8" s="17"/>
      <c r="N8" s="19"/>
      <c r="O8" s="21"/>
      <c r="P8" s="27"/>
      <c r="Q8" s="27" t="s">
        <v>25</v>
      </c>
      <c r="R8" s="27" t="s">
        <v>29</v>
      </c>
      <c r="S8" s="19"/>
      <c r="T8" s="17"/>
      <c r="U8" s="17"/>
      <c r="V8" s="17"/>
      <c r="W8" s="19"/>
      <c r="X8" s="1"/>
      <c r="Y8" s="27"/>
      <c r="Z8" s="27" t="s">
        <v>25</v>
      </c>
      <c r="AA8" s="27" t="s">
        <v>29</v>
      </c>
      <c r="AB8" s="147"/>
      <c r="AC8" s="17"/>
      <c r="AD8" s="15"/>
      <c r="AE8" s="15"/>
      <c r="AF8" s="15"/>
      <c r="AG8" s="19"/>
      <c r="AH8" s="1"/>
      <c r="AI8" s="27"/>
      <c r="AJ8" s="27" t="s">
        <v>25</v>
      </c>
      <c r="AK8" s="27" t="s">
        <v>29</v>
      </c>
      <c r="AL8" s="19"/>
      <c r="AM8" s="17"/>
      <c r="AN8" s="15"/>
      <c r="AO8" s="15"/>
      <c r="AP8" s="18"/>
      <c r="AQ8" s="19"/>
    </row>
    <row r="9" spans="1:43" ht="18">
      <c r="A9" s="66" t="s">
        <v>27</v>
      </c>
      <c r="B9" s="66" t="s">
        <v>28</v>
      </c>
      <c r="C9" s="66" t="s">
        <v>26</v>
      </c>
      <c r="D9" s="78" t="s">
        <v>79</v>
      </c>
      <c r="E9" s="64"/>
      <c r="F9" s="65"/>
      <c r="G9" s="25"/>
      <c r="H9" s="66" t="s">
        <v>27</v>
      </c>
      <c r="I9" s="66" t="s">
        <v>28</v>
      </c>
      <c r="J9" s="66" t="s">
        <v>26</v>
      </c>
      <c r="K9" s="19"/>
      <c r="L9" s="17"/>
      <c r="M9" s="17"/>
      <c r="N9" s="19"/>
      <c r="O9" s="21"/>
      <c r="P9" s="66" t="s">
        <v>27</v>
      </c>
      <c r="Q9" s="66" t="s">
        <v>28</v>
      </c>
      <c r="R9" s="66" t="s">
        <v>26</v>
      </c>
      <c r="S9" s="19"/>
      <c r="T9" s="17"/>
      <c r="U9" s="17"/>
      <c r="V9" s="17"/>
      <c r="W9" s="19"/>
      <c r="X9" s="1"/>
      <c r="Y9" s="66" t="s">
        <v>27</v>
      </c>
      <c r="Z9" s="66" t="s">
        <v>28</v>
      </c>
      <c r="AA9" s="66" t="s">
        <v>26</v>
      </c>
      <c r="AB9" s="147"/>
      <c r="AC9" s="17"/>
      <c r="AD9" s="15"/>
      <c r="AE9" s="15"/>
      <c r="AF9" s="15"/>
      <c r="AG9" s="19"/>
      <c r="AH9" s="1"/>
      <c r="AI9" s="66" t="s">
        <v>27</v>
      </c>
      <c r="AJ9" s="66" t="s">
        <v>28</v>
      </c>
      <c r="AK9" s="66" t="s">
        <v>26</v>
      </c>
      <c r="AL9" s="19"/>
      <c r="AM9" s="17"/>
      <c r="AN9" s="15"/>
      <c r="AO9" s="15"/>
      <c r="AP9" s="18"/>
      <c r="AQ9" s="19"/>
    </row>
    <row r="10" spans="1:43" ht="18">
      <c r="A10" s="51"/>
      <c r="B10" s="51" t="s">
        <v>30</v>
      </c>
      <c r="C10" s="51" t="s">
        <v>26</v>
      </c>
      <c r="D10" s="78" t="s">
        <v>79</v>
      </c>
      <c r="E10" s="64"/>
      <c r="F10" s="65"/>
      <c r="G10" s="25"/>
      <c r="H10" s="51"/>
      <c r="I10" s="51" t="s">
        <v>30</v>
      </c>
      <c r="J10" s="51" t="s">
        <v>26</v>
      </c>
      <c r="K10" s="19"/>
      <c r="L10" s="17"/>
      <c r="M10" s="17"/>
      <c r="N10" s="19"/>
      <c r="O10" s="21"/>
      <c r="P10" s="51"/>
      <c r="Q10" s="51" t="s">
        <v>30</v>
      </c>
      <c r="R10" s="51" t="s">
        <v>26</v>
      </c>
      <c r="S10" s="19">
        <f>239295</f>
        <v>239295</v>
      </c>
      <c r="T10" s="17">
        <v>46320</v>
      </c>
      <c r="U10" s="17"/>
      <c r="V10" s="111">
        <v>0</v>
      </c>
      <c r="W10" s="19">
        <f>SUM(T10:V10)</f>
        <v>46320</v>
      </c>
      <c r="X10" s="1"/>
      <c r="Y10" s="51"/>
      <c r="Z10" s="51" t="s">
        <v>30</v>
      </c>
      <c r="AA10" s="51" t="s">
        <v>26</v>
      </c>
      <c r="AB10" s="147">
        <f>160860</f>
        <v>160860</v>
      </c>
      <c r="AC10" s="17">
        <f>38120+1735</f>
        <v>39855</v>
      </c>
      <c r="AD10" s="15"/>
      <c r="AE10" s="15"/>
      <c r="AF10" s="15"/>
      <c r="AG10" s="19">
        <f>SUM(AC10:AF10)</f>
        <v>39855</v>
      </c>
      <c r="AH10" s="1"/>
      <c r="AI10" s="51"/>
      <c r="AJ10" s="51" t="s">
        <v>30</v>
      </c>
      <c r="AK10" s="51" t="s">
        <v>26</v>
      </c>
      <c r="AL10" s="19">
        <f>817935+42000+36240+3975</f>
        <v>900150</v>
      </c>
      <c r="AM10" s="17">
        <f>188340+10500</f>
        <v>198840</v>
      </c>
      <c r="AN10" s="15"/>
      <c r="AO10" s="15"/>
      <c r="AP10" s="18"/>
      <c r="AQ10" s="19">
        <f>SUM(AM10:AP10)</f>
        <v>198840</v>
      </c>
    </row>
    <row r="11" spans="1:43" ht="18">
      <c r="A11" s="51"/>
      <c r="B11" s="51" t="s">
        <v>30</v>
      </c>
      <c r="C11" s="27" t="s">
        <v>29</v>
      </c>
      <c r="D11" s="78" t="s">
        <v>79</v>
      </c>
      <c r="E11" s="64"/>
      <c r="F11" s="65"/>
      <c r="G11" s="25"/>
      <c r="H11" s="51"/>
      <c r="I11" s="51" t="s">
        <v>30</v>
      </c>
      <c r="J11" s="27" t="s">
        <v>29</v>
      </c>
      <c r="K11" s="19"/>
      <c r="L11" s="17"/>
      <c r="M11" s="17"/>
      <c r="N11" s="19"/>
      <c r="O11" s="21"/>
      <c r="P11" s="51"/>
      <c r="Q11" s="51" t="s">
        <v>30</v>
      </c>
      <c r="R11" s="27" t="s">
        <v>29</v>
      </c>
      <c r="S11" s="19"/>
      <c r="T11" s="17"/>
      <c r="U11" s="17"/>
      <c r="V11" s="111"/>
      <c r="W11" s="19"/>
      <c r="X11" s="1"/>
      <c r="Y11" s="51"/>
      <c r="Z11" s="51" t="s">
        <v>30</v>
      </c>
      <c r="AA11" s="27" t="s">
        <v>29</v>
      </c>
      <c r="AB11" s="147"/>
      <c r="AC11" s="17"/>
      <c r="AD11" s="15"/>
      <c r="AE11" s="15"/>
      <c r="AF11" s="15"/>
      <c r="AG11" s="19"/>
      <c r="AH11" s="1"/>
      <c r="AI11" s="51"/>
      <c r="AJ11" s="51" t="s">
        <v>30</v>
      </c>
      <c r="AK11" s="27" t="s">
        <v>29</v>
      </c>
      <c r="AL11" s="19"/>
      <c r="AM11" s="17"/>
      <c r="AN11" s="15"/>
      <c r="AO11" s="15"/>
      <c r="AP11" s="18"/>
      <c r="AQ11" s="19"/>
    </row>
    <row r="12" spans="1:43" ht="18">
      <c r="A12" s="27" t="s">
        <v>31</v>
      </c>
      <c r="B12" s="27" t="s">
        <v>32</v>
      </c>
      <c r="C12" s="27" t="s">
        <v>26</v>
      </c>
      <c r="D12" s="78" t="s">
        <v>79</v>
      </c>
      <c r="E12" s="64"/>
      <c r="F12" s="65"/>
      <c r="G12" s="25"/>
      <c r="H12" s="27" t="s">
        <v>31</v>
      </c>
      <c r="I12" s="27" t="s">
        <v>32</v>
      </c>
      <c r="J12" s="27" t="s">
        <v>26</v>
      </c>
      <c r="K12" s="19"/>
      <c r="L12" s="17"/>
      <c r="M12" s="17"/>
      <c r="N12" s="19"/>
      <c r="O12" s="21"/>
      <c r="P12" s="27" t="s">
        <v>31</v>
      </c>
      <c r="Q12" s="27" t="s">
        <v>32</v>
      </c>
      <c r="R12" s="27" t="s">
        <v>26</v>
      </c>
      <c r="S12" s="19">
        <f>1000</f>
        <v>1000</v>
      </c>
      <c r="T12" s="109">
        <v>0</v>
      </c>
      <c r="U12" s="17"/>
      <c r="V12" s="111">
        <v>0</v>
      </c>
      <c r="W12" s="19"/>
      <c r="X12" s="1"/>
      <c r="Y12" s="27" t="s">
        <v>31</v>
      </c>
      <c r="Z12" s="27" t="s">
        <v>32</v>
      </c>
      <c r="AA12" s="27" t="s">
        <v>26</v>
      </c>
      <c r="AB12" s="147"/>
      <c r="AC12" s="90"/>
      <c r="AD12" s="15"/>
      <c r="AE12" s="15"/>
      <c r="AF12" s="15"/>
      <c r="AG12" s="19"/>
      <c r="AH12" s="1"/>
      <c r="AI12" s="27" t="s">
        <v>31</v>
      </c>
      <c r="AJ12" s="27" t="s">
        <v>32</v>
      </c>
      <c r="AK12" s="27" t="s">
        <v>26</v>
      </c>
      <c r="AL12" s="19">
        <f>5000+30000</f>
        <v>35000</v>
      </c>
      <c r="AM12" s="17"/>
      <c r="AN12" s="15"/>
      <c r="AO12" s="15"/>
      <c r="AP12" s="18"/>
      <c r="AQ12" s="19">
        <f>SUM(AM12:AP12)</f>
        <v>0</v>
      </c>
    </row>
    <row r="13" spans="1:43" ht="18">
      <c r="A13" s="27"/>
      <c r="B13" s="27" t="s">
        <v>32</v>
      </c>
      <c r="C13" s="27" t="s">
        <v>29</v>
      </c>
      <c r="D13" s="78" t="s">
        <v>79</v>
      </c>
      <c r="E13" s="64"/>
      <c r="F13" s="65"/>
      <c r="G13" s="25"/>
      <c r="H13" s="27"/>
      <c r="I13" s="27" t="s">
        <v>32</v>
      </c>
      <c r="J13" s="27" t="s">
        <v>29</v>
      </c>
      <c r="K13" s="19"/>
      <c r="L13" s="17"/>
      <c r="M13" s="17"/>
      <c r="N13" s="19"/>
      <c r="O13" s="21"/>
      <c r="P13" s="27"/>
      <c r="Q13" s="27" t="s">
        <v>32</v>
      </c>
      <c r="R13" s="27" t="s">
        <v>29</v>
      </c>
      <c r="S13" s="19"/>
      <c r="T13" s="109"/>
      <c r="U13" s="17"/>
      <c r="V13" s="111"/>
      <c r="W13" s="19"/>
      <c r="X13" s="1"/>
      <c r="Y13" s="27"/>
      <c r="Z13" s="27" t="s">
        <v>32</v>
      </c>
      <c r="AA13" s="27" t="s">
        <v>29</v>
      </c>
      <c r="AB13" s="147"/>
      <c r="AC13" s="90"/>
      <c r="AD13" s="15"/>
      <c r="AE13" s="15"/>
      <c r="AF13" s="15"/>
      <c r="AG13" s="19"/>
      <c r="AH13" s="1"/>
      <c r="AI13" s="27"/>
      <c r="AJ13" s="27" t="s">
        <v>32</v>
      </c>
      <c r="AK13" s="27" t="s">
        <v>29</v>
      </c>
      <c r="AL13" s="19"/>
      <c r="AM13" s="17"/>
      <c r="AN13" s="15"/>
      <c r="AO13" s="15"/>
      <c r="AP13" s="18"/>
      <c r="AQ13" s="19"/>
    </row>
    <row r="14" spans="1:43" ht="18">
      <c r="A14" s="27"/>
      <c r="B14" s="27" t="s">
        <v>33</v>
      </c>
      <c r="C14" s="27" t="s">
        <v>26</v>
      </c>
      <c r="D14" s="78" t="s">
        <v>79</v>
      </c>
      <c r="E14" s="64"/>
      <c r="F14" s="65"/>
      <c r="G14" s="25"/>
      <c r="H14" s="27"/>
      <c r="I14" s="27" t="s">
        <v>33</v>
      </c>
      <c r="J14" s="27" t="s">
        <v>26</v>
      </c>
      <c r="K14" s="19">
        <f>70000</f>
        <v>70000</v>
      </c>
      <c r="L14" s="17"/>
      <c r="M14" s="109">
        <v>0</v>
      </c>
      <c r="N14" s="19"/>
      <c r="O14" s="21"/>
      <c r="P14" s="27"/>
      <c r="Q14" s="27" t="s">
        <v>33</v>
      </c>
      <c r="R14" s="27" t="s">
        <v>26</v>
      </c>
      <c r="S14" s="19">
        <f>30000+30000</f>
        <v>60000</v>
      </c>
      <c r="T14" s="109">
        <f>1050</f>
        <v>1050</v>
      </c>
      <c r="U14" s="17"/>
      <c r="V14" s="111">
        <v>0</v>
      </c>
      <c r="W14" s="19">
        <f>SUM(T14:V14)</f>
        <v>1050</v>
      </c>
      <c r="X14" s="1"/>
      <c r="Y14" s="27"/>
      <c r="Z14" s="27" t="s">
        <v>33</v>
      </c>
      <c r="AA14" s="27" t="s">
        <v>26</v>
      </c>
      <c r="AB14" s="147">
        <f>468000+5000+30000+30000</f>
        <v>533000</v>
      </c>
      <c r="AC14" s="90">
        <f>80520+500</f>
        <v>81020</v>
      </c>
      <c r="AD14" s="15"/>
      <c r="AE14" s="15"/>
      <c r="AF14" s="15"/>
      <c r="AG14" s="19">
        <f>SUM(AC14:AF14)</f>
        <v>81020</v>
      </c>
      <c r="AH14" s="1"/>
      <c r="AI14" s="27"/>
      <c r="AJ14" s="27" t="s">
        <v>33</v>
      </c>
      <c r="AK14" s="27" t="s">
        <v>26</v>
      </c>
      <c r="AL14" s="19">
        <f>30000+50000+520000</f>
        <v>600000</v>
      </c>
      <c r="AM14" s="17">
        <f>6380</f>
        <v>6380</v>
      </c>
      <c r="AN14" s="15"/>
      <c r="AO14" s="15"/>
      <c r="AP14" s="18">
        <f>80100</f>
        <v>80100</v>
      </c>
      <c r="AQ14" s="19">
        <f>SUM(AM14:AP14)</f>
        <v>86480</v>
      </c>
    </row>
    <row r="15" spans="1:43" ht="18">
      <c r="A15" s="27"/>
      <c r="B15" s="27" t="s">
        <v>33</v>
      </c>
      <c r="C15" s="27" t="s">
        <v>29</v>
      </c>
      <c r="D15" s="78" t="s">
        <v>79</v>
      </c>
      <c r="E15" s="64"/>
      <c r="F15" s="65"/>
      <c r="G15" s="25"/>
      <c r="H15" s="27"/>
      <c r="I15" s="27" t="s">
        <v>33</v>
      </c>
      <c r="J15" s="27" t="s">
        <v>29</v>
      </c>
      <c r="K15" s="19"/>
      <c r="L15" s="17"/>
      <c r="M15" s="17"/>
      <c r="N15" s="19"/>
      <c r="O15" s="21"/>
      <c r="P15" s="27"/>
      <c r="Q15" s="27" t="s">
        <v>33</v>
      </c>
      <c r="R15" s="27" t="s">
        <v>29</v>
      </c>
      <c r="S15" s="19"/>
      <c r="T15" s="109"/>
      <c r="U15" s="17"/>
      <c r="V15" s="111"/>
      <c r="W15" s="19"/>
      <c r="X15" s="1"/>
      <c r="Y15" s="27"/>
      <c r="Z15" s="27" t="s">
        <v>33</v>
      </c>
      <c r="AA15" s="27" t="s">
        <v>29</v>
      </c>
      <c r="AB15" s="147"/>
      <c r="AC15" s="90"/>
      <c r="AD15" s="15"/>
      <c r="AE15" s="15"/>
      <c r="AF15" s="15"/>
      <c r="AG15" s="19"/>
      <c r="AH15" s="1"/>
      <c r="AI15" s="27"/>
      <c r="AJ15" s="27" t="s">
        <v>33</v>
      </c>
      <c r="AK15" s="27" t="s">
        <v>29</v>
      </c>
      <c r="AL15" s="19"/>
      <c r="AM15" s="17"/>
      <c r="AN15" s="15"/>
      <c r="AO15" s="15"/>
      <c r="AP15" s="18"/>
      <c r="AQ15" s="19"/>
    </row>
    <row r="16" spans="1:43" ht="18">
      <c r="A16" s="27"/>
      <c r="B16" s="27" t="s">
        <v>34</v>
      </c>
      <c r="C16" s="27" t="s">
        <v>26</v>
      </c>
      <c r="D16" s="78" t="s">
        <v>79</v>
      </c>
      <c r="E16" s="64"/>
      <c r="F16" s="65"/>
      <c r="G16" s="25"/>
      <c r="H16" s="27"/>
      <c r="I16" s="27" t="s">
        <v>34</v>
      </c>
      <c r="J16" s="27" t="s">
        <v>26</v>
      </c>
      <c r="K16" s="19"/>
      <c r="L16" s="17"/>
      <c r="M16" s="17"/>
      <c r="N16" s="19"/>
      <c r="O16" s="21"/>
      <c r="P16" s="27"/>
      <c r="Q16" s="27" t="s">
        <v>34</v>
      </c>
      <c r="R16" s="27" t="s">
        <v>26</v>
      </c>
      <c r="S16" s="19">
        <f>58000</f>
        <v>58000</v>
      </c>
      <c r="T16" s="109">
        <v>0</v>
      </c>
      <c r="U16" s="17"/>
      <c r="V16" s="111">
        <v>0</v>
      </c>
      <c r="W16" s="19"/>
      <c r="X16" s="1"/>
      <c r="Y16" s="27"/>
      <c r="Z16" s="27" t="s">
        <v>34</v>
      </c>
      <c r="AA16" s="27" t="s">
        <v>26</v>
      </c>
      <c r="AB16" s="147">
        <f>20000+30000+80000</f>
        <v>130000</v>
      </c>
      <c r="AC16" s="90">
        <v>6090</v>
      </c>
      <c r="AD16" s="15"/>
      <c r="AE16" s="15"/>
      <c r="AF16" s="15"/>
      <c r="AG16" s="19">
        <f>SUM(AC16:AF16)</f>
        <v>6090</v>
      </c>
      <c r="AH16" s="1"/>
      <c r="AI16" s="27"/>
      <c r="AJ16" s="27" t="s">
        <v>34</v>
      </c>
      <c r="AK16" s="27" t="s">
        <v>26</v>
      </c>
      <c r="AL16" s="19">
        <f>30000+50000+30000+10000+30000+30000+72000</f>
        <v>252000</v>
      </c>
      <c r="AM16" s="17">
        <f>8720.5+1000</f>
        <v>9720.5</v>
      </c>
      <c r="AN16" s="15"/>
      <c r="AO16" s="15"/>
      <c r="AP16" s="18">
        <f>11400</f>
        <v>11400</v>
      </c>
      <c r="AQ16" s="19">
        <f>SUM(AM16:AP16)</f>
        <v>21120.5</v>
      </c>
    </row>
    <row r="17" spans="1:43" ht="18">
      <c r="A17" s="27"/>
      <c r="B17" s="27" t="s">
        <v>34</v>
      </c>
      <c r="C17" s="27" t="s">
        <v>29</v>
      </c>
      <c r="D17" s="78" t="s">
        <v>79</v>
      </c>
      <c r="E17" s="64"/>
      <c r="F17" s="65"/>
      <c r="G17" s="25"/>
      <c r="H17" s="27"/>
      <c r="I17" s="27" t="s">
        <v>34</v>
      </c>
      <c r="J17" s="27" t="s">
        <v>29</v>
      </c>
      <c r="K17" s="19"/>
      <c r="L17" s="17"/>
      <c r="M17" s="17"/>
      <c r="N17" s="19"/>
      <c r="O17" s="21"/>
      <c r="P17" s="27"/>
      <c r="Q17" s="27" t="s">
        <v>34</v>
      </c>
      <c r="R17" s="27" t="s">
        <v>29</v>
      </c>
      <c r="S17" s="19"/>
      <c r="T17" s="109"/>
      <c r="U17" s="17"/>
      <c r="V17" s="111"/>
      <c r="W17" s="19"/>
      <c r="X17" s="1"/>
      <c r="Y17" s="27"/>
      <c r="Z17" s="27" t="s">
        <v>34</v>
      </c>
      <c r="AA17" s="27" t="s">
        <v>29</v>
      </c>
      <c r="AB17" s="147"/>
      <c r="AC17" s="17"/>
      <c r="AD17" s="15"/>
      <c r="AE17" s="15"/>
      <c r="AF17" s="15"/>
      <c r="AG17" s="19"/>
      <c r="AH17" s="1"/>
      <c r="AI17" s="27"/>
      <c r="AJ17" s="27" t="s">
        <v>34</v>
      </c>
      <c r="AK17" s="27" t="s">
        <v>29</v>
      </c>
      <c r="AL17" s="19"/>
      <c r="AM17" s="17"/>
      <c r="AN17" s="15"/>
      <c r="AO17" s="15"/>
      <c r="AP17" s="18"/>
      <c r="AQ17" s="19"/>
    </row>
    <row r="18" spans="1:43" ht="18">
      <c r="A18" s="27"/>
      <c r="B18" s="27" t="s">
        <v>35</v>
      </c>
      <c r="C18" s="27" t="s">
        <v>26</v>
      </c>
      <c r="D18" s="78" t="s">
        <v>79</v>
      </c>
      <c r="E18" s="64"/>
      <c r="F18" s="65"/>
      <c r="G18" s="25"/>
      <c r="H18" s="27"/>
      <c r="I18" s="27" t="s">
        <v>35</v>
      </c>
      <c r="J18" s="27" t="s">
        <v>26</v>
      </c>
      <c r="K18" s="19"/>
      <c r="L18" s="17"/>
      <c r="M18" s="17"/>
      <c r="N18" s="19"/>
      <c r="O18" s="21"/>
      <c r="P18" s="27"/>
      <c r="Q18" s="27" t="s">
        <v>35</v>
      </c>
      <c r="R18" s="27" t="s">
        <v>26</v>
      </c>
      <c r="S18" s="144"/>
      <c r="T18" s="110"/>
      <c r="U18" s="17"/>
      <c r="V18" s="111"/>
      <c r="W18" s="19"/>
      <c r="X18" s="1"/>
      <c r="Y18" s="27"/>
      <c r="Z18" s="27" t="s">
        <v>35</v>
      </c>
      <c r="AA18" s="27" t="s">
        <v>26</v>
      </c>
      <c r="AB18" s="147"/>
      <c r="AC18" s="17"/>
      <c r="AD18" s="15"/>
      <c r="AE18" s="15"/>
      <c r="AF18" s="15"/>
      <c r="AG18" s="19"/>
      <c r="AH18" s="1"/>
      <c r="AI18" s="27"/>
      <c r="AJ18" s="27" t="s">
        <v>35</v>
      </c>
      <c r="AK18" s="27" t="s">
        <v>26</v>
      </c>
      <c r="AL18" s="19"/>
      <c r="AM18" s="17"/>
      <c r="AN18" s="15"/>
      <c r="AO18" s="15"/>
      <c r="AP18" s="18"/>
      <c r="AQ18" s="19"/>
    </row>
    <row r="19" spans="1:43" ht="18">
      <c r="A19" s="27"/>
      <c r="B19" s="27" t="s">
        <v>35</v>
      </c>
      <c r="C19" s="27" t="s">
        <v>29</v>
      </c>
      <c r="D19" s="78" t="s">
        <v>79</v>
      </c>
      <c r="E19" s="64"/>
      <c r="F19" s="65"/>
      <c r="G19" s="25"/>
      <c r="H19" s="27"/>
      <c r="I19" s="27" t="s">
        <v>35</v>
      </c>
      <c r="J19" s="27" t="s">
        <v>29</v>
      </c>
      <c r="K19" s="19"/>
      <c r="L19" s="17"/>
      <c r="M19" s="17"/>
      <c r="N19" s="19"/>
      <c r="O19" s="21"/>
      <c r="P19" s="27"/>
      <c r="Q19" s="27" t="s">
        <v>35</v>
      </c>
      <c r="R19" s="27" t="s">
        <v>29</v>
      </c>
      <c r="S19" s="19"/>
      <c r="T19" s="109"/>
      <c r="U19" s="17"/>
      <c r="V19" s="111"/>
      <c r="W19" s="19"/>
      <c r="X19" s="1"/>
      <c r="Y19" s="27"/>
      <c r="Z19" s="27" t="s">
        <v>35</v>
      </c>
      <c r="AA19" s="27" t="s">
        <v>29</v>
      </c>
      <c r="AB19" s="147"/>
      <c r="AC19" s="17"/>
      <c r="AD19" s="15"/>
      <c r="AE19" s="15"/>
      <c r="AF19" s="15"/>
      <c r="AG19" s="19"/>
      <c r="AH19" s="1"/>
      <c r="AI19" s="27"/>
      <c r="AJ19" s="27" t="s">
        <v>35</v>
      </c>
      <c r="AK19" s="27" t="s">
        <v>29</v>
      </c>
      <c r="AL19" s="19"/>
      <c r="AM19" s="17"/>
      <c r="AN19" s="15"/>
      <c r="AO19" s="15"/>
      <c r="AP19" s="18"/>
      <c r="AQ19" s="19"/>
    </row>
    <row r="20" spans="1:43" ht="18">
      <c r="A20" s="27" t="s">
        <v>36</v>
      </c>
      <c r="B20" s="27" t="s">
        <v>37</v>
      </c>
      <c r="C20" s="27" t="s">
        <v>26</v>
      </c>
      <c r="D20" s="78" t="s">
        <v>79</v>
      </c>
      <c r="E20" s="27"/>
      <c r="F20" s="67"/>
      <c r="G20" s="25"/>
      <c r="H20" s="27" t="s">
        <v>36</v>
      </c>
      <c r="I20" s="27" t="s">
        <v>37</v>
      </c>
      <c r="J20" s="27" t="s">
        <v>26</v>
      </c>
      <c r="K20" s="24"/>
      <c r="L20" s="23"/>
      <c r="M20" s="23"/>
      <c r="N20" s="24"/>
      <c r="O20" s="21"/>
      <c r="P20" s="27" t="s">
        <v>36</v>
      </c>
      <c r="Q20" s="27" t="s">
        <v>37</v>
      </c>
      <c r="R20" s="27" t="s">
        <v>26</v>
      </c>
      <c r="S20" s="144">
        <f>7600+9340+12900+10000</f>
        <v>39840</v>
      </c>
      <c r="T20" s="110">
        <v>0</v>
      </c>
      <c r="U20" s="23"/>
      <c r="V20" s="111">
        <v>0</v>
      </c>
      <c r="W20" s="24"/>
      <c r="X20" s="1"/>
      <c r="Y20" s="27" t="s">
        <v>36</v>
      </c>
      <c r="Z20" s="27" t="s">
        <v>37</v>
      </c>
      <c r="AA20" s="27" t="s">
        <v>26</v>
      </c>
      <c r="AB20" s="148"/>
      <c r="AC20" s="23"/>
      <c r="AD20" s="16"/>
      <c r="AE20" s="16"/>
      <c r="AF20" s="16"/>
      <c r="AG20" s="24"/>
      <c r="AH20" s="1"/>
      <c r="AI20" s="27" t="s">
        <v>36</v>
      </c>
      <c r="AJ20" s="27" t="s">
        <v>37</v>
      </c>
      <c r="AK20" s="27" t="s">
        <v>26</v>
      </c>
      <c r="AL20" s="24">
        <f>50000</f>
        <v>50000</v>
      </c>
      <c r="AM20" s="23"/>
      <c r="AN20" s="16"/>
      <c r="AO20" s="16"/>
      <c r="AP20" s="26"/>
      <c r="AQ20" s="24"/>
    </row>
    <row r="21" spans="1:43" ht="18">
      <c r="A21" s="27"/>
      <c r="B21" s="27" t="s">
        <v>37</v>
      </c>
      <c r="C21" s="27" t="s">
        <v>29</v>
      </c>
      <c r="D21" s="78" t="s">
        <v>79</v>
      </c>
      <c r="E21" s="27"/>
      <c r="F21" s="67"/>
      <c r="G21" s="25"/>
      <c r="H21" s="27"/>
      <c r="I21" s="27" t="s">
        <v>37</v>
      </c>
      <c r="J21" s="27" t="s">
        <v>29</v>
      </c>
      <c r="K21" s="24"/>
      <c r="L21" s="23"/>
      <c r="M21" s="23"/>
      <c r="N21" s="24"/>
      <c r="O21" s="21"/>
      <c r="P21" s="27"/>
      <c r="Q21" s="27" t="s">
        <v>37</v>
      </c>
      <c r="R21" s="27" t="s">
        <v>29</v>
      </c>
      <c r="S21" s="24"/>
      <c r="T21" s="23"/>
      <c r="U21" s="23"/>
      <c r="V21" s="112"/>
      <c r="W21" s="24"/>
      <c r="X21" s="1"/>
      <c r="Y21" s="27"/>
      <c r="Z21" s="27" t="s">
        <v>37</v>
      </c>
      <c r="AA21" s="27" t="s">
        <v>29</v>
      </c>
      <c r="AB21" s="148"/>
      <c r="AC21" s="23"/>
      <c r="AD21" s="16"/>
      <c r="AE21" s="16"/>
      <c r="AF21" s="16"/>
      <c r="AG21" s="24"/>
      <c r="AH21" s="1"/>
      <c r="AI21" s="27"/>
      <c r="AJ21" s="27" t="s">
        <v>37</v>
      </c>
      <c r="AK21" s="27" t="s">
        <v>29</v>
      </c>
      <c r="AL21" s="24"/>
      <c r="AM21" s="23"/>
      <c r="AN21" s="16"/>
      <c r="AO21" s="16"/>
      <c r="AP21" s="26"/>
      <c r="AQ21" s="24"/>
    </row>
    <row r="22" spans="1:43" ht="18">
      <c r="A22" s="27"/>
      <c r="B22" s="27" t="s">
        <v>38</v>
      </c>
      <c r="C22" s="27" t="s">
        <v>26</v>
      </c>
      <c r="D22" s="78" t="s">
        <v>79</v>
      </c>
      <c r="E22" s="27"/>
      <c r="F22" s="67"/>
      <c r="G22" s="25"/>
      <c r="H22" s="27"/>
      <c r="I22" s="27" t="s">
        <v>38</v>
      </c>
      <c r="J22" s="27" t="s">
        <v>26</v>
      </c>
      <c r="K22" s="24"/>
      <c r="L22" s="23"/>
      <c r="M22" s="23"/>
      <c r="N22" s="24"/>
      <c r="O22" s="21"/>
      <c r="P22" s="27"/>
      <c r="Q22" s="27" t="s">
        <v>38</v>
      </c>
      <c r="R22" s="27" t="s">
        <v>26</v>
      </c>
      <c r="S22" s="144"/>
      <c r="T22" s="110"/>
      <c r="U22" s="23"/>
      <c r="V22" s="112"/>
      <c r="W22" s="24"/>
      <c r="X22" s="1"/>
      <c r="Y22" s="27"/>
      <c r="Z22" s="27" t="s">
        <v>38</v>
      </c>
      <c r="AA22" s="27" t="s">
        <v>26</v>
      </c>
      <c r="AB22" s="148"/>
      <c r="AC22" s="23"/>
      <c r="AD22" s="16"/>
      <c r="AE22" s="16"/>
      <c r="AF22" s="16"/>
      <c r="AG22" s="24"/>
      <c r="AH22" s="1"/>
      <c r="AI22" s="27"/>
      <c r="AJ22" s="27" t="s">
        <v>38</v>
      </c>
      <c r="AK22" s="27" t="s">
        <v>26</v>
      </c>
      <c r="AL22" s="24"/>
      <c r="AM22" s="23"/>
      <c r="AN22" s="16"/>
      <c r="AO22" s="16"/>
      <c r="AP22" s="26"/>
      <c r="AQ22" s="24"/>
    </row>
    <row r="23" spans="1:43" ht="18">
      <c r="A23" s="51"/>
      <c r="B23" s="27" t="s">
        <v>38</v>
      </c>
      <c r="C23" s="27" t="s">
        <v>29</v>
      </c>
      <c r="D23" s="78" t="s">
        <v>79</v>
      </c>
      <c r="E23" s="27"/>
      <c r="F23" s="68"/>
      <c r="G23" s="29"/>
      <c r="H23" s="51"/>
      <c r="I23" s="27" t="s">
        <v>38</v>
      </c>
      <c r="J23" s="27" t="s">
        <v>29</v>
      </c>
      <c r="K23" s="24"/>
      <c r="L23" s="23"/>
      <c r="M23" s="23"/>
      <c r="N23" s="24"/>
      <c r="O23" s="30"/>
      <c r="P23" s="51"/>
      <c r="Q23" s="27" t="s">
        <v>38</v>
      </c>
      <c r="R23" s="27" t="s">
        <v>29</v>
      </c>
      <c r="S23" s="24"/>
      <c r="T23" s="23"/>
      <c r="U23" s="23"/>
      <c r="V23" s="112"/>
      <c r="W23" s="24"/>
      <c r="X23" s="1"/>
      <c r="Y23" s="51"/>
      <c r="Z23" s="27" t="s">
        <v>38</v>
      </c>
      <c r="AA23" s="27" t="s">
        <v>29</v>
      </c>
      <c r="AB23" s="151"/>
      <c r="AC23" s="26"/>
      <c r="AD23" s="26"/>
      <c r="AE23" s="26"/>
      <c r="AF23" s="26"/>
      <c r="AG23" s="31"/>
      <c r="AH23" s="1"/>
      <c r="AI23" s="51"/>
      <c r="AJ23" s="27" t="s">
        <v>38</v>
      </c>
      <c r="AK23" s="27" t="s">
        <v>29</v>
      </c>
      <c r="AL23" s="31"/>
      <c r="AM23" s="26"/>
      <c r="AN23" s="26"/>
      <c r="AO23" s="26"/>
      <c r="AP23" s="26"/>
      <c r="AQ23" s="31"/>
    </row>
    <row r="24" spans="1:43" ht="18">
      <c r="A24" s="27" t="s">
        <v>39</v>
      </c>
      <c r="B24" s="27" t="s">
        <v>40</v>
      </c>
      <c r="C24" s="27" t="s">
        <v>26</v>
      </c>
      <c r="D24" s="78" t="s">
        <v>79</v>
      </c>
      <c r="E24" s="27"/>
      <c r="F24" s="67"/>
      <c r="G24" s="25"/>
      <c r="H24" s="27" t="s">
        <v>39</v>
      </c>
      <c r="I24" s="27" t="s">
        <v>40</v>
      </c>
      <c r="J24" s="27" t="s">
        <v>26</v>
      </c>
      <c r="K24" s="24"/>
      <c r="L24" s="23"/>
      <c r="M24" s="23"/>
      <c r="N24" s="24"/>
      <c r="O24" s="21"/>
      <c r="P24" s="27" t="s">
        <v>39</v>
      </c>
      <c r="Q24" s="27" t="s">
        <v>40</v>
      </c>
      <c r="R24" s="27" t="s">
        <v>26</v>
      </c>
      <c r="S24" s="144"/>
      <c r="T24" s="110"/>
      <c r="U24" s="23"/>
      <c r="V24" s="112"/>
      <c r="W24" s="24"/>
      <c r="X24" s="1"/>
      <c r="Y24" s="27" t="s">
        <v>39</v>
      </c>
      <c r="Z24" s="27" t="s">
        <v>40</v>
      </c>
      <c r="AA24" s="27" t="s">
        <v>26</v>
      </c>
      <c r="AB24" s="148"/>
      <c r="AC24" s="23"/>
      <c r="AD24" s="16"/>
      <c r="AE24" s="16"/>
      <c r="AF24" s="16"/>
      <c r="AG24" s="24"/>
      <c r="AH24" s="1"/>
      <c r="AI24" s="27" t="s">
        <v>39</v>
      </c>
      <c r="AJ24" s="27" t="s">
        <v>40</v>
      </c>
      <c r="AK24" s="27" t="s">
        <v>26</v>
      </c>
      <c r="AL24" s="24"/>
      <c r="AM24" s="23"/>
      <c r="AN24" s="16"/>
      <c r="AO24" s="16"/>
      <c r="AP24" s="26"/>
      <c r="AQ24" s="24"/>
    </row>
    <row r="25" spans="1:43" ht="18">
      <c r="A25" s="27"/>
      <c r="B25" s="27" t="s">
        <v>40</v>
      </c>
      <c r="C25" s="27" t="s">
        <v>29</v>
      </c>
      <c r="D25" s="78" t="s">
        <v>79</v>
      </c>
      <c r="E25" s="27"/>
      <c r="F25" s="67"/>
      <c r="G25" s="25"/>
      <c r="H25" s="27"/>
      <c r="I25" s="27" t="s">
        <v>40</v>
      </c>
      <c r="J25" s="27" t="s">
        <v>29</v>
      </c>
      <c r="K25" s="24"/>
      <c r="L25" s="23"/>
      <c r="M25" s="23"/>
      <c r="N25" s="24"/>
      <c r="O25" s="21"/>
      <c r="P25" s="27"/>
      <c r="Q25" s="27" t="s">
        <v>40</v>
      </c>
      <c r="R25" s="27" t="s">
        <v>29</v>
      </c>
      <c r="S25" s="24"/>
      <c r="T25" s="23"/>
      <c r="U25" s="23"/>
      <c r="V25" s="112"/>
      <c r="W25" s="24"/>
      <c r="X25" s="1"/>
      <c r="Y25" s="27"/>
      <c r="Z25" s="27" t="s">
        <v>40</v>
      </c>
      <c r="AA25" s="27" t="s">
        <v>29</v>
      </c>
      <c r="AB25" s="148"/>
      <c r="AC25" s="23"/>
      <c r="AD25" s="16"/>
      <c r="AE25" s="16"/>
      <c r="AF25" s="16"/>
      <c r="AG25" s="24"/>
      <c r="AH25" s="1"/>
      <c r="AI25" s="27"/>
      <c r="AJ25" s="27" t="s">
        <v>40</v>
      </c>
      <c r="AK25" s="27" t="s">
        <v>29</v>
      </c>
      <c r="AL25" s="24"/>
      <c r="AM25" s="23"/>
      <c r="AN25" s="16"/>
      <c r="AO25" s="16"/>
      <c r="AP25" s="26"/>
      <c r="AQ25" s="24"/>
    </row>
    <row r="26" spans="1:43" ht="18">
      <c r="A26" s="27" t="s">
        <v>41</v>
      </c>
      <c r="B26" s="27" t="s">
        <v>42</v>
      </c>
      <c r="C26" s="27" t="s">
        <v>26</v>
      </c>
      <c r="D26" s="78" t="s">
        <v>79</v>
      </c>
      <c r="E26" s="27"/>
      <c r="F26" s="68"/>
      <c r="G26" s="29"/>
      <c r="H26" s="27" t="s">
        <v>41</v>
      </c>
      <c r="I26" s="27" t="s">
        <v>42</v>
      </c>
      <c r="J26" s="27" t="s">
        <v>26</v>
      </c>
      <c r="K26" s="24">
        <f>10000</f>
        <v>10000</v>
      </c>
      <c r="L26" s="23"/>
      <c r="M26" s="110">
        <v>0</v>
      </c>
      <c r="N26" s="24"/>
      <c r="O26" s="30"/>
      <c r="P26" s="27" t="s">
        <v>41</v>
      </c>
      <c r="Q26" s="27" t="s">
        <v>42</v>
      </c>
      <c r="R26" s="27" t="s">
        <v>26</v>
      </c>
      <c r="S26" s="144">
        <f>15000</f>
        <v>15000</v>
      </c>
      <c r="T26" s="110">
        <v>0</v>
      </c>
      <c r="U26" s="23"/>
      <c r="V26" s="111">
        <v>0</v>
      </c>
      <c r="W26" s="24"/>
      <c r="X26" s="1"/>
      <c r="Y26" s="27" t="s">
        <v>41</v>
      </c>
      <c r="Z26" s="27" t="s">
        <v>42</v>
      </c>
      <c r="AA26" s="27" t="s">
        <v>26</v>
      </c>
      <c r="AB26" s="148">
        <f>82500</f>
        <v>82500</v>
      </c>
      <c r="AC26" s="23"/>
      <c r="AD26" s="16"/>
      <c r="AE26" s="92"/>
      <c r="AF26" s="16"/>
      <c r="AG26" s="24"/>
      <c r="AH26" s="1"/>
      <c r="AI26" s="27" t="s">
        <v>41</v>
      </c>
      <c r="AJ26" s="27" t="s">
        <v>42</v>
      </c>
      <c r="AK26" s="27" t="s">
        <v>26</v>
      </c>
      <c r="AL26" s="24"/>
      <c r="AM26" s="23"/>
      <c r="AN26" s="16"/>
      <c r="AO26" s="16"/>
      <c r="AP26" s="26"/>
      <c r="AQ26" s="28"/>
    </row>
    <row r="27" spans="1:43" ht="18">
      <c r="A27" s="41"/>
      <c r="B27" s="41" t="s">
        <v>42</v>
      </c>
      <c r="C27" s="41" t="s">
        <v>29</v>
      </c>
      <c r="D27" s="79" t="s">
        <v>79</v>
      </c>
      <c r="E27" s="41"/>
      <c r="F27" s="69"/>
      <c r="G27" s="25"/>
      <c r="H27" s="41"/>
      <c r="I27" s="41" t="s">
        <v>42</v>
      </c>
      <c r="J27" s="41" t="s">
        <v>29</v>
      </c>
      <c r="K27" s="34"/>
      <c r="L27" s="33"/>
      <c r="M27" s="33"/>
      <c r="N27" s="34"/>
      <c r="O27" s="21"/>
      <c r="P27" s="41"/>
      <c r="Q27" s="41" t="s">
        <v>42</v>
      </c>
      <c r="R27" s="41" t="s">
        <v>29</v>
      </c>
      <c r="S27" s="34"/>
      <c r="T27" s="33"/>
      <c r="U27" s="33"/>
      <c r="V27" s="113"/>
      <c r="W27" s="34"/>
      <c r="X27" s="1"/>
      <c r="Y27" s="41"/>
      <c r="Z27" s="41" t="s">
        <v>42</v>
      </c>
      <c r="AA27" s="41" t="s">
        <v>29</v>
      </c>
      <c r="AB27" s="152"/>
      <c r="AC27" s="33"/>
      <c r="AD27" s="32"/>
      <c r="AE27" s="32"/>
      <c r="AF27" s="32"/>
      <c r="AG27" s="34"/>
      <c r="AH27" s="1"/>
      <c r="AI27" s="41"/>
      <c r="AJ27" s="41" t="s">
        <v>42</v>
      </c>
      <c r="AK27" s="41" t="s">
        <v>29</v>
      </c>
      <c r="AL27" s="34"/>
      <c r="AM27" s="33"/>
      <c r="AN27" s="32"/>
      <c r="AO27" s="32"/>
      <c r="AP27" s="35"/>
      <c r="AQ27" s="34"/>
    </row>
    <row r="28" spans="1:43" ht="18.600000000000001" thickBot="1">
      <c r="A28" s="165" t="s">
        <v>11</v>
      </c>
      <c r="B28" s="165"/>
      <c r="C28" s="165"/>
      <c r="D28" s="70">
        <f>SUM(D7:D27)</f>
        <v>10183517</v>
      </c>
      <c r="E28" s="71">
        <f>SUM(E7:E27)</f>
        <v>2584632</v>
      </c>
      <c r="F28" s="70">
        <f>SUM(F7:F27)</f>
        <v>2584632</v>
      </c>
      <c r="G28" s="25"/>
      <c r="H28" s="166" t="s">
        <v>11</v>
      </c>
      <c r="I28" s="166"/>
      <c r="J28" s="166"/>
      <c r="K28" s="36">
        <f>SUM(K7:K27)</f>
        <v>80000</v>
      </c>
      <c r="L28" s="36"/>
      <c r="M28" s="137">
        <v>0</v>
      </c>
      <c r="N28" s="36"/>
      <c r="O28" s="21"/>
      <c r="P28" s="167" t="s">
        <v>11</v>
      </c>
      <c r="Q28" s="166"/>
      <c r="R28" s="166"/>
      <c r="S28" s="36">
        <f>SUM(S10:S27)</f>
        <v>413135</v>
      </c>
      <c r="T28" s="36">
        <f>SUM(T10:T27)</f>
        <v>47370</v>
      </c>
      <c r="U28" s="36"/>
      <c r="V28" s="114">
        <f>SUM(V10:V27)</f>
        <v>0</v>
      </c>
      <c r="W28" s="36">
        <f>SUM(W7:W27)</f>
        <v>47370</v>
      </c>
      <c r="X28" s="1"/>
      <c r="Y28" s="166" t="s">
        <v>11</v>
      </c>
      <c r="Z28" s="166"/>
      <c r="AA28" s="166"/>
      <c r="AB28" s="114">
        <f>SUM(AB10:AB27)</f>
        <v>906360</v>
      </c>
      <c r="AC28" s="36">
        <f>SUM(AC10:AC27)</f>
        <v>126965</v>
      </c>
      <c r="AD28" s="37"/>
      <c r="AE28" s="37"/>
      <c r="AF28" s="37"/>
      <c r="AG28" s="36">
        <f>SUM(AG7:AG27)</f>
        <v>126965</v>
      </c>
      <c r="AH28" s="1"/>
      <c r="AI28" s="166" t="s">
        <v>11</v>
      </c>
      <c r="AJ28" s="166"/>
      <c r="AK28" s="166"/>
      <c r="AL28" s="36">
        <f>SUM(AL7:AL27)</f>
        <v>1837150</v>
      </c>
      <c r="AM28" s="36">
        <f>SUM(AM7:AM27)</f>
        <v>214940.5</v>
      </c>
      <c r="AN28" s="37"/>
      <c r="AO28" s="37"/>
      <c r="AP28" s="38">
        <f>SUM(AP7:AP27)</f>
        <v>91500</v>
      </c>
      <c r="AQ28" s="36">
        <f>SUM(AQ7:AQ27)</f>
        <v>306440.5</v>
      </c>
    </row>
    <row r="29" spans="1:43" ht="14.4" thickTop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8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M30" s="2"/>
      <c r="N30" s="1"/>
      <c r="O30" s="1"/>
      <c r="P30" s="1"/>
      <c r="Q30" s="1"/>
      <c r="R30" s="1"/>
      <c r="S30" s="1"/>
      <c r="T30" s="1"/>
      <c r="U30" s="155"/>
      <c r="V30" s="155"/>
      <c r="W30" s="1"/>
      <c r="X30" s="1"/>
      <c r="Y30" s="1"/>
      <c r="Z30" s="1"/>
      <c r="AA30" s="1"/>
      <c r="AB30" s="1"/>
      <c r="AC30" s="1"/>
      <c r="AD30" s="155"/>
      <c r="AE30" s="155"/>
      <c r="AF30" s="155"/>
      <c r="AG30" s="1"/>
      <c r="AH30" s="1"/>
      <c r="AI30" s="1"/>
      <c r="AJ30" s="1"/>
      <c r="AK30" s="1"/>
      <c r="AL30" s="98"/>
      <c r="AM30" s="1"/>
      <c r="AN30" s="155"/>
      <c r="AO30" s="155"/>
      <c r="AP30" s="155"/>
      <c r="AQ30" s="1"/>
    </row>
    <row r="31" spans="1:43" ht="18">
      <c r="A31" s="155" t="s">
        <v>77</v>
      </c>
      <c r="B31" s="155"/>
      <c r="C31" s="40"/>
      <c r="D31" s="155" t="s">
        <v>44</v>
      </c>
      <c r="E31" s="155"/>
      <c r="F31" s="155"/>
      <c r="G31" s="2"/>
      <c r="H31" s="155"/>
      <c r="I31" s="155"/>
      <c r="J31" s="155" t="s">
        <v>43</v>
      </c>
      <c r="K31" s="155"/>
      <c r="L31" s="155" t="s">
        <v>78</v>
      </c>
      <c r="M31" s="155"/>
      <c r="N31" s="40"/>
      <c r="O31" s="39"/>
      <c r="P31" s="155"/>
      <c r="Q31" s="155"/>
      <c r="R31" s="155" t="s">
        <v>43</v>
      </c>
      <c r="S31" s="155"/>
      <c r="T31" s="155" t="s">
        <v>44</v>
      </c>
      <c r="U31" s="155"/>
      <c r="V31" s="40"/>
      <c r="W31" s="1"/>
      <c r="X31" s="1"/>
      <c r="Y31" s="40"/>
      <c r="Z31" s="40"/>
      <c r="AA31" s="40" t="s">
        <v>43</v>
      </c>
      <c r="AB31" s="40"/>
      <c r="AC31" s="1"/>
      <c r="AD31" s="40" t="s">
        <v>45</v>
      </c>
      <c r="AE31" s="40"/>
      <c r="AF31" s="40"/>
      <c r="AG31" s="1"/>
      <c r="AH31" s="1"/>
      <c r="AI31" s="40"/>
      <c r="AJ31" s="40"/>
      <c r="AK31" s="40" t="s">
        <v>43</v>
      </c>
      <c r="AL31" s="40"/>
      <c r="AM31" s="1"/>
      <c r="AN31" s="155" t="s">
        <v>45</v>
      </c>
      <c r="AO31" s="155"/>
      <c r="AP31" s="155"/>
      <c r="AQ31" s="1"/>
    </row>
    <row r="32" spans="1:43" ht="18">
      <c r="A32" s="155" t="s">
        <v>46</v>
      </c>
      <c r="B32" s="155"/>
      <c r="C32" s="40"/>
      <c r="D32" s="155" t="s">
        <v>47</v>
      </c>
      <c r="E32" s="155"/>
      <c r="F32" s="155"/>
      <c r="G32" s="2"/>
      <c r="H32" s="155"/>
      <c r="I32" s="155"/>
      <c r="J32" s="155" t="s">
        <v>46</v>
      </c>
      <c r="K32" s="155"/>
      <c r="L32" s="155" t="s">
        <v>47</v>
      </c>
      <c r="M32" s="155"/>
      <c r="N32" s="40"/>
      <c r="O32" s="39"/>
      <c r="P32" s="155"/>
      <c r="Q32" s="155"/>
      <c r="R32" s="155" t="s">
        <v>46</v>
      </c>
      <c r="S32" s="155"/>
      <c r="T32" s="155" t="s">
        <v>47</v>
      </c>
      <c r="U32" s="155"/>
      <c r="V32" s="40"/>
      <c r="W32" s="1"/>
      <c r="X32" s="1"/>
      <c r="Y32" s="40"/>
      <c r="Z32" s="40"/>
      <c r="AA32" s="155" t="s">
        <v>46</v>
      </c>
      <c r="AB32" s="155"/>
      <c r="AC32" s="1"/>
      <c r="AD32" s="155" t="s">
        <v>47</v>
      </c>
      <c r="AE32" s="155"/>
      <c r="AF32" s="40"/>
      <c r="AG32" s="1"/>
      <c r="AH32" s="1"/>
      <c r="AI32" s="40"/>
      <c r="AJ32" s="40"/>
      <c r="AK32" s="155" t="s">
        <v>46</v>
      </c>
      <c r="AL32" s="155"/>
      <c r="AM32" s="1"/>
      <c r="AN32" s="155" t="s">
        <v>47</v>
      </c>
      <c r="AO32" s="155"/>
      <c r="AP32" s="155"/>
      <c r="AQ32" s="1"/>
    </row>
    <row r="33" spans="1:43" ht="18">
      <c r="A33" s="40" t="s">
        <v>80</v>
      </c>
      <c r="B33" s="40"/>
      <c r="C33" s="40"/>
      <c r="D33" s="155" t="s">
        <v>48</v>
      </c>
      <c r="E33" s="155"/>
      <c r="F33" s="155"/>
      <c r="G33" s="2"/>
      <c r="H33" s="155"/>
      <c r="I33" s="155"/>
      <c r="J33" s="155" t="s">
        <v>80</v>
      </c>
      <c r="K33" s="155"/>
      <c r="L33" s="155" t="s">
        <v>48</v>
      </c>
      <c r="M33" s="155"/>
      <c r="N33" s="40"/>
      <c r="O33" s="39"/>
      <c r="P33" s="155"/>
      <c r="Q33" s="155"/>
      <c r="R33" s="155" t="s">
        <v>80</v>
      </c>
      <c r="S33" s="155"/>
      <c r="T33" s="155" t="s">
        <v>48</v>
      </c>
      <c r="U33" s="155"/>
      <c r="V33" s="40"/>
      <c r="W33" s="1"/>
      <c r="X33" s="1"/>
      <c r="Y33" s="40"/>
      <c r="Z33" s="40"/>
      <c r="AA33" s="155" t="s">
        <v>80</v>
      </c>
      <c r="AB33" s="155"/>
      <c r="AC33" s="1"/>
      <c r="AD33" s="155" t="s">
        <v>48</v>
      </c>
      <c r="AE33" s="155"/>
      <c r="AF33" s="40"/>
      <c r="AG33" s="1"/>
      <c r="AH33" s="1"/>
      <c r="AI33" s="40"/>
      <c r="AJ33" s="40"/>
      <c r="AK33" s="155" t="s">
        <v>80</v>
      </c>
      <c r="AL33" s="155"/>
      <c r="AM33" s="1"/>
      <c r="AN33" s="155" t="s">
        <v>48</v>
      </c>
      <c r="AO33" s="155"/>
      <c r="AP33" s="155"/>
      <c r="AQ33" s="1"/>
    </row>
    <row r="34" spans="1:43" ht="18">
      <c r="A34" s="155"/>
      <c r="B34" s="155"/>
      <c r="C34" s="155"/>
      <c r="D34" s="155"/>
      <c r="E34" s="2"/>
      <c r="F34" s="1"/>
      <c r="G34" s="1"/>
      <c r="H34" s="155"/>
      <c r="I34" s="155"/>
      <c r="J34" s="155"/>
      <c r="K34" s="155"/>
      <c r="L34" s="1"/>
      <c r="M34" s="2"/>
      <c r="N34" s="1"/>
      <c r="O34" s="1"/>
      <c r="P34" s="155"/>
      <c r="Q34" s="155"/>
      <c r="R34" s="155"/>
      <c r="S34" s="155"/>
      <c r="T34" s="1"/>
      <c r="U34" s="155"/>
      <c r="V34" s="155"/>
      <c r="W34" s="1"/>
      <c r="X34" s="1"/>
      <c r="Y34" s="40"/>
      <c r="Z34" s="40"/>
      <c r="AA34" s="40"/>
      <c r="AB34" s="40"/>
      <c r="AC34" s="1"/>
      <c r="AD34" s="40"/>
      <c r="AE34" s="40"/>
      <c r="AF34" s="40"/>
      <c r="AG34" s="1"/>
      <c r="AH34" s="1"/>
      <c r="AI34" s="40"/>
      <c r="AJ34" s="40"/>
      <c r="AK34" s="40"/>
      <c r="AL34" s="40"/>
      <c r="AM34" s="1"/>
      <c r="AN34" s="40"/>
      <c r="AO34" s="40"/>
      <c r="AP34" s="40"/>
      <c r="AQ34" s="1"/>
    </row>
    <row r="35" spans="1:43" ht="21">
      <c r="A35" s="174"/>
      <c r="B35" s="174"/>
      <c r="C35" s="174"/>
      <c r="D35" s="174"/>
      <c r="E35" s="174"/>
      <c r="F35" s="174"/>
      <c r="G35" s="7"/>
      <c r="H35" s="156" t="s">
        <v>0</v>
      </c>
      <c r="I35" s="156"/>
      <c r="J35" s="156"/>
      <c r="K35" s="156"/>
      <c r="L35" s="156"/>
      <c r="M35" s="156"/>
      <c r="N35" s="156"/>
      <c r="O35" s="7"/>
      <c r="P35" s="156" t="s">
        <v>0</v>
      </c>
      <c r="Q35" s="156"/>
      <c r="R35" s="156"/>
      <c r="S35" s="156"/>
      <c r="T35" s="156"/>
      <c r="U35" s="156"/>
      <c r="V35" s="156"/>
      <c r="W35" s="156"/>
      <c r="X35" s="1"/>
      <c r="Y35" s="156" t="s">
        <v>0</v>
      </c>
      <c r="Z35" s="156"/>
      <c r="AA35" s="156"/>
      <c r="AB35" s="156"/>
      <c r="AC35" s="156"/>
      <c r="AD35" s="156"/>
      <c r="AE35" s="156"/>
      <c r="AF35" s="156"/>
      <c r="AG35" s="156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ht="21">
      <c r="A36" s="168"/>
      <c r="B36" s="168"/>
      <c r="C36" s="168"/>
      <c r="D36" s="168"/>
      <c r="E36" s="168"/>
      <c r="F36" s="168"/>
      <c r="G36" s="4"/>
      <c r="H36" s="156" t="s">
        <v>49</v>
      </c>
      <c r="I36" s="156"/>
      <c r="J36" s="156"/>
      <c r="K36" s="156"/>
      <c r="L36" s="156"/>
      <c r="M36" s="156"/>
      <c r="N36" s="156"/>
      <c r="O36" s="4"/>
      <c r="P36" s="156" t="s">
        <v>50</v>
      </c>
      <c r="Q36" s="156"/>
      <c r="R36" s="156"/>
      <c r="S36" s="156"/>
      <c r="T36" s="156"/>
      <c r="U36" s="156"/>
      <c r="V36" s="156"/>
      <c r="W36" s="156"/>
      <c r="X36" s="1"/>
      <c r="Y36" s="156" t="s">
        <v>51</v>
      </c>
      <c r="Z36" s="156"/>
      <c r="AA36" s="156"/>
      <c r="AB36" s="156"/>
      <c r="AC36" s="156"/>
      <c r="AD36" s="156"/>
      <c r="AE36" s="156"/>
      <c r="AF36" s="156"/>
      <c r="AG36" s="156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ht="21">
      <c r="A37" s="168"/>
      <c r="B37" s="168"/>
      <c r="C37" s="168"/>
      <c r="D37" s="168"/>
      <c r="E37" s="168"/>
      <c r="F37" s="168"/>
      <c r="G37" s="4"/>
      <c r="H37" s="156" t="s">
        <v>82</v>
      </c>
      <c r="I37" s="156"/>
      <c r="J37" s="156"/>
      <c r="K37" s="156"/>
      <c r="L37" s="156"/>
      <c r="M37" s="156"/>
      <c r="N37" s="156"/>
      <c r="O37" s="4"/>
      <c r="P37" s="157" t="s">
        <v>83</v>
      </c>
      <c r="Q37" s="157"/>
      <c r="R37" s="157"/>
      <c r="S37" s="157"/>
      <c r="T37" s="157"/>
      <c r="U37" s="157"/>
      <c r="V37" s="157"/>
      <c r="W37" s="157"/>
      <c r="X37" s="1"/>
      <c r="Y37" s="156" t="s">
        <v>83</v>
      </c>
      <c r="Z37" s="156"/>
      <c r="AA37" s="156"/>
      <c r="AB37" s="156"/>
      <c r="AC37" s="156"/>
      <c r="AD37" s="156"/>
      <c r="AE37" s="156"/>
      <c r="AF37" s="156"/>
      <c r="AG37" s="156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ht="18">
      <c r="A38" s="173"/>
      <c r="B38" s="173"/>
      <c r="C38" s="173"/>
      <c r="D38" s="173"/>
      <c r="E38" s="172"/>
      <c r="F38" s="173"/>
      <c r="G38" s="42"/>
      <c r="H38" s="169" t="s">
        <v>6</v>
      </c>
      <c r="I38" s="169" t="s">
        <v>7</v>
      </c>
      <c r="J38" s="169" t="s">
        <v>8</v>
      </c>
      <c r="K38" s="169" t="s">
        <v>9</v>
      </c>
      <c r="L38" s="175" t="s">
        <v>52</v>
      </c>
      <c r="M38" s="178" t="s">
        <v>53</v>
      </c>
      <c r="N38" s="169" t="s">
        <v>11</v>
      </c>
      <c r="O38" s="42"/>
      <c r="P38" s="169" t="s">
        <v>6</v>
      </c>
      <c r="Q38" s="169" t="s">
        <v>7</v>
      </c>
      <c r="R38" s="169" t="s">
        <v>8</v>
      </c>
      <c r="S38" s="169" t="s">
        <v>9</v>
      </c>
      <c r="T38" s="160" t="s">
        <v>54</v>
      </c>
      <c r="U38" s="160" t="s">
        <v>55</v>
      </c>
      <c r="V38" s="160" t="s">
        <v>56</v>
      </c>
      <c r="W38" s="169" t="s">
        <v>11</v>
      </c>
      <c r="X38" s="1"/>
      <c r="Y38" s="169" t="s">
        <v>6</v>
      </c>
      <c r="Z38" s="169" t="s">
        <v>7</v>
      </c>
      <c r="AA38" s="169" t="s">
        <v>8</v>
      </c>
      <c r="AB38" s="169" t="s">
        <v>9</v>
      </c>
      <c r="AC38" s="175" t="s">
        <v>57</v>
      </c>
      <c r="AD38" s="160" t="s">
        <v>58</v>
      </c>
      <c r="AE38" s="160" t="s">
        <v>59</v>
      </c>
      <c r="AF38" s="160" t="s">
        <v>60</v>
      </c>
      <c r="AG38" s="169" t="s">
        <v>11</v>
      </c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ht="18">
      <c r="A39" s="173"/>
      <c r="B39" s="173"/>
      <c r="C39" s="173"/>
      <c r="D39" s="173"/>
      <c r="E39" s="172"/>
      <c r="F39" s="173"/>
      <c r="G39" s="42"/>
      <c r="H39" s="170"/>
      <c r="I39" s="170"/>
      <c r="J39" s="170"/>
      <c r="K39" s="170"/>
      <c r="L39" s="176"/>
      <c r="M39" s="179"/>
      <c r="N39" s="170"/>
      <c r="O39" s="42"/>
      <c r="P39" s="170"/>
      <c r="Q39" s="170"/>
      <c r="R39" s="170"/>
      <c r="S39" s="170"/>
      <c r="T39" s="161"/>
      <c r="U39" s="161"/>
      <c r="V39" s="161"/>
      <c r="W39" s="170"/>
      <c r="X39" s="1"/>
      <c r="Y39" s="170"/>
      <c r="Z39" s="170"/>
      <c r="AA39" s="170"/>
      <c r="AB39" s="170"/>
      <c r="AC39" s="176"/>
      <c r="AD39" s="161"/>
      <c r="AE39" s="161"/>
      <c r="AF39" s="161"/>
      <c r="AG39" s="170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ht="21.6" customHeight="1">
      <c r="A40" s="173"/>
      <c r="B40" s="173"/>
      <c r="C40" s="173"/>
      <c r="D40" s="173"/>
      <c r="E40" s="172"/>
      <c r="F40" s="173"/>
      <c r="G40" s="42"/>
      <c r="H40" s="171"/>
      <c r="I40" s="171"/>
      <c r="J40" s="171"/>
      <c r="K40" s="171"/>
      <c r="L40" s="177"/>
      <c r="M40" s="180"/>
      <c r="N40" s="171"/>
      <c r="O40" s="42"/>
      <c r="P40" s="171"/>
      <c r="Q40" s="171"/>
      <c r="R40" s="171"/>
      <c r="S40" s="171"/>
      <c r="T40" s="162"/>
      <c r="U40" s="162"/>
      <c r="V40" s="162"/>
      <c r="W40" s="171"/>
      <c r="X40" s="1"/>
      <c r="Y40" s="171"/>
      <c r="Z40" s="171"/>
      <c r="AA40" s="171"/>
      <c r="AB40" s="171"/>
      <c r="AC40" s="177"/>
      <c r="AD40" s="162"/>
      <c r="AE40" s="162"/>
      <c r="AF40" s="162"/>
      <c r="AG40" s="17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ht="21">
      <c r="A41" s="44"/>
      <c r="B41" s="44"/>
      <c r="C41" s="44"/>
      <c r="D41" s="42"/>
      <c r="E41" s="43"/>
      <c r="F41" s="42"/>
      <c r="G41" s="42"/>
      <c r="H41" s="49" t="s">
        <v>25</v>
      </c>
      <c r="I41" s="49" t="s">
        <v>25</v>
      </c>
      <c r="J41" s="49" t="s">
        <v>26</v>
      </c>
      <c r="K41" s="88"/>
      <c r="L41" s="89"/>
      <c r="M41" s="89"/>
      <c r="N41" s="88"/>
      <c r="O41" s="42"/>
      <c r="P41" s="49" t="s">
        <v>25</v>
      </c>
      <c r="Q41" s="49" t="s">
        <v>25</v>
      </c>
      <c r="R41" s="49" t="s">
        <v>26</v>
      </c>
      <c r="S41" s="145"/>
      <c r="T41" s="116"/>
      <c r="U41" s="115"/>
      <c r="V41" s="116"/>
      <c r="W41" s="115"/>
      <c r="X41" s="1"/>
      <c r="Y41" s="49" t="s">
        <v>25</v>
      </c>
      <c r="Z41" s="49" t="s">
        <v>25</v>
      </c>
      <c r="AA41" s="49" t="s">
        <v>26</v>
      </c>
      <c r="AB41" s="145"/>
      <c r="AC41" s="121"/>
      <c r="AD41" s="116"/>
      <c r="AE41" s="116"/>
      <c r="AF41" s="116"/>
      <c r="AG41" s="19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21">
      <c r="A42" s="44"/>
      <c r="B42" s="44"/>
      <c r="C42" s="44"/>
      <c r="D42" s="60"/>
      <c r="E42" s="61"/>
      <c r="F42" s="60"/>
      <c r="G42" s="60"/>
      <c r="H42" s="27"/>
      <c r="I42" s="27" t="s">
        <v>25</v>
      </c>
      <c r="J42" s="27" t="s">
        <v>29</v>
      </c>
      <c r="K42" s="87"/>
      <c r="L42" s="86"/>
      <c r="M42" s="86"/>
      <c r="N42" s="87"/>
      <c r="O42" s="60"/>
      <c r="P42" s="27"/>
      <c r="Q42" s="27" t="s">
        <v>25</v>
      </c>
      <c r="R42" s="27" t="s">
        <v>29</v>
      </c>
      <c r="S42" s="146"/>
      <c r="T42" s="118"/>
      <c r="U42" s="117"/>
      <c r="V42" s="118"/>
      <c r="W42" s="117"/>
      <c r="X42" s="1"/>
      <c r="Y42" s="27"/>
      <c r="Z42" s="27" t="s">
        <v>25</v>
      </c>
      <c r="AA42" s="27" t="s">
        <v>29</v>
      </c>
      <c r="AB42" s="146"/>
      <c r="AC42" s="122"/>
      <c r="AD42" s="118"/>
      <c r="AE42" s="118"/>
      <c r="AF42" s="118"/>
      <c r="AG42" s="19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21">
      <c r="A43" s="44"/>
      <c r="B43" s="44"/>
      <c r="C43" s="44"/>
      <c r="D43" s="60"/>
      <c r="E43" s="61"/>
      <c r="F43" s="60"/>
      <c r="G43" s="60"/>
      <c r="H43" s="66" t="s">
        <v>27</v>
      </c>
      <c r="I43" s="66" t="s">
        <v>28</v>
      </c>
      <c r="J43" s="66" t="s">
        <v>26</v>
      </c>
      <c r="K43" s="87"/>
      <c r="L43" s="86"/>
      <c r="M43" s="86"/>
      <c r="N43" s="87"/>
      <c r="O43" s="60"/>
      <c r="P43" s="66" t="s">
        <v>27</v>
      </c>
      <c r="Q43" s="66" t="s">
        <v>28</v>
      </c>
      <c r="R43" s="66" t="s">
        <v>26</v>
      </c>
      <c r="S43" s="146"/>
      <c r="T43" s="118"/>
      <c r="U43" s="117"/>
      <c r="V43" s="118"/>
      <c r="W43" s="117"/>
      <c r="X43" s="1"/>
      <c r="Y43" s="66" t="s">
        <v>27</v>
      </c>
      <c r="Z43" s="66" t="s">
        <v>28</v>
      </c>
      <c r="AA43" s="66" t="s">
        <v>26</v>
      </c>
      <c r="AB43" s="146"/>
      <c r="AC43" s="122"/>
      <c r="AD43" s="118"/>
      <c r="AE43" s="118"/>
      <c r="AF43" s="118"/>
      <c r="AG43" s="19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21">
      <c r="A44" s="44"/>
      <c r="B44" s="44"/>
      <c r="C44" s="44"/>
      <c r="D44" s="60"/>
      <c r="E44" s="61"/>
      <c r="F44" s="60"/>
      <c r="G44" s="60"/>
      <c r="H44" s="51"/>
      <c r="I44" s="51" t="s">
        <v>30</v>
      </c>
      <c r="J44" s="51" t="s">
        <v>26</v>
      </c>
      <c r="K44" s="19">
        <f>467640+144960+15900</f>
        <v>628500</v>
      </c>
      <c r="L44" s="86">
        <f>114000+34500+5355</f>
        <v>153855</v>
      </c>
      <c r="M44" s="86"/>
      <c r="N44" s="87">
        <f>SUM(L44:M44)</f>
        <v>153855</v>
      </c>
      <c r="O44" s="60"/>
      <c r="P44" s="51"/>
      <c r="Q44" s="51" t="s">
        <v>30</v>
      </c>
      <c r="R44" s="51" t="s">
        <v>26</v>
      </c>
      <c r="S44" s="146"/>
      <c r="T44" s="118"/>
      <c r="U44" s="117"/>
      <c r="V44" s="118"/>
      <c r="W44" s="117"/>
      <c r="X44" s="1"/>
      <c r="Y44" s="51"/>
      <c r="Z44" s="51" t="s">
        <v>30</v>
      </c>
      <c r="AA44" s="51" t="s">
        <v>26</v>
      </c>
      <c r="AB44" s="146"/>
      <c r="AC44" s="122"/>
      <c r="AD44" s="118"/>
      <c r="AE44" s="118"/>
      <c r="AF44" s="118"/>
      <c r="AG44" s="19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21">
      <c r="A45" s="44"/>
      <c r="B45" s="44"/>
      <c r="C45" s="44"/>
      <c r="D45" s="60"/>
      <c r="E45" s="61"/>
      <c r="F45" s="60"/>
      <c r="G45" s="60"/>
      <c r="H45" s="51"/>
      <c r="I45" s="51" t="s">
        <v>30</v>
      </c>
      <c r="J45" s="27" t="s">
        <v>29</v>
      </c>
      <c r="K45" s="19"/>
      <c r="L45" s="86"/>
      <c r="M45" s="86"/>
      <c r="N45" s="87"/>
      <c r="O45" s="60"/>
      <c r="P45" s="51"/>
      <c r="Q45" s="51" t="s">
        <v>30</v>
      </c>
      <c r="R45" s="27" t="s">
        <v>29</v>
      </c>
      <c r="S45" s="146"/>
      <c r="T45" s="118"/>
      <c r="U45" s="117"/>
      <c r="V45" s="118"/>
      <c r="W45" s="117"/>
      <c r="X45" s="1"/>
      <c r="Y45" s="51"/>
      <c r="Z45" s="51" t="s">
        <v>30</v>
      </c>
      <c r="AA45" s="27" t="s">
        <v>29</v>
      </c>
      <c r="AB45" s="146"/>
      <c r="AC45" s="122"/>
      <c r="AD45" s="118"/>
      <c r="AE45" s="118"/>
      <c r="AF45" s="118"/>
      <c r="AG45" s="19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21">
      <c r="A46" s="44"/>
      <c r="B46" s="44"/>
      <c r="C46" s="44"/>
      <c r="D46" s="60"/>
      <c r="E46" s="61"/>
      <c r="F46" s="60"/>
      <c r="G46" s="60"/>
      <c r="H46" s="27" t="s">
        <v>31</v>
      </c>
      <c r="I46" s="27" t="s">
        <v>32</v>
      </c>
      <c r="J46" s="27" t="s">
        <v>26</v>
      </c>
      <c r="K46" s="19">
        <f>1000+5000</f>
        <v>6000</v>
      </c>
      <c r="L46" s="86"/>
      <c r="M46" s="86"/>
      <c r="N46" s="87"/>
      <c r="O46" s="60"/>
      <c r="P46" s="27" t="s">
        <v>31</v>
      </c>
      <c r="Q46" s="27" t="s">
        <v>32</v>
      </c>
      <c r="R46" s="27" t="s">
        <v>26</v>
      </c>
      <c r="S46" s="146"/>
      <c r="T46" s="118"/>
      <c r="U46" s="117"/>
      <c r="V46" s="118"/>
      <c r="W46" s="117"/>
      <c r="X46" s="1"/>
      <c r="Y46" s="27" t="s">
        <v>31</v>
      </c>
      <c r="Z46" s="27" t="s">
        <v>32</v>
      </c>
      <c r="AA46" s="27" t="s">
        <v>26</v>
      </c>
      <c r="AB46" s="146"/>
      <c r="AC46" s="122"/>
      <c r="AD46" s="118"/>
      <c r="AE46" s="118"/>
      <c r="AF46" s="118"/>
      <c r="AG46" s="19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21">
      <c r="A47" s="44"/>
      <c r="B47" s="44"/>
      <c r="C47" s="44"/>
      <c r="D47" s="60"/>
      <c r="E47" s="61"/>
      <c r="F47" s="60"/>
      <c r="G47" s="60"/>
      <c r="H47" s="27"/>
      <c r="I47" s="27" t="s">
        <v>32</v>
      </c>
      <c r="J47" s="27" t="s">
        <v>29</v>
      </c>
      <c r="K47" s="19"/>
      <c r="L47" s="86"/>
      <c r="M47" s="86"/>
      <c r="N47" s="87"/>
      <c r="O47" s="60"/>
      <c r="P47" s="27"/>
      <c r="Q47" s="27" t="s">
        <v>32</v>
      </c>
      <c r="R47" s="27" t="s">
        <v>29</v>
      </c>
      <c r="S47" s="146"/>
      <c r="T47" s="118"/>
      <c r="U47" s="117"/>
      <c r="V47" s="118"/>
      <c r="W47" s="117"/>
      <c r="X47" s="1"/>
      <c r="Y47" s="27"/>
      <c r="Z47" s="27" t="s">
        <v>32</v>
      </c>
      <c r="AA47" s="27" t="s">
        <v>29</v>
      </c>
      <c r="AB47" s="146"/>
      <c r="AC47" s="122"/>
      <c r="AD47" s="118"/>
      <c r="AE47" s="118"/>
      <c r="AF47" s="118"/>
      <c r="AG47" s="19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21">
      <c r="A48" s="44"/>
      <c r="B48" s="44"/>
      <c r="C48" s="44"/>
      <c r="D48" s="60"/>
      <c r="E48" s="61"/>
      <c r="F48" s="60"/>
      <c r="G48" s="60"/>
      <c r="H48" s="27"/>
      <c r="I48" s="27" t="s">
        <v>33</v>
      </c>
      <c r="J48" s="27" t="s">
        <v>26</v>
      </c>
      <c r="K48" s="19">
        <f>15000+100000</f>
        <v>115000</v>
      </c>
      <c r="L48" s="86"/>
      <c r="M48" s="86"/>
      <c r="N48" s="87"/>
      <c r="O48" s="60"/>
      <c r="P48" s="27"/>
      <c r="Q48" s="27" t="s">
        <v>33</v>
      </c>
      <c r="R48" s="27" t="s">
        <v>26</v>
      </c>
      <c r="S48" s="146">
        <f>33000</f>
        <v>33000</v>
      </c>
      <c r="T48" s="119">
        <v>0</v>
      </c>
      <c r="U48" s="117"/>
      <c r="V48" s="118"/>
      <c r="W48" s="117"/>
      <c r="X48" s="1"/>
      <c r="Y48" s="27"/>
      <c r="Z48" s="27" t="s">
        <v>33</v>
      </c>
      <c r="AA48" s="27" t="s">
        <v>26</v>
      </c>
      <c r="AB48" s="146">
        <f>80000+5000+10000+80000+50000-25000</f>
        <v>200000</v>
      </c>
      <c r="AC48" s="122"/>
      <c r="AD48" s="118"/>
      <c r="AE48" s="119">
        <v>0</v>
      </c>
      <c r="AF48" s="118"/>
      <c r="AG48" s="17">
        <f>SUM(AC48:AF48)</f>
        <v>0</v>
      </c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21">
      <c r="A49" s="44"/>
      <c r="B49" s="44"/>
      <c r="C49" s="44"/>
      <c r="D49" s="60"/>
      <c r="E49" s="61"/>
      <c r="F49" s="60"/>
      <c r="G49" s="60"/>
      <c r="H49" s="27"/>
      <c r="I49" s="27" t="s">
        <v>33</v>
      </c>
      <c r="J49" s="27" t="s">
        <v>29</v>
      </c>
      <c r="K49" s="87"/>
      <c r="L49" s="86"/>
      <c r="M49" s="86"/>
      <c r="N49" s="87"/>
      <c r="O49" s="60"/>
      <c r="P49" s="27"/>
      <c r="Q49" s="27" t="s">
        <v>33</v>
      </c>
      <c r="R49" s="27" t="s">
        <v>29</v>
      </c>
      <c r="S49" s="146"/>
      <c r="T49" s="120"/>
      <c r="U49" s="117"/>
      <c r="V49" s="118"/>
      <c r="W49" s="117"/>
      <c r="X49" s="1"/>
      <c r="Y49" s="27"/>
      <c r="Z49" s="27" t="s">
        <v>33</v>
      </c>
      <c r="AA49" s="27" t="s">
        <v>29</v>
      </c>
      <c r="AB49" s="146"/>
      <c r="AC49" s="122"/>
      <c r="AD49" s="118"/>
      <c r="AE49" s="118"/>
      <c r="AF49" s="118"/>
      <c r="AG49" s="19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21">
      <c r="A50" s="44"/>
      <c r="B50" s="44"/>
      <c r="C50" s="44"/>
      <c r="D50" s="60"/>
      <c r="E50" s="61"/>
      <c r="F50" s="60"/>
      <c r="G50" s="60"/>
      <c r="H50" s="27"/>
      <c r="I50" s="27" t="s">
        <v>34</v>
      </c>
      <c r="J50" s="27" t="s">
        <v>26</v>
      </c>
      <c r="K50" s="87"/>
      <c r="L50" s="86"/>
      <c r="M50" s="86"/>
      <c r="N50" s="87"/>
      <c r="O50" s="60"/>
      <c r="P50" s="27"/>
      <c r="Q50" s="27" t="s">
        <v>34</v>
      </c>
      <c r="R50" s="27" t="s">
        <v>26</v>
      </c>
      <c r="S50" s="146">
        <f>30000+50000+20000</f>
        <v>100000</v>
      </c>
      <c r="T50" s="119">
        <f>16445</f>
        <v>16445</v>
      </c>
      <c r="U50" s="117"/>
      <c r="V50" s="118"/>
      <c r="W50" s="146">
        <f>SUM(T50:V50)</f>
        <v>16445</v>
      </c>
      <c r="X50" s="1"/>
      <c r="Y50" s="27"/>
      <c r="Z50" s="27" t="s">
        <v>34</v>
      </c>
      <c r="AA50" s="27" t="s">
        <v>26</v>
      </c>
      <c r="AB50" s="146"/>
      <c r="AC50" s="122"/>
      <c r="AD50" s="118"/>
      <c r="AE50" s="118"/>
      <c r="AF50" s="118"/>
      <c r="AG50" s="19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21">
      <c r="A51" s="44"/>
      <c r="B51" s="44"/>
      <c r="C51" s="44"/>
      <c r="D51" s="60"/>
      <c r="E51" s="61"/>
      <c r="F51" s="60"/>
      <c r="G51" s="60"/>
      <c r="H51" s="27"/>
      <c r="I51" s="27" t="s">
        <v>34</v>
      </c>
      <c r="J51" s="27" t="s">
        <v>29</v>
      </c>
      <c r="K51" s="87"/>
      <c r="L51" s="86"/>
      <c r="M51" s="86"/>
      <c r="N51" s="87"/>
      <c r="O51" s="60"/>
      <c r="P51" s="27"/>
      <c r="Q51" s="27" t="s">
        <v>34</v>
      </c>
      <c r="R51" s="27" t="s">
        <v>29</v>
      </c>
      <c r="S51" s="146"/>
      <c r="T51" s="118"/>
      <c r="U51" s="117"/>
      <c r="V51" s="118"/>
      <c r="W51" s="117"/>
      <c r="X51" s="1"/>
      <c r="Y51" s="27"/>
      <c r="Z51" s="27" t="s">
        <v>34</v>
      </c>
      <c r="AA51" s="27" t="s">
        <v>29</v>
      </c>
      <c r="AB51" s="146"/>
      <c r="AC51" s="122"/>
      <c r="AD51" s="118"/>
      <c r="AE51" s="118"/>
      <c r="AF51" s="118"/>
      <c r="AG51" s="19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8">
      <c r="A52" s="22"/>
      <c r="B52" s="22"/>
      <c r="C52" s="22"/>
      <c r="D52" s="45"/>
      <c r="E52" s="22"/>
      <c r="F52" s="25"/>
      <c r="G52" s="25"/>
      <c r="H52" s="27"/>
      <c r="I52" s="27" t="s">
        <v>35</v>
      </c>
      <c r="J52" s="27" t="s">
        <v>26</v>
      </c>
      <c r="K52" s="91"/>
      <c r="L52" s="90"/>
      <c r="M52" s="90"/>
      <c r="N52" s="91"/>
      <c r="O52" s="25"/>
      <c r="P52" s="27"/>
      <c r="Q52" s="27" t="s">
        <v>35</v>
      </c>
      <c r="R52" s="27" t="s">
        <v>26</v>
      </c>
      <c r="S52" s="147">
        <f>40000</f>
        <v>40000</v>
      </c>
      <c r="T52" s="17">
        <f>5836.5</f>
        <v>5836.5</v>
      </c>
      <c r="U52" s="17"/>
      <c r="V52" s="17"/>
      <c r="W52" s="19">
        <f>SUM(T52:V52)</f>
        <v>5836.5</v>
      </c>
      <c r="X52" s="1"/>
      <c r="Y52" s="27"/>
      <c r="Z52" s="27" t="s">
        <v>35</v>
      </c>
      <c r="AA52" s="27" t="s">
        <v>26</v>
      </c>
      <c r="AB52" s="147"/>
      <c r="AC52" s="17"/>
      <c r="AD52" s="17"/>
      <c r="AE52" s="123"/>
      <c r="AF52" s="17"/>
      <c r="AG52" s="19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8">
      <c r="A53" s="22"/>
      <c r="B53" s="22"/>
      <c r="C53" s="22"/>
      <c r="D53" s="45"/>
      <c r="E53" s="22"/>
      <c r="F53" s="25"/>
      <c r="G53" s="25"/>
      <c r="H53" s="27"/>
      <c r="I53" s="27" t="s">
        <v>35</v>
      </c>
      <c r="J53" s="27" t="s">
        <v>29</v>
      </c>
      <c r="K53" s="93"/>
      <c r="L53" s="92"/>
      <c r="M53" s="92"/>
      <c r="N53" s="93"/>
      <c r="O53" s="21"/>
      <c r="P53" s="27"/>
      <c r="Q53" s="27" t="s">
        <v>35</v>
      </c>
      <c r="R53" s="27" t="s">
        <v>29</v>
      </c>
      <c r="S53" s="148"/>
      <c r="T53" s="23"/>
      <c r="U53" s="23"/>
      <c r="V53" s="23"/>
      <c r="W53" s="24"/>
      <c r="X53" s="1"/>
      <c r="Y53" s="27"/>
      <c r="Z53" s="27" t="s">
        <v>35</v>
      </c>
      <c r="AA53" s="27" t="s">
        <v>29</v>
      </c>
      <c r="AB53" s="148"/>
      <c r="AC53" s="23"/>
      <c r="AD53" s="23"/>
      <c r="AE53" s="124"/>
      <c r="AF53" s="23"/>
      <c r="AG53" s="24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8">
      <c r="A54" s="22"/>
      <c r="B54" s="22"/>
      <c r="C54" s="22"/>
      <c r="D54" s="45"/>
      <c r="E54" s="22"/>
      <c r="F54" s="25"/>
      <c r="G54" s="25"/>
      <c r="H54" s="27" t="s">
        <v>36</v>
      </c>
      <c r="I54" s="27" t="s">
        <v>37</v>
      </c>
      <c r="J54" s="27" t="s">
        <v>26</v>
      </c>
      <c r="K54" s="93"/>
      <c r="L54" s="92"/>
      <c r="M54" s="92"/>
      <c r="N54" s="93"/>
      <c r="O54" s="21"/>
      <c r="P54" s="27" t="s">
        <v>36</v>
      </c>
      <c r="Q54" s="27" t="s">
        <v>37</v>
      </c>
      <c r="R54" s="27" t="s">
        <v>26</v>
      </c>
      <c r="S54" s="148"/>
      <c r="T54" s="23"/>
      <c r="U54" s="23"/>
      <c r="V54" s="23"/>
      <c r="W54" s="24"/>
      <c r="X54" s="1"/>
      <c r="Y54" s="27" t="s">
        <v>36</v>
      </c>
      <c r="Z54" s="27" t="s">
        <v>37</v>
      </c>
      <c r="AA54" s="27" t="s">
        <v>26</v>
      </c>
      <c r="AB54" s="148"/>
      <c r="AC54" s="23"/>
      <c r="AD54" s="23"/>
      <c r="AE54" s="124"/>
      <c r="AF54" s="23"/>
      <c r="AG54" s="24"/>
    </row>
    <row r="55" spans="1:43" ht="18">
      <c r="A55" s="22"/>
      <c r="B55" s="22"/>
      <c r="C55" s="22"/>
      <c r="D55" s="45"/>
      <c r="E55" s="22"/>
      <c r="F55" s="25"/>
      <c r="G55" s="25"/>
      <c r="H55" s="27"/>
      <c r="I55" s="27" t="s">
        <v>37</v>
      </c>
      <c r="J55" s="27" t="s">
        <v>29</v>
      </c>
      <c r="K55" s="93"/>
      <c r="L55" s="92"/>
      <c r="M55" s="92"/>
      <c r="N55" s="93"/>
      <c r="O55" s="21"/>
      <c r="P55" s="27"/>
      <c r="Q55" s="27" t="s">
        <v>37</v>
      </c>
      <c r="R55" s="27" t="s">
        <v>29</v>
      </c>
      <c r="S55" s="148"/>
      <c r="T55" s="23"/>
      <c r="U55" s="23"/>
      <c r="V55" s="23"/>
      <c r="W55" s="24"/>
      <c r="X55" s="1"/>
      <c r="Y55" s="27"/>
      <c r="Z55" s="27" t="s">
        <v>37</v>
      </c>
      <c r="AA55" s="27" t="s">
        <v>29</v>
      </c>
      <c r="AB55" s="148"/>
      <c r="AC55" s="23"/>
      <c r="AD55" s="23"/>
      <c r="AE55" s="124"/>
      <c r="AF55" s="23"/>
      <c r="AG55" s="24"/>
    </row>
    <row r="56" spans="1:43" ht="18">
      <c r="A56" s="22"/>
      <c r="B56" s="22"/>
      <c r="C56" s="22"/>
      <c r="D56" s="45"/>
      <c r="E56" s="22"/>
      <c r="F56" s="25"/>
      <c r="G56" s="25"/>
      <c r="H56" s="27"/>
      <c r="I56" s="27" t="s">
        <v>38</v>
      </c>
      <c r="J56" s="27" t="s">
        <v>26</v>
      </c>
      <c r="K56" s="93"/>
      <c r="L56" s="92"/>
      <c r="M56" s="92"/>
      <c r="N56" s="93"/>
      <c r="O56" s="21"/>
      <c r="P56" s="27"/>
      <c r="Q56" s="27" t="s">
        <v>38</v>
      </c>
      <c r="R56" s="27" t="s">
        <v>26</v>
      </c>
      <c r="S56" s="148"/>
      <c r="T56" s="23"/>
      <c r="U56" s="23"/>
      <c r="V56" s="23"/>
      <c r="W56" s="24"/>
      <c r="X56" s="1"/>
      <c r="Y56" s="27"/>
      <c r="Z56" s="27" t="s">
        <v>38</v>
      </c>
      <c r="AA56" s="27" t="s">
        <v>26</v>
      </c>
      <c r="AB56" s="148"/>
      <c r="AC56" s="23"/>
      <c r="AD56" s="23"/>
      <c r="AE56" s="124"/>
      <c r="AF56" s="23"/>
      <c r="AG56" s="24"/>
    </row>
    <row r="57" spans="1:43" ht="18">
      <c r="A57" s="22"/>
      <c r="B57" s="22"/>
      <c r="C57" s="22"/>
      <c r="D57" s="45"/>
      <c r="E57" s="22"/>
      <c r="F57" s="25"/>
      <c r="G57" s="25"/>
      <c r="H57" s="51"/>
      <c r="I57" s="27" t="s">
        <v>38</v>
      </c>
      <c r="J57" s="27" t="s">
        <v>29</v>
      </c>
      <c r="K57" s="93"/>
      <c r="L57" s="92"/>
      <c r="M57" s="92"/>
      <c r="N57" s="93"/>
      <c r="O57" s="21"/>
      <c r="P57" s="51"/>
      <c r="Q57" s="27" t="s">
        <v>38</v>
      </c>
      <c r="R57" s="27" t="s">
        <v>29</v>
      </c>
      <c r="S57" s="148"/>
      <c r="T57" s="23"/>
      <c r="U57" s="23"/>
      <c r="V57" s="23"/>
      <c r="W57" s="24"/>
      <c r="X57" s="1"/>
      <c r="Y57" s="51"/>
      <c r="Z57" s="27" t="s">
        <v>38</v>
      </c>
      <c r="AA57" s="27" t="s">
        <v>29</v>
      </c>
      <c r="AB57" s="148"/>
      <c r="AC57" s="23"/>
      <c r="AD57" s="23"/>
      <c r="AE57" s="124"/>
      <c r="AF57" s="23"/>
      <c r="AG57" s="24"/>
    </row>
    <row r="58" spans="1:43" ht="18">
      <c r="A58" s="22"/>
      <c r="B58" s="22"/>
      <c r="C58" s="22"/>
      <c r="D58" s="45"/>
      <c r="E58" s="22"/>
      <c r="F58" s="25"/>
      <c r="G58" s="25"/>
      <c r="H58" s="27" t="s">
        <v>39</v>
      </c>
      <c r="I58" s="27" t="s">
        <v>40</v>
      </c>
      <c r="J58" s="27" t="s">
        <v>26</v>
      </c>
      <c r="K58" s="93"/>
      <c r="L58" s="92"/>
      <c r="M58" s="92"/>
      <c r="N58" s="93"/>
      <c r="O58" s="21"/>
      <c r="P58" s="27" t="s">
        <v>39</v>
      </c>
      <c r="Q58" s="27" t="s">
        <v>40</v>
      </c>
      <c r="R58" s="27" t="s">
        <v>26</v>
      </c>
      <c r="S58" s="148"/>
      <c r="T58" s="23"/>
      <c r="U58" s="23"/>
      <c r="V58" s="23"/>
      <c r="W58" s="24"/>
      <c r="X58" s="1"/>
      <c r="Y58" s="27" t="s">
        <v>39</v>
      </c>
      <c r="Z58" s="27" t="s">
        <v>40</v>
      </c>
      <c r="AA58" s="27" t="s">
        <v>26</v>
      </c>
      <c r="AB58" s="148"/>
      <c r="AC58" s="23"/>
      <c r="AD58" s="23"/>
      <c r="AE58" s="124"/>
      <c r="AF58" s="23"/>
      <c r="AG58" s="24"/>
    </row>
    <row r="59" spans="1:43" ht="18" customHeight="1">
      <c r="A59" s="22"/>
      <c r="B59" s="22"/>
      <c r="C59" s="22"/>
      <c r="D59" s="45"/>
      <c r="E59" s="22"/>
      <c r="F59" s="29"/>
      <c r="G59" s="29"/>
      <c r="H59" s="27"/>
      <c r="I59" s="27" t="s">
        <v>40</v>
      </c>
      <c r="J59" s="27" t="s">
        <v>29</v>
      </c>
      <c r="K59" s="93"/>
      <c r="L59" s="92"/>
      <c r="M59" s="92"/>
      <c r="N59" s="93"/>
      <c r="O59" s="30"/>
      <c r="P59" s="27"/>
      <c r="Q59" s="27" t="s">
        <v>40</v>
      </c>
      <c r="R59" s="27" t="s">
        <v>29</v>
      </c>
      <c r="S59" s="148"/>
      <c r="T59" s="23"/>
      <c r="U59" s="23"/>
      <c r="V59" s="23"/>
      <c r="W59" s="24"/>
      <c r="X59" s="1"/>
      <c r="Y59" s="27"/>
      <c r="Z59" s="27" t="s">
        <v>40</v>
      </c>
      <c r="AA59" s="27" t="s">
        <v>29</v>
      </c>
      <c r="AB59" s="148"/>
      <c r="AC59" s="23"/>
      <c r="AD59" s="23"/>
      <c r="AE59" s="124"/>
      <c r="AF59" s="23"/>
      <c r="AG59" s="24"/>
    </row>
    <row r="60" spans="1:43" ht="18" customHeight="1">
      <c r="A60" s="22"/>
      <c r="B60" s="22"/>
      <c r="C60" s="22"/>
      <c r="D60" s="45"/>
      <c r="E60" s="22"/>
      <c r="F60" s="25"/>
      <c r="G60" s="25"/>
      <c r="H60" s="27" t="s">
        <v>41</v>
      </c>
      <c r="I60" s="27" t="s">
        <v>42</v>
      </c>
      <c r="J60" s="27" t="s">
        <v>26</v>
      </c>
      <c r="K60" s="93">
        <f>10000</f>
        <v>10000</v>
      </c>
      <c r="L60" s="92"/>
      <c r="M60" s="92"/>
      <c r="N60" s="93"/>
      <c r="O60" s="21"/>
      <c r="P60" s="27" t="s">
        <v>41</v>
      </c>
      <c r="Q60" s="27" t="s">
        <v>42</v>
      </c>
      <c r="R60" s="27" t="s">
        <v>26</v>
      </c>
      <c r="S60" s="148"/>
      <c r="T60" s="23"/>
      <c r="U60" s="23"/>
      <c r="V60" s="23"/>
      <c r="W60" s="24"/>
      <c r="X60" s="1"/>
      <c r="Y60" s="27" t="s">
        <v>41</v>
      </c>
      <c r="Z60" s="27" t="s">
        <v>42</v>
      </c>
      <c r="AA60" s="27" t="s">
        <v>26</v>
      </c>
      <c r="AB60" s="153">
        <f>45000+55000</f>
        <v>100000</v>
      </c>
      <c r="AC60" s="74"/>
      <c r="AD60" s="74"/>
      <c r="AE60" s="125">
        <v>0</v>
      </c>
      <c r="AF60" s="74"/>
      <c r="AG60" s="76">
        <f>SUM(AC60:AF60)</f>
        <v>0</v>
      </c>
    </row>
    <row r="61" spans="1:43" ht="18">
      <c r="A61" s="46"/>
      <c r="B61" s="46"/>
      <c r="C61" s="46"/>
      <c r="D61" s="25"/>
      <c r="E61" s="29"/>
      <c r="F61" s="25"/>
      <c r="G61" s="25"/>
      <c r="H61" s="41"/>
      <c r="I61" s="41" t="s">
        <v>42</v>
      </c>
      <c r="J61" s="41" t="s">
        <v>29</v>
      </c>
      <c r="K61" s="95"/>
      <c r="L61" s="94"/>
      <c r="M61" s="94"/>
      <c r="N61" s="95"/>
      <c r="O61" s="21"/>
      <c r="P61" s="41"/>
      <c r="Q61" s="41" t="s">
        <v>42</v>
      </c>
      <c r="R61" s="41" t="s">
        <v>29</v>
      </c>
      <c r="S61" s="114"/>
      <c r="T61" s="36"/>
      <c r="U61" s="36"/>
      <c r="V61" s="36"/>
      <c r="W61" s="36"/>
      <c r="X61" s="1"/>
      <c r="Y61" s="41"/>
      <c r="Z61" s="41" t="s">
        <v>42</v>
      </c>
      <c r="AA61" s="41" t="s">
        <v>29</v>
      </c>
      <c r="AB61" s="152"/>
      <c r="AC61" s="34"/>
      <c r="AD61" s="34"/>
      <c r="AE61" s="126"/>
      <c r="AF61" s="34"/>
      <c r="AG61" s="34"/>
    </row>
    <row r="62" spans="1:43" ht="18">
      <c r="A62" s="22"/>
      <c r="B62" s="22"/>
      <c r="C62" s="22"/>
      <c r="D62" s="22"/>
      <c r="E62" s="22"/>
      <c r="F62" s="22"/>
      <c r="G62" s="22"/>
      <c r="H62" s="181" t="s">
        <v>11</v>
      </c>
      <c r="I62" s="182"/>
      <c r="J62" s="183"/>
      <c r="K62" s="96">
        <f>SUM(K44:K61)</f>
        <v>759500</v>
      </c>
      <c r="L62" s="96">
        <f>SUM(L44:L61)</f>
        <v>153855</v>
      </c>
      <c r="M62" s="96"/>
      <c r="N62" s="96">
        <f>SUM(N41:N61)</f>
        <v>153855</v>
      </c>
      <c r="O62" s="1"/>
      <c r="P62" s="187" t="s">
        <v>11</v>
      </c>
      <c r="Q62" s="187"/>
      <c r="R62" s="187"/>
      <c r="S62" s="114">
        <f>SUM(S48:S61)</f>
        <v>173000</v>
      </c>
      <c r="T62" s="36">
        <f>SUM(T48:T61)</f>
        <v>22281.5</v>
      </c>
      <c r="U62" s="36"/>
      <c r="V62" s="36"/>
      <c r="W62" s="36">
        <f>SUM(W48:W61)</f>
        <v>22281.5</v>
      </c>
      <c r="X62" s="1"/>
      <c r="Y62" s="166" t="s">
        <v>11</v>
      </c>
      <c r="Z62" s="166"/>
      <c r="AA62" s="166"/>
      <c r="AB62" s="114">
        <f>SUM(AB41:AB61)</f>
        <v>300000</v>
      </c>
      <c r="AC62" s="36"/>
      <c r="AD62" s="36"/>
      <c r="AE62" s="36">
        <f>SUM(AE41:AE61)</f>
        <v>0</v>
      </c>
      <c r="AF62" s="36"/>
      <c r="AG62" s="36">
        <f>SUM(AG41:AG61)</f>
        <v>0</v>
      </c>
    </row>
    <row r="63" spans="1:43" ht="18">
      <c r="A63" s="22"/>
      <c r="B63" s="22"/>
      <c r="C63" s="22"/>
      <c r="D63" s="22"/>
      <c r="E63" s="22"/>
      <c r="F63" s="22"/>
      <c r="G63" s="22"/>
      <c r="H63" s="46"/>
      <c r="I63" s="46"/>
      <c r="J63" s="46"/>
      <c r="K63" s="25"/>
      <c r="L63" s="25"/>
      <c r="M63" s="53"/>
      <c r="N63" s="25"/>
      <c r="O63" s="1"/>
      <c r="P63" s="46"/>
      <c r="Q63" s="46"/>
      <c r="R63" s="46"/>
      <c r="S63" s="25"/>
      <c r="T63" s="25"/>
      <c r="U63" s="29"/>
      <c r="V63" s="29"/>
      <c r="W63" s="25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43" ht="18">
      <c r="A64" s="154"/>
      <c r="B64" s="154"/>
      <c r="C64" s="154"/>
      <c r="D64" s="154"/>
      <c r="E64" s="154"/>
      <c r="F64" s="154"/>
      <c r="G64" s="39"/>
      <c r="H64" s="1"/>
      <c r="I64" s="99"/>
      <c r="J64" s="99" t="s">
        <v>43</v>
      </c>
      <c r="K64" s="99"/>
      <c r="L64" s="155" t="s">
        <v>78</v>
      </c>
      <c r="M64" s="155"/>
      <c r="N64" s="99"/>
      <c r="O64" s="39"/>
      <c r="P64" s="2"/>
      <c r="Q64" s="2"/>
      <c r="R64" s="2" t="s">
        <v>43</v>
      </c>
      <c r="S64" s="2"/>
      <c r="T64" s="40" t="s">
        <v>44</v>
      </c>
      <c r="U64" s="40"/>
      <c r="V64" s="99"/>
      <c r="W64" s="1"/>
      <c r="X64" s="1"/>
      <c r="Y64" s="40"/>
      <c r="Z64" s="155" t="s">
        <v>61</v>
      </c>
      <c r="AA64" s="155"/>
      <c r="AB64" s="155"/>
      <c r="AC64" s="1"/>
      <c r="AD64" s="2" t="s">
        <v>45</v>
      </c>
      <c r="AE64" s="2"/>
      <c r="AF64" s="40"/>
      <c r="AG64" s="1"/>
    </row>
    <row r="65" spans="1:33" ht="18">
      <c r="A65" s="154"/>
      <c r="B65" s="154"/>
      <c r="C65" s="154"/>
      <c r="D65" s="154"/>
      <c r="E65" s="154"/>
      <c r="F65" s="154"/>
      <c r="G65" s="39"/>
      <c r="H65" s="2"/>
      <c r="I65" s="99"/>
      <c r="J65" s="99" t="s">
        <v>46</v>
      </c>
      <c r="K65" s="99"/>
      <c r="L65" s="155" t="s">
        <v>47</v>
      </c>
      <c r="M65" s="155"/>
      <c r="N65" s="99"/>
      <c r="O65" s="39"/>
      <c r="P65" s="2"/>
      <c r="Q65" s="2"/>
      <c r="R65" s="2" t="s">
        <v>46</v>
      </c>
      <c r="S65" s="2"/>
      <c r="T65" s="155" t="s">
        <v>47</v>
      </c>
      <c r="U65" s="155"/>
      <c r="V65" s="2"/>
      <c r="W65" s="1"/>
      <c r="X65" s="1"/>
      <c r="Y65" s="40"/>
      <c r="Z65" s="155" t="s">
        <v>46</v>
      </c>
      <c r="AA65" s="155"/>
      <c r="AB65" s="155"/>
      <c r="AC65" s="1"/>
      <c r="AD65" s="2" t="s">
        <v>47</v>
      </c>
      <c r="AE65" s="2"/>
      <c r="AF65" s="40"/>
      <c r="AG65" s="1"/>
    </row>
    <row r="66" spans="1:33" ht="18">
      <c r="A66" s="154"/>
      <c r="B66" s="154"/>
      <c r="C66" s="154"/>
      <c r="D66" s="154"/>
      <c r="E66" s="154"/>
      <c r="F66" s="154"/>
      <c r="G66" s="39"/>
      <c r="H66" s="2"/>
      <c r="I66" s="155" t="s">
        <v>80</v>
      </c>
      <c r="J66" s="155"/>
      <c r="K66" s="155"/>
      <c r="L66" s="155" t="s">
        <v>48</v>
      </c>
      <c r="M66" s="155"/>
      <c r="N66" s="99"/>
      <c r="O66" s="39"/>
      <c r="P66" s="2"/>
      <c r="Q66" s="155" t="s">
        <v>80</v>
      </c>
      <c r="R66" s="155"/>
      <c r="S66" s="155"/>
      <c r="T66" s="155" t="s">
        <v>48</v>
      </c>
      <c r="U66" s="155"/>
      <c r="V66" s="2"/>
      <c r="W66" s="1"/>
      <c r="X66" s="1"/>
      <c r="Y66" s="40"/>
      <c r="Z66" s="155" t="s">
        <v>80</v>
      </c>
      <c r="AA66" s="155"/>
      <c r="AB66" s="155"/>
      <c r="AC66" s="1"/>
      <c r="AD66" s="2" t="s">
        <v>48</v>
      </c>
      <c r="AE66" s="2"/>
      <c r="AF66" s="40"/>
      <c r="AG66" s="1"/>
    </row>
    <row r="67" spans="1:33" ht="18">
      <c r="A67" s="22"/>
      <c r="B67" s="22"/>
      <c r="C67" s="22"/>
      <c r="D67" s="22"/>
      <c r="E67" s="22"/>
      <c r="F67" s="22"/>
      <c r="G67" s="22"/>
      <c r="H67" s="2"/>
      <c r="I67" s="2"/>
      <c r="J67" s="2"/>
      <c r="K67" s="2"/>
      <c r="L67" s="155"/>
      <c r="M67" s="155"/>
      <c r="N67" s="2"/>
      <c r="O67" s="1"/>
      <c r="P67" s="2"/>
      <c r="Q67" s="2"/>
      <c r="R67" s="2"/>
      <c r="S67" s="2"/>
      <c r="T67" s="1"/>
      <c r="U67" s="2"/>
      <c r="V67" s="2"/>
      <c r="W67" s="1"/>
      <c r="X67" s="1"/>
      <c r="Y67" s="40"/>
      <c r="Z67" s="40"/>
      <c r="AA67" s="40"/>
      <c r="AB67" s="40"/>
      <c r="AC67" s="1"/>
      <c r="AD67" s="40"/>
      <c r="AE67" s="40"/>
      <c r="AF67" s="40"/>
      <c r="AG67" s="1"/>
    </row>
    <row r="68" spans="1:33" ht="21">
      <c r="A68" s="174"/>
      <c r="B68" s="174"/>
      <c r="C68" s="174"/>
      <c r="D68" s="174"/>
      <c r="E68" s="174"/>
      <c r="F68" s="174"/>
      <c r="G68" s="7"/>
      <c r="H68" s="47"/>
      <c r="I68" s="47"/>
      <c r="J68" s="47"/>
      <c r="K68" s="47"/>
      <c r="L68" s="47"/>
      <c r="M68" s="47"/>
      <c r="N68" s="47"/>
      <c r="O68" s="7"/>
      <c r="P68" s="156" t="s">
        <v>0</v>
      </c>
      <c r="Q68" s="156"/>
      <c r="R68" s="156"/>
      <c r="S68" s="156"/>
      <c r="T68" s="156"/>
      <c r="U68" s="156"/>
      <c r="V68" s="156"/>
      <c r="W68" s="156"/>
      <c r="X68" s="1"/>
      <c r="Y68" s="156" t="s">
        <v>0</v>
      </c>
      <c r="Z68" s="156"/>
      <c r="AA68" s="156"/>
      <c r="AB68" s="156"/>
      <c r="AC68" s="156"/>
      <c r="AD68" s="156"/>
      <c r="AE68" s="156"/>
      <c r="AF68" s="156"/>
      <c r="AG68" s="156"/>
    </row>
    <row r="69" spans="1:33" ht="21">
      <c r="A69" s="168"/>
      <c r="B69" s="168"/>
      <c r="C69" s="168"/>
      <c r="D69" s="168"/>
      <c r="E69" s="168"/>
      <c r="F69" s="168"/>
      <c r="G69" s="4"/>
      <c r="H69" s="156" t="s">
        <v>0</v>
      </c>
      <c r="I69" s="156"/>
      <c r="J69" s="156"/>
      <c r="K69" s="156"/>
      <c r="L69" s="156"/>
      <c r="M69" s="156"/>
      <c r="N69" s="156"/>
      <c r="O69" s="4"/>
      <c r="P69" s="156" t="s">
        <v>62</v>
      </c>
      <c r="Q69" s="156"/>
      <c r="R69" s="156"/>
      <c r="S69" s="156"/>
      <c r="T69" s="156"/>
      <c r="U69" s="156"/>
      <c r="V69" s="156"/>
      <c r="W69" s="156"/>
      <c r="X69" s="1"/>
      <c r="Y69" s="156" t="s">
        <v>63</v>
      </c>
      <c r="Z69" s="156"/>
      <c r="AA69" s="156"/>
      <c r="AB69" s="156"/>
      <c r="AC69" s="156"/>
      <c r="AD69" s="156"/>
      <c r="AE69" s="156"/>
      <c r="AF69" s="156"/>
      <c r="AG69" s="156"/>
    </row>
    <row r="70" spans="1:33" ht="21">
      <c r="A70" s="168"/>
      <c r="B70" s="168"/>
      <c r="C70" s="168"/>
      <c r="D70" s="168"/>
      <c r="E70" s="168"/>
      <c r="F70" s="168"/>
      <c r="G70" s="47"/>
      <c r="H70" s="156" t="s">
        <v>64</v>
      </c>
      <c r="I70" s="156"/>
      <c r="J70" s="156"/>
      <c r="K70" s="156"/>
      <c r="L70" s="156"/>
      <c r="M70" s="156"/>
      <c r="N70" s="156"/>
      <c r="O70" s="47"/>
      <c r="P70" s="157" t="s">
        <v>83</v>
      </c>
      <c r="Q70" s="157"/>
      <c r="R70" s="157"/>
      <c r="S70" s="157"/>
      <c r="T70" s="157"/>
      <c r="U70" s="157"/>
      <c r="V70" s="157"/>
      <c r="W70" s="157"/>
      <c r="X70" s="1"/>
      <c r="Y70" s="156" t="s">
        <v>83</v>
      </c>
      <c r="Z70" s="156"/>
      <c r="AA70" s="156"/>
      <c r="AB70" s="156"/>
      <c r="AC70" s="156"/>
      <c r="AD70" s="156"/>
      <c r="AE70" s="156"/>
      <c r="AF70" s="156"/>
      <c r="AG70" s="156"/>
    </row>
    <row r="71" spans="1:33" ht="21">
      <c r="A71" s="173"/>
      <c r="B71" s="173"/>
      <c r="C71" s="173"/>
      <c r="D71" s="173"/>
      <c r="E71" s="172"/>
      <c r="F71" s="173"/>
      <c r="G71" s="48"/>
      <c r="H71" s="156" t="s">
        <v>82</v>
      </c>
      <c r="I71" s="156"/>
      <c r="J71" s="156"/>
      <c r="K71" s="156"/>
      <c r="L71" s="156"/>
      <c r="M71" s="156"/>
      <c r="N71" s="156"/>
      <c r="O71" s="42"/>
      <c r="P71" s="160" t="s">
        <v>6</v>
      </c>
      <c r="Q71" s="160" t="s">
        <v>7</v>
      </c>
      <c r="R71" s="169" t="s">
        <v>8</v>
      </c>
      <c r="S71" s="169" t="s">
        <v>9</v>
      </c>
      <c r="T71" s="160" t="s">
        <v>65</v>
      </c>
      <c r="U71" s="184" t="s">
        <v>66</v>
      </c>
      <c r="V71" s="160" t="s">
        <v>67</v>
      </c>
      <c r="W71" s="169" t="s">
        <v>11</v>
      </c>
      <c r="X71" s="1"/>
      <c r="Y71" s="169" t="s">
        <v>6</v>
      </c>
      <c r="Z71" s="169" t="s">
        <v>7</v>
      </c>
      <c r="AA71" s="169" t="s">
        <v>8</v>
      </c>
      <c r="AB71" s="169" t="s">
        <v>9</v>
      </c>
      <c r="AC71" s="178" t="s">
        <v>68</v>
      </c>
      <c r="AD71" s="175" t="s">
        <v>69</v>
      </c>
      <c r="AE71" s="160" t="s">
        <v>70</v>
      </c>
      <c r="AF71" s="160" t="s">
        <v>71</v>
      </c>
      <c r="AG71" s="169" t="s">
        <v>11</v>
      </c>
    </row>
    <row r="72" spans="1:33" ht="18">
      <c r="A72" s="173"/>
      <c r="B72" s="173"/>
      <c r="C72" s="173"/>
      <c r="D72" s="173"/>
      <c r="E72" s="172"/>
      <c r="F72" s="173"/>
      <c r="G72" s="42"/>
      <c r="H72" s="169" t="s">
        <v>6</v>
      </c>
      <c r="I72" s="169" t="s">
        <v>7</v>
      </c>
      <c r="J72" s="169" t="s">
        <v>8</v>
      </c>
      <c r="K72" s="169" t="s">
        <v>9</v>
      </c>
      <c r="L72" s="178" t="s">
        <v>72</v>
      </c>
      <c r="M72" s="160" t="s">
        <v>73</v>
      </c>
      <c r="N72" s="169" t="s">
        <v>11</v>
      </c>
      <c r="O72" s="42"/>
      <c r="P72" s="161"/>
      <c r="Q72" s="161"/>
      <c r="R72" s="170"/>
      <c r="S72" s="170"/>
      <c r="T72" s="161"/>
      <c r="U72" s="185"/>
      <c r="V72" s="161"/>
      <c r="W72" s="170"/>
      <c r="X72" s="1"/>
      <c r="Y72" s="170"/>
      <c r="Z72" s="170"/>
      <c r="AA72" s="170"/>
      <c r="AB72" s="170"/>
      <c r="AC72" s="179"/>
      <c r="AD72" s="176"/>
      <c r="AE72" s="161"/>
      <c r="AF72" s="161"/>
      <c r="AG72" s="170"/>
    </row>
    <row r="73" spans="1:33" ht="20.399999999999999" customHeight="1">
      <c r="A73" s="173"/>
      <c r="B73" s="173"/>
      <c r="C73" s="173"/>
      <c r="D73" s="173"/>
      <c r="E73" s="172"/>
      <c r="F73" s="173"/>
      <c r="G73" s="42"/>
      <c r="H73" s="170"/>
      <c r="I73" s="170"/>
      <c r="J73" s="170"/>
      <c r="K73" s="170"/>
      <c r="L73" s="179"/>
      <c r="M73" s="161"/>
      <c r="N73" s="170"/>
      <c r="O73" s="42"/>
      <c r="P73" s="162"/>
      <c r="Q73" s="162"/>
      <c r="R73" s="171"/>
      <c r="S73" s="171"/>
      <c r="T73" s="162"/>
      <c r="U73" s="186"/>
      <c r="V73" s="162"/>
      <c r="W73" s="171"/>
      <c r="X73" s="1"/>
      <c r="Y73" s="171"/>
      <c r="Z73" s="171"/>
      <c r="AA73" s="171"/>
      <c r="AB73" s="171"/>
      <c r="AC73" s="180"/>
      <c r="AD73" s="177"/>
      <c r="AE73" s="162"/>
      <c r="AF73" s="162"/>
      <c r="AG73" s="171"/>
    </row>
    <row r="74" spans="1:33" ht="21">
      <c r="A74" s="44"/>
      <c r="B74" s="44"/>
      <c r="C74" s="44"/>
      <c r="D74" s="42"/>
      <c r="E74" s="43"/>
      <c r="F74" s="42"/>
      <c r="G74" s="42"/>
      <c r="H74" s="171"/>
      <c r="I74" s="171"/>
      <c r="J74" s="171"/>
      <c r="K74" s="171"/>
      <c r="L74" s="180"/>
      <c r="M74" s="162"/>
      <c r="N74" s="171"/>
      <c r="O74" s="42"/>
      <c r="P74" s="49" t="s">
        <v>25</v>
      </c>
      <c r="Q74" s="49" t="s">
        <v>25</v>
      </c>
      <c r="R74" s="49" t="s">
        <v>26</v>
      </c>
      <c r="S74" s="149"/>
      <c r="T74" s="50"/>
      <c r="U74" s="10"/>
      <c r="V74" s="14"/>
      <c r="W74" s="10"/>
      <c r="X74" s="1"/>
      <c r="Y74" s="49" t="s">
        <v>25</v>
      </c>
      <c r="Z74" s="49" t="s">
        <v>25</v>
      </c>
      <c r="AA74" s="49" t="s">
        <v>26</v>
      </c>
      <c r="AB74" s="115"/>
      <c r="AC74" s="121"/>
      <c r="AD74" s="116"/>
      <c r="AE74" s="116"/>
      <c r="AF74" s="116"/>
      <c r="AG74" s="19"/>
    </row>
    <row r="75" spans="1:33" ht="18">
      <c r="A75" s="22"/>
      <c r="B75" s="22"/>
      <c r="C75" s="22"/>
      <c r="D75" s="45"/>
      <c r="E75" s="22"/>
      <c r="F75" s="25"/>
      <c r="G75" s="25"/>
      <c r="H75" s="49" t="s">
        <v>25</v>
      </c>
      <c r="I75" s="49" t="s">
        <v>25</v>
      </c>
      <c r="J75" s="49" t="s">
        <v>26</v>
      </c>
      <c r="K75" s="138"/>
      <c r="L75" s="136"/>
      <c r="M75" s="136"/>
      <c r="N75" s="135"/>
      <c r="O75" s="25"/>
      <c r="P75" s="27"/>
      <c r="Q75" s="27" t="s">
        <v>25</v>
      </c>
      <c r="R75" s="27" t="s">
        <v>29</v>
      </c>
      <c r="S75" s="19"/>
      <c r="T75" s="17"/>
      <c r="U75" s="15"/>
      <c r="V75" s="18"/>
      <c r="W75" s="19"/>
      <c r="X75" s="1"/>
      <c r="Y75" s="27"/>
      <c r="Z75" s="27" t="s">
        <v>25</v>
      </c>
      <c r="AA75" s="27" t="s">
        <v>29</v>
      </c>
      <c r="AB75" s="19"/>
      <c r="AC75" s="17"/>
      <c r="AD75" s="109"/>
      <c r="AE75" s="109"/>
      <c r="AF75" s="109"/>
      <c r="AG75" s="127"/>
    </row>
    <row r="76" spans="1:33" ht="18">
      <c r="A76" s="22"/>
      <c r="B76" s="22"/>
      <c r="C76" s="22"/>
      <c r="D76" s="45"/>
      <c r="E76" s="22"/>
      <c r="F76" s="25"/>
      <c r="G76" s="25"/>
      <c r="H76" s="27"/>
      <c r="I76" s="27" t="s">
        <v>25</v>
      </c>
      <c r="J76" s="27" t="s">
        <v>29</v>
      </c>
      <c r="K76" s="143"/>
      <c r="L76" s="140"/>
      <c r="M76" s="140"/>
      <c r="N76" s="139"/>
      <c r="O76" s="25"/>
      <c r="P76" s="66" t="s">
        <v>27</v>
      </c>
      <c r="Q76" s="66" t="s">
        <v>28</v>
      </c>
      <c r="R76" s="66" t="s">
        <v>26</v>
      </c>
      <c r="S76" s="19">
        <v>2743920</v>
      </c>
      <c r="T76" s="17">
        <v>685980</v>
      </c>
      <c r="U76" s="15"/>
      <c r="V76" s="18"/>
      <c r="W76" s="19">
        <f>SUM(T76:V76)</f>
        <v>685980</v>
      </c>
      <c r="X76" s="1"/>
      <c r="Y76" s="66" t="s">
        <v>27</v>
      </c>
      <c r="Z76" s="66" t="s">
        <v>28</v>
      </c>
      <c r="AA76" s="66" t="s">
        <v>26</v>
      </c>
      <c r="AB76" s="19"/>
      <c r="AC76" s="17"/>
      <c r="AD76" s="109"/>
      <c r="AE76" s="109"/>
      <c r="AF76" s="109"/>
      <c r="AG76" s="127"/>
    </row>
    <row r="77" spans="1:33" ht="18">
      <c r="A77" s="22"/>
      <c r="B77" s="22"/>
      <c r="C77" s="22"/>
      <c r="D77" s="45"/>
      <c r="E77" s="22"/>
      <c r="F77" s="25"/>
      <c r="G77" s="25"/>
      <c r="H77" s="66" t="s">
        <v>27</v>
      </c>
      <c r="I77" s="66" t="s">
        <v>28</v>
      </c>
      <c r="J77" s="66" t="s">
        <v>26</v>
      </c>
      <c r="K77" s="143"/>
      <c r="L77" s="140"/>
      <c r="M77" s="140"/>
      <c r="N77" s="139"/>
      <c r="O77" s="25"/>
      <c r="P77" s="51"/>
      <c r="Q77" s="51" t="s">
        <v>30</v>
      </c>
      <c r="R77" s="51" t="s">
        <v>26</v>
      </c>
      <c r="S77" s="19">
        <f>3480900+2183070</f>
        <v>5663970</v>
      </c>
      <c r="T77" s="17">
        <v>885428</v>
      </c>
      <c r="U77" s="15"/>
      <c r="V77" s="18">
        <v>489960</v>
      </c>
      <c r="W77" s="19">
        <f>SUM(T77:V77)</f>
        <v>1375388</v>
      </c>
      <c r="X77" s="1"/>
      <c r="Y77" s="51"/>
      <c r="Z77" s="51" t="s">
        <v>30</v>
      </c>
      <c r="AA77" s="51" t="s">
        <v>26</v>
      </c>
      <c r="AB77" s="105">
        <f>524040+3780+42000+487920+810000+48000</f>
        <v>1915740</v>
      </c>
      <c r="AC77" s="102">
        <f>76519+105+10500</f>
        <v>87124</v>
      </c>
      <c r="AD77" s="128">
        <f>118290+108000+12000</f>
        <v>238290</v>
      </c>
      <c r="AE77" s="128"/>
      <c r="AF77" s="128"/>
      <c r="AG77" s="129">
        <f>SUM(AC77:AF77)</f>
        <v>325414</v>
      </c>
    </row>
    <row r="78" spans="1:33" ht="18">
      <c r="A78" s="22"/>
      <c r="B78" s="22"/>
      <c r="C78" s="22"/>
      <c r="D78" s="45"/>
      <c r="E78" s="22"/>
      <c r="F78" s="25"/>
      <c r="G78" s="25"/>
      <c r="H78" s="51"/>
      <c r="I78" s="51" t="s">
        <v>30</v>
      </c>
      <c r="J78" s="51" t="s">
        <v>26</v>
      </c>
      <c r="K78" s="143"/>
      <c r="L78" s="140"/>
      <c r="M78" s="140"/>
      <c r="N78" s="139"/>
      <c r="O78" s="25"/>
      <c r="P78" s="51"/>
      <c r="Q78" s="51" t="s">
        <v>30</v>
      </c>
      <c r="R78" s="27" t="s">
        <v>29</v>
      </c>
      <c r="S78" s="19"/>
      <c r="T78" s="17"/>
      <c r="U78" s="15"/>
      <c r="V78" s="18"/>
      <c r="W78" s="19"/>
      <c r="X78" s="1"/>
      <c r="Y78" s="51"/>
      <c r="Z78" s="51" t="s">
        <v>30</v>
      </c>
      <c r="AA78" s="27" t="s">
        <v>29</v>
      </c>
      <c r="AB78" s="105"/>
      <c r="AC78" s="102"/>
      <c r="AD78" s="128"/>
      <c r="AE78" s="128"/>
      <c r="AF78" s="128"/>
      <c r="AG78" s="129"/>
    </row>
    <row r="79" spans="1:33" ht="18">
      <c r="A79" s="22"/>
      <c r="B79" s="22"/>
      <c r="C79" s="22"/>
      <c r="D79" s="45"/>
      <c r="E79" s="22"/>
      <c r="F79" s="25"/>
      <c r="G79" s="25"/>
      <c r="H79" s="51"/>
      <c r="I79" s="51" t="s">
        <v>30</v>
      </c>
      <c r="J79" s="27" t="s">
        <v>29</v>
      </c>
      <c r="K79" s="143"/>
      <c r="L79" s="140"/>
      <c r="M79" s="140"/>
      <c r="N79" s="139"/>
      <c r="O79" s="25"/>
      <c r="P79" s="27" t="s">
        <v>31</v>
      </c>
      <c r="Q79" s="27" t="s">
        <v>32</v>
      </c>
      <c r="R79" s="27" t="s">
        <v>26</v>
      </c>
      <c r="S79" s="19">
        <f>65000+557000</f>
        <v>622000</v>
      </c>
      <c r="T79" s="17">
        <v>6400</v>
      </c>
      <c r="U79" s="15"/>
      <c r="V79" s="18">
        <v>8250</v>
      </c>
      <c r="W79" s="19">
        <f>SUM(T79:V79)</f>
        <v>14650</v>
      </c>
      <c r="X79" s="1"/>
      <c r="Y79" s="27" t="s">
        <v>31</v>
      </c>
      <c r="Z79" s="27" t="s">
        <v>32</v>
      </c>
      <c r="AA79" s="27" t="s">
        <v>26</v>
      </c>
      <c r="AB79" s="105">
        <f>5000+5000+5000</f>
        <v>15000</v>
      </c>
      <c r="AC79" s="102"/>
      <c r="AD79" s="128"/>
      <c r="AE79" s="128"/>
      <c r="AF79" s="128"/>
      <c r="AG79" s="129"/>
    </row>
    <row r="80" spans="1:33" ht="18">
      <c r="A80" s="22"/>
      <c r="B80" s="22"/>
      <c r="C80" s="22"/>
      <c r="D80" s="45"/>
      <c r="E80" s="22"/>
      <c r="F80" s="25"/>
      <c r="G80" s="25"/>
      <c r="H80" s="27" t="s">
        <v>31</v>
      </c>
      <c r="I80" s="27" t="s">
        <v>32</v>
      </c>
      <c r="J80" s="27" t="s">
        <v>26</v>
      </c>
      <c r="K80" s="143"/>
      <c r="L80" s="140"/>
      <c r="M80" s="140"/>
      <c r="N80" s="139"/>
      <c r="O80" s="25"/>
      <c r="P80" s="27"/>
      <c r="Q80" s="27" t="s">
        <v>32</v>
      </c>
      <c r="R80" s="27" t="s">
        <v>29</v>
      </c>
      <c r="S80" s="19"/>
      <c r="T80" s="17"/>
      <c r="U80" s="15"/>
      <c r="V80" s="18"/>
      <c r="W80" s="19"/>
      <c r="X80" s="1"/>
      <c r="Y80" s="27"/>
      <c r="Z80" s="27" t="s">
        <v>32</v>
      </c>
      <c r="AA80" s="27" t="s">
        <v>29</v>
      </c>
      <c r="AB80" s="105"/>
      <c r="AC80" s="102"/>
      <c r="AD80" s="128"/>
      <c r="AE80" s="128"/>
      <c r="AF80" s="128"/>
      <c r="AG80" s="129"/>
    </row>
    <row r="81" spans="1:42" ht="18">
      <c r="A81" s="22"/>
      <c r="B81" s="22"/>
      <c r="C81" s="22"/>
      <c r="D81" s="45"/>
      <c r="E81" s="22"/>
      <c r="F81" s="25"/>
      <c r="G81" s="25"/>
      <c r="H81" s="27"/>
      <c r="I81" s="27" t="s">
        <v>32</v>
      </c>
      <c r="J81" s="27" t="s">
        <v>29</v>
      </c>
      <c r="K81" s="143"/>
      <c r="L81" s="140"/>
      <c r="M81" s="140"/>
      <c r="N81" s="139"/>
      <c r="O81" s="25"/>
      <c r="P81" s="27"/>
      <c r="Q81" s="27" t="s">
        <v>33</v>
      </c>
      <c r="R81" s="27" t="s">
        <v>26</v>
      </c>
      <c r="S81" s="19">
        <f>245000+585000</f>
        <v>830000</v>
      </c>
      <c r="T81" s="17">
        <v>56196.41</v>
      </c>
      <c r="U81" s="15"/>
      <c r="V81" s="18">
        <v>48619</v>
      </c>
      <c r="W81" s="19">
        <f>SUM(T81:V81)</f>
        <v>104815.41</v>
      </c>
      <c r="X81" s="1"/>
      <c r="Y81" s="27"/>
      <c r="Z81" s="27" t="s">
        <v>33</v>
      </c>
      <c r="AA81" s="27" t="s">
        <v>26</v>
      </c>
      <c r="AB81" s="105">
        <f>20000+20000+158400+827600+30000+25000</f>
        <v>1081000</v>
      </c>
      <c r="AC81" s="102">
        <f>16730</f>
        <v>16730</v>
      </c>
      <c r="AD81" s="128">
        <f>12300+315000</f>
        <v>327300</v>
      </c>
      <c r="AE81" s="128"/>
      <c r="AF81" s="128">
        <v>0</v>
      </c>
      <c r="AG81" s="129">
        <f>SUM(AC81:AF81)</f>
        <v>344030</v>
      </c>
    </row>
    <row r="82" spans="1:42" ht="18">
      <c r="A82" s="22"/>
      <c r="B82" s="22"/>
      <c r="C82" s="22"/>
      <c r="D82" s="45"/>
      <c r="E82" s="22"/>
      <c r="F82" s="25"/>
      <c r="G82" s="25"/>
      <c r="H82" s="27"/>
      <c r="I82" s="27" t="s">
        <v>33</v>
      </c>
      <c r="J82" s="27" t="s">
        <v>26</v>
      </c>
      <c r="K82" s="143"/>
      <c r="L82" s="140"/>
      <c r="M82" s="140"/>
      <c r="N82" s="139"/>
      <c r="O82" s="25"/>
      <c r="P82" s="27"/>
      <c r="Q82" s="27" t="s">
        <v>33</v>
      </c>
      <c r="R82" s="27" t="s">
        <v>29</v>
      </c>
      <c r="S82" s="19"/>
      <c r="T82" s="17"/>
      <c r="U82" s="15"/>
      <c r="V82" s="18"/>
      <c r="W82" s="19"/>
      <c r="X82" s="1"/>
      <c r="Y82" s="27"/>
      <c r="Z82" s="27" t="s">
        <v>33</v>
      </c>
      <c r="AA82" s="27" t="s">
        <v>29</v>
      </c>
      <c r="AB82" s="105"/>
      <c r="AC82" s="102"/>
      <c r="AD82" s="128"/>
      <c r="AE82" s="128"/>
      <c r="AF82" s="128"/>
      <c r="AG82" s="129"/>
    </row>
    <row r="83" spans="1:42" ht="18">
      <c r="A83" s="22"/>
      <c r="B83" s="22"/>
      <c r="C83" s="22"/>
      <c r="D83" s="45"/>
      <c r="E83" s="22"/>
      <c r="F83" s="25"/>
      <c r="G83" s="25"/>
      <c r="H83" s="27"/>
      <c r="I83" s="27" t="s">
        <v>33</v>
      </c>
      <c r="J83" s="27" t="s">
        <v>29</v>
      </c>
      <c r="K83" s="143"/>
      <c r="L83" s="140"/>
      <c r="M83" s="140"/>
      <c r="N83" s="139"/>
      <c r="O83" s="25"/>
      <c r="P83" s="27"/>
      <c r="Q83" s="27" t="s">
        <v>34</v>
      </c>
      <c r="R83" s="27" t="s">
        <v>26</v>
      </c>
      <c r="S83" s="19">
        <f>244000+160000</f>
        <v>404000</v>
      </c>
      <c r="T83" s="17">
        <v>63029</v>
      </c>
      <c r="U83" s="15"/>
      <c r="V83" s="18">
        <v>34788</v>
      </c>
      <c r="W83" s="19">
        <f>SUM(T83:V83)</f>
        <v>97817</v>
      </c>
      <c r="X83" s="1"/>
      <c r="Y83" s="27"/>
      <c r="Z83" s="27" t="s">
        <v>34</v>
      </c>
      <c r="AA83" s="27" t="s">
        <v>26</v>
      </c>
      <c r="AB83" s="105">
        <f>30000+20000+1449848</f>
        <v>1499848</v>
      </c>
      <c r="AC83" s="102"/>
      <c r="AD83" s="128"/>
      <c r="AE83" s="128"/>
      <c r="AF83" s="128"/>
      <c r="AG83" s="129">
        <f>SUM(AC83:AF83)</f>
        <v>0</v>
      </c>
    </row>
    <row r="84" spans="1:42" ht="18">
      <c r="A84" s="22"/>
      <c r="B84" s="22"/>
      <c r="C84" s="22"/>
      <c r="D84" s="45"/>
      <c r="E84" s="22"/>
      <c r="F84" s="25"/>
      <c r="G84" s="25"/>
      <c r="H84" s="27"/>
      <c r="I84" s="27" t="s">
        <v>34</v>
      </c>
      <c r="J84" s="27" t="s">
        <v>26</v>
      </c>
      <c r="K84" s="143"/>
      <c r="L84" s="140"/>
      <c r="M84" s="140"/>
      <c r="N84" s="139"/>
      <c r="O84" s="25"/>
      <c r="P84" s="27"/>
      <c r="Q84" s="27" t="s">
        <v>34</v>
      </c>
      <c r="R84" s="27" t="s">
        <v>29</v>
      </c>
      <c r="S84" s="19"/>
      <c r="T84" s="17"/>
      <c r="U84" s="15"/>
      <c r="V84" s="18"/>
      <c r="W84" s="19"/>
      <c r="X84" s="1"/>
      <c r="Y84" s="27"/>
      <c r="Z84" s="27" t="s">
        <v>34</v>
      </c>
      <c r="AA84" s="27" t="s">
        <v>29</v>
      </c>
      <c r="AB84" s="105"/>
      <c r="AC84" s="102"/>
      <c r="AD84" s="128"/>
      <c r="AE84" s="128"/>
      <c r="AF84" s="128"/>
      <c r="AG84" s="129"/>
    </row>
    <row r="85" spans="1:42" ht="18">
      <c r="A85" s="22"/>
      <c r="B85" s="22"/>
      <c r="C85" s="22"/>
      <c r="D85" s="45"/>
      <c r="E85" s="22"/>
      <c r="F85" s="25"/>
      <c r="G85" s="25"/>
      <c r="H85" s="27"/>
      <c r="I85" s="27" t="s">
        <v>34</v>
      </c>
      <c r="J85" s="27" t="s">
        <v>29</v>
      </c>
      <c r="K85" s="143"/>
      <c r="L85" s="140"/>
      <c r="M85" s="140"/>
      <c r="N85" s="139"/>
      <c r="O85" s="25"/>
      <c r="P85" s="27"/>
      <c r="Q85" s="27" t="s">
        <v>35</v>
      </c>
      <c r="R85" s="27" t="s">
        <v>26</v>
      </c>
      <c r="S85" s="19">
        <f>327000+10000</f>
        <v>337000</v>
      </c>
      <c r="T85" s="17">
        <v>44877.47</v>
      </c>
      <c r="U85" s="15"/>
      <c r="V85" s="18">
        <v>1170</v>
      </c>
      <c r="W85" s="19">
        <f>SUM(T85:V85)</f>
        <v>46047.47</v>
      </c>
      <c r="X85" s="1"/>
      <c r="Y85" s="27"/>
      <c r="Z85" s="27" t="s">
        <v>35</v>
      </c>
      <c r="AA85" s="27" t="s">
        <v>26</v>
      </c>
      <c r="AB85" s="105"/>
      <c r="AC85" s="102"/>
      <c r="AD85" s="128"/>
      <c r="AE85" s="128"/>
      <c r="AF85" s="128"/>
      <c r="AG85" s="129"/>
    </row>
    <row r="86" spans="1:42" ht="18">
      <c r="A86" s="22"/>
      <c r="B86" s="22"/>
      <c r="C86" s="22"/>
      <c r="D86" s="45"/>
      <c r="E86" s="22"/>
      <c r="F86" s="25"/>
      <c r="G86" s="25"/>
      <c r="H86" s="27"/>
      <c r="I86" s="27" t="s">
        <v>35</v>
      </c>
      <c r="J86" s="27" t="s">
        <v>26</v>
      </c>
      <c r="K86" s="17"/>
      <c r="L86" s="17"/>
      <c r="M86" s="17"/>
      <c r="N86" s="19"/>
      <c r="O86" s="21"/>
      <c r="P86" s="27"/>
      <c r="Q86" s="27" t="s">
        <v>35</v>
      </c>
      <c r="R86" s="27" t="s">
        <v>29</v>
      </c>
      <c r="S86" s="24"/>
      <c r="T86" s="23"/>
      <c r="U86" s="16"/>
      <c r="V86" s="26"/>
      <c r="W86" s="24"/>
      <c r="X86" s="1"/>
      <c r="Y86" s="27"/>
      <c r="Z86" s="27" t="s">
        <v>35</v>
      </c>
      <c r="AA86" s="27" t="s">
        <v>29</v>
      </c>
      <c r="AB86" s="105"/>
      <c r="AC86" s="102"/>
      <c r="AD86" s="128"/>
      <c r="AE86" s="128"/>
      <c r="AF86" s="128"/>
      <c r="AG86" s="129"/>
    </row>
    <row r="87" spans="1:42" ht="18">
      <c r="A87" s="22"/>
      <c r="B87" s="22"/>
      <c r="C87" s="22"/>
      <c r="D87" s="45"/>
      <c r="E87" s="22"/>
      <c r="F87" s="25"/>
      <c r="G87" s="25"/>
      <c r="H87" s="27"/>
      <c r="I87" s="27" t="s">
        <v>35</v>
      </c>
      <c r="J87" s="27" t="s">
        <v>29</v>
      </c>
      <c r="K87" s="23"/>
      <c r="L87" s="23"/>
      <c r="M87" s="23"/>
      <c r="N87" s="24"/>
      <c r="O87" s="21"/>
      <c r="P87" s="27" t="s">
        <v>36</v>
      </c>
      <c r="Q87" s="27" t="s">
        <v>37</v>
      </c>
      <c r="R87" s="27" t="s">
        <v>26</v>
      </c>
      <c r="S87" s="24">
        <f>75560+30000</f>
        <v>105560</v>
      </c>
      <c r="T87" s="23">
        <v>0</v>
      </c>
      <c r="U87" s="16"/>
      <c r="V87" s="23">
        <v>0</v>
      </c>
      <c r="W87" s="24">
        <f>SUM(T87:V87)</f>
        <v>0</v>
      </c>
      <c r="X87" s="1"/>
      <c r="Y87" s="27" t="s">
        <v>36</v>
      </c>
      <c r="Z87" s="27" t="s">
        <v>37</v>
      </c>
      <c r="AA87" s="27" t="s">
        <v>26</v>
      </c>
      <c r="AB87" s="106">
        <f>16900+21800+38600</f>
        <v>77300</v>
      </c>
      <c r="AC87" s="103"/>
      <c r="AD87" s="130"/>
      <c r="AE87" s="130"/>
      <c r="AF87" s="130"/>
      <c r="AG87" s="131"/>
    </row>
    <row r="88" spans="1:42" ht="18">
      <c r="A88" s="22"/>
      <c r="B88" s="22"/>
      <c r="C88" s="22"/>
      <c r="D88" s="45"/>
      <c r="E88" s="22"/>
      <c r="F88" s="25"/>
      <c r="G88" s="25"/>
      <c r="H88" s="27" t="s">
        <v>36</v>
      </c>
      <c r="I88" s="27" t="s">
        <v>37</v>
      </c>
      <c r="J88" s="27" t="s">
        <v>26</v>
      </c>
      <c r="K88" s="23"/>
      <c r="L88" s="23"/>
      <c r="M88" s="23"/>
      <c r="N88" s="24"/>
      <c r="O88" s="21"/>
      <c r="P88" s="27"/>
      <c r="Q88" s="27" t="s">
        <v>37</v>
      </c>
      <c r="R88" s="27" t="s">
        <v>29</v>
      </c>
      <c r="S88" s="24"/>
      <c r="T88" s="23"/>
      <c r="U88" s="16"/>
      <c r="V88" s="26"/>
      <c r="W88" s="24"/>
      <c r="X88" s="1"/>
      <c r="Y88" s="27"/>
      <c r="Z88" s="27" t="s">
        <v>37</v>
      </c>
      <c r="AA88" s="27" t="s">
        <v>29</v>
      </c>
      <c r="AB88" s="106"/>
      <c r="AC88" s="103"/>
      <c r="AD88" s="130"/>
      <c r="AE88" s="130"/>
      <c r="AF88" s="130"/>
      <c r="AG88" s="131"/>
    </row>
    <row r="89" spans="1:42" ht="18">
      <c r="A89" s="22"/>
      <c r="B89" s="22"/>
      <c r="C89" s="22"/>
      <c r="D89" s="45"/>
      <c r="E89" s="22"/>
      <c r="F89" s="25"/>
      <c r="G89" s="25"/>
      <c r="H89" s="27"/>
      <c r="I89" s="27" t="s">
        <v>37</v>
      </c>
      <c r="J89" s="27" t="s">
        <v>29</v>
      </c>
      <c r="K89" s="23"/>
      <c r="L89" s="23"/>
      <c r="M89" s="23"/>
      <c r="N89" s="24"/>
      <c r="O89" s="21"/>
      <c r="P89" s="27"/>
      <c r="Q89" s="27" t="s">
        <v>38</v>
      </c>
      <c r="R89" s="27" t="s">
        <v>26</v>
      </c>
      <c r="S89" s="24"/>
      <c r="T89" s="23"/>
      <c r="U89" s="16"/>
      <c r="V89" s="26"/>
      <c r="W89" s="28"/>
      <c r="X89" s="1"/>
      <c r="Y89" s="27"/>
      <c r="Z89" s="27" t="s">
        <v>38</v>
      </c>
      <c r="AA89" s="27" t="s">
        <v>26</v>
      </c>
      <c r="AB89" s="106"/>
      <c r="AC89" s="103"/>
      <c r="AD89" s="130"/>
      <c r="AE89" s="130"/>
      <c r="AF89" s="130"/>
      <c r="AG89" s="131"/>
    </row>
    <row r="90" spans="1:42" ht="18">
      <c r="A90" s="22"/>
      <c r="B90" s="22"/>
      <c r="C90" s="22"/>
      <c r="D90" s="45"/>
      <c r="E90" s="22"/>
      <c r="F90" s="25"/>
      <c r="G90" s="25"/>
      <c r="H90" s="27"/>
      <c r="I90" s="27" t="s">
        <v>38</v>
      </c>
      <c r="J90" s="27" t="s">
        <v>26</v>
      </c>
      <c r="K90" s="23">
        <f>347000+548000+1369000+474000+397000+306000+528000+540000+619000+315000+100000+229000+656000+50000+250000+261000</f>
        <v>6989000</v>
      </c>
      <c r="L90" s="23"/>
      <c r="M90" s="110">
        <v>0</v>
      </c>
      <c r="N90" s="24">
        <f>SUM(M90)</f>
        <v>0</v>
      </c>
      <c r="O90" s="21"/>
      <c r="P90" s="51"/>
      <c r="Q90" s="27" t="s">
        <v>38</v>
      </c>
      <c r="R90" s="27" t="s">
        <v>29</v>
      </c>
      <c r="S90" s="24"/>
      <c r="T90" s="23"/>
      <c r="U90" s="16"/>
      <c r="V90" s="26"/>
      <c r="W90" s="24"/>
      <c r="X90" s="1"/>
      <c r="Y90" s="51"/>
      <c r="Z90" s="27" t="s">
        <v>38</v>
      </c>
      <c r="AA90" s="27" t="s">
        <v>29</v>
      </c>
      <c r="AB90" s="106"/>
      <c r="AC90" s="103"/>
      <c r="AD90" s="130"/>
      <c r="AE90" s="130"/>
      <c r="AF90" s="130"/>
      <c r="AG90" s="131"/>
    </row>
    <row r="91" spans="1:42" ht="18">
      <c r="A91" s="22"/>
      <c r="B91" s="22"/>
      <c r="C91" s="22"/>
      <c r="D91" s="45"/>
      <c r="E91" s="52"/>
      <c r="F91" s="25"/>
      <c r="G91" s="25"/>
      <c r="H91" s="51"/>
      <c r="I91" s="27" t="s">
        <v>38</v>
      </c>
      <c r="J91" s="27" t="s">
        <v>29</v>
      </c>
      <c r="K91" s="23"/>
      <c r="L91" s="23"/>
      <c r="M91" s="23"/>
      <c r="N91" s="24"/>
      <c r="O91" s="21"/>
      <c r="P91" s="27" t="s">
        <v>39</v>
      </c>
      <c r="Q91" s="27" t="s">
        <v>40</v>
      </c>
      <c r="R91" s="27" t="s">
        <v>26</v>
      </c>
      <c r="S91" s="24">
        <f>15000</f>
        <v>15000</v>
      </c>
      <c r="T91" s="23">
        <v>0</v>
      </c>
      <c r="U91" s="16"/>
      <c r="V91" s="26"/>
      <c r="W91" s="31">
        <f>SUM(T91:V91)</f>
        <v>0</v>
      </c>
      <c r="X91" s="1"/>
      <c r="Y91" s="27" t="s">
        <v>39</v>
      </c>
      <c r="Z91" s="27" t="s">
        <v>40</v>
      </c>
      <c r="AA91" s="27" t="s">
        <v>26</v>
      </c>
      <c r="AB91" s="106"/>
      <c r="AC91" s="103"/>
      <c r="AD91" s="130"/>
      <c r="AE91" s="130"/>
      <c r="AF91" s="130"/>
      <c r="AG91" s="131"/>
    </row>
    <row r="92" spans="1:42" ht="18">
      <c r="A92" s="22"/>
      <c r="B92" s="22"/>
      <c r="C92" s="22"/>
      <c r="D92" s="52"/>
      <c r="E92" s="52"/>
      <c r="F92" s="53"/>
      <c r="G92" s="53"/>
      <c r="H92" s="27" t="s">
        <v>39</v>
      </c>
      <c r="I92" s="27" t="s">
        <v>40</v>
      </c>
      <c r="J92" s="27" t="s">
        <v>26</v>
      </c>
      <c r="K92" s="23"/>
      <c r="L92" s="23"/>
      <c r="M92" s="124"/>
      <c r="N92" s="24"/>
      <c r="O92" s="54"/>
      <c r="P92" s="27"/>
      <c r="Q92" s="27" t="s">
        <v>40</v>
      </c>
      <c r="R92" s="27" t="s">
        <v>29</v>
      </c>
      <c r="S92" s="24"/>
      <c r="T92" s="23"/>
      <c r="U92" s="16"/>
      <c r="V92" s="26"/>
      <c r="W92" s="31"/>
      <c r="X92" s="1"/>
      <c r="Y92" s="27"/>
      <c r="Z92" s="27" t="s">
        <v>40</v>
      </c>
      <c r="AA92" s="27" t="s">
        <v>29</v>
      </c>
      <c r="AB92" s="106"/>
      <c r="AC92" s="103"/>
      <c r="AD92" s="130"/>
      <c r="AE92" s="130"/>
      <c r="AF92" s="130"/>
      <c r="AG92" s="131"/>
    </row>
    <row r="93" spans="1:42" ht="18">
      <c r="A93" s="22"/>
      <c r="B93" s="22"/>
      <c r="C93" s="22"/>
      <c r="D93" s="45"/>
      <c r="E93" s="22"/>
      <c r="F93" s="29"/>
      <c r="G93" s="29"/>
      <c r="H93" s="27"/>
      <c r="I93" s="27" t="s">
        <v>40</v>
      </c>
      <c r="J93" s="27" t="s">
        <v>29</v>
      </c>
      <c r="K93" s="124"/>
      <c r="L93" s="124"/>
      <c r="M93" s="124"/>
      <c r="N93" s="141"/>
      <c r="O93" s="30"/>
      <c r="P93" s="27" t="s">
        <v>41</v>
      </c>
      <c r="Q93" s="27" t="s">
        <v>42</v>
      </c>
      <c r="R93" s="27" t="s">
        <v>26</v>
      </c>
      <c r="S93" s="24">
        <v>12000</v>
      </c>
      <c r="T93" s="23">
        <v>0</v>
      </c>
      <c r="U93" s="16"/>
      <c r="V93" s="26"/>
      <c r="W93" s="24"/>
      <c r="X93" s="1"/>
      <c r="Y93" s="27" t="s">
        <v>41</v>
      </c>
      <c r="Z93" s="27" t="s">
        <v>42</v>
      </c>
      <c r="AA93" s="27" t="s">
        <v>26</v>
      </c>
      <c r="AB93" s="106">
        <f>2996000</f>
        <v>2996000</v>
      </c>
      <c r="AC93" s="103"/>
      <c r="AD93" s="130">
        <f>751000</f>
        <v>751000</v>
      </c>
      <c r="AE93" s="130"/>
      <c r="AF93" s="130"/>
      <c r="AG93" s="131">
        <f>SUM(AD93:AF93)</f>
        <v>751000</v>
      </c>
    </row>
    <row r="94" spans="1:42" ht="18">
      <c r="A94" s="22"/>
      <c r="B94" s="22"/>
      <c r="C94" s="22"/>
      <c r="D94" s="45"/>
      <c r="E94" s="22"/>
      <c r="F94" s="25"/>
      <c r="G94" s="25"/>
      <c r="H94" s="27" t="s">
        <v>41</v>
      </c>
      <c r="I94" s="27" t="s">
        <v>42</v>
      </c>
      <c r="J94" s="27" t="s">
        <v>26</v>
      </c>
      <c r="K94" s="23"/>
      <c r="L94" s="23"/>
      <c r="M94" s="23"/>
      <c r="N94" s="24"/>
      <c r="O94" s="21"/>
      <c r="P94" s="41"/>
      <c r="Q94" s="41" t="s">
        <v>42</v>
      </c>
      <c r="R94" s="41" t="s">
        <v>29</v>
      </c>
      <c r="S94" s="36"/>
      <c r="T94" s="36"/>
      <c r="U94" s="37"/>
      <c r="V94" s="38"/>
      <c r="W94" s="36"/>
      <c r="X94" s="1"/>
      <c r="Y94" s="41"/>
      <c r="Z94" s="41" t="s">
        <v>42</v>
      </c>
      <c r="AA94" s="41" t="s">
        <v>29</v>
      </c>
      <c r="AB94" s="107"/>
      <c r="AC94" s="104"/>
      <c r="AD94" s="132"/>
      <c r="AE94" s="132"/>
      <c r="AF94" s="132"/>
      <c r="AG94" s="133">
        <f>SUM(AD94:AF94)</f>
        <v>0</v>
      </c>
    </row>
    <row r="95" spans="1:42" ht="18">
      <c r="A95" s="46"/>
      <c r="B95" s="46"/>
      <c r="C95" s="46"/>
      <c r="D95" s="25"/>
      <c r="E95" s="29"/>
      <c r="F95" s="25"/>
      <c r="G95" s="25"/>
      <c r="H95" s="41"/>
      <c r="I95" s="41" t="s">
        <v>42</v>
      </c>
      <c r="J95" s="41" t="s">
        <v>29</v>
      </c>
      <c r="K95" s="33"/>
      <c r="L95" s="33"/>
      <c r="M95" s="33"/>
      <c r="N95" s="34"/>
      <c r="O95" s="21"/>
      <c r="P95" s="187" t="s">
        <v>11</v>
      </c>
      <c r="Q95" s="187"/>
      <c r="R95" s="187"/>
      <c r="S95" s="36">
        <f>SUM(S74:S94)</f>
        <v>10733450</v>
      </c>
      <c r="T95" s="36">
        <f>SUM(T74:T94)</f>
        <v>1741910.88</v>
      </c>
      <c r="U95" s="37"/>
      <c r="V95" s="97">
        <f>SUM(V74:V94)</f>
        <v>582787</v>
      </c>
      <c r="W95" s="36">
        <f>SUM(T95:V95)</f>
        <v>2324697.88</v>
      </c>
      <c r="X95" s="1"/>
      <c r="Y95" s="181" t="s">
        <v>11</v>
      </c>
      <c r="Z95" s="182"/>
      <c r="AA95" s="183"/>
      <c r="AB95" s="101">
        <f>SUM(AB74:AB94)</f>
        <v>7584888</v>
      </c>
      <c r="AC95" s="101">
        <f>SUM(AC74:AC94)</f>
        <v>103854</v>
      </c>
      <c r="AD95" s="134">
        <f>SUM(AD74:AD94)</f>
        <v>1316590</v>
      </c>
      <c r="AE95" s="134"/>
      <c r="AF95" s="134"/>
      <c r="AG95" s="134">
        <f>SUM(AG74:AG94)</f>
        <v>1420444</v>
      </c>
    </row>
    <row r="96" spans="1:42" ht="18">
      <c r="A96" s="22"/>
      <c r="B96" s="22"/>
      <c r="C96" s="22"/>
      <c r="D96" s="45"/>
      <c r="E96" s="22"/>
      <c r="F96" s="29"/>
      <c r="G96" s="29"/>
      <c r="H96" s="181" t="s">
        <v>11</v>
      </c>
      <c r="I96" s="182"/>
      <c r="J96" s="183"/>
      <c r="K96" s="36">
        <f>SUM(K75:K95)</f>
        <v>6989000</v>
      </c>
      <c r="L96" s="36"/>
      <c r="M96" s="142">
        <f>SUM(M90:M95)</f>
        <v>0</v>
      </c>
      <c r="N96" s="36">
        <f>SUM(M96)</f>
        <v>0</v>
      </c>
      <c r="O96" s="29"/>
      <c r="P96" s="1"/>
      <c r="Q96" s="1"/>
      <c r="R96" s="1"/>
      <c r="S96" s="1"/>
      <c r="T96" s="1"/>
      <c r="U96" s="155"/>
      <c r="V96" s="155"/>
      <c r="W96" s="1"/>
      <c r="X96" s="1"/>
      <c r="Y96" s="55"/>
      <c r="Z96" s="55"/>
      <c r="AA96" s="83"/>
      <c r="AB96" s="56"/>
      <c r="AC96" s="56"/>
      <c r="AD96" s="84"/>
      <c r="AE96" s="84"/>
      <c r="AF96" s="55"/>
      <c r="AG96" s="8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8">
      <c r="A97" s="22"/>
      <c r="B97" s="22"/>
      <c r="C97" s="22"/>
      <c r="D97" s="45"/>
      <c r="E97" s="22"/>
      <c r="F97" s="29"/>
      <c r="G97" s="29"/>
      <c r="H97" s="80"/>
      <c r="I97" s="80"/>
      <c r="J97" s="80"/>
      <c r="K97" s="81"/>
      <c r="L97" s="81"/>
      <c r="M97" s="82"/>
      <c r="N97" s="81"/>
      <c r="O97" s="29"/>
      <c r="P97" s="1"/>
      <c r="Q97" s="1"/>
      <c r="R97" s="1"/>
      <c r="S97" s="1"/>
      <c r="T97" s="1"/>
      <c r="U97" s="59"/>
      <c r="V97" s="59"/>
      <c r="W97" s="1"/>
      <c r="X97" s="1"/>
      <c r="Y97" s="22"/>
      <c r="Z97" s="46"/>
      <c r="AA97" s="73"/>
      <c r="AB97" s="45"/>
      <c r="AC97" s="45"/>
      <c r="AD97" s="52"/>
      <c r="AE97" s="52"/>
      <c r="AF97" s="22"/>
      <c r="AG97" s="25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8">
      <c r="A98" s="22"/>
      <c r="B98" s="22"/>
      <c r="C98" s="22"/>
      <c r="D98" s="45"/>
      <c r="E98" s="22"/>
      <c r="F98" s="25"/>
      <c r="G98" s="25"/>
      <c r="H98" s="22"/>
      <c r="I98" s="22"/>
      <c r="J98" s="22"/>
      <c r="K98" s="45"/>
      <c r="L98" s="45"/>
      <c r="M98" s="22"/>
      <c r="N98" s="29"/>
      <c r="O98" s="25"/>
      <c r="P98" s="40"/>
      <c r="Q98" s="40"/>
      <c r="R98" s="155" t="s">
        <v>43</v>
      </c>
      <c r="S98" s="155"/>
      <c r="T98" s="40" t="s">
        <v>44</v>
      </c>
      <c r="U98" s="40"/>
      <c r="V98" s="40"/>
      <c r="W98" s="1"/>
      <c r="X98" s="1"/>
      <c r="Y98" s="57"/>
      <c r="Z98" s="57"/>
      <c r="AA98" s="57"/>
      <c r="AB98" s="25"/>
      <c r="AC98" s="25"/>
      <c r="AD98" s="85"/>
      <c r="AE98" s="53"/>
      <c r="AF98" s="85"/>
      <c r="AG98" s="25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8">
      <c r="A99" s="57"/>
      <c r="B99" s="57"/>
      <c r="C99" s="154"/>
      <c r="D99" s="154"/>
      <c r="E99" s="154"/>
      <c r="F99" s="154"/>
      <c r="G99" s="39"/>
      <c r="H99" s="22"/>
      <c r="I99" s="22"/>
      <c r="J99" s="22"/>
      <c r="K99" s="45"/>
      <c r="L99" s="45"/>
      <c r="M99" s="22"/>
      <c r="N99" s="25"/>
      <c r="O99" s="39"/>
      <c r="P99" s="40"/>
      <c r="Q99" s="40"/>
      <c r="R99" s="155" t="s">
        <v>46</v>
      </c>
      <c r="S99" s="155"/>
      <c r="T99" s="155" t="s">
        <v>47</v>
      </c>
      <c r="U99" s="155"/>
      <c r="V99" s="40"/>
      <c r="W99" s="1"/>
      <c r="X99" s="1"/>
      <c r="Y99" s="1"/>
      <c r="Z99" s="1"/>
      <c r="AA99" s="1"/>
      <c r="AB99" s="40"/>
      <c r="AC99" s="59" t="s">
        <v>43</v>
      </c>
      <c r="AD99" s="59"/>
      <c r="AE99" s="40"/>
      <c r="AF99" s="59" t="s">
        <v>45</v>
      </c>
      <c r="AG99" s="59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8">
      <c r="A100" s="22"/>
      <c r="B100" s="22"/>
      <c r="C100" s="154"/>
      <c r="D100" s="154"/>
      <c r="E100" s="154"/>
      <c r="F100" s="154"/>
      <c r="G100" s="39"/>
      <c r="H100" s="57"/>
      <c r="I100" s="57"/>
      <c r="J100" s="2" t="s">
        <v>43</v>
      </c>
      <c r="K100" s="2"/>
      <c r="L100" s="155" t="s">
        <v>78</v>
      </c>
      <c r="M100" s="155"/>
      <c r="N100" s="2"/>
      <c r="O100" s="39"/>
      <c r="P100" s="40"/>
      <c r="Q100" s="40"/>
      <c r="R100" s="155" t="s">
        <v>80</v>
      </c>
      <c r="S100" s="155"/>
      <c r="T100" s="155" t="s">
        <v>48</v>
      </c>
      <c r="U100" s="155"/>
      <c r="V100" s="40"/>
      <c r="W100" s="1"/>
      <c r="X100" s="1"/>
      <c r="Y100" s="1"/>
      <c r="Z100" s="1"/>
      <c r="AA100" s="1"/>
      <c r="AB100" s="40"/>
      <c r="AC100" s="59" t="s">
        <v>46</v>
      </c>
      <c r="AD100" s="59"/>
      <c r="AE100" s="59"/>
      <c r="AF100" s="59" t="s">
        <v>47</v>
      </c>
      <c r="AG100" s="59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8">
      <c r="A101" s="22"/>
      <c r="B101" s="22"/>
      <c r="C101" s="154"/>
      <c r="D101" s="154"/>
      <c r="E101" s="154"/>
      <c r="F101" s="154"/>
      <c r="G101" s="39"/>
      <c r="H101" s="1"/>
      <c r="I101" s="1"/>
      <c r="J101" s="2" t="s">
        <v>46</v>
      </c>
      <c r="K101" s="2"/>
      <c r="L101" s="155" t="s">
        <v>47</v>
      </c>
      <c r="M101" s="155"/>
      <c r="N101" s="2"/>
      <c r="O101" s="39"/>
      <c r="P101" s="1"/>
      <c r="Q101" s="1"/>
      <c r="R101" s="1"/>
      <c r="S101" s="1"/>
      <c r="T101" s="1"/>
      <c r="U101" s="1"/>
      <c r="V101" s="1"/>
      <c r="W101" s="1"/>
      <c r="X101" s="1"/>
      <c r="Y101" s="40"/>
      <c r="Z101" s="2"/>
      <c r="AA101" s="2"/>
      <c r="AB101" s="40"/>
      <c r="AC101" s="108" t="s">
        <v>80</v>
      </c>
      <c r="AD101" s="59"/>
      <c r="AE101" s="40"/>
      <c r="AF101" s="59" t="s">
        <v>48</v>
      </c>
      <c r="AG101" s="59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8">
      <c r="A102" s="22"/>
      <c r="B102" s="22"/>
      <c r="C102" s="22"/>
      <c r="D102" s="45"/>
      <c r="E102" s="22"/>
      <c r="F102" s="29"/>
      <c r="G102" s="29"/>
      <c r="H102" s="22"/>
      <c r="I102" s="154" t="s">
        <v>80</v>
      </c>
      <c r="J102" s="154"/>
      <c r="K102" s="154"/>
      <c r="L102" s="155" t="s">
        <v>48</v>
      </c>
      <c r="M102" s="155"/>
      <c r="N102" s="39"/>
      <c r="O102" s="29"/>
      <c r="P102" s="1"/>
      <c r="Q102" s="1"/>
      <c r="R102" s="1"/>
      <c r="S102" s="1"/>
      <c r="T102" s="1"/>
      <c r="U102" s="40"/>
      <c r="V102" s="40"/>
      <c r="W102" s="1"/>
      <c r="X102" s="1"/>
      <c r="Y102" s="40"/>
      <c r="Z102" s="2"/>
      <c r="AA102" s="2"/>
      <c r="AB102" s="2"/>
      <c r="AC102" s="2"/>
      <c r="AD102" s="2"/>
      <c r="AE102" s="2"/>
      <c r="AF102" s="40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21">
      <c r="A103" s="168"/>
      <c r="B103" s="168"/>
      <c r="C103" s="168"/>
      <c r="D103" s="168"/>
      <c r="E103" s="168"/>
      <c r="F103" s="168"/>
      <c r="G103" s="4"/>
      <c r="H103" s="156"/>
      <c r="I103" s="156"/>
      <c r="J103" s="156"/>
      <c r="K103" s="156"/>
      <c r="L103" s="156"/>
      <c r="M103" s="156"/>
      <c r="N103" s="156"/>
      <c r="O103" s="4"/>
      <c r="P103" s="40"/>
      <c r="Q103" s="40"/>
      <c r="R103" s="40"/>
      <c r="S103" s="40"/>
      <c r="T103" s="1"/>
      <c r="U103" s="40"/>
      <c r="V103" s="40"/>
      <c r="W103" s="1"/>
      <c r="X103" s="1"/>
      <c r="Y103" s="40"/>
      <c r="Z103" s="2"/>
      <c r="AA103" s="2"/>
      <c r="AB103" s="40"/>
      <c r="AC103" s="2"/>
      <c r="AD103" s="2"/>
      <c r="AE103" s="2"/>
      <c r="AF103" s="40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21" customHeight="1">
      <c r="A104" s="168"/>
      <c r="B104" s="168"/>
      <c r="C104" s="168"/>
      <c r="D104" s="168"/>
      <c r="E104" s="168"/>
      <c r="F104" s="168"/>
      <c r="G104" s="4"/>
      <c r="H104" s="156" t="s">
        <v>0</v>
      </c>
      <c r="I104" s="156"/>
      <c r="J104" s="156"/>
      <c r="K104" s="156"/>
      <c r="L104" s="156"/>
      <c r="M104" s="156"/>
      <c r="N104" s="156"/>
      <c r="O104" s="4"/>
      <c r="P104" s="40"/>
      <c r="Q104" s="40"/>
      <c r="R104" s="40"/>
      <c r="S104" s="40"/>
      <c r="T104" s="1"/>
      <c r="U104" s="40"/>
      <c r="V104" s="40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21" customHeight="1">
      <c r="A105" s="168"/>
      <c r="B105" s="168"/>
      <c r="C105" s="168"/>
      <c r="D105" s="168"/>
      <c r="E105" s="168"/>
      <c r="F105" s="168"/>
      <c r="G105" s="4"/>
      <c r="H105" s="156" t="s">
        <v>74</v>
      </c>
      <c r="I105" s="156"/>
      <c r="J105" s="156"/>
      <c r="K105" s="156"/>
      <c r="L105" s="156"/>
      <c r="M105" s="156"/>
      <c r="N105" s="156"/>
      <c r="O105" s="4"/>
      <c r="P105" s="40"/>
      <c r="Q105" s="40"/>
      <c r="R105" s="40"/>
      <c r="S105" s="40"/>
      <c r="T105" s="1"/>
      <c r="U105" s="40"/>
      <c r="V105" s="40"/>
      <c r="W105" s="1"/>
      <c r="X105" s="1"/>
      <c r="Y105" s="1"/>
      <c r="Z105" s="1"/>
      <c r="AA105" s="1"/>
      <c r="AB105" s="1"/>
      <c r="AC105" s="1"/>
      <c r="AD105" s="155"/>
      <c r="AE105" s="155"/>
      <c r="AF105" s="155"/>
      <c r="AG105" s="1"/>
      <c r="AH105" s="1"/>
      <c r="AI105" s="1"/>
      <c r="AJ105" s="1"/>
      <c r="AK105" s="1"/>
      <c r="AL105" s="1"/>
      <c r="AM105" s="1"/>
      <c r="AN105" s="155"/>
      <c r="AO105" s="155"/>
      <c r="AP105" s="155"/>
    </row>
    <row r="106" spans="1:42" ht="21">
      <c r="A106" s="173"/>
      <c r="B106" s="173"/>
      <c r="C106" s="173"/>
      <c r="D106" s="173"/>
      <c r="E106" s="172"/>
      <c r="F106" s="173"/>
      <c r="G106" s="42"/>
      <c r="H106" s="156" t="s">
        <v>82</v>
      </c>
      <c r="I106" s="156"/>
      <c r="J106" s="156"/>
      <c r="K106" s="156"/>
      <c r="L106" s="156"/>
      <c r="M106" s="156"/>
      <c r="N106" s="156"/>
      <c r="O106" s="42"/>
      <c r="P106" s="1"/>
      <c r="Q106" s="1"/>
      <c r="R106" s="1"/>
      <c r="S106" s="1"/>
      <c r="T106" s="1"/>
      <c r="U106" s="1"/>
      <c r="V106" s="1"/>
      <c r="W106" s="1"/>
      <c r="X106" s="1"/>
      <c r="Y106" s="40"/>
      <c r="Z106" s="40"/>
      <c r="AA106" s="40"/>
      <c r="AB106" s="40"/>
      <c r="AC106" s="1"/>
      <c r="AD106" s="40"/>
      <c r="AE106" s="40"/>
      <c r="AF106" s="40"/>
      <c r="AG106" s="1"/>
      <c r="AH106" s="1"/>
      <c r="AI106" s="40"/>
      <c r="AJ106" s="40"/>
      <c r="AK106" s="40"/>
      <c r="AL106" s="40"/>
      <c r="AM106" s="1"/>
      <c r="AN106" s="40"/>
      <c r="AO106" s="40"/>
      <c r="AP106" s="40"/>
    </row>
    <row r="107" spans="1:42" ht="18">
      <c r="A107" s="173"/>
      <c r="B107" s="173"/>
      <c r="C107" s="173"/>
      <c r="D107" s="173"/>
      <c r="E107" s="172"/>
      <c r="F107" s="173"/>
      <c r="G107" s="42"/>
      <c r="H107" s="169" t="s">
        <v>6</v>
      </c>
      <c r="I107" s="169" t="s">
        <v>7</v>
      </c>
      <c r="J107" s="169" t="s">
        <v>8</v>
      </c>
      <c r="K107" s="169" t="s">
        <v>9</v>
      </c>
      <c r="L107" s="178" t="s">
        <v>75</v>
      </c>
      <c r="M107" s="160" t="s">
        <v>76</v>
      </c>
      <c r="N107" s="169" t="s">
        <v>11</v>
      </c>
      <c r="O107" s="42"/>
      <c r="P107" s="1"/>
      <c r="Q107" s="1"/>
      <c r="R107" s="1"/>
      <c r="S107" s="1"/>
      <c r="T107" s="1"/>
      <c r="U107" s="1"/>
      <c r="V107" s="1"/>
      <c r="W107" s="1"/>
      <c r="X107" s="1"/>
      <c r="Y107" s="40"/>
      <c r="Z107" s="40"/>
      <c r="AA107" s="40"/>
      <c r="AB107" s="40"/>
      <c r="AC107" s="1"/>
      <c r="AD107" s="40"/>
      <c r="AE107" s="40"/>
      <c r="AF107" s="40"/>
      <c r="AG107" s="1"/>
      <c r="AH107" s="1"/>
      <c r="AI107" s="40"/>
      <c r="AJ107" s="40"/>
      <c r="AK107" s="40"/>
      <c r="AL107" s="40"/>
      <c r="AM107" s="1"/>
      <c r="AN107" s="40"/>
      <c r="AO107" s="40"/>
      <c r="AP107" s="40"/>
    </row>
    <row r="108" spans="1:42" ht="18">
      <c r="A108" s="173"/>
      <c r="B108" s="173"/>
      <c r="C108" s="173"/>
      <c r="D108" s="173"/>
      <c r="E108" s="172"/>
      <c r="F108" s="173"/>
      <c r="G108" s="42"/>
      <c r="H108" s="170"/>
      <c r="I108" s="170"/>
      <c r="J108" s="170"/>
      <c r="K108" s="170"/>
      <c r="L108" s="179"/>
      <c r="M108" s="161"/>
      <c r="N108" s="170"/>
      <c r="O108" s="42"/>
      <c r="P108" s="1"/>
      <c r="Q108" s="1"/>
      <c r="R108" s="1"/>
      <c r="S108" s="1"/>
      <c r="T108" s="1"/>
      <c r="U108" s="1"/>
      <c r="V108" s="1"/>
      <c r="W108" s="1"/>
      <c r="X108" s="1"/>
      <c r="Y108" s="40"/>
      <c r="Z108" s="40"/>
      <c r="AA108" s="40"/>
      <c r="AB108" s="40"/>
      <c r="AC108" s="1"/>
      <c r="AD108" s="40"/>
      <c r="AE108" s="40"/>
      <c r="AF108" s="40"/>
      <c r="AG108" s="1"/>
      <c r="AH108" s="1"/>
      <c r="AI108" s="40"/>
      <c r="AJ108" s="40"/>
      <c r="AK108" s="40"/>
      <c r="AL108" s="40"/>
      <c r="AM108" s="1"/>
      <c r="AN108" s="40"/>
      <c r="AO108" s="40"/>
      <c r="AP108" s="40"/>
    </row>
    <row r="109" spans="1:42" ht="18">
      <c r="A109" s="44"/>
      <c r="B109" s="44"/>
      <c r="C109" s="44"/>
      <c r="D109" s="42"/>
      <c r="E109" s="43"/>
      <c r="F109" s="42"/>
      <c r="G109" s="42"/>
      <c r="H109" s="171"/>
      <c r="I109" s="171"/>
      <c r="J109" s="171"/>
      <c r="K109" s="171"/>
      <c r="L109" s="180"/>
      <c r="M109" s="162"/>
      <c r="N109" s="171"/>
      <c r="O109" s="4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8">
      <c r="A110" s="22"/>
      <c r="B110" s="22"/>
      <c r="C110" s="22"/>
      <c r="D110" s="45"/>
      <c r="E110" s="22"/>
      <c r="F110" s="25"/>
      <c r="G110" s="25"/>
      <c r="H110" s="49" t="s">
        <v>25</v>
      </c>
      <c r="I110" s="49" t="s">
        <v>25</v>
      </c>
      <c r="J110" s="49" t="s">
        <v>26</v>
      </c>
      <c r="K110" s="12"/>
      <c r="L110" s="13"/>
      <c r="M110" s="13"/>
      <c r="N110" s="12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8">
      <c r="A111" s="22"/>
      <c r="B111" s="22"/>
      <c r="C111" s="22"/>
      <c r="D111" s="45"/>
      <c r="E111" s="22"/>
      <c r="F111" s="25"/>
      <c r="G111" s="25"/>
      <c r="H111" s="27"/>
      <c r="I111" s="27" t="s">
        <v>25</v>
      </c>
      <c r="J111" s="27" t="s">
        <v>29</v>
      </c>
      <c r="K111" s="58"/>
      <c r="L111" s="72"/>
      <c r="M111" s="72"/>
      <c r="N111" s="5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8">
      <c r="A112" s="22"/>
      <c r="B112" s="22"/>
      <c r="C112" s="22"/>
      <c r="D112" s="45"/>
      <c r="E112" s="22"/>
      <c r="F112" s="25"/>
      <c r="G112" s="25"/>
      <c r="H112" s="66" t="s">
        <v>27</v>
      </c>
      <c r="I112" s="66" t="s">
        <v>28</v>
      </c>
      <c r="J112" s="66" t="s">
        <v>26</v>
      </c>
      <c r="K112" s="58"/>
      <c r="L112" s="72"/>
      <c r="M112" s="72"/>
      <c r="N112" s="5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8">
      <c r="A113" s="22"/>
      <c r="B113" s="22"/>
      <c r="C113" s="22"/>
      <c r="D113" s="45"/>
      <c r="E113" s="22"/>
      <c r="F113" s="25"/>
      <c r="G113" s="25"/>
      <c r="H113" s="51"/>
      <c r="I113" s="51" t="s">
        <v>30</v>
      </c>
      <c r="J113" s="51" t="s">
        <v>26</v>
      </c>
      <c r="K113" s="58"/>
      <c r="L113" s="72"/>
      <c r="M113" s="72"/>
      <c r="N113" s="5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8">
      <c r="A114" s="22"/>
      <c r="B114" s="22"/>
      <c r="C114" s="22"/>
      <c r="D114" s="45"/>
      <c r="E114" s="22"/>
      <c r="F114" s="25"/>
      <c r="G114" s="25"/>
      <c r="H114" s="51"/>
      <c r="I114" s="51" t="s">
        <v>30</v>
      </c>
      <c r="J114" s="27" t="s">
        <v>29</v>
      </c>
      <c r="K114" s="58"/>
      <c r="L114" s="72"/>
      <c r="M114" s="72"/>
      <c r="N114" s="5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8">
      <c r="A115" s="22"/>
      <c r="B115" s="22"/>
      <c r="C115" s="22"/>
      <c r="D115" s="45"/>
      <c r="E115" s="22"/>
      <c r="F115" s="25"/>
      <c r="G115" s="25"/>
      <c r="H115" s="27" t="s">
        <v>31</v>
      </c>
      <c r="I115" s="27" t="s">
        <v>32</v>
      </c>
      <c r="J115" s="27" t="s">
        <v>26</v>
      </c>
      <c r="K115" s="58"/>
      <c r="L115" s="72"/>
      <c r="M115" s="72"/>
      <c r="N115" s="5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8">
      <c r="A116" s="22"/>
      <c r="B116" s="22"/>
      <c r="C116" s="22"/>
      <c r="D116" s="45"/>
      <c r="E116" s="22"/>
      <c r="F116" s="25"/>
      <c r="G116" s="25"/>
      <c r="H116" s="27"/>
      <c r="I116" s="27" t="s">
        <v>32</v>
      </c>
      <c r="J116" s="27" t="s">
        <v>29</v>
      </c>
      <c r="K116" s="58"/>
      <c r="L116" s="72"/>
      <c r="M116" s="72"/>
      <c r="N116" s="5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8">
      <c r="A117" s="22"/>
      <c r="B117" s="22"/>
      <c r="C117" s="22"/>
      <c r="D117" s="45"/>
      <c r="E117" s="22"/>
      <c r="F117" s="25"/>
      <c r="G117" s="25"/>
      <c r="H117" s="27"/>
      <c r="I117" s="27" t="s">
        <v>33</v>
      </c>
      <c r="J117" s="27" t="s">
        <v>26</v>
      </c>
      <c r="K117" s="87">
        <f>10000+30000</f>
        <v>40000</v>
      </c>
      <c r="L117" s="72" t="s">
        <v>79</v>
      </c>
      <c r="M117" s="72"/>
      <c r="N117" s="5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8">
      <c r="A118" s="22"/>
      <c r="B118" s="22"/>
      <c r="C118" s="22"/>
      <c r="D118" s="45"/>
      <c r="E118" s="22"/>
      <c r="F118" s="25"/>
      <c r="G118" s="25"/>
      <c r="H118" s="27"/>
      <c r="I118" s="27" t="s">
        <v>33</v>
      </c>
      <c r="J118" s="27" t="s">
        <v>29</v>
      </c>
      <c r="K118" s="58"/>
      <c r="L118" s="72"/>
      <c r="M118" s="72"/>
      <c r="N118" s="5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8">
      <c r="A119" s="22"/>
      <c r="B119" s="22"/>
      <c r="C119" s="22"/>
      <c r="D119" s="45"/>
      <c r="E119" s="22"/>
      <c r="F119" s="25"/>
      <c r="G119" s="25"/>
      <c r="H119" s="27"/>
      <c r="I119" s="27" t="s">
        <v>34</v>
      </c>
      <c r="J119" s="27" t="s">
        <v>26</v>
      </c>
      <c r="K119" s="58"/>
      <c r="L119" s="72"/>
      <c r="M119" s="72"/>
      <c r="N119" s="5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8">
      <c r="A120" s="22"/>
      <c r="B120" s="22"/>
      <c r="C120" s="22"/>
      <c r="D120" s="45"/>
      <c r="E120" s="22"/>
      <c r="F120" s="25"/>
      <c r="G120" s="25"/>
      <c r="H120" s="27"/>
      <c r="I120" s="27" t="s">
        <v>34</v>
      </c>
      <c r="J120" s="27" t="s">
        <v>29</v>
      </c>
      <c r="K120" s="17"/>
      <c r="L120" s="17"/>
      <c r="M120" s="15"/>
      <c r="N120" s="19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8">
      <c r="A121" s="22"/>
      <c r="B121" s="22"/>
      <c r="C121" s="22"/>
      <c r="D121" s="45"/>
      <c r="E121" s="22"/>
      <c r="F121" s="25"/>
      <c r="G121" s="25"/>
      <c r="H121" s="27"/>
      <c r="I121" s="27" t="s">
        <v>35</v>
      </c>
      <c r="J121" s="27" t="s">
        <v>26</v>
      </c>
      <c r="K121" s="23"/>
      <c r="L121" s="23"/>
      <c r="M121" s="16"/>
      <c r="N121" s="24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8">
      <c r="A122" s="22"/>
      <c r="B122" s="22"/>
      <c r="C122" s="22"/>
      <c r="D122" s="45"/>
      <c r="E122" s="22"/>
      <c r="F122" s="25"/>
      <c r="G122" s="25"/>
      <c r="H122" s="27"/>
      <c r="I122" s="27" t="s">
        <v>35</v>
      </c>
      <c r="J122" s="27" t="s">
        <v>29</v>
      </c>
      <c r="K122" s="23"/>
      <c r="L122" s="92"/>
      <c r="M122" s="16"/>
      <c r="N122" s="93"/>
      <c r="O122" s="25"/>
    </row>
    <row r="123" spans="1:42" ht="18">
      <c r="A123" s="22"/>
      <c r="B123" s="22"/>
      <c r="C123" s="22"/>
      <c r="D123" s="45"/>
      <c r="E123" s="22"/>
      <c r="F123" s="25"/>
      <c r="G123" s="25"/>
      <c r="H123" s="27" t="s">
        <v>36</v>
      </c>
      <c r="I123" s="27" t="s">
        <v>37</v>
      </c>
      <c r="J123" s="27" t="s">
        <v>26</v>
      </c>
      <c r="K123" s="23"/>
      <c r="L123" s="23"/>
      <c r="M123" s="16"/>
      <c r="N123" s="24"/>
      <c r="O123" s="25"/>
    </row>
    <row r="124" spans="1:42" ht="18">
      <c r="A124" s="22"/>
      <c r="B124" s="22"/>
      <c r="C124" s="22"/>
      <c r="D124" s="45"/>
      <c r="E124" s="22"/>
      <c r="F124" s="25"/>
      <c r="G124" s="25"/>
      <c r="H124" s="27"/>
      <c r="I124" s="27" t="s">
        <v>37</v>
      </c>
      <c r="J124" s="27" t="s">
        <v>29</v>
      </c>
      <c r="K124" s="23"/>
      <c r="L124" s="23"/>
      <c r="M124" s="16"/>
      <c r="N124" s="24"/>
      <c r="O124" s="25"/>
    </row>
    <row r="125" spans="1:42" ht="18">
      <c r="A125" s="22"/>
      <c r="B125" s="22"/>
      <c r="C125" s="22"/>
      <c r="D125" s="45"/>
      <c r="E125" s="52"/>
      <c r="F125" s="25"/>
      <c r="G125" s="25"/>
      <c r="H125" s="27"/>
      <c r="I125" s="27" t="s">
        <v>38</v>
      </c>
      <c r="J125" s="27" t="s">
        <v>26</v>
      </c>
      <c r="K125" s="23"/>
      <c r="L125" s="23"/>
      <c r="M125" s="16"/>
      <c r="N125" s="24"/>
      <c r="O125" s="25"/>
    </row>
    <row r="126" spans="1:42" ht="18">
      <c r="A126" s="22"/>
      <c r="B126" s="22"/>
      <c r="C126" s="22"/>
      <c r="D126" s="45"/>
      <c r="E126" s="22"/>
      <c r="F126" s="29"/>
      <c r="G126" s="29"/>
      <c r="H126" s="51"/>
      <c r="I126" s="27" t="s">
        <v>38</v>
      </c>
      <c r="J126" s="27" t="s">
        <v>29</v>
      </c>
      <c r="K126" s="23"/>
      <c r="L126" s="23"/>
      <c r="M126" s="26"/>
      <c r="N126" s="24"/>
      <c r="O126" s="29"/>
    </row>
    <row r="127" spans="1:42" ht="18">
      <c r="A127" s="22"/>
      <c r="B127" s="22"/>
      <c r="C127" s="22"/>
      <c r="D127" s="45"/>
      <c r="E127" s="22"/>
      <c r="F127" s="25"/>
      <c r="G127" s="25"/>
      <c r="H127" s="27" t="s">
        <v>39</v>
      </c>
      <c r="I127" s="27" t="s">
        <v>40</v>
      </c>
      <c r="J127" s="27" t="s">
        <v>26</v>
      </c>
      <c r="K127" s="23"/>
      <c r="L127" s="23"/>
      <c r="M127" s="16"/>
      <c r="N127" s="28"/>
      <c r="O127" s="25"/>
    </row>
    <row r="128" spans="1:42" ht="18">
      <c r="A128" s="46"/>
      <c r="B128" s="46"/>
      <c r="C128" s="46"/>
      <c r="D128" s="25"/>
      <c r="E128" s="29"/>
      <c r="F128" s="25"/>
      <c r="G128" s="25"/>
      <c r="H128" s="27"/>
      <c r="I128" s="27" t="s">
        <v>40</v>
      </c>
      <c r="J128" s="27" t="s">
        <v>29</v>
      </c>
      <c r="K128" s="74"/>
      <c r="L128" s="74"/>
      <c r="M128" s="75"/>
      <c r="N128" s="76"/>
      <c r="O128" s="25"/>
    </row>
    <row r="129" spans="1:15" ht="18">
      <c r="A129" s="22"/>
      <c r="B129" s="22"/>
      <c r="C129" s="22"/>
      <c r="D129" s="45"/>
      <c r="E129" s="22"/>
      <c r="F129" s="29"/>
      <c r="G129" s="29"/>
      <c r="H129" s="27" t="s">
        <v>41</v>
      </c>
      <c r="I129" s="27" t="s">
        <v>42</v>
      </c>
      <c r="J129" s="27" t="s">
        <v>26</v>
      </c>
      <c r="K129" s="24"/>
      <c r="L129" s="24"/>
      <c r="M129" s="28"/>
      <c r="N129" s="24"/>
      <c r="O129" s="29"/>
    </row>
    <row r="130" spans="1:15" ht="18">
      <c r="A130" s="22"/>
      <c r="B130" s="22"/>
      <c r="C130" s="22"/>
      <c r="D130" s="45"/>
      <c r="E130" s="22"/>
      <c r="F130" s="25"/>
      <c r="G130" s="25"/>
      <c r="H130" s="41"/>
      <c r="I130" s="41" t="s">
        <v>42</v>
      </c>
      <c r="J130" s="41" t="s">
        <v>29</v>
      </c>
      <c r="K130" s="33"/>
      <c r="L130" s="33"/>
      <c r="M130" s="32"/>
      <c r="N130" s="77"/>
      <c r="O130" s="25"/>
    </row>
    <row r="131" spans="1:15" ht="18">
      <c r="A131" s="22"/>
      <c r="B131" s="22"/>
      <c r="C131" s="22"/>
      <c r="D131" s="45"/>
      <c r="E131" s="22"/>
      <c r="F131" s="25"/>
      <c r="G131" s="25"/>
      <c r="H131" s="181" t="s">
        <v>11</v>
      </c>
      <c r="I131" s="182"/>
      <c r="J131" s="183"/>
      <c r="K131" s="36">
        <f>SUM(K110:K130)</f>
        <v>40000</v>
      </c>
      <c r="L131" s="96">
        <f>SUM(L122:L130)</f>
        <v>0</v>
      </c>
      <c r="M131" s="38"/>
      <c r="N131" s="96">
        <f>SUM(N122:N130)</f>
        <v>0</v>
      </c>
      <c r="O131" s="25"/>
    </row>
    <row r="132" spans="1:15" ht="18">
      <c r="A132" s="22"/>
      <c r="B132" s="22"/>
      <c r="C132" s="22"/>
      <c r="D132" s="45"/>
      <c r="E132" s="22"/>
      <c r="F132" s="25"/>
      <c r="G132" s="25"/>
      <c r="H132" s="73"/>
      <c r="I132" s="73"/>
      <c r="J132" s="73"/>
      <c r="K132" s="45"/>
      <c r="L132" s="45"/>
      <c r="M132" s="22"/>
      <c r="N132" s="29"/>
      <c r="O132" s="25"/>
    </row>
    <row r="133" spans="1:15" ht="18">
      <c r="A133" s="22"/>
      <c r="B133" s="22"/>
      <c r="C133" s="22"/>
      <c r="D133" s="45"/>
      <c r="E133" s="22"/>
      <c r="F133" s="25"/>
      <c r="G133" s="25"/>
      <c r="H133" s="73"/>
      <c r="I133" s="73"/>
      <c r="J133" s="73"/>
      <c r="K133" s="45"/>
      <c r="L133" s="45"/>
      <c r="M133" s="22"/>
      <c r="N133" s="29"/>
      <c r="O133" s="25"/>
    </row>
    <row r="134" spans="1:15" ht="18">
      <c r="A134" s="57"/>
      <c r="B134" s="57"/>
      <c r="C134" s="154"/>
      <c r="D134" s="154"/>
      <c r="E134" s="154"/>
      <c r="F134" s="154"/>
      <c r="G134" s="39"/>
      <c r="H134" s="22"/>
      <c r="I134" s="22"/>
      <c r="J134" s="22"/>
      <c r="K134" s="45"/>
      <c r="L134" s="45"/>
      <c r="M134" s="22"/>
      <c r="N134" s="25"/>
      <c r="O134" s="39"/>
    </row>
    <row r="135" spans="1:15" ht="18">
      <c r="A135" s="22"/>
      <c r="B135" s="22"/>
      <c r="C135" s="154"/>
      <c r="D135" s="154"/>
      <c r="E135" s="154"/>
      <c r="F135" s="154"/>
      <c r="G135" s="39"/>
      <c r="H135" s="57"/>
      <c r="I135" s="57"/>
      <c r="J135" s="2" t="s">
        <v>43</v>
      </c>
      <c r="K135" s="2"/>
      <c r="L135" s="155" t="s">
        <v>78</v>
      </c>
      <c r="M135" s="155"/>
      <c r="N135" s="2"/>
      <c r="O135" s="39"/>
    </row>
    <row r="136" spans="1:15" ht="18">
      <c r="A136" s="22"/>
      <c r="B136" s="22"/>
      <c r="C136" s="154"/>
      <c r="D136" s="154"/>
      <c r="E136" s="154"/>
      <c r="F136" s="154"/>
      <c r="G136" s="39"/>
      <c r="H136" s="1"/>
      <c r="I136" s="1"/>
      <c r="J136" s="2" t="s">
        <v>46</v>
      </c>
      <c r="K136" s="2"/>
      <c r="L136" s="155" t="s">
        <v>47</v>
      </c>
      <c r="M136" s="155"/>
      <c r="N136" s="2"/>
      <c r="O136" s="39"/>
    </row>
    <row r="137" spans="1:15" ht="18">
      <c r="A137" s="1"/>
      <c r="B137" s="1"/>
      <c r="C137" s="1"/>
      <c r="D137" s="1"/>
      <c r="E137" s="1"/>
      <c r="F137" s="1"/>
      <c r="G137" s="1"/>
      <c r="H137" s="22"/>
      <c r="I137" s="154" t="s">
        <v>80</v>
      </c>
      <c r="J137" s="154"/>
      <c r="K137" s="154"/>
      <c r="L137" s="155" t="s">
        <v>48</v>
      </c>
      <c r="M137" s="155"/>
      <c r="N137" s="39"/>
      <c r="O137" s="1"/>
    </row>
    <row r="138" spans="1: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50" ht="15.6" customHeight="1"/>
    <row r="151" ht="13.8" customHeight="1"/>
    <row r="152" ht="13.8" customHeight="1"/>
    <row r="153" ht="13.8" customHeight="1"/>
    <row r="154" ht="13.8" customHeight="1"/>
  </sheetData>
  <mergeCells count="260">
    <mergeCell ref="L137:M137"/>
    <mergeCell ref="T31:U31"/>
    <mergeCell ref="T32:U32"/>
    <mergeCell ref="T33:U33"/>
    <mergeCell ref="T65:U65"/>
    <mergeCell ref="T66:U66"/>
    <mergeCell ref="T99:U99"/>
    <mergeCell ref="T100:U100"/>
    <mergeCell ref="P62:R62"/>
    <mergeCell ref="P95:R95"/>
    <mergeCell ref="P69:W69"/>
    <mergeCell ref="P38:P40"/>
    <mergeCell ref="Q38:Q40"/>
    <mergeCell ref="R38:R40"/>
    <mergeCell ref="S38:S40"/>
    <mergeCell ref="U34:V34"/>
    <mergeCell ref="P35:W35"/>
    <mergeCell ref="P36:W36"/>
    <mergeCell ref="T38:T40"/>
    <mergeCell ref="L65:M65"/>
    <mergeCell ref="L66:M66"/>
    <mergeCell ref="L67:M67"/>
    <mergeCell ref="L100:M100"/>
    <mergeCell ref="V71:V73"/>
    <mergeCell ref="H62:J62"/>
    <mergeCell ref="H96:J96"/>
    <mergeCell ref="A69:F69"/>
    <mergeCell ref="H69:N69"/>
    <mergeCell ref="E64:F64"/>
    <mergeCell ref="L64:M64"/>
    <mergeCell ref="L38:L40"/>
    <mergeCell ref="M38:M40"/>
    <mergeCell ref="I38:I40"/>
    <mergeCell ref="J38:J40"/>
    <mergeCell ref="K38:K40"/>
    <mergeCell ref="U96:V96"/>
    <mergeCell ref="W71:W73"/>
    <mergeCell ref="R71:R73"/>
    <mergeCell ref="K72:K74"/>
    <mergeCell ref="A71:A73"/>
    <mergeCell ref="B71:B73"/>
    <mergeCell ref="C71:C73"/>
    <mergeCell ref="D71:D73"/>
    <mergeCell ref="E71:E73"/>
    <mergeCell ref="F71:F73"/>
    <mergeCell ref="J72:J74"/>
    <mergeCell ref="S71:S73"/>
    <mergeCell ref="T71:T73"/>
    <mergeCell ref="H71:N71"/>
    <mergeCell ref="P71:P73"/>
    <mergeCell ref="Q71:Q73"/>
    <mergeCell ref="H72:H74"/>
    <mergeCell ref="I72:I74"/>
    <mergeCell ref="L72:L74"/>
    <mergeCell ref="U71:U73"/>
    <mergeCell ref="M72:M74"/>
    <mergeCell ref="N72:N74"/>
    <mergeCell ref="A106:A108"/>
    <mergeCell ref="B106:B108"/>
    <mergeCell ref="C106:C108"/>
    <mergeCell ref="D106:D108"/>
    <mergeCell ref="E106:E108"/>
    <mergeCell ref="F106:F108"/>
    <mergeCell ref="AE71:AE73"/>
    <mergeCell ref="AF71:AF73"/>
    <mergeCell ref="AG71:AG73"/>
    <mergeCell ref="Y71:Y73"/>
    <mergeCell ref="Z71:Z73"/>
    <mergeCell ref="AA71:AA73"/>
    <mergeCell ref="AB71:AB73"/>
    <mergeCell ref="AC71:AC73"/>
    <mergeCell ref="AD71:AD73"/>
    <mergeCell ref="L101:M101"/>
    <mergeCell ref="L102:M102"/>
    <mergeCell ref="Y95:AA95"/>
    <mergeCell ref="A104:F104"/>
    <mergeCell ref="H104:N104"/>
    <mergeCell ref="A105:F105"/>
    <mergeCell ref="H105:N105"/>
    <mergeCell ref="AD105:AF105"/>
    <mergeCell ref="R98:S98"/>
    <mergeCell ref="C136:D136"/>
    <mergeCell ref="E136:F136"/>
    <mergeCell ref="H106:N106"/>
    <mergeCell ref="H107:H109"/>
    <mergeCell ref="I107:I109"/>
    <mergeCell ref="J107:J109"/>
    <mergeCell ref="K107:K109"/>
    <mergeCell ref="L107:L109"/>
    <mergeCell ref="M107:M109"/>
    <mergeCell ref="N107:N109"/>
    <mergeCell ref="C134:D134"/>
    <mergeCell ref="E134:F134"/>
    <mergeCell ref="C135:D135"/>
    <mergeCell ref="E135:F135"/>
    <mergeCell ref="L135:M135"/>
    <mergeCell ref="L136:M136"/>
    <mergeCell ref="H131:J131"/>
    <mergeCell ref="AN105:AP105"/>
    <mergeCell ref="A103:F103"/>
    <mergeCell ref="H103:N103"/>
    <mergeCell ref="C101:D101"/>
    <mergeCell ref="E101:F101"/>
    <mergeCell ref="C99:D99"/>
    <mergeCell ref="E99:F99"/>
    <mergeCell ref="R99:S99"/>
    <mergeCell ref="C100:D100"/>
    <mergeCell ref="E100:F100"/>
    <mergeCell ref="R100:S100"/>
    <mergeCell ref="I102:K102"/>
    <mergeCell ref="Y69:AG69"/>
    <mergeCell ref="A70:F70"/>
    <mergeCell ref="H70:N70"/>
    <mergeCell ref="P70:W70"/>
    <mergeCell ref="Y70:AG70"/>
    <mergeCell ref="A66:B66"/>
    <mergeCell ref="C66:D66"/>
    <mergeCell ref="E66:F66"/>
    <mergeCell ref="Z66:AB66"/>
    <mergeCell ref="A68:F68"/>
    <mergeCell ref="P68:W68"/>
    <mergeCell ref="Y68:AG68"/>
    <mergeCell ref="I66:K66"/>
    <mergeCell ref="Z64:AB64"/>
    <mergeCell ref="A65:B65"/>
    <mergeCell ref="C65:D65"/>
    <mergeCell ref="E65:F65"/>
    <mergeCell ref="Z65:AB65"/>
    <mergeCell ref="A64:B64"/>
    <mergeCell ref="C64:D64"/>
    <mergeCell ref="Y62:AA62"/>
    <mergeCell ref="AG38:AG40"/>
    <mergeCell ref="AB38:AB40"/>
    <mergeCell ref="AC38:AC40"/>
    <mergeCell ref="AD38:AD40"/>
    <mergeCell ref="AE38:AE40"/>
    <mergeCell ref="AF38:AF40"/>
    <mergeCell ref="U38:U40"/>
    <mergeCell ref="V38:V40"/>
    <mergeCell ref="W38:W40"/>
    <mergeCell ref="Y38:Y40"/>
    <mergeCell ref="Z38:Z40"/>
    <mergeCell ref="AA38:AA40"/>
    <mergeCell ref="A38:A40"/>
    <mergeCell ref="B38:B40"/>
    <mergeCell ref="C38:C40"/>
    <mergeCell ref="D38:D40"/>
    <mergeCell ref="A37:F37"/>
    <mergeCell ref="H37:N37"/>
    <mergeCell ref="P37:W37"/>
    <mergeCell ref="N38:N40"/>
    <mergeCell ref="AK33:AL33"/>
    <mergeCell ref="AN33:AP33"/>
    <mergeCell ref="A34:B34"/>
    <mergeCell ref="C34:D34"/>
    <mergeCell ref="H34:I34"/>
    <mergeCell ref="J34:K34"/>
    <mergeCell ref="P34:Q34"/>
    <mergeCell ref="R34:S34"/>
    <mergeCell ref="Y37:AG37"/>
    <mergeCell ref="Y35:AG35"/>
    <mergeCell ref="Y36:AG36"/>
    <mergeCell ref="D33:F33"/>
    <mergeCell ref="L33:M33"/>
    <mergeCell ref="E38:E40"/>
    <mergeCell ref="F38:F40"/>
    <mergeCell ref="A35:F35"/>
    <mergeCell ref="H35:N35"/>
    <mergeCell ref="A36:F36"/>
    <mergeCell ref="H36:N36"/>
    <mergeCell ref="H38:H40"/>
    <mergeCell ref="A32:B32"/>
    <mergeCell ref="H32:I32"/>
    <mergeCell ref="J32:K32"/>
    <mergeCell ref="AN32:AP32"/>
    <mergeCell ref="H33:I33"/>
    <mergeCell ref="J33:K33"/>
    <mergeCell ref="P33:Q33"/>
    <mergeCell ref="R33:S33"/>
    <mergeCell ref="P32:Q32"/>
    <mergeCell ref="R32:S32"/>
    <mergeCell ref="AA32:AB32"/>
    <mergeCell ref="AD32:AE32"/>
    <mergeCell ref="AK32:AL32"/>
    <mergeCell ref="AA33:AB33"/>
    <mergeCell ref="AD33:AE33"/>
    <mergeCell ref="D32:F32"/>
    <mergeCell ref="L32:M32"/>
    <mergeCell ref="P4:P6"/>
    <mergeCell ref="C4:C6"/>
    <mergeCell ref="D4:D6"/>
    <mergeCell ref="E4:E6"/>
    <mergeCell ref="U30:V30"/>
    <mergeCell ref="AD30:AF30"/>
    <mergeCell ref="AN30:AP30"/>
    <mergeCell ref="A31:B31"/>
    <mergeCell ref="H31:I31"/>
    <mergeCell ref="J31:K31"/>
    <mergeCell ref="P31:Q31"/>
    <mergeCell ref="R31:S31"/>
    <mergeCell ref="AN31:AP31"/>
    <mergeCell ref="D31:F31"/>
    <mergeCell ref="L31:M31"/>
    <mergeCell ref="AA4:AA6"/>
    <mergeCell ref="AB4:AB6"/>
    <mergeCell ref="AC4:AC6"/>
    <mergeCell ref="Q4:Q6"/>
    <mergeCell ref="A28:C28"/>
    <mergeCell ref="H28:J28"/>
    <mergeCell ref="P28:R28"/>
    <mergeCell ref="Y28:AA28"/>
    <mergeCell ref="AI28:AK28"/>
    <mergeCell ref="J4:J6"/>
    <mergeCell ref="K4:K6"/>
    <mergeCell ref="L4:L6"/>
    <mergeCell ref="M4:M6"/>
    <mergeCell ref="N4:N6"/>
    <mergeCell ref="AM4:AM6"/>
    <mergeCell ref="AN4:AN6"/>
    <mergeCell ref="AO4:AO6"/>
    <mergeCell ref="AP4:AP6"/>
    <mergeCell ref="AD4:AD6"/>
    <mergeCell ref="AE4:AE6"/>
    <mergeCell ref="AF4:AF6"/>
    <mergeCell ref="AG4:AG6"/>
    <mergeCell ref="AI4:AI6"/>
    <mergeCell ref="AK4:AK6"/>
    <mergeCell ref="AJ4:AJ6"/>
    <mergeCell ref="W4:W6"/>
    <mergeCell ref="Y4:Y6"/>
    <mergeCell ref="Z4:Z6"/>
    <mergeCell ref="R4:R6"/>
    <mergeCell ref="S4:S6"/>
    <mergeCell ref="T4:T6"/>
    <mergeCell ref="U4:U6"/>
    <mergeCell ref="V4:V6"/>
    <mergeCell ref="I137:K137"/>
    <mergeCell ref="Q66:S66"/>
    <mergeCell ref="A1:F1"/>
    <mergeCell ref="H1:N1"/>
    <mergeCell ref="P1:W1"/>
    <mergeCell ref="Y1:AG1"/>
    <mergeCell ref="AI1:AQ1"/>
    <mergeCell ref="A3:F3"/>
    <mergeCell ref="H3:N3"/>
    <mergeCell ref="P3:W3"/>
    <mergeCell ref="Y3:AG3"/>
    <mergeCell ref="AI3:AQ3"/>
    <mergeCell ref="A2:F2"/>
    <mergeCell ref="H2:N2"/>
    <mergeCell ref="P2:W2"/>
    <mergeCell ref="Y2:AG2"/>
    <mergeCell ref="AI2:AQ2"/>
    <mergeCell ref="F4:F6"/>
    <mergeCell ref="H4:H6"/>
    <mergeCell ref="I4:I6"/>
    <mergeCell ref="A4:A6"/>
    <mergeCell ref="B4:B6"/>
    <mergeCell ref="AQ4:AQ6"/>
    <mergeCell ref="AL4:AL6"/>
  </mergeCells>
  <pageMargins left="0.78740157480314965" right="0" top="0.74803149606299213" bottom="0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ไตรมาส1</vt:lpstr>
      <vt:lpstr>ไตรมาส1!Print_Area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2017-01-10T02:23:17Z</cp:lastPrinted>
  <dcterms:created xsi:type="dcterms:W3CDTF">2016-05-27T09:05:09Z</dcterms:created>
  <dcterms:modified xsi:type="dcterms:W3CDTF">2017-01-11T02:44:53Z</dcterms:modified>
</cp:coreProperties>
</file>