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300" windowWidth="12060" windowHeight="8190" activeTab="4"/>
  </bookViews>
  <sheets>
    <sheet name="รายงานรับ-จ่ายเงินสด" sheetId="1" r:id="rId1"/>
    <sheet name="รายงานกระแสเงินสด" sheetId="2" r:id="rId2"/>
    <sheet name="รายรับจริงประกอบงบทดลอง" sheetId="4" r:id="rId3"/>
    <sheet name="รายละเอียดประกอบงบทดลอง" sheetId="5" r:id="rId4"/>
    <sheet name="งบทดลอง" sheetId="6" r:id="rId5"/>
  </sheets>
  <externalReferences>
    <externalReference r:id="rId8"/>
  </externalReferences>
  <definedNames>
    <definedName name="_xlnm.Print_Titles" localSheetId="0">'รายงานรับ-จ่ายเงินสด'!$4:$6</definedName>
    <definedName name="_xlnm.Print_Titles" localSheetId="2">'รายรับจริงประกอบงบทดลอง'!$5:$5</definedName>
  </definedNames>
  <calcPr calcId="124519"/>
</workbook>
</file>

<file path=xl/sharedStrings.xml><?xml version="1.0" encoding="utf-8"?>
<sst xmlns="http://schemas.openxmlformats.org/spreadsheetml/2006/main" count="334" uniqueCount="265">
  <si>
    <t>เทศบาลตำบลแหลมสัก</t>
  </si>
  <si>
    <t>รายงาน รับ - จ่ายเงินสด</t>
  </si>
  <si>
    <t>จนถึงปัจจุบัน</t>
  </si>
  <si>
    <t>รายการ</t>
  </si>
  <si>
    <t>รหัสบัญชี</t>
  </si>
  <si>
    <t>จำนวนเงินเดือนนี้ที่เกิดขึ้นจริง</t>
  </si>
  <si>
    <t>ประมาณการ</t>
  </si>
  <si>
    <t>เงินอุดหนุนระบุวัตถุประสงค์/เฉพาะกิจ</t>
  </si>
  <si>
    <t>รวม</t>
  </si>
  <si>
    <t>เกิดขึ้นจริง</t>
  </si>
  <si>
    <t>(บาท)</t>
  </si>
  <si>
    <t>ยอดยกมา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</si>
  <si>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</si>
  <si>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>400000</t>
  </si>
  <si>
    <t xml:space="preserve">  ภาษีอากร</t>
  </si>
  <si>
    <t>410000</t>
  </si>
  <si>
    <t xml:space="preserve">  ค่าธรรมเนียม ค่าปรับและใบอนุญาต</t>
  </si>
  <si>
    <t>412000</t>
  </si>
  <si>
    <t xml:space="preserve">  รายได้จากทรัพย์สิน</t>
  </si>
  <si>
    <t>413000</t>
  </si>
  <si>
    <t xml:space="preserve">  รายได้จากสาธารณูปโภคและการพาณิชย์</t>
  </si>
  <si>
    <t>414000</t>
  </si>
  <si>
    <t xml:space="preserve">  รายได้เบ็ดเตล็ด</t>
  </si>
  <si>
    <t>415000</t>
  </si>
  <si>
    <t xml:space="preserve">  ภาษีจัดสรร</t>
  </si>
  <si>
    <t>421000</t>
  </si>
  <si>
    <t xml:space="preserve">  เงินอุดหนุนทั่วไป</t>
  </si>
  <si>
    <t>431000</t>
  </si>
  <si>
    <t xml:space="preserve">  เงินอุดหนุนเฉพาะกิจ</t>
  </si>
  <si>
    <t>441000</t>
  </si>
  <si>
    <t xml:space="preserve">  เงินสด</t>
  </si>
  <si>
    <t>110100</t>
  </si>
  <si>
    <t xml:space="preserve">  ลูกหนี้-เงินยืมเงินงบประมาณ</t>
  </si>
  <si>
    <t>110605</t>
  </si>
  <si>
    <t xml:space="preserve">  รายได้จากรัฐบาลค้างรับ</t>
  </si>
  <si>
    <t>110611</t>
  </si>
  <si>
    <t xml:space="preserve">  ลูกหนี้-ภาษีโรงเรือนและที่ดิน</t>
  </si>
  <si>
    <t>113301</t>
  </si>
  <si>
    <t xml:space="preserve">  ลูกหนี้-ภาษีบำรุงท้องที่</t>
  </si>
  <si>
    <t>113302</t>
  </si>
  <si>
    <t xml:space="preserve">  เงินฝาก กสท.</t>
  </si>
  <si>
    <t>120200</t>
  </si>
  <si>
    <t xml:space="preserve">  เงินรับฝาก (หมายเหตุ 2)</t>
  </si>
  <si>
    <t>215000</t>
  </si>
  <si>
    <t xml:space="preserve">  รายจ่ายค้างจ่าย</t>
  </si>
  <si>
    <t>211000</t>
  </si>
  <si>
    <t xml:space="preserve">  เงินสะสม</t>
  </si>
  <si>
    <t>310000</t>
  </si>
  <si>
    <t xml:space="preserve">  เงินอุดหนุนระบุวัตถุประสงค์ค้างจ่าย</t>
  </si>
  <si>
    <t xml:space="preserve">  รายจ่ายรอจ่าย</t>
  </si>
  <si>
    <t xml:space="preserve">  งบกลาง</t>
  </si>
  <si>
    <t>511000</t>
  </si>
  <si>
    <t xml:space="preserve">  ค่าใช้สอย</t>
  </si>
  <si>
    <t>532000</t>
  </si>
  <si>
    <t>รวมรายรับ</t>
  </si>
  <si>
    <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</si>
  <si>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</si>
  <si>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</si>
  <si>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</si>
  <si>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</si>
  <si>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</si>
  <si>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</si>
  <si>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</si>
  <si>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</si>
  <si>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</si>
  <si>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</si>
  <si>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</si>
  <si>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</si>
  <si>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</si>
  <si>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</si>
  <si>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รายจ่ายอื่น</t>
  </si>
  <si>
    <t>551000</t>
  </si>
  <si>
    <t xml:space="preserve">  เงินอุดหนุน</t>
  </si>
  <si>
    <t>561000</t>
  </si>
  <si>
    <t xml:space="preserve">  เงินฝาก  ก.ส.ท.</t>
  </si>
  <si>
    <t>112002</t>
  </si>
  <si>
    <t xml:space="preserve">  ลูกหนี้-ภาษีป้าย</t>
  </si>
  <si>
    <t>113303</t>
  </si>
  <si>
    <t xml:space="preserve"> เจ้าหนี้เงินกู้ กสท.</t>
  </si>
  <si>
    <t xml:space="preserve"> รายจ่ายรอจ่าย</t>
  </si>
  <si>
    <t>รวมรายจ่าย</t>
  </si>
  <si>
    <t>สูงกว่า</t>
  </si>
  <si>
    <t>รายรับ                รายจ่าย</t>
  </si>
  <si>
    <t>(ต่ำกว่า)</t>
  </si>
  <si>
    <t>ยอดยกไป</t>
  </si>
  <si>
    <t>รายงานกระแสเงินสด</t>
  </si>
  <si>
    <t xml:space="preserve"> </t>
  </si>
  <si>
    <t>รายรับ</t>
  </si>
  <si>
    <t>เดือนนี้</t>
  </si>
  <si>
    <t>ตั้งแต่ต้นปีถึงปัจจุบัน</t>
  </si>
  <si>
    <t>เงินรายรับ</t>
  </si>
  <si>
    <t>เงินรับฝาก</t>
  </si>
  <si>
    <t>เงินสด</t>
  </si>
  <si>
    <t>ลูกหนี้-เงินยืมเงินงบประมาณ</t>
  </si>
  <si>
    <t>เงินสะสม</t>
  </si>
  <si>
    <t>เงินอุดหนุนระบุวัตถุประสงค์ค้างจ่าย</t>
  </si>
  <si>
    <t>รายจ่ายรอจ่าย</t>
  </si>
  <si>
    <t>รายได้จากรัฐบาลค้างรับ</t>
  </si>
  <si>
    <t>เงินฝาก กสท.</t>
  </si>
  <si>
    <t>รายจ่ายค้างจ่าย</t>
  </si>
  <si>
    <t>ลูกหนี้-ภาษีโรงเรือนและที่ดิน</t>
  </si>
  <si>
    <t>ลูกหนี้-ภาษีบำรุงท้องที่</t>
  </si>
  <si>
    <t>ลูกหนี้-ภาษีป้าย</t>
  </si>
  <si>
    <t>เงินอุดหนุน</t>
  </si>
  <si>
    <t>ลูกหนี้เงินยืมเงินสะสม</t>
  </si>
  <si>
    <t>งบกลาง</t>
  </si>
  <si>
    <t>ค่าใช้สอย</t>
  </si>
  <si>
    <t>รายจ่าย</t>
  </si>
  <si>
    <t>จ่ายเงินตามงบประมาณ</t>
  </si>
  <si>
    <t>จ่ายเงินรับฝาก</t>
  </si>
  <si>
    <t>เงินอุดหนุนเฉพาะกิจฝากจังหวัด</t>
  </si>
  <si>
    <t>เงินฝาก ก.ส.ท.</t>
  </si>
  <si>
    <t>เงินอุดหนุนเฉพาะกิจ-สำหรับสนับสนุน ศดว.</t>
  </si>
  <si>
    <t>ค่าวัสดุ (จ่ายจากเงินอุดหนุนเฉพาะกิจสนับสนุนศดว.)</t>
  </si>
  <si>
    <t>ค่าที่ดินและสิ่งก่อสร้าง (จ่ายจากเงินอุดหนุนเฉพาะกิจ-ไทยเข้มแข็ง)</t>
  </si>
  <si>
    <t>ค่าที่ดินและสิ่งก่อสร้าง (จ่ายจากเงินกู้ กสท.)</t>
  </si>
  <si>
    <t>เงินอุดหนุนเฉพาะกิจ-เบี้ยยังชีพคนพิการ</t>
  </si>
  <si>
    <t>เงินอุดหนุนเฉพาะกิจ-เบี้ยยังชีพผู้สูงอายุ</t>
  </si>
  <si>
    <t>เจ้าหนี้เงินกู้ กสท.</t>
  </si>
  <si>
    <t>รับสูง หรือ (ต่ำกว่า) จ่าย</t>
  </si>
  <si>
    <t>รายงานรายรับจริงตามงบประมาณ</t>
  </si>
  <si>
    <t>ปีงบประมาณ พ.ศ. 2559</t>
  </si>
  <si>
    <t>(หมายเหตุ 1)</t>
  </si>
  <si>
    <t>ประเภท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</si>
  <si>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</si>
  <si>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</si>
  <si>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</si>
  <si>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</si>
  <si>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</si>
  <si>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</si>
  <si>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</si>
  <si>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</si>
  <si>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</si>
  <si>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อากรรังนกอีแอ่น</t>
  </si>
  <si>
    <t>รวมหมวดภาษีอากร</t>
  </si>
  <si>
    <t>2.  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</si>
  <si>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</si>
  <si>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</si>
  <si>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</si>
  <si>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</si>
  <si>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</si>
  <si>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</si>
  <si>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</si>
  <si>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</si>
  <si>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</si>
  <si>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</si>
  <si>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</si>
  <si>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</si>
  <si>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รวมหมวดค่าธรรมเนียม ค่าปรับ และใบอนุญาต</t>
  </si>
  <si>
    <t>3.  หมวดรายได้จากทรัพย์สิน</t>
  </si>
  <si>
    <t>ค่าเช่าที่ดิน</t>
  </si>
  <si>
    <t>ค่าเช่าหรือบริการสถานที่</t>
  </si>
  <si>
    <t>ดอกเบี้ย</t>
  </si>
  <si>
    <t>รวมหมวดรายได้จากทรัพย์สิน</t>
  </si>
  <si>
    <t>4.  หมวดรายได้จากสาธารณูปโภคและการพาณิชย์</t>
  </si>
  <si>
    <t>รายได้หรือเงินสะสมจากการโอนกิจการสาธารณูปโภคหรือการพาณิชย์</t>
  </si>
  <si>
    <t>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</si>
  <si>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</si>
  <si>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</si>
  <si>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ค่าขายแบบแปลน</t>
  </si>
  <si>
    <t>รายได้เบ็ดเตล็ดอื่นๆ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</si>
  <si>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</si>
  <si>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</si>
  <si>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</si>
  <si>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</si>
  <si>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</si>
  <si>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</si>
  <si>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</si>
  <si>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</si>
  <si>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</si>
  <si>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</si>
  <si>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</si>
  <si>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</si>
  <si>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</si>
  <si>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</si>
  <si>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</si>
  <si>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</si>
  <si>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</si>
  <si>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</si>
  <si>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</si>
  <si>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</si>
  <si>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</si>
  <si>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</t>
  </si>
  <si>
    <t>รวมหมวดเงินอุดหนุนทั่วไป</t>
  </si>
  <si>
    <t>รายได้ที่รัฐบาลอุดหนุนโดยระบุวัตถุประสงค์</t>
  </si>
  <si>
    <t>8.  เงินอุดหนุนทั่วไป ระบุวัตถุประสงค์</t>
  </si>
  <si>
    <t>เงินอุดหนุนทั่วไป-เงินเดือนพนักงาน</t>
  </si>
  <si>
    <t xml:space="preserve">เงินอุดหนุนทั่วไป-เงินเดือนพนักงานจ้าง </t>
  </si>
  <si>
    <t xml:space="preserve">เงินอุดหนุนทั่วไป-ประกันสังคม 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</si>
  <si>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</si>
  <si>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</si>
  <si>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</si>
  <si>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รวมเงินอุดหนุนทั่วไป 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</si>
  <si>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</si>
  <si>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</si>
  <si>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</si>
  <si>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</si>
  <si>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</si>
  <si>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</si>
  <si>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</si>
  <si>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</si>
  <si>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</si>
  <si>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</si>
  <si>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</si>
  <si>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</si>
  <si>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</si>
  <si>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</si>
  <si>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</si>
  <si>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</si>
  <si>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</si>
  <si>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</si>
  <si>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</si>
  <si>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-ดอกเบี้ยเงินฝากโครงการปรับปรุงขยายเขตถนนสายอ่าวน้ำฯ (ทท.)</t>
  </si>
  <si>
    <t>เงินรับฝาก - รอคืนจังหวัด (ค่าปรับผิดสัญญา)</t>
  </si>
  <si>
    <t>เงินรับฝาก - ค่าใช้จ่ายอื่น</t>
  </si>
  <si>
    <t>ภาษีหน้าฎีกา</t>
  </si>
  <si>
    <t>งบทดลอง</t>
  </si>
  <si>
    <t>เดบิท</t>
  </si>
  <si>
    <t>เครดิต</t>
  </si>
  <si>
    <t>111100</t>
  </si>
  <si>
    <t xml:space="preserve">เงินฝากธ.กรุงไทย </t>
  </si>
  <si>
    <t>สาขาอ่าวลึก  ออมทรัพย์</t>
  </si>
  <si>
    <t>02421-4</t>
  </si>
  <si>
    <t>33732-4</t>
  </si>
  <si>
    <t xml:space="preserve">สาขาอ่าวลึก  ประจำ  </t>
  </si>
  <si>
    <t>00544-2</t>
  </si>
  <si>
    <t xml:space="preserve">สาขาอ่าวลึก  กระแสรายวัน  </t>
  </si>
  <si>
    <t>01073-4</t>
  </si>
  <si>
    <t>เงินฝาก ธ.ก.ส. 22533-8</t>
  </si>
  <si>
    <t>ลูกหนี้เงินยืมเงินงบประมาณ</t>
  </si>
  <si>
    <t>113100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</si>
  <si>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</si>
  <si>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</si>
  <si>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</si>
  <si>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</si>
  <si>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</si>
  <si>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</si>
  <si>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</si>
  <si>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</si>
  <si>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</si>
  <si>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</si>
  <si>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</si>
  <si>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</si>
  <si>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ค่าปรับหน้าฎีกา</t>
  </si>
  <si>
    <t>เงินรับฝาก (หมายเหตุ 2)</t>
  </si>
  <si>
    <t>เงินทุนสำรองเงินสะสม</t>
  </si>
  <si>
    <t>เงินรายรับ (หมายเหตุ 1)</t>
  </si>
  <si>
    <t>110606</t>
  </si>
  <si>
    <t xml:space="preserve">  ลูกหนี้-เงินสะสม</t>
  </si>
  <si>
    <t xml:space="preserve">  เจ้าหนี้เงินสะสม</t>
  </si>
  <si>
    <t>240100</t>
  </si>
  <si>
    <t>เจ้าหนี้เงินสะสม</t>
  </si>
  <si>
    <t>ลูกหนี้-เงินสะสม</t>
  </si>
  <si>
    <t xml:space="preserve">  ลูกหนี้เงินสะสม</t>
  </si>
  <si>
    <t>140300</t>
  </si>
  <si>
    <t>ลูกหนี้เงินสะสม</t>
  </si>
  <si>
    <t>เงินอุดหนุนทั่วไป-ส่งเสริมการมีส่วนร่วมของชุมชนในการคัดแยกขยะ</t>
  </si>
  <si>
    <t>เงินรับฝาก - รอคืนกองทุนสิ่งแวดล้อม</t>
  </si>
  <si>
    <t>ปีงบประมาณ  2559   ประจำเดือน กันยายน 2559</t>
  </si>
  <si>
    <t>ณ  วันที่  30  กันยายน  2559</t>
  </si>
  <si>
    <t>เงินรับฝาก-โครงการรณรงค์ควบคุมและป้องกันโรคไข้เลือดออก 2559  (สปสช.)</t>
  </si>
  <si>
    <t xml:space="preserve">  ประจำเดือน  กันยายน</t>
  </si>
  <si>
    <t xml:space="preserve"> เงินอุดหนุนเฉพาะกิจ</t>
  </si>
  <si>
    <t>ณ   วันที่  30  กันยายน 2559</t>
  </si>
  <si>
    <t>เงินอุดหนุนเฉพาะกิจ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</si>
</sst>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;[Red]#,##0"/>
    <numFmt numFmtId="190" formatCode="#,##0.00_ ;\-#,##0.00\ "/>
  </numFmts>
  <fonts count="34">
    <font>
      <sz val="10"/>
      <name val="Arial"/>
      <family val="2"/>
    </font>
    <font>
      <b/>
      <sz val="14"/>
      <name val="AngsanaUPC"/>
      <family val="1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2"/>
      <color indexed="8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TH SarabunPSK"/>
      <family val="2"/>
    </font>
    <font>
      <b/>
      <sz val="12.5"/>
      <color rgb="FF000000"/>
      <name val="TH SarabunPSK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 style="hair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 style="hair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/>
    <xf numFmtId="0" fontId="4" fillId="0" borderId="0" xfId="0" applyFont="1"/>
    <xf numFmtId="188" fontId="6" fillId="0" borderId="0" xfId="20" applyNumberFormat="1" applyFont="1" applyBorder="1"/>
    <xf numFmtId="49" fontId="1" fillId="0" borderId="0" xfId="2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/>
    <xf numFmtId="0" fontId="8" fillId="0" borderId="0" xfId="0" applyFont="1" applyAlignment="1">
      <alignment/>
    </xf>
    <xf numFmtId="0" fontId="9" fillId="0" borderId="0" xfId="0" applyFont="1"/>
    <xf numFmtId="49" fontId="10" fillId="0" borderId="0" xfId="20" applyNumberFormat="1" applyFont="1" applyBorder="1" applyAlignment="1">
      <alignment horizontal="center"/>
    </xf>
    <xf numFmtId="187" fontId="7" fillId="0" borderId="0" xfId="20" applyFont="1" applyAlignment="1">
      <alignment horizontal="center"/>
    </xf>
    <xf numFmtId="4" fontId="7" fillId="0" borderId="0" xfId="0" applyNumberFormat="1" applyFont="1" applyAlignment="1">
      <alignment/>
    </xf>
    <xf numFmtId="187" fontId="7" fillId="0" borderId="0" xfId="2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87" fontId="7" fillId="0" borderId="0" xfId="20" applyFont="1"/>
    <xf numFmtId="187" fontId="7" fillId="0" borderId="0" xfId="20" applyFont="1" applyAlignment="1">
      <alignment/>
    </xf>
    <xf numFmtId="187" fontId="7" fillId="0" borderId="0" xfId="20" applyNumberFormat="1" applyFont="1" applyAlignment="1">
      <alignment horizontal="center"/>
    </xf>
    <xf numFmtId="187" fontId="7" fillId="0" borderId="0" xfId="20" applyFont="1" applyAlignment="1">
      <alignment horizontal="right"/>
    </xf>
    <xf numFmtId="49" fontId="11" fillId="0" borderId="0" xfId="20" applyNumberFormat="1" applyFont="1" applyBorder="1" applyAlignment="1">
      <alignment horizontal="center"/>
    </xf>
    <xf numFmtId="187" fontId="7" fillId="0" borderId="0" xfId="20" applyFont="1" applyBorder="1"/>
    <xf numFmtId="4" fontId="7" fillId="0" borderId="0" xfId="0" applyNumberFormat="1" applyFont="1" applyBorder="1" applyAlignment="1">
      <alignment horizontal="right"/>
    </xf>
    <xf numFmtId="187" fontId="8" fillId="0" borderId="0" xfId="20" applyFont="1" applyBorder="1" applyAlignment="1">
      <alignment horizontal="center"/>
    </xf>
    <xf numFmtId="187" fontId="8" fillId="0" borderId="0" xfId="20" applyNumberFormat="1" applyFont="1" applyBorder="1" applyAlignment="1">
      <alignment shrinkToFit="1"/>
    </xf>
    <xf numFmtId="0" fontId="13" fillId="0" borderId="0" xfId="0" applyFont="1"/>
    <xf numFmtId="0" fontId="13" fillId="0" borderId="0" xfId="0" applyFont="1" applyBorder="1"/>
    <xf numFmtId="187" fontId="14" fillId="0" borderId="1" xfId="0" applyNumberFormat="1" applyFont="1" applyBorder="1"/>
    <xf numFmtId="188" fontId="13" fillId="0" borderId="2" xfId="20" applyNumberFormat="1" applyFont="1" applyBorder="1"/>
    <xf numFmtId="43" fontId="14" fillId="0" borderId="2" xfId="0" applyNumberFormat="1" applyFont="1" applyBorder="1"/>
    <xf numFmtId="43" fontId="14" fillId="0" borderId="3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5" fillId="0" borderId="0" xfId="0" applyFont="1" applyAlignment="1">
      <alignment/>
    </xf>
    <xf numFmtId="187" fontId="15" fillId="0" borderId="4" xfId="20" applyFont="1" applyBorder="1"/>
    <xf numFmtId="187" fontId="16" fillId="0" borderId="0" xfId="20" applyFont="1" applyBorder="1" applyAlignment="1">
      <alignment/>
    </xf>
    <xf numFmtId="187" fontId="16" fillId="0" borderId="0" xfId="20" applyFont="1"/>
    <xf numFmtId="187" fontId="15" fillId="0" borderId="5" xfId="20" applyFont="1" applyBorder="1" applyAlignment="1">
      <alignment horizontal="center" shrinkToFit="1"/>
    </xf>
    <xf numFmtId="187" fontId="15" fillId="0" borderId="4" xfId="20" applyNumberFormat="1" applyFont="1" applyBorder="1" applyAlignment="1">
      <alignment shrinkToFit="1"/>
    </xf>
    <xf numFmtId="0" fontId="14" fillId="0" borderId="6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187" fontId="13" fillId="0" borderId="0" xfId="0" applyNumberFormat="1" applyFont="1"/>
    <xf numFmtId="188" fontId="13" fillId="0" borderId="1" xfId="20" applyNumberFormat="1" applyFont="1" applyBorder="1"/>
    <xf numFmtId="43" fontId="13" fillId="0" borderId="0" xfId="0" applyNumberFormat="1" applyFont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3" fillId="0" borderId="7" xfId="0" applyFont="1" applyBorder="1"/>
    <xf numFmtId="4" fontId="13" fillId="0" borderId="0" xfId="0" applyNumberFormat="1" applyFont="1"/>
    <xf numFmtId="187" fontId="14" fillId="0" borderId="1" xfId="20" applyFont="1" applyBorder="1"/>
    <xf numFmtId="0" fontId="14" fillId="0" borderId="1" xfId="0" applyFont="1" applyBorder="1"/>
    <xf numFmtId="0" fontId="13" fillId="0" borderId="9" xfId="0" applyFont="1" applyBorder="1"/>
    <xf numFmtId="3" fontId="13" fillId="0" borderId="10" xfId="0" applyNumberFormat="1" applyFont="1" applyBorder="1"/>
    <xf numFmtId="3" fontId="14" fillId="0" borderId="9" xfId="0" applyNumberFormat="1" applyFont="1" applyBorder="1"/>
    <xf numFmtId="0" fontId="13" fillId="0" borderId="11" xfId="0" applyFont="1" applyBorder="1"/>
    <xf numFmtId="187" fontId="14" fillId="0" borderId="11" xfId="20" applyFont="1" applyBorder="1"/>
    <xf numFmtId="0" fontId="14" fillId="0" borderId="11" xfId="0" applyFont="1" applyBorder="1"/>
    <xf numFmtId="0" fontId="13" fillId="0" borderId="12" xfId="0" applyFont="1" applyBorder="1"/>
    <xf numFmtId="0" fontId="18" fillId="0" borderId="12" xfId="0" applyFont="1" applyBorder="1"/>
    <xf numFmtId="187" fontId="19" fillId="0" borderId="12" xfId="20" applyFont="1" applyBorder="1" applyAlignment="1">
      <alignment horizontal="right"/>
    </xf>
    <xf numFmtId="0" fontId="13" fillId="0" borderId="12" xfId="0" applyFont="1" applyBorder="1" applyAlignment="1">
      <alignment horizontal="left" vertical="justify" shrinkToFit="1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87" fontId="19" fillId="0" borderId="12" xfId="20" applyFont="1" applyBorder="1" applyAlignment="1">
      <alignment horizontal="center"/>
    </xf>
    <xf numFmtId="187" fontId="19" fillId="0" borderId="12" xfId="20" applyFont="1" applyBorder="1"/>
    <xf numFmtId="187" fontId="13" fillId="0" borderId="12" xfId="20" applyFont="1" applyBorder="1"/>
    <xf numFmtId="187" fontId="13" fillId="0" borderId="12" xfId="20" applyFont="1" applyBorder="1" applyAlignment="1">
      <alignment horizontal="center"/>
    </xf>
    <xf numFmtId="3" fontId="13" fillId="0" borderId="12" xfId="0" applyNumberFormat="1" applyFont="1" applyBorder="1" applyAlignment="1">
      <alignment horizontal="left"/>
    </xf>
    <xf numFmtId="189" fontId="13" fillId="0" borderId="12" xfId="0" applyNumberFormat="1" applyFont="1" applyBorder="1" applyAlignment="1">
      <alignment horizontal="left"/>
    </xf>
    <xf numFmtId="189" fontId="13" fillId="0" borderId="12" xfId="0" applyNumberFormat="1" applyFont="1" applyBorder="1" applyAlignment="1">
      <alignment/>
    </xf>
    <xf numFmtId="188" fontId="14" fillId="0" borderId="13" xfId="0" applyNumberFormat="1" applyFont="1" applyBorder="1" applyAlignment="1">
      <alignment horizontal="center"/>
    </xf>
    <xf numFmtId="188" fontId="14" fillId="0" borderId="5" xfId="20" applyNumberFormat="1" applyFont="1" applyBorder="1" applyAlignment="1">
      <alignment horizontal="center"/>
    </xf>
    <xf numFmtId="188" fontId="14" fillId="0" borderId="0" xfId="20" applyNumberFormat="1" applyFont="1" applyAlignment="1">
      <alignment horizontal="center"/>
    </xf>
    <xf numFmtId="188" fontId="14" fillId="0" borderId="0" xfId="20" applyNumberFormat="1" applyFont="1" applyBorder="1" applyAlignment="1">
      <alignment horizontal="center"/>
    </xf>
    <xf numFmtId="3" fontId="13" fillId="0" borderId="11" xfId="0" applyNumberFormat="1" applyFont="1" applyBorder="1"/>
    <xf numFmtId="0" fontId="14" fillId="0" borderId="11" xfId="0" applyFont="1" applyBorder="1" applyAlignment="1">
      <alignment horizontal="left"/>
    </xf>
    <xf numFmtId="4" fontId="13" fillId="0" borderId="12" xfId="0" applyNumberFormat="1" applyFont="1" applyBorder="1"/>
    <xf numFmtId="0" fontId="13" fillId="0" borderId="12" xfId="0" applyFont="1" applyBorder="1" applyAlignment="1">
      <alignment horizontal="justify"/>
    </xf>
    <xf numFmtId="0" fontId="13" fillId="0" borderId="12" xfId="0" applyFont="1" applyBorder="1" applyAlignment="1">
      <alignment horizontal="left"/>
    </xf>
    <xf numFmtId="187" fontId="13" fillId="0" borderId="12" xfId="20" applyFont="1" applyBorder="1" applyAlignment="1">
      <alignment horizontal="right"/>
    </xf>
    <xf numFmtId="188" fontId="13" fillId="0" borderId="12" xfId="20" applyNumberFormat="1" applyFont="1" applyBorder="1" applyAlignment="1">
      <alignment horizontal="left"/>
    </xf>
    <xf numFmtId="0" fontId="16" fillId="0" borderId="14" xfId="0" applyFont="1" applyBorder="1"/>
    <xf numFmtId="187" fontId="16" fillId="0" borderId="14" xfId="20" applyFont="1" applyBorder="1" applyAlignment="1">
      <alignment horizontal="center"/>
    </xf>
    <xf numFmtId="0" fontId="15" fillId="0" borderId="14" xfId="0" applyFont="1" applyBorder="1" applyAlignment="1">
      <alignment/>
    </xf>
    <xf numFmtId="0" fontId="16" fillId="0" borderId="15" xfId="0" applyFont="1" applyBorder="1"/>
    <xf numFmtId="187" fontId="16" fillId="0" borderId="15" xfId="2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6" xfId="0" applyFont="1" applyBorder="1"/>
    <xf numFmtId="187" fontId="16" fillId="0" borderId="14" xfId="20" applyFont="1" applyBorder="1"/>
    <xf numFmtId="187" fontId="16" fillId="0" borderId="15" xfId="20" applyFont="1" applyBorder="1"/>
    <xf numFmtId="187" fontId="16" fillId="0" borderId="15" xfId="20" applyFont="1" applyBorder="1" applyAlignment="1">
      <alignment horizontal="right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5" fillId="0" borderId="15" xfId="0" applyFont="1" applyBorder="1"/>
    <xf numFmtId="0" fontId="15" fillId="0" borderId="16" xfId="0" applyFont="1" applyBorder="1"/>
    <xf numFmtId="187" fontId="16" fillId="0" borderId="16" xfId="20" applyFont="1" applyBorder="1"/>
    <xf numFmtId="187" fontId="14" fillId="0" borderId="17" xfId="20" applyFont="1" applyBorder="1"/>
    <xf numFmtId="0" fontId="14" fillId="0" borderId="1" xfId="0" applyFont="1" applyBorder="1" applyAlignment="1">
      <alignment horizontal="center" vertical="center"/>
    </xf>
    <xf numFmtId="187" fontId="13" fillId="0" borderId="11" xfId="20" applyFont="1" applyBorder="1"/>
    <xf numFmtId="0" fontId="13" fillId="0" borderId="18" xfId="0" applyFont="1" applyBorder="1"/>
    <xf numFmtId="187" fontId="13" fillId="0" borderId="18" xfId="20" applyFont="1" applyBorder="1" applyAlignment="1">
      <alignment horizontal="center"/>
    </xf>
    <xf numFmtId="3" fontId="13" fillId="0" borderId="18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4" fontId="14" fillId="0" borderId="11" xfId="20" applyNumberFormat="1" applyFont="1" applyBorder="1"/>
    <xf numFmtId="0" fontId="14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19" xfId="0" applyFont="1" applyBorder="1"/>
    <xf numFmtId="0" fontId="13" fillId="0" borderId="15" xfId="0" applyFont="1" applyBorder="1"/>
    <xf numFmtId="0" fontId="14" fillId="0" borderId="12" xfId="0" applyFont="1" applyBorder="1" applyAlignment="1">
      <alignment horizontal="center"/>
    </xf>
    <xf numFmtId="0" fontId="20" fillId="0" borderId="0" xfId="0" applyFont="1" applyBorder="1"/>
    <xf numFmtId="187" fontId="13" fillId="0" borderId="19" xfId="20" applyFont="1" applyBorder="1" applyAlignment="1">
      <alignment horizontal="right"/>
    </xf>
    <xf numFmtId="0" fontId="13" fillId="0" borderId="12" xfId="0" applyFont="1" applyBorder="1" applyAlignment="1" quotePrefix="1">
      <alignment horizontal="center"/>
    </xf>
    <xf numFmtId="187" fontId="13" fillId="0" borderId="19" xfId="20" applyFont="1" applyBorder="1"/>
    <xf numFmtId="187" fontId="20" fillId="0" borderId="0" xfId="20" applyFont="1" applyBorder="1"/>
    <xf numFmtId="0" fontId="13" fillId="0" borderId="19" xfId="0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187" fontId="13" fillId="0" borderId="19" xfId="20" applyFont="1" applyBorder="1" applyAlignment="1" quotePrefix="1">
      <alignment horizontal="right"/>
    </xf>
    <xf numFmtId="9" fontId="20" fillId="0" borderId="0" xfId="21" applyFont="1" applyBorder="1"/>
    <xf numFmtId="187" fontId="1" fillId="0" borderId="0" xfId="20" applyFont="1" applyBorder="1"/>
    <xf numFmtId="188" fontId="20" fillId="0" borderId="0" xfId="20" applyNumberFormat="1" applyFont="1" applyBorder="1"/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/>
    <xf numFmtId="0" fontId="14" fillId="0" borderId="19" xfId="0" applyFont="1" applyBorder="1" applyAlignment="1">
      <alignment horizontal="center"/>
    </xf>
    <xf numFmtId="188" fontId="14" fillId="0" borderId="19" xfId="20" applyNumberFormat="1" applyFont="1" applyBorder="1"/>
    <xf numFmtId="188" fontId="13" fillId="0" borderId="19" xfId="20" applyNumberFormat="1" applyFont="1" applyBorder="1"/>
    <xf numFmtId="188" fontId="20" fillId="0" borderId="0" xfId="2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0" xfId="0" applyFont="1" applyBorder="1"/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87" fontId="14" fillId="0" borderId="3" xfId="20" applyFont="1" applyBorder="1"/>
    <xf numFmtId="43" fontId="4" fillId="0" borderId="0" xfId="0" applyNumberFormat="1" applyFont="1"/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center"/>
    </xf>
    <xf numFmtId="187" fontId="13" fillId="0" borderId="0" xfId="20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87" fontId="13" fillId="0" borderId="0" xfId="20" applyFont="1" applyBorder="1"/>
    <xf numFmtId="187" fontId="13" fillId="0" borderId="0" xfId="20" applyFont="1" applyBorder="1" applyAlignment="1" quotePrefix="1">
      <alignment horizontal="right"/>
    </xf>
    <xf numFmtId="188" fontId="13" fillId="0" borderId="0" xfId="20" applyNumberFormat="1" applyFont="1" applyBorder="1"/>
    <xf numFmtId="187" fontId="13" fillId="0" borderId="0" xfId="20" applyFont="1" applyBorder="1" applyAlignment="1">
      <alignment horizontal="center"/>
    </xf>
    <xf numFmtId="188" fontId="14" fillId="0" borderId="0" xfId="20" applyNumberFormat="1" applyFont="1" applyBorder="1"/>
    <xf numFmtId="0" fontId="13" fillId="0" borderId="0" xfId="0" applyFont="1" applyBorder="1" applyAlignment="1">
      <alignment horizontal="left"/>
    </xf>
    <xf numFmtId="187" fontId="14" fillId="0" borderId="0" xfId="20" applyFont="1" applyBorder="1"/>
    <xf numFmtId="0" fontId="4" fillId="0" borderId="0" xfId="0" applyFont="1" applyBorder="1"/>
    <xf numFmtId="0" fontId="23" fillId="0" borderId="0" xfId="0" applyFont="1" applyAlignment="1">
      <alignment wrapText="1" readingOrder="1"/>
    </xf>
    <xf numFmtId="0" fontId="24" fillId="0" borderId="0" xfId="0" applyFont="1" applyAlignment="1">
      <alignment/>
    </xf>
    <xf numFmtId="0" fontId="25" fillId="0" borderId="0" xfId="0" applyFont="1" applyAlignment="1">
      <alignment wrapText="1" readingOrder="1"/>
    </xf>
    <xf numFmtId="0" fontId="25" fillId="0" borderId="6" xfId="0" applyFont="1" applyBorder="1" applyAlignment="1">
      <alignment wrapText="1" readingOrder="1"/>
    </xf>
    <xf numFmtId="0" fontId="25" fillId="0" borderId="1" xfId="0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 readingOrder="1"/>
    </xf>
    <xf numFmtId="43" fontId="26" fillId="0" borderId="1" xfId="20" applyNumberFormat="1" applyFont="1" applyBorder="1" applyAlignment="1">
      <alignment horizontal="center" vertical="center" wrapText="1" readingOrder="1"/>
    </xf>
    <xf numFmtId="0" fontId="27" fillId="0" borderId="21" xfId="0" applyFont="1" applyBorder="1"/>
    <xf numFmtId="0" fontId="25" fillId="0" borderId="22" xfId="0" applyFont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wrapText="1" readingOrder="1"/>
    </xf>
    <xf numFmtId="0" fontId="26" fillId="0" borderId="11" xfId="0" applyFont="1" applyBorder="1" applyAlignment="1">
      <alignment horizontal="center" wrapText="1" readingOrder="1"/>
    </xf>
    <xf numFmtId="43" fontId="26" fillId="0" borderId="11" xfId="20" applyNumberFormat="1" applyFont="1" applyBorder="1" applyAlignment="1">
      <alignment horizontal="center" wrapText="1" readingOrder="1"/>
    </xf>
    <xf numFmtId="0" fontId="24" fillId="0" borderId="0" xfId="0" applyFont="1"/>
    <xf numFmtId="0" fontId="25" fillId="0" borderId="23" xfId="0" applyFont="1" applyBorder="1" applyAlignment="1">
      <alignment horizontal="center" wrapText="1" readingOrder="1"/>
    </xf>
    <xf numFmtId="0" fontId="26" fillId="0" borderId="23" xfId="0" applyFont="1" applyBorder="1" applyAlignment="1">
      <alignment horizontal="center" wrapText="1" readingOrder="1"/>
    </xf>
    <xf numFmtId="43" fontId="26" fillId="0" borderId="23" xfId="20" applyNumberFormat="1" applyFont="1" applyBorder="1" applyAlignment="1">
      <alignment horizontal="center" wrapText="1" readingOrder="1"/>
    </xf>
    <xf numFmtId="0" fontId="24" fillId="0" borderId="19" xfId="0" applyFont="1" applyBorder="1"/>
    <xf numFmtId="0" fontId="23" fillId="0" borderId="24" xfId="0" applyFont="1" applyBorder="1" applyAlignment="1">
      <alignment horizontal="left" vertical="top" wrapText="1" readingOrder="1"/>
    </xf>
    <xf numFmtId="0" fontId="28" fillId="0" borderId="12" xfId="0" applyFont="1" applyBorder="1" applyAlignment="1">
      <alignment horizontal="center" wrapText="1" readingOrder="1"/>
    </xf>
    <xf numFmtId="4" fontId="28" fillId="0" borderId="12" xfId="0" applyNumberFormat="1" applyFont="1" applyBorder="1" applyAlignment="1">
      <alignment horizontal="right" wrapText="1" readingOrder="1"/>
    </xf>
    <xf numFmtId="43" fontId="28" fillId="0" borderId="12" xfId="20" applyNumberFormat="1" applyFont="1" applyBorder="1" applyAlignment="1">
      <alignment horizontal="right" wrapText="1" readingOrder="1"/>
    </xf>
    <xf numFmtId="0" fontId="24" fillId="0" borderId="25" xfId="0" applyFont="1" applyBorder="1"/>
    <xf numFmtId="0" fontId="23" fillId="0" borderId="9" xfId="0" applyFont="1" applyBorder="1" applyAlignment="1">
      <alignment horizontal="left" vertical="top" wrapText="1" readingOrder="1"/>
    </xf>
    <xf numFmtId="0" fontId="28" fillId="0" borderId="2" xfId="0" applyFont="1" applyBorder="1" applyAlignment="1">
      <alignment horizontal="center" wrapText="1" readingOrder="1"/>
    </xf>
    <xf numFmtId="4" fontId="28" fillId="0" borderId="2" xfId="0" applyNumberFormat="1" applyFont="1" applyBorder="1" applyAlignment="1">
      <alignment horizontal="right" wrapText="1" readingOrder="1"/>
    </xf>
    <xf numFmtId="43" fontId="28" fillId="0" borderId="2" xfId="20" applyNumberFormat="1" applyFont="1" applyBorder="1" applyAlignment="1">
      <alignment horizontal="right" wrapText="1" readingOrder="1"/>
    </xf>
    <xf numFmtId="0" fontId="24" fillId="0" borderId="26" xfId="0" applyFont="1" applyBorder="1"/>
    <xf numFmtId="0" fontId="25" fillId="0" borderId="27" xfId="0" applyFont="1" applyBorder="1" applyAlignment="1">
      <alignment horizontal="right" vertical="center" wrapText="1" readingOrder="1"/>
    </xf>
    <xf numFmtId="0" fontId="26" fillId="0" borderId="28" xfId="0" applyFont="1" applyBorder="1" applyAlignment="1">
      <alignment horizontal="center" wrapText="1" readingOrder="1"/>
    </xf>
    <xf numFmtId="4" fontId="26" fillId="0" borderId="28" xfId="0" applyNumberFormat="1" applyFont="1" applyBorder="1" applyAlignment="1">
      <alignment horizontal="right" wrapText="1" readingOrder="1"/>
    </xf>
    <xf numFmtId="43" fontId="26" fillId="0" borderId="28" xfId="20" applyNumberFormat="1" applyFont="1" applyBorder="1" applyAlignment="1">
      <alignment horizontal="right" wrapText="1" readingOrder="1"/>
    </xf>
    <xf numFmtId="0" fontId="26" fillId="0" borderId="29" xfId="0" applyFont="1" applyBorder="1" applyAlignment="1">
      <alignment horizontal="center" wrapText="1" readingOrder="1"/>
    </xf>
    <xf numFmtId="4" fontId="26" fillId="0" borderId="29" xfId="0" applyNumberFormat="1" applyFont="1" applyBorder="1" applyAlignment="1">
      <alignment horizontal="right" wrapText="1" readingOrder="1"/>
    </xf>
    <xf numFmtId="43" fontId="26" fillId="0" borderId="29" xfId="20" applyNumberFormat="1" applyFont="1" applyBorder="1" applyAlignment="1">
      <alignment horizontal="right" wrapText="1" readingOrder="1"/>
    </xf>
    <xf numFmtId="43" fontId="28" fillId="0" borderId="29" xfId="20" applyNumberFormat="1" applyFont="1" applyBorder="1" applyAlignment="1">
      <alignment horizontal="right" wrapText="1" readingOrder="1"/>
    </xf>
    <xf numFmtId="4" fontId="28" fillId="0" borderId="29" xfId="0" applyNumberFormat="1" applyFont="1" applyBorder="1" applyAlignment="1">
      <alignment horizontal="right" wrapText="1" readingOrder="1"/>
    </xf>
    <xf numFmtId="0" fontId="28" fillId="0" borderId="2" xfId="0" applyFont="1" applyBorder="1" applyAlignment="1">
      <alignment horizontal="right" wrapText="1" readingOrder="1"/>
    </xf>
    <xf numFmtId="0" fontId="28" fillId="0" borderId="12" xfId="0" applyFont="1" applyBorder="1" applyAlignment="1">
      <alignment horizontal="right" wrapText="1" readingOrder="1"/>
    </xf>
    <xf numFmtId="0" fontId="24" fillId="0" borderId="30" xfId="0" applyFont="1" applyBorder="1"/>
    <xf numFmtId="0" fontId="23" fillId="0" borderId="31" xfId="0" applyFont="1" applyBorder="1" applyAlignment="1">
      <alignment horizontal="left" vertical="top" wrapText="1" readingOrder="1"/>
    </xf>
    <xf numFmtId="0" fontId="28" fillId="0" borderId="23" xfId="0" applyFont="1" applyBorder="1" applyAlignment="1">
      <alignment horizontal="center" wrapText="1" readingOrder="1"/>
    </xf>
    <xf numFmtId="4" fontId="28" fillId="0" borderId="23" xfId="0" applyNumberFormat="1" applyFont="1" applyBorder="1" applyAlignment="1">
      <alignment horizontal="right" wrapText="1" readingOrder="1"/>
    </xf>
    <xf numFmtId="43" fontId="28" fillId="0" borderId="23" xfId="20" applyNumberFormat="1" applyFont="1" applyBorder="1" applyAlignment="1">
      <alignment horizontal="right" wrapText="1" readingOrder="1"/>
    </xf>
    <xf numFmtId="0" fontId="26" fillId="0" borderId="29" xfId="0" applyFont="1" applyBorder="1" applyAlignment="1">
      <alignment horizontal="right" wrapText="1" readingOrder="1"/>
    </xf>
    <xf numFmtId="4" fontId="28" fillId="0" borderId="32" xfId="0" applyNumberFormat="1" applyFont="1" applyBorder="1" applyAlignment="1">
      <alignment horizontal="right" wrapText="1" readingOrder="1"/>
    </xf>
    <xf numFmtId="0" fontId="24" fillId="0" borderId="33" xfId="0" applyFont="1" applyBorder="1"/>
    <xf numFmtId="4" fontId="28" fillId="0" borderId="34" xfId="0" applyNumberFormat="1" applyFont="1" applyBorder="1" applyAlignment="1">
      <alignment horizontal="right" wrapText="1" readingOrder="1"/>
    </xf>
    <xf numFmtId="0" fontId="24" fillId="0" borderId="35" xfId="0" applyFont="1" applyBorder="1"/>
    <xf numFmtId="43" fontId="28" fillId="0" borderId="18" xfId="20" applyNumberFormat="1" applyFont="1" applyBorder="1" applyAlignment="1">
      <alignment horizontal="right" wrapText="1" readingOrder="1"/>
    </xf>
    <xf numFmtId="4" fontId="28" fillId="0" borderId="36" xfId="0" applyNumberFormat="1" applyFont="1" applyBorder="1" applyAlignment="1">
      <alignment horizontal="right" wrapText="1" readingOrder="1"/>
    </xf>
    <xf numFmtId="0" fontId="24" fillId="0" borderId="37" xfId="0" applyFont="1" applyBorder="1"/>
    <xf numFmtId="43" fontId="26" fillId="0" borderId="38" xfId="20" applyNumberFormat="1" applyFont="1" applyBorder="1" applyAlignment="1">
      <alignment horizontal="right" wrapText="1" readingOrder="1"/>
    </xf>
    <xf numFmtId="0" fontId="26" fillId="0" borderId="12" xfId="0" applyFont="1" applyBorder="1" applyAlignment="1">
      <alignment horizontal="center" wrapText="1" readingOrder="1"/>
    </xf>
    <xf numFmtId="4" fontId="26" fillId="0" borderId="12" xfId="0" applyNumberFormat="1" applyFont="1" applyBorder="1" applyAlignment="1">
      <alignment horizontal="right" wrapText="1" readingOrder="1"/>
    </xf>
    <xf numFmtId="43" fontId="26" fillId="0" borderId="12" xfId="20" applyNumberFormat="1" applyFont="1" applyBorder="1" applyAlignment="1">
      <alignment horizontal="right" wrapText="1" readingOrder="1"/>
    </xf>
    <xf numFmtId="4" fontId="28" fillId="0" borderId="28" xfId="0" applyNumberFormat="1" applyFont="1" applyBorder="1" applyAlignment="1">
      <alignment horizontal="right" wrapText="1" readingOrder="1"/>
    </xf>
    <xf numFmtId="0" fontId="24" fillId="0" borderId="0" xfId="0" applyFont="1" applyBorder="1"/>
    <xf numFmtId="0" fontId="29" fillId="0" borderId="0" xfId="0" applyFont="1" applyBorder="1"/>
    <xf numFmtId="0" fontId="30" fillId="0" borderId="24" xfId="0" applyFont="1" applyBorder="1" applyAlignment="1">
      <alignment horizontal="left" vertical="top" wrapText="1" readingOrder="1"/>
    </xf>
    <xf numFmtId="0" fontId="28" fillId="0" borderId="24" xfId="0" applyFont="1" applyBorder="1" applyAlignment="1">
      <alignment horizontal="left" vertical="top" wrapText="1" readingOrder="1"/>
    </xf>
    <xf numFmtId="0" fontId="31" fillId="0" borderId="24" xfId="0" applyFont="1" applyBorder="1" applyAlignment="1">
      <alignment horizontal="left" vertical="top" wrapText="1" readingOrder="1"/>
    </xf>
    <xf numFmtId="0" fontId="31" fillId="0" borderId="24" xfId="0" applyFont="1" applyBorder="1" applyAlignment="1">
      <alignment horizontal="left" vertical="top" readingOrder="1"/>
    </xf>
    <xf numFmtId="49" fontId="28" fillId="0" borderId="31" xfId="0" applyNumberFormat="1" applyFont="1" applyBorder="1" applyAlignment="1">
      <alignment horizontal="center" wrapText="1" readingOrder="1"/>
    </xf>
    <xf numFmtId="4" fontId="26" fillId="0" borderId="23" xfId="0" applyNumberFormat="1" applyFont="1" applyBorder="1" applyAlignment="1">
      <alignment horizontal="right" wrapText="1" readingOrder="1"/>
    </xf>
    <xf numFmtId="43" fontId="26" fillId="0" borderId="23" xfId="20" applyNumberFormat="1" applyFont="1" applyBorder="1" applyAlignment="1">
      <alignment horizontal="right" wrapText="1" readingOrder="1"/>
    </xf>
    <xf numFmtId="43" fontId="26" fillId="0" borderId="2" xfId="20" applyNumberFormat="1" applyFont="1" applyBorder="1" applyAlignment="1">
      <alignment horizontal="right" wrapText="1" readingOrder="1"/>
    </xf>
    <xf numFmtId="0" fontId="24" fillId="0" borderId="0" xfId="0" applyFont="1" applyAlignment="1">
      <alignment horizontal="center" wrapText="1"/>
    </xf>
    <xf numFmtId="0" fontId="32" fillId="0" borderId="0" xfId="0" applyFont="1" applyAlignment="1">
      <alignment/>
    </xf>
    <xf numFmtId="43" fontId="32" fillId="0" borderId="0" xfId="20" applyNumberFormat="1" applyFont="1" applyAlignment="1">
      <alignment/>
    </xf>
    <xf numFmtId="0" fontId="13" fillId="0" borderId="19" xfId="0" applyFont="1" applyFill="1" applyBorder="1"/>
    <xf numFmtId="0" fontId="13" fillId="0" borderId="15" xfId="0" applyFont="1" applyFill="1" applyBorder="1"/>
    <xf numFmtId="49" fontId="13" fillId="0" borderId="12" xfId="0" applyNumberFormat="1" applyFont="1" applyFill="1" applyBorder="1" applyAlignment="1">
      <alignment horizontal="center"/>
    </xf>
    <xf numFmtId="187" fontId="13" fillId="0" borderId="19" xfId="2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/>
    </xf>
    <xf numFmtId="187" fontId="13" fillId="0" borderId="39" xfId="2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7" xfId="0" applyFont="1" applyBorder="1"/>
    <xf numFmtId="187" fontId="13" fillId="0" borderId="25" xfId="2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187" fontId="13" fillId="0" borderId="25" xfId="20" applyFont="1" applyBorder="1" applyAlignment="1">
      <alignment horizontal="center" vertical="center"/>
    </xf>
    <xf numFmtId="0" fontId="13" fillId="0" borderId="2" xfId="0" applyFont="1" applyBorder="1"/>
    <xf numFmtId="0" fontId="13" fillId="0" borderId="14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187" fontId="13" fillId="0" borderId="30" xfId="20" applyFont="1" applyBorder="1" applyAlignment="1">
      <alignment vertical="center" shrinkToFit="1"/>
    </xf>
    <xf numFmtId="187" fontId="13" fillId="0" borderId="23" xfId="20" applyFont="1" applyBorder="1" applyAlignment="1">
      <alignment vertical="center" shrinkToFit="1"/>
    </xf>
    <xf numFmtId="0" fontId="13" fillId="0" borderId="1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87" fontId="13" fillId="0" borderId="19" xfId="20" applyFont="1" applyBorder="1" applyAlignment="1">
      <alignment vertical="center" shrinkToFit="1"/>
    </xf>
    <xf numFmtId="187" fontId="13" fillId="0" borderId="19" xfId="20" applyFont="1" applyBorder="1" applyAlignment="1">
      <alignment horizontal="right" vertical="center" shrinkToFit="1"/>
    </xf>
    <xf numFmtId="187" fontId="13" fillId="0" borderId="12" xfId="20" applyFont="1" applyBorder="1" applyAlignment="1">
      <alignment vertical="center" shrinkToFit="1"/>
    </xf>
    <xf numFmtId="187" fontId="13" fillId="0" borderId="19" xfId="20" applyFont="1" applyBorder="1" applyAlignment="1">
      <alignment horizontal="center" vertical="center" shrinkToFit="1"/>
    </xf>
    <xf numFmtId="43" fontId="13" fillId="0" borderId="12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43" fontId="13" fillId="0" borderId="12" xfId="0" applyNumberFormat="1" applyFont="1" applyBorder="1"/>
    <xf numFmtId="0" fontId="4" fillId="0" borderId="0" xfId="0" applyFont="1" applyAlignment="1">
      <alignment horizontal="center"/>
    </xf>
    <xf numFmtId="187" fontId="14" fillId="0" borderId="3" xfId="20" applyFont="1" applyBorder="1" applyAlignment="1">
      <alignment vertical="center" shrinkToFit="1"/>
    </xf>
    <xf numFmtId="187" fontId="14" fillId="0" borderId="40" xfId="20" applyFont="1" applyBorder="1" applyAlignment="1">
      <alignment vertical="center" shrinkToFit="1"/>
    </xf>
    <xf numFmtId="187" fontId="14" fillId="0" borderId="3" xfId="0" applyNumberFormat="1" applyFont="1" applyBorder="1"/>
    <xf numFmtId="187" fontId="4" fillId="0" borderId="0" xfId="0" applyNumberFormat="1" applyFont="1"/>
    <xf numFmtId="188" fontId="13" fillId="0" borderId="0" xfId="20" applyNumberFormat="1" applyFont="1" applyBorder="1" applyAlignment="1">
      <alignment horizontal="right"/>
    </xf>
    <xf numFmtId="187" fontId="22" fillId="0" borderId="15" xfId="20" applyFont="1" applyBorder="1"/>
    <xf numFmtId="43" fontId="24" fillId="0" borderId="0" xfId="0" applyNumberFormat="1" applyFont="1"/>
    <xf numFmtId="0" fontId="13" fillId="0" borderId="25" xfId="0" applyFont="1" applyBorder="1"/>
    <xf numFmtId="0" fontId="13" fillId="0" borderId="2" xfId="0" applyFont="1" applyBorder="1" applyAlignment="1" quotePrefix="1">
      <alignment horizontal="center"/>
    </xf>
    <xf numFmtId="0" fontId="14" fillId="0" borderId="25" xfId="0" applyFont="1" applyBorder="1" applyAlignment="1">
      <alignment horizontal="center"/>
    </xf>
    <xf numFmtId="187" fontId="13" fillId="0" borderId="2" xfId="20" applyFont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189" fontId="13" fillId="0" borderId="19" xfId="0" applyNumberFormat="1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5" fillId="0" borderId="27" xfId="0" applyFont="1" applyBorder="1" applyAlignment="1">
      <alignment horizontal="right" vertical="top" wrapText="1" readingOrder="1"/>
    </xf>
    <xf numFmtId="0" fontId="27" fillId="0" borderId="30" xfId="0" applyFont="1" applyBorder="1" applyAlignment="1">
      <alignment horizontal="left"/>
    </xf>
    <xf numFmtId="0" fontId="23" fillId="0" borderId="9" xfId="0" applyFont="1" applyBorder="1" applyAlignment="1">
      <alignment vertical="top" wrapText="1" readingOrder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88" fontId="15" fillId="0" borderId="0" xfId="2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43" xfId="0" applyFont="1" applyBorder="1" applyAlignment="1">
      <alignment horizontal="center" vertical="top" wrapText="1" readingOrder="1"/>
    </xf>
    <xf numFmtId="0" fontId="26" fillId="0" borderId="44" xfId="0" applyFont="1" applyBorder="1" applyAlignment="1">
      <alignment horizontal="center" vertical="top" wrapText="1" readingOrder="1"/>
    </xf>
    <xf numFmtId="0" fontId="26" fillId="0" borderId="4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center" wrapText="1" readingOrder="1"/>
    </xf>
    <xf numFmtId="0" fontId="24" fillId="0" borderId="0" xfId="0" applyFont="1" applyAlignment="1">
      <alignment wrapText="1"/>
    </xf>
    <xf numFmtId="0" fontId="25" fillId="0" borderId="6" xfId="0" applyFont="1" applyBorder="1" applyAlignment="1">
      <alignment horizontal="center" wrapText="1" readingOrder="1"/>
    </xf>
    <xf numFmtId="0" fontId="27" fillId="0" borderId="46" xfId="0" applyFont="1" applyBorder="1" applyAlignment="1">
      <alignment horizontal="left" wrapText="1"/>
    </xf>
    <xf numFmtId="0" fontId="27" fillId="0" borderId="47" xfId="0" applyFont="1" applyBorder="1" applyAlignment="1">
      <alignment horizontal="left" wrapText="1"/>
    </xf>
    <xf numFmtId="0" fontId="25" fillId="0" borderId="13" xfId="0" applyFont="1" applyBorder="1" applyAlignment="1">
      <alignment horizontal="center" vertical="center" wrapText="1" readingOrder="1"/>
    </xf>
    <xf numFmtId="0" fontId="25" fillId="0" borderId="42" xfId="0" applyFont="1" applyBorder="1" applyAlignment="1">
      <alignment horizontal="center" vertical="center" wrapText="1" readingOrder="1"/>
    </xf>
    <xf numFmtId="0" fontId="25" fillId="0" borderId="30" xfId="0" applyFont="1" applyBorder="1" applyAlignment="1">
      <alignment horizontal="left" vertical="top" wrapText="1" readingOrder="1"/>
    </xf>
    <xf numFmtId="0" fontId="25" fillId="0" borderId="31" xfId="0" applyFont="1" applyBorder="1" applyAlignment="1">
      <alignment horizontal="left" vertical="top" wrapText="1" readingOrder="1"/>
    </xf>
    <xf numFmtId="0" fontId="25" fillId="0" borderId="46" xfId="0" applyFont="1" applyBorder="1" applyAlignment="1">
      <alignment horizontal="left" vertical="top" wrapText="1" readingOrder="1"/>
    </xf>
    <xf numFmtId="0" fontId="25" fillId="0" borderId="47" xfId="0" applyFont="1" applyBorder="1" applyAlignment="1">
      <alignment horizontal="left" vertical="top" wrapText="1" readingOrder="1"/>
    </xf>
    <xf numFmtId="0" fontId="25" fillId="0" borderId="26" xfId="0" applyFont="1" applyBorder="1" applyAlignment="1">
      <alignment horizontal="right" vertical="top" wrapText="1" readingOrder="1"/>
    </xf>
    <xf numFmtId="0" fontId="25" fillId="0" borderId="27" xfId="0" applyFont="1" applyBorder="1" applyAlignment="1">
      <alignment horizontal="right" vertical="top" wrapText="1" readingOrder="1"/>
    </xf>
    <xf numFmtId="0" fontId="27" fillId="0" borderId="46" xfId="0" applyFont="1" applyBorder="1" applyAlignment="1">
      <alignment horizontal="left"/>
    </xf>
    <xf numFmtId="0" fontId="27" fillId="0" borderId="47" xfId="0" applyFont="1" applyBorder="1" applyAlignment="1">
      <alignment horizontal="left"/>
    </xf>
    <xf numFmtId="0" fontId="26" fillId="0" borderId="46" xfId="0" applyFont="1" applyBorder="1" applyAlignment="1">
      <alignment horizontal="left" vertical="top" wrapText="1" readingOrder="1"/>
    </xf>
    <xf numFmtId="0" fontId="26" fillId="0" borderId="47" xfId="0" applyFont="1" applyBorder="1" applyAlignment="1">
      <alignment horizontal="left" vertical="top" wrapText="1" readingOrder="1"/>
    </xf>
    <xf numFmtId="0" fontId="33" fillId="0" borderId="26" xfId="0" applyFont="1" applyBorder="1" applyAlignment="1">
      <alignment horizontal="right" vertical="top" wrapText="1" readingOrder="1"/>
    </xf>
    <xf numFmtId="0" fontId="33" fillId="0" borderId="27" xfId="0" applyFont="1" applyBorder="1" applyAlignment="1">
      <alignment horizontal="right" vertical="top" wrapText="1" readingOrder="1"/>
    </xf>
    <xf numFmtId="0" fontId="25" fillId="0" borderId="48" xfId="0" applyFont="1" applyBorder="1" applyAlignment="1">
      <alignment horizontal="left" vertical="top" wrapText="1" readingOrder="1"/>
    </xf>
    <xf numFmtId="0" fontId="27" fillId="0" borderId="26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5" fillId="0" borderId="37" xfId="0" applyFont="1" applyBorder="1" applyAlignment="1">
      <alignment horizontal="right" vertical="top" wrapText="1" readingOrder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top" wrapText="1" readingOrder="1"/>
    </xf>
    <xf numFmtId="0" fontId="25" fillId="0" borderId="24" xfId="0" applyFont="1" applyBorder="1" applyAlignment="1">
      <alignment horizontal="left" vertical="top" wrapText="1" readingOrder="1"/>
    </xf>
    <xf numFmtId="0" fontId="27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wrapText="1" shrinkToFit="1"/>
    </xf>
    <xf numFmtId="0" fontId="13" fillId="0" borderId="24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เปอร์เซ็นต์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est\Documents\&#160;\&#3591;&#3610;&#3648;&#3607;&#3624;&#3610;&#3634;&#3621;%202559\&#3607;&#3632;&#3648;&#3610;&#3637;&#3618;&#3609;&#3619;&#3634;&#3618;&#3619;&#3633;&#3610;%20-&#3585;.&#3618;..2559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รายรับรวม"/>
      <sheetName val="ทะเบียน ต.ค."/>
      <sheetName val="ทะเบียน ก.ค.59"/>
      <sheetName val="ใบผ่าน3"/>
      <sheetName val="รวมรายรับ"/>
      <sheetName val="Sheet2"/>
      <sheetName val="Sheet1"/>
    </sheetNames>
    <sheetDataSet>
      <sheetData sheetId="0">
        <row r="13">
          <cell r="Q13">
            <v>0</v>
          </cell>
        </row>
        <row r="27">
          <cell r="Q27">
            <v>0</v>
          </cell>
        </row>
        <row r="28">
          <cell r="Q28">
            <v>0</v>
          </cell>
        </row>
        <row r="32">
          <cell r="Q32">
            <v>0</v>
          </cell>
        </row>
        <row r="33">
          <cell r="Q33">
            <v>0</v>
          </cell>
        </row>
        <row r="36">
          <cell r="Q36">
            <v>0</v>
          </cell>
        </row>
        <row r="41">
          <cell r="Q41">
            <v>0</v>
          </cell>
        </row>
        <row r="42">
          <cell r="Q42">
            <v>0</v>
          </cell>
        </row>
        <row r="53">
          <cell r="Q53">
            <v>0</v>
          </cell>
        </row>
        <row r="60">
          <cell r="Q60">
            <v>0</v>
          </cell>
        </row>
        <row r="62">
          <cell r="Q62">
            <v>0</v>
          </cell>
        </row>
        <row r="63">
          <cell r="Q63">
            <v>0</v>
          </cell>
        </row>
      </sheetData>
      <sheetData sheetId="1" refreshError="1"/>
      <sheetData sheetId="2" refreshError="1"/>
      <sheetData sheetId="3">
        <row r="10">
          <cell r="Z10">
            <v>0</v>
          </cell>
        </row>
        <row r="13">
          <cell r="Z13">
            <v>190</v>
          </cell>
        </row>
        <row r="15">
          <cell r="Z15">
            <v>0</v>
          </cell>
        </row>
        <row r="23">
          <cell r="Z23">
            <v>0</v>
          </cell>
        </row>
        <row r="26">
          <cell r="Z26">
            <v>0</v>
          </cell>
        </row>
        <row r="28">
          <cell r="Z2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8">
          <cell r="Z48">
            <v>0</v>
          </cell>
        </row>
        <row r="51">
          <cell r="Z51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60" workbookViewId="0" topLeftCell="A25">
      <selection activeCell="D17" sqref="D17"/>
    </sheetView>
  </sheetViews>
  <sheetFormatPr defaultColWidth="9.140625" defaultRowHeight="12.75"/>
  <cols>
    <col min="1" max="1" width="13.57421875" style="23" bestFit="1" customWidth="1"/>
    <col min="2" max="2" width="13.140625" style="23" customWidth="1"/>
    <col min="3" max="3" width="13.57421875" style="23" bestFit="1" customWidth="1"/>
    <col min="4" max="4" width="14.28125" style="23" customWidth="1"/>
    <col min="5" max="5" width="30.140625" style="23" customWidth="1"/>
    <col min="6" max="6" width="8.28125" style="23" customWidth="1"/>
    <col min="7" max="7" width="14.140625" style="23" customWidth="1"/>
    <col min="8" max="8" width="23.421875" style="23" bestFit="1" customWidth="1"/>
    <col min="9" max="16384" width="9.140625" style="23" customWidth="1"/>
  </cols>
  <sheetData>
    <row r="1" spans="1:7" ht="21">
      <c r="A1" s="279" t="s">
        <v>0</v>
      </c>
      <c r="B1" s="279"/>
      <c r="C1" s="279"/>
      <c r="D1" s="279"/>
      <c r="E1" s="279"/>
      <c r="F1" s="279"/>
      <c r="G1" s="279"/>
    </row>
    <row r="2" spans="1:7" ht="21">
      <c r="A2" s="280" t="s">
        <v>1</v>
      </c>
      <c r="B2" s="280"/>
      <c r="C2" s="280"/>
      <c r="D2" s="280"/>
      <c r="E2" s="280"/>
      <c r="F2" s="280"/>
      <c r="G2" s="280"/>
    </row>
    <row r="3" spans="1:7" ht="21">
      <c r="A3" s="281" t="s">
        <v>258</v>
      </c>
      <c r="B3" s="281"/>
      <c r="C3" s="281"/>
      <c r="D3" s="281"/>
      <c r="E3" s="281"/>
      <c r="F3" s="281"/>
      <c r="G3" s="281"/>
    </row>
    <row r="4" spans="1:7" ht="23.25" customHeight="1">
      <c r="A4" s="276" t="s">
        <v>2</v>
      </c>
      <c r="B4" s="277"/>
      <c r="C4" s="277"/>
      <c r="D4" s="278"/>
      <c r="E4" s="282" t="s">
        <v>3</v>
      </c>
      <c r="F4" s="285" t="s">
        <v>4</v>
      </c>
      <c r="G4" s="274" t="s">
        <v>5</v>
      </c>
    </row>
    <row r="5" spans="1:7" ht="56.25">
      <c r="A5" s="261" t="s">
        <v>6</v>
      </c>
      <c r="B5" s="42" t="s">
        <v>7</v>
      </c>
      <c r="C5" s="261" t="s">
        <v>8</v>
      </c>
      <c r="D5" s="261" t="s">
        <v>9</v>
      </c>
      <c r="E5" s="283"/>
      <c r="F5" s="286"/>
      <c r="G5" s="275"/>
    </row>
    <row r="6" spans="1:7" ht="23.25" customHeight="1">
      <c r="A6" s="43" t="s">
        <v>10</v>
      </c>
      <c r="B6" s="37" t="s">
        <v>10</v>
      </c>
      <c r="C6" s="43" t="s">
        <v>10</v>
      </c>
      <c r="D6" s="43" t="s">
        <v>10</v>
      </c>
      <c r="E6" s="284"/>
      <c r="F6" s="287"/>
      <c r="G6" s="43" t="s">
        <v>10</v>
      </c>
    </row>
    <row r="7" spans="1:8" ht="12.75">
      <c r="A7" s="51"/>
      <c r="B7" s="51"/>
      <c r="C7" s="51"/>
      <c r="D7" s="52">
        <v>58910655.4</v>
      </c>
      <c r="E7" s="53" t="s">
        <v>11</v>
      </c>
      <c r="F7" s="51"/>
      <c r="G7" s="100">
        <v>46819795.84</v>
      </c>
      <c r="H7" s="38"/>
    </row>
    <row r="8" spans="1:7" ht="12.75">
      <c r="A8" s="54"/>
      <c r="B8" s="54"/>
      <c r="C8" s="54"/>
      <c r="D8" s="54"/>
      <c r="E8" s="55" t="s">
        <v>12</v>
      </c>
      <c r="F8" s="59" t="s">
        <v>13</v>
      </c>
      <c r="G8" s="54"/>
    </row>
    <row r="9" spans="1:7" ht="12.75">
      <c r="A9" s="62">
        <v>335000</v>
      </c>
      <c r="B9" s="62">
        <v>0</v>
      </c>
      <c r="C9" s="76">
        <f>A9+B9</f>
        <v>335000</v>
      </c>
      <c r="D9" s="56">
        <v>584832.88</v>
      </c>
      <c r="E9" s="57" t="s">
        <v>14</v>
      </c>
      <c r="F9" s="59" t="s">
        <v>15</v>
      </c>
      <c r="G9" s="56">
        <v>4591</v>
      </c>
    </row>
    <row r="10" spans="1:7" ht="12.75">
      <c r="A10" s="62">
        <v>342000</v>
      </c>
      <c r="B10" s="62">
        <v>0</v>
      </c>
      <c r="C10" s="76">
        <f aca="true" t="shared" si="0" ref="C10:C14">A10+B10</f>
        <v>342000</v>
      </c>
      <c r="D10" s="60">
        <v>2606598.5</v>
      </c>
      <c r="E10" s="58" t="s">
        <v>16</v>
      </c>
      <c r="F10" s="59" t="s">
        <v>17</v>
      </c>
      <c r="G10" s="60">
        <v>869911</v>
      </c>
    </row>
    <row r="11" spans="1:7" ht="12.75">
      <c r="A11" s="62">
        <v>661000</v>
      </c>
      <c r="B11" s="62">
        <v>0</v>
      </c>
      <c r="C11" s="76">
        <f t="shared" si="0"/>
        <v>661000</v>
      </c>
      <c r="D11" s="60">
        <v>700205.53</v>
      </c>
      <c r="E11" s="58" t="s">
        <v>18</v>
      </c>
      <c r="F11" s="59" t="s">
        <v>19</v>
      </c>
      <c r="G11" s="60">
        <v>13019.99</v>
      </c>
    </row>
    <row r="12" spans="1:7" ht="12.75">
      <c r="A12" s="62">
        <v>0</v>
      </c>
      <c r="B12" s="62">
        <v>0</v>
      </c>
      <c r="C12" s="76">
        <f t="shared" si="0"/>
        <v>0</v>
      </c>
      <c r="D12" s="60">
        <v>1483659</v>
      </c>
      <c r="E12" s="58" t="s">
        <v>20</v>
      </c>
      <c r="F12" s="59" t="s">
        <v>21</v>
      </c>
      <c r="G12" s="60">
        <v>158088</v>
      </c>
    </row>
    <row r="13" spans="1:8" ht="12.75">
      <c r="A13" s="62">
        <v>147000</v>
      </c>
      <c r="B13" s="62">
        <v>0</v>
      </c>
      <c r="C13" s="76">
        <f t="shared" si="0"/>
        <v>147000</v>
      </c>
      <c r="D13" s="56">
        <v>182702</v>
      </c>
      <c r="E13" s="58" t="s">
        <v>22</v>
      </c>
      <c r="F13" s="59" t="s">
        <v>23</v>
      </c>
      <c r="G13" s="56">
        <v>2000</v>
      </c>
      <c r="H13" s="39"/>
    </row>
    <row r="14" spans="1:8" ht="12.75">
      <c r="A14" s="62">
        <v>17965000</v>
      </c>
      <c r="B14" s="62">
        <v>0</v>
      </c>
      <c r="C14" s="76">
        <f t="shared" si="0"/>
        <v>17965000</v>
      </c>
      <c r="D14" s="56">
        <v>19541778.41</v>
      </c>
      <c r="E14" s="58" t="s">
        <v>24</v>
      </c>
      <c r="F14" s="59" t="s">
        <v>25</v>
      </c>
      <c r="G14" s="56">
        <v>1676742.03</v>
      </c>
      <c r="H14" s="45"/>
    </row>
    <row r="15" spans="1:8" ht="12.75">
      <c r="A15" s="62">
        <v>15000000</v>
      </c>
      <c r="B15" s="62">
        <v>0</v>
      </c>
      <c r="C15" s="76">
        <f>A15+B15</f>
        <v>15000000</v>
      </c>
      <c r="D15" s="60">
        <v>8878534</v>
      </c>
      <c r="E15" s="58" t="s">
        <v>26</v>
      </c>
      <c r="F15" s="59" t="s">
        <v>27</v>
      </c>
      <c r="G15" s="60">
        <v>0</v>
      </c>
      <c r="H15" s="41"/>
    </row>
    <row r="16" spans="1:8" ht="12.75">
      <c r="A16" s="62">
        <v>0</v>
      </c>
      <c r="B16" s="62">
        <v>5915590</v>
      </c>
      <c r="C16" s="76">
        <f>A16+B16</f>
        <v>5915590</v>
      </c>
      <c r="D16" s="61">
        <v>5867250</v>
      </c>
      <c r="E16" s="58" t="s">
        <v>28</v>
      </c>
      <c r="F16" s="59" t="s">
        <v>29</v>
      </c>
      <c r="G16" s="61">
        <v>141010</v>
      </c>
      <c r="H16" s="39">
        <f>SUM(G9:G16)</f>
        <v>2865362.02</v>
      </c>
    </row>
    <row r="17" spans="1:8" ht="12.75">
      <c r="A17" s="62"/>
      <c r="B17" s="62"/>
      <c r="C17" s="76"/>
      <c r="D17" s="61">
        <v>921242.5</v>
      </c>
      <c r="E17" s="58" t="s">
        <v>30</v>
      </c>
      <c r="F17" s="59" t="s">
        <v>31</v>
      </c>
      <c r="G17" s="61">
        <v>125788</v>
      </c>
      <c r="H17" s="39"/>
    </row>
    <row r="18" spans="1:7" ht="12.75">
      <c r="A18" s="54"/>
      <c r="B18" s="54"/>
      <c r="C18" s="54"/>
      <c r="D18" s="63">
        <v>368548</v>
      </c>
      <c r="E18" s="58" t="s">
        <v>32</v>
      </c>
      <c r="F18" s="59" t="s">
        <v>33</v>
      </c>
      <c r="G18" s="63">
        <v>8400</v>
      </c>
    </row>
    <row r="19" spans="1:7" ht="12.75">
      <c r="A19" s="54"/>
      <c r="B19" s="54"/>
      <c r="C19" s="54"/>
      <c r="D19" s="63">
        <v>48340</v>
      </c>
      <c r="E19" s="64" t="s">
        <v>34</v>
      </c>
      <c r="F19" s="59" t="s">
        <v>35</v>
      </c>
      <c r="G19" s="63">
        <v>48340</v>
      </c>
    </row>
    <row r="20" spans="1:7" ht="12.75">
      <c r="A20" s="54"/>
      <c r="B20" s="54"/>
      <c r="C20" s="54"/>
      <c r="D20" s="63">
        <v>0</v>
      </c>
      <c r="E20" s="66" t="s">
        <v>36</v>
      </c>
      <c r="F20" s="59" t="s">
        <v>37</v>
      </c>
      <c r="G20" s="63">
        <v>0</v>
      </c>
    </row>
    <row r="21" spans="1:7" ht="12.75">
      <c r="A21" s="54"/>
      <c r="B21" s="54"/>
      <c r="C21" s="54"/>
      <c r="D21" s="63">
        <v>0</v>
      </c>
      <c r="E21" s="66" t="s">
        <v>38</v>
      </c>
      <c r="F21" s="59" t="s">
        <v>39</v>
      </c>
      <c r="G21" s="63">
        <v>0</v>
      </c>
    </row>
    <row r="22" spans="1:7" ht="12.75">
      <c r="A22" s="96"/>
      <c r="B22" s="96"/>
      <c r="C22" s="96"/>
      <c r="D22" s="97">
        <v>0</v>
      </c>
      <c r="E22" s="98" t="s">
        <v>40</v>
      </c>
      <c r="F22" s="99" t="s">
        <v>41</v>
      </c>
      <c r="G22" s="97">
        <v>0</v>
      </c>
    </row>
    <row r="23" spans="1:7" ht="12.75">
      <c r="A23" s="96"/>
      <c r="B23" s="96"/>
      <c r="C23" s="96"/>
      <c r="D23" s="97">
        <v>836880</v>
      </c>
      <c r="E23" s="65" t="s">
        <v>253</v>
      </c>
      <c r="F23" s="99" t="s">
        <v>254</v>
      </c>
      <c r="G23" s="97">
        <v>127140</v>
      </c>
    </row>
    <row r="24" spans="1:8" ht="12.75">
      <c r="A24" s="54"/>
      <c r="B24" s="54"/>
      <c r="C24" s="54"/>
      <c r="D24" s="60">
        <f>3211007.43+G24</f>
        <v>3553600.0900000003</v>
      </c>
      <c r="E24" s="54" t="s">
        <v>42</v>
      </c>
      <c r="F24" s="59" t="s">
        <v>43</v>
      </c>
      <c r="G24" s="63">
        <v>342592.66</v>
      </c>
      <c r="H24" s="41">
        <f>SUM(D9:D16)</f>
        <v>39845560.32</v>
      </c>
    </row>
    <row r="25" spans="1:7" ht="12.75">
      <c r="A25" s="54"/>
      <c r="B25" s="54"/>
      <c r="C25" s="54"/>
      <c r="D25" s="63">
        <v>6230288.8</v>
      </c>
      <c r="E25" s="65" t="s">
        <v>44</v>
      </c>
      <c r="F25" s="59" t="s">
        <v>45</v>
      </c>
      <c r="G25" s="63">
        <v>6230288.8</v>
      </c>
    </row>
    <row r="26" spans="1:7" ht="12.75">
      <c r="A26" s="54"/>
      <c r="B26" s="54"/>
      <c r="C26" s="54"/>
      <c r="D26" s="63">
        <v>811430</v>
      </c>
      <c r="E26" s="65" t="s">
        <v>249</v>
      </c>
      <c r="F26" s="59" t="s">
        <v>250</v>
      </c>
      <c r="G26" s="63">
        <v>78800</v>
      </c>
    </row>
    <row r="27" spans="1:8" ht="12.75">
      <c r="A27" s="54"/>
      <c r="B27" s="54"/>
      <c r="C27" s="54"/>
      <c r="D27" s="62">
        <v>4609901.14</v>
      </c>
      <c r="E27" s="58" t="s">
        <v>46</v>
      </c>
      <c r="F27" s="59" t="s">
        <v>47</v>
      </c>
      <c r="G27" s="62">
        <v>1199834.26</v>
      </c>
      <c r="H27" s="41"/>
    </row>
    <row r="28" spans="1:7" ht="12.75">
      <c r="A28" s="54"/>
      <c r="B28" s="54"/>
      <c r="C28" s="54"/>
      <c r="D28" s="63">
        <v>0</v>
      </c>
      <c r="E28" s="64" t="s">
        <v>48</v>
      </c>
      <c r="F28" s="59"/>
      <c r="G28" s="63">
        <v>0</v>
      </c>
    </row>
    <row r="29" spans="1:7" ht="12.75">
      <c r="A29" s="54"/>
      <c r="B29" s="54"/>
      <c r="C29" s="54"/>
      <c r="D29" s="63">
        <v>0</v>
      </c>
      <c r="E29" s="64" t="s">
        <v>49</v>
      </c>
      <c r="F29" s="59"/>
      <c r="G29" s="63">
        <v>0</v>
      </c>
    </row>
    <row r="30" spans="1:7" ht="12.75">
      <c r="A30" s="54"/>
      <c r="B30" s="54"/>
      <c r="C30" s="54"/>
      <c r="D30" s="63">
        <v>0</v>
      </c>
      <c r="E30" s="64" t="s">
        <v>50</v>
      </c>
      <c r="F30" s="59" t="s">
        <v>51</v>
      </c>
      <c r="G30" s="63">
        <v>0</v>
      </c>
    </row>
    <row r="31" spans="1:7" ht="12.75">
      <c r="A31" s="96"/>
      <c r="B31" s="96"/>
      <c r="C31" s="96"/>
      <c r="D31" s="97">
        <v>74900</v>
      </c>
      <c r="E31" s="98" t="s">
        <v>52</v>
      </c>
      <c r="F31" s="99" t="s">
        <v>53</v>
      </c>
      <c r="G31" s="97">
        <v>0</v>
      </c>
    </row>
    <row r="32" spans="1:7" ht="12.75">
      <c r="A32" s="96"/>
      <c r="B32" s="96"/>
      <c r="C32" s="96"/>
      <c r="D32" s="97">
        <v>14265.62</v>
      </c>
      <c r="E32" s="74" t="s">
        <v>72</v>
      </c>
      <c r="F32" s="99" t="s">
        <v>73</v>
      </c>
      <c r="G32" s="97">
        <v>14265.62</v>
      </c>
    </row>
    <row r="33" spans="1:7" ht="12.75">
      <c r="A33" s="96"/>
      <c r="B33" s="96"/>
      <c r="C33" s="96"/>
      <c r="D33" s="97"/>
      <c r="E33" s="98"/>
      <c r="F33" s="99"/>
      <c r="G33" s="97"/>
    </row>
    <row r="34" spans="1:7" ht="12.75">
      <c r="A34" s="96"/>
      <c r="B34" s="96"/>
      <c r="C34" s="96"/>
      <c r="D34" s="97"/>
      <c r="E34" s="98"/>
      <c r="F34" s="99"/>
      <c r="G34" s="97"/>
    </row>
    <row r="35" spans="1:7" ht="12.75">
      <c r="A35" s="96"/>
      <c r="B35" s="96"/>
      <c r="C35" s="96"/>
      <c r="D35" s="97"/>
      <c r="E35" s="98"/>
      <c r="F35" s="99"/>
      <c r="G35" s="97"/>
    </row>
    <row r="36" spans="1:7" ht="12.75">
      <c r="A36" s="25">
        <f>SUM(A9:A35)</f>
        <v>34450000</v>
      </c>
      <c r="B36" s="25">
        <f>SUM(B9:B35)</f>
        <v>5915590</v>
      </c>
      <c r="C36" s="25">
        <f>SUM(C9:C35)</f>
        <v>40365590</v>
      </c>
      <c r="D36" s="46">
        <f>SUM(D9:D35)</f>
        <v>57314956.47</v>
      </c>
      <c r="E36" s="67" t="s">
        <v>54</v>
      </c>
      <c r="F36" s="47"/>
      <c r="G36" s="46">
        <f>SUM(G9:G35)</f>
        <v>11040811.36</v>
      </c>
    </row>
    <row r="37" spans="1:7" ht="25.5" customHeight="1">
      <c r="A37" s="95"/>
      <c r="B37" s="51"/>
      <c r="C37" s="71"/>
      <c r="D37" s="51"/>
      <c r="E37" s="72" t="s">
        <v>55</v>
      </c>
      <c r="F37" s="102">
        <v>500000</v>
      </c>
      <c r="G37" s="51"/>
    </row>
    <row r="38" spans="1:7" ht="19.5" customHeight="1">
      <c r="A38" s="62">
        <f>3302500-170000-180000</f>
        <v>2952500</v>
      </c>
      <c r="B38" s="62">
        <f>4284040+16000</f>
        <v>4300040</v>
      </c>
      <c r="C38" s="73">
        <f>A38+B38</f>
        <v>7252540</v>
      </c>
      <c r="D38" s="63">
        <v>7205400.86</v>
      </c>
      <c r="E38" s="74" t="s">
        <v>50</v>
      </c>
      <c r="F38" s="59" t="s">
        <v>51</v>
      </c>
      <c r="G38" s="63">
        <v>407732</v>
      </c>
    </row>
    <row r="39" spans="1:7" ht="19.5" customHeight="1">
      <c r="A39" s="62">
        <v>2624800</v>
      </c>
      <c r="B39" s="62">
        <v>0</v>
      </c>
      <c r="C39" s="73">
        <f aca="true" t="shared" si="1" ref="C39:C63">A39+B39</f>
        <v>2624800</v>
      </c>
      <c r="D39" s="63">
        <v>2624640</v>
      </c>
      <c r="E39" s="75" t="s">
        <v>56</v>
      </c>
      <c r="F39" s="59" t="s">
        <v>57</v>
      </c>
      <c r="G39" s="63">
        <v>218720</v>
      </c>
    </row>
    <row r="40" spans="1:7" ht="19.5" customHeight="1">
      <c r="A40" s="62">
        <f>9687400-25000-10000-1290000</f>
        <v>8362400</v>
      </c>
      <c r="B40" s="62">
        <v>939700</v>
      </c>
      <c r="C40" s="73">
        <f t="shared" si="1"/>
        <v>9302100</v>
      </c>
      <c r="D40" s="63">
        <v>9067825.42</v>
      </c>
      <c r="E40" s="75" t="s">
        <v>58</v>
      </c>
      <c r="F40" s="59" t="s">
        <v>59</v>
      </c>
      <c r="G40" s="63">
        <v>742150</v>
      </c>
    </row>
    <row r="41" spans="1:7" ht="19.5" customHeight="1">
      <c r="A41" s="62">
        <f>870000+25000-400+320600</f>
        <v>1215200</v>
      </c>
      <c r="B41" s="62">
        <v>0</v>
      </c>
      <c r="C41" s="73">
        <f t="shared" si="1"/>
        <v>1215200</v>
      </c>
      <c r="D41" s="63">
        <v>1115863.17</v>
      </c>
      <c r="E41" s="74" t="s">
        <v>60</v>
      </c>
      <c r="F41" s="59" t="s">
        <v>61</v>
      </c>
      <c r="G41" s="63">
        <v>784890</v>
      </c>
    </row>
    <row r="42" spans="1:7" ht="19.5" customHeight="1">
      <c r="A42" s="62">
        <f>4809000-110000-30000-1712000</f>
        <v>2957000</v>
      </c>
      <c r="B42" s="62">
        <v>304600</v>
      </c>
      <c r="C42" s="73">
        <f t="shared" si="1"/>
        <v>3261600</v>
      </c>
      <c r="D42" s="76">
        <v>2255344.56</v>
      </c>
      <c r="E42" s="74" t="s">
        <v>52</v>
      </c>
      <c r="F42" s="59" t="s">
        <v>53</v>
      </c>
      <c r="G42" s="76">
        <v>362460.9</v>
      </c>
    </row>
    <row r="43" spans="1:7" ht="19.5" customHeight="1">
      <c r="A43" s="62">
        <f>3115000-25000+40000-560600</f>
        <v>2569400</v>
      </c>
      <c r="B43" s="62">
        <v>181900</v>
      </c>
      <c r="C43" s="73">
        <f t="shared" si="1"/>
        <v>2751300</v>
      </c>
      <c r="D43" s="76">
        <v>1771301.14</v>
      </c>
      <c r="E43" s="74" t="s">
        <v>62</v>
      </c>
      <c r="F43" s="59" t="s">
        <v>63</v>
      </c>
      <c r="G43" s="76">
        <v>437263.77</v>
      </c>
    </row>
    <row r="44" spans="1:7" ht="19.5" customHeight="1">
      <c r="A44" s="62">
        <f>1267000-230000</f>
        <v>1037000</v>
      </c>
      <c r="B44" s="62">
        <v>0</v>
      </c>
      <c r="C44" s="73">
        <f t="shared" si="1"/>
        <v>1037000</v>
      </c>
      <c r="D44" s="76">
        <v>928911.77</v>
      </c>
      <c r="E44" s="75" t="s">
        <v>64</v>
      </c>
      <c r="F44" s="59" t="s">
        <v>65</v>
      </c>
      <c r="G44" s="76">
        <v>76937.54</v>
      </c>
    </row>
    <row r="45" spans="1:7" ht="19.5" customHeight="1">
      <c r="A45" s="62">
        <f>4172700+101000-265000</f>
        <v>4008700</v>
      </c>
      <c r="B45" s="62">
        <v>0</v>
      </c>
      <c r="C45" s="73">
        <f>A45+B45</f>
        <v>4008700</v>
      </c>
      <c r="D45" s="76">
        <v>4389630</v>
      </c>
      <c r="E45" s="74" t="s">
        <v>66</v>
      </c>
      <c r="F45" s="59" t="s">
        <v>67</v>
      </c>
      <c r="G45" s="76">
        <v>3839770</v>
      </c>
    </row>
    <row r="46" spans="1:7" ht="19.5" customHeight="1">
      <c r="A46" s="62">
        <f>3095000+174000+3917000</f>
        <v>7186000</v>
      </c>
      <c r="B46" s="62">
        <v>0</v>
      </c>
      <c r="C46" s="73">
        <f>A46+B46</f>
        <v>7186000</v>
      </c>
      <c r="D46" s="76">
        <v>6194000</v>
      </c>
      <c r="E46" s="75" t="s">
        <v>68</v>
      </c>
      <c r="F46" s="59" t="s">
        <v>69</v>
      </c>
      <c r="G46" s="76">
        <v>5020000</v>
      </c>
    </row>
    <row r="47" spans="1:7" ht="19.5" customHeight="1">
      <c r="A47" s="62">
        <v>25000</v>
      </c>
      <c r="B47" s="62">
        <v>0</v>
      </c>
      <c r="C47" s="73">
        <f>A47+B47</f>
        <v>25000</v>
      </c>
      <c r="D47" s="76">
        <v>25000</v>
      </c>
      <c r="E47" s="77" t="s">
        <v>70</v>
      </c>
      <c r="F47" s="59" t="s">
        <v>71</v>
      </c>
      <c r="G47" s="76">
        <v>25000</v>
      </c>
    </row>
    <row r="48" spans="1:8" ht="19.5" customHeight="1">
      <c r="A48" s="62">
        <f>1470000+30000</f>
        <v>1500000</v>
      </c>
      <c r="B48" s="62">
        <v>0</v>
      </c>
      <c r="C48" s="73">
        <f t="shared" si="1"/>
        <v>1500000</v>
      </c>
      <c r="D48" s="76">
        <v>1266000</v>
      </c>
      <c r="E48" s="74" t="s">
        <v>72</v>
      </c>
      <c r="F48" s="59" t="s">
        <v>73</v>
      </c>
      <c r="G48" s="76">
        <v>0</v>
      </c>
      <c r="H48" s="39">
        <f>SUM(G38:G48)</f>
        <v>11914924.21</v>
      </c>
    </row>
    <row r="49" spans="1:8" ht="19.5" customHeight="1">
      <c r="A49" s="62"/>
      <c r="B49" s="62"/>
      <c r="C49" s="73"/>
      <c r="D49" s="76">
        <v>978863.5</v>
      </c>
      <c r="E49" s="74" t="s">
        <v>30</v>
      </c>
      <c r="F49" s="59" t="s">
        <v>31</v>
      </c>
      <c r="G49" s="61">
        <v>125788</v>
      </c>
      <c r="H49" s="39">
        <f>SUM(D38:D48)</f>
        <v>36843916.92</v>
      </c>
    </row>
    <row r="50" spans="1:7" ht="19.5" customHeight="1">
      <c r="A50" s="62">
        <v>0</v>
      </c>
      <c r="B50" s="62">
        <v>0</v>
      </c>
      <c r="C50" s="62">
        <f>A50+B50</f>
        <v>0</v>
      </c>
      <c r="D50" s="62">
        <v>368548</v>
      </c>
      <c r="E50" s="58" t="s">
        <v>32</v>
      </c>
      <c r="F50" s="59" t="s">
        <v>33</v>
      </c>
      <c r="G50" s="62">
        <v>23400</v>
      </c>
    </row>
    <row r="51" spans="1:7" ht="19.5" customHeight="1">
      <c r="A51" s="62">
        <v>0</v>
      </c>
      <c r="B51" s="62">
        <v>0</v>
      </c>
      <c r="C51" s="62">
        <f aca="true" t="shared" si="2" ref="C51:C52">A51+B51</f>
        <v>0</v>
      </c>
      <c r="D51" s="62">
        <v>811430</v>
      </c>
      <c r="E51" s="58" t="s">
        <v>248</v>
      </c>
      <c r="F51" s="59" t="s">
        <v>247</v>
      </c>
      <c r="G51" s="62">
        <v>78800</v>
      </c>
    </row>
    <row r="52" spans="1:7" ht="12.75">
      <c r="A52" s="62">
        <v>0</v>
      </c>
      <c r="B52" s="62">
        <v>0</v>
      </c>
      <c r="C52" s="62">
        <f t="shared" si="2"/>
        <v>0</v>
      </c>
      <c r="D52" s="63">
        <v>876890</v>
      </c>
      <c r="E52" s="64" t="s">
        <v>34</v>
      </c>
      <c r="F52" s="59" t="s">
        <v>35</v>
      </c>
      <c r="G52" s="63">
        <v>0</v>
      </c>
    </row>
    <row r="53" spans="1:7" ht="19.5" customHeight="1">
      <c r="A53" s="62">
        <v>0</v>
      </c>
      <c r="B53" s="62">
        <v>0</v>
      </c>
      <c r="C53" s="62">
        <f>A53+B53</f>
        <v>0</v>
      </c>
      <c r="D53" s="97">
        <v>201287.71</v>
      </c>
      <c r="E53" s="74" t="s">
        <v>74</v>
      </c>
      <c r="F53" s="59" t="s">
        <v>75</v>
      </c>
      <c r="G53" s="97">
        <v>0</v>
      </c>
    </row>
    <row r="54" spans="1:7" ht="19.5" customHeight="1">
      <c r="A54" s="62">
        <v>0</v>
      </c>
      <c r="B54" s="62">
        <v>0</v>
      </c>
      <c r="C54" s="62">
        <f>A54+B54</f>
        <v>0</v>
      </c>
      <c r="D54" s="63">
        <v>11423</v>
      </c>
      <c r="E54" s="66" t="s">
        <v>36</v>
      </c>
      <c r="F54" s="59" t="s">
        <v>37</v>
      </c>
      <c r="G54" s="63">
        <v>2130</v>
      </c>
    </row>
    <row r="55" spans="1:7" ht="19.5" customHeight="1">
      <c r="A55" s="62">
        <v>0</v>
      </c>
      <c r="B55" s="62">
        <v>0</v>
      </c>
      <c r="C55" s="62">
        <f>A55+B55</f>
        <v>0</v>
      </c>
      <c r="D55" s="63">
        <v>295.45</v>
      </c>
      <c r="E55" s="66" t="s">
        <v>38</v>
      </c>
      <c r="F55" s="59" t="s">
        <v>39</v>
      </c>
      <c r="G55" s="63">
        <v>0</v>
      </c>
    </row>
    <row r="56" spans="1:7" ht="19.5" customHeight="1">
      <c r="A56" s="62">
        <v>0</v>
      </c>
      <c r="B56" s="62">
        <v>0</v>
      </c>
      <c r="C56" s="62">
        <f>A56+B56</f>
        <v>0</v>
      </c>
      <c r="D56" s="62">
        <v>0</v>
      </c>
      <c r="E56" s="58" t="s">
        <v>76</v>
      </c>
      <c r="F56" s="59" t="s">
        <v>77</v>
      </c>
      <c r="G56" s="62">
        <v>0</v>
      </c>
    </row>
    <row r="57" spans="1:7" ht="19.5" customHeight="1">
      <c r="A57" s="62">
        <v>0</v>
      </c>
      <c r="B57" s="62">
        <v>0</v>
      </c>
      <c r="C57" s="62">
        <f>A57+B57</f>
        <v>0</v>
      </c>
      <c r="D57" s="76">
        <v>19845168.36</v>
      </c>
      <c r="E57" s="74" t="s">
        <v>44</v>
      </c>
      <c r="F57" s="59" t="s">
        <v>45</v>
      </c>
      <c r="G57" s="76">
        <v>1187864.26</v>
      </c>
    </row>
    <row r="58" spans="1:7" ht="19.5" customHeight="1">
      <c r="A58" s="62">
        <v>0</v>
      </c>
      <c r="B58" s="62">
        <v>0</v>
      </c>
      <c r="C58" s="62">
        <f t="shared" si="1"/>
        <v>0</v>
      </c>
      <c r="D58" s="76">
        <f>4322159.46+G58</f>
        <v>4683240.99</v>
      </c>
      <c r="E58" s="58" t="s">
        <v>42</v>
      </c>
      <c r="F58" s="59" t="s">
        <v>43</v>
      </c>
      <c r="G58" s="76">
        <v>361081.53</v>
      </c>
    </row>
    <row r="59" spans="1:7" ht="19.5" customHeight="1">
      <c r="A59" s="62">
        <v>0</v>
      </c>
      <c r="B59" s="62">
        <v>0</v>
      </c>
      <c r="C59" s="62">
        <f>A59+B59</f>
        <v>0</v>
      </c>
      <c r="D59" s="63">
        <v>1854095.74</v>
      </c>
      <c r="E59" s="77" t="s">
        <v>78</v>
      </c>
      <c r="F59" s="103">
        <v>221202</v>
      </c>
      <c r="G59" s="63">
        <v>0</v>
      </c>
    </row>
    <row r="60" spans="1:7" ht="19.5" customHeight="1">
      <c r="A60" s="62"/>
      <c r="B60" s="62"/>
      <c r="C60" s="62"/>
      <c r="D60" s="63">
        <v>836880</v>
      </c>
      <c r="E60" s="65" t="s">
        <v>249</v>
      </c>
      <c r="F60" s="59" t="s">
        <v>250</v>
      </c>
      <c r="G60" s="63">
        <v>127140</v>
      </c>
    </row>
    <row r="61" spans="1:7" ht="19.5" customHeight="1">
      <c r="A61" s="62">
        <v>0</v>
      </c>
      <c r="B61" s="62">
        <v>0</v>
      </c>
      <c r="C61" s="62">
        <f t="shared" si="1"/>
        <v>0</v>
      </c>
      <c r="D61" s="76">
        <v>8228343</v>
      </c>
      <c r="E61" s="74" t="s">
        <v>46</v>
      </c>
      <c r="F61" s="59" t="s">
        <v>47</v>
      </c>
      <c r="G61" s="76">
        <v>3354250</v>
      </c>
    </row>
    <row r="62" spans="1:7" ht="19.5" customHeight="1">
      <c r="A62" s="62">
        <v>0</v>
      </c>
      <c r="B62" s="62">
        <v>0</v>
      </c>
      <c r="C62" s="62">
        <f t="shared" si="1"/>
        <v>0</v>
      </c>
      <c r="D62" s="76">
        <v>11970</v>
      </c>
      <c r="E62" s="77" t="s">
        <v>262</v>
      </c>
      <c r="F62" s="59" t="s">
        <v>29</v>
      </c>
      <c r="G62" s="76">
        <v>11970</v>
      </c>
    </row>
    <row r="63" spans="1:7" ht="19.5" customHeight="1">
      <c r="A63" s="62">
        <v>0</v>
      </c>
      <c r="B63" s="62">
        <v>0</v>
      </c>
      <c r="C63" s="62">
        <f t="shared" si="1"/>
        <v>0</v>
      </c>
      <c r="D63" s="62">
        <v>0</v>
      </c>
      <c r="E63" s="77" t="s">
        <v>79</v>
      </c>
      <c r="F63" s="54"/>
      <c r="G63" s="62">
        <v>0</v>
      </c>
    </row>
    <row r="64" spans="1:7" ht="19.5" customHeight="1">
      <c r="A64" s="93">
        <f>SUM(A38:A63)</f>
        <v>34438000</v>
      </c>
      <c r="B64" s="93">
        <f>SUM(B38:B63)</f>
        <v>5726240</v>
      </c>
      <c r="C64" s="93">
        <f>SUM(C38:C63)</f>
        <v>40164240</v>
      </c>
      <c r="D64" s="25">
        <f>SUM(D38:D63)</f>
        <v>75552352.67000002</v>
      </c>
      <c r="E64" s="68" t="s">
        <v>80</v>
      </c>
      <c r="F64" s="40"/>
      <c r="G64" s="25">
        <f>SUM(G38:G63)</f>
        <v>17187348</v>
      </c>
    </row>
    <row r="65" spans="1:7" ht="19.5" customHeight="1">
      <c r="A65" s="44"/>
      <c r="B65" s="44"/>
      <c r="C65" s="49"/>
      <c r="D65" s="27">
        <f>SUM(D36-D64)</f>
        <v>-18237396.200000018</v>
      </c>
      <c r="E65" s="69" t="s">
        <v>81</v>
      </c>
      <c r="F65" s="26"/>
      <c r="G65" s="27">
        <f>SUM(G36-G64)</f>
        <v>-6146536.640000001</v>
      </c>
    </row>
    <row r="66" spans="1:7" ht="19.5" customHeight="1">
      <c r="A66" s="24"/>
      <c r="B66" s="24"/>
      <c r="C66" s="48"/>
      <c r="D66" s="27"/>
      <c r="E66" s="70" t="s">
        <v>82</v>
      </c>
      <c r="F66" s="26"/>
      <c r="G66" s="27"/>
    </row>
    <row r="67" spans="1:7" ht="19.5" customHeight="1">
      <c r="A67" s="24"/>
      <c r="B67" s="24"/>
      <c r="C67" s="48"/>
      <c r="D67" s="27"/>
      <c r="E67" s="70" t="s">
        <v>83</v>
      </c>
      <c r="F67" s="26"/>
      <c r="G67" s="27"/>
    </row>
    <row r="68" spans="1:8" ht="19.5" customHeight="1" thickBot="1">
      <c r="A68" s="24"/>
      <c r="B68" s="24"/>
      <c r="C68" s="50"/>
      <c r="D68" s="28">
        <f>SUM(D7+D65)</f>
        <v>40673259.19999998</v>
      </c>
      <c r="E68" s="69" t="s">
        <v>84</v>
      </c>
      <c r="F68" s="26"/>
      <c r="G68" s="28">
        <f>SUM(G7+G65)</f>
        <v>40673259.2</v>
      </c>
      <c r="H68" s="41">
        <f>SUM(D68-G68)</f>
        <v>-2.2351741790771484E-08</v>
      </c>
    </row>
    <row r="69" ht="19.5" thickTop="1"/>
  </sheetData>
  <mergeCells count="7">
    <mergeCell ref="G4:G5"/>
    <mergeCell ref="A4:D4"/>
    <mergeCell ref="A1:G1"/>
    <mergeCell ref="A2:G2"/>
    <mergeCell ref="A3:G3"/>
    <mergeCell ref="E4:E6"/>
    <mergeCell ref="F4:F6"/>
  </mergeCells>
  <printOptions/>
  <pageMargins left="0.35433070866141736" right="0.11811023622047245" top="0.7874015748031497" bottom="0.5905511811023623" header="1.4173228346456694" footer="0.5118110236220472"/>
  <pageSetup horizontalDpi="600" verticalDpi="600" orientation="portrait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125" zoomScaleNormal="125" workbookViewId="0" topLeftCell="A1">
      <selection activeCell="H44" sqref="H44"/>
    </sheetView>
  </sheetViews>
  <sheetFormatPr defaultColWidth="9.140625" defaultRowHeight="18" customHeight="1"/>
  <cols>
    <col min="1" max="5" width="9.140625" style="1" customWidth="1"/>
    <col min="6" max="6" width="15.00390625" style="1" customWidth="1"/>
    <col min="7" max="7" width="9.140625" style="1" customWidth="1"/>
    <col min="8" max="8" width="17.8515625" style="1" customWidth="1"/>
    <col min="9" max="16384" width="9.140625" style="1" customWidth="1"/>
  </cols>
  <sheetData>
    <row r="1" spans="1:10" s="2" customFormat="1" ht="16.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3"/>
      <c r="J1" s="4"/>
    </row>
    <row r="2" spans="1:10" s="2" customFormat="1" ht="16.5" customHeight="1">
      <c r="A2" s="289" t="s">
        <v>85</v>
      </c>
      <c r="B2" s="289"/>
      <c r="C2" s="289"/>
      <c r="D2" s="289"/>
      <c r="E2" s="289"/>
      <c r="F2" s="289"/>
      <c r="G2" s="289"/>
      <c r="H2" s="289"/>
      <c r="I2" s="3" t="s">
        <v>86</v>
      </c>
      <c r="J2" s="4"/>
    </row>
    <row r="3" spans="1:10" s="2" customFormat="1" ht="16.5" customHeight="1">
      <c r="A3" s="288" t="s">
        <v>263</v>
      </c>
      <c r="B3" s="288"/>
      <c r="C3" s="288"/>
      <c r="D3" s="288"/>
      <c r="E3" s="288"/>
      <c r="F3" s="288"/>
      <c r="G3" s="288"/>
      <c r="H3" s="288"/>
      <c r="I3" s="5"/>
      <c r="J3" s="5"/>
    </row>
    <row r="4" spans="1:10" s="8" customFormat="1" ht="17.1" customHeight="1">
      <c r="A4" s="290" t="s">
        <v>87</v>
      </c>
      <c r="B4" s="290"/>
      <c r="C4" s="30"/>
      <c r="D4" s="262"/>
      <c r="E4" s="262"/>
      <c r="F4" s="262" t="s">
        <v>88</v>
      </c>
      <c r="G4" s="31"/>
      <c r="H4" s="262" t="s">
        <v>89</v>
      </c>
      <c r="I4" s="7"/>
      <c r="J4" s="7"/>
    </row>
    <row r="5" spans="1:10" s="8" customFormat="1" ht="17.1" customHeight="1">
      <c r="A5" s="78" t="s">
        <v>90</v>
      </c>
      <c r="B5" s="78"/>
      <c r="C5" s="78"/>
      <c r="D5" s="78"/>
      <c r="E5" s="78"/>
      <c r="F5" s="79">
        <f>'รายงานรับ-จ่ายเงินสด'!H16</f>
        <v>2865362.02</v>
      </c>
      <c r="G5" s="80"/>
      <c r="H5" s="79">
        <f>'รายงานรับ-จ่ายเงินสด'!H24</f>
        <v>39845560.32</v>
      </c>
      <c r="I5" s="6"/>
      <c r="J5" s="9"/>
    </row>
    <row r="6" spans="1:10" s="8" customFormat="1" ht="17.1" customHeight="1">
      <c r="A6" s="81" t="s">
        <v>91</v>
      </c>
      <c r="B6" s="81"/>
      <c r="C6" s="81"/>
      <c r="D6" s="81"/>
      <c r="E6" s="81"/>
      <c r="F6" s="82">
        <f>'รายงานรับ-จ่ายเงินสด'!G24</f>
        <v>342592.66</v>
      </c>
      <c r="G6" s="83"/>
      <c r="H6" s="82">
        <f>'รายงานรับ-จ่ายเงินสด'!D24</f>
        <v>3553600.0900000003</v>
      </c>
      <c r="I6" s="11"/>
      <c r="J6" s="9"/>
    </row>
    <row r="7" spans="1:9" s="8" customFormat="1" ht="17.1" customHeight="1">
      <c r="A7" s="81" t="s">
        <v>92</v>
      </c>
      <c r="B7" s="81"/>
      <c r="C7" s="81"/>
      <c r="D7" s="81"/>
      <c r="E7" s="81"/>
      <c r="F7" s="255">
        <f>'รายงานรับ-จ่ายเงินสด'!G17</f>
        <v>125788</v>
      </c>
      <c r="G7" s="83"/>
      <c r="H7" s="82">
        <f>'รายงานรับ-จ่ายเงินสด'!D17</f>
        <v>921242.5</v>
      </c>
      <c r="I7" s="11"/>
    </row>
    <row r="8" spans="1:10" s="8" customFormat="1" ht="17.1" customHeight="1">
      <c r="A8" s="81" t="s">
        <v>93</v>
      </c>
      <c r="B8" s="81"/>
      <c r="C8" s="81"/>
      <c r="D8" s="81"/>
      <c r="E8" s="81"/>
      <c r="F8" s="82">
        <f>'รายงานรับ-จ่ายเงินสด'!G18</f>
        <v>8400</v>
      </c>
      <c r="G8" s="83"/>
      <c r="H8" s="82">
        <f>'รายงานรับ-จ่ายเงินสด'!D18</f>
        <v>368548</v>
      </c>
      <c r="I8" s="11"/>
      <c r="J8" s="9"/>
    </row>
    <row r="9" spans="1:10" s="8" customFormat="1" ht="17.1" customHeight="1">
      <c r="A9" s="81" t="s">
        <v>94</v>
      </c>
      <c r="B9" s="81"/>
      <c r="C9" s="81"/>
      <c r="D9" s="81"/>
      <c r="E9" s="81"/>
      <c r="F9" s="82">
        <f>'รายงานรับ-จ่ายเงินสด'!G27</f>
        <v>1199834.26</v>
      </c>
      <c r="G9" s="83"/>
      <c r="H9" s="82">
        <f>'รายงานรับ-จ่ายเงินสด'!D27</f>
        <v>4609901.14</v>
      </c>
      <c r="I9" s="11"/>
      <c r="J9" s="9"/>
    </row>
    <row r="10" spans="1:10" s="8" customFormat="1" ht="17.1" customHeight="1">
      <c r="A10" s="81" t="s">
        <v>255</v>
      </c>
      <c r="B10" s="81"/>
      <c r="C10" s="81"/>
      <c r="D10" s="81"/>
      <c r="E10" s="81"/>
      <c r="F10" s="82">
        <f>'รายงานรับ-จ่ายเงินสด'!G23</f>
        <v>127140</v>
      </c>
      <c r="G10" s="83"/>
      <c r="H10" s="82">
        <f>'รายงานรับ-จ่ายเงินสด'!D23</f>
        <v>836880</v>
      </c>
      <c r="I10" s="11"/>
      <c r="J10" s="9"/>
    </row>
    <row r="11" spans="1:10" s="8" customFormat="1" ht="17.1" customHeight="1">
      <c r="A11" s="81" t="s">
        <v>251</v>
      </c>
      <c r="B11" s="81"/>
      <c r="C11" s="81"/>
      <c r="D11" s="81"/>
      <c r="E11" s="81"/>
      <c r="F11" s="82">
        <f>'รายงานรับ-จ่ายเงินสด'!G26</f>
        <v>78800</v>
      </c>
      <c r="G11" s="83"/>
      <c r="H11" s="82">
        <f>'รายงานรับ-จ่ายเงินสด'!D26</f>
        <v>811430</v>
      </c>
      <c r="I11" s="11"/>
      <c r="J11" s="9"/>
    </row>
    <row r="12" spans="1:10" s="8" customFormat="1" ht="17.1" customHeight="1">
      <c r="A12" s="81" t="s">
        <v>95</v>
      </c>
      <c r="B12" s="81"/>
      <c r="C12" s="81"/>
      <c r="D12" s="81"/>
      <c r="E12" s="81"/>
      <c r="F12" s="82">
        <v>0</v>
      </c>
      <c r="G12" s="83"/>
      <c r="H12" s="82">
        <v>0</v>
      </c>
      <c r="I12" s="11"/>
      <c r="J12" s="9"/>
    </row>
    <row r="13" spans="1:10" s="8" customFormat="1" ht="17.1" customHeight="1">
      <c r="A13" s="81" t="s">
        <v>96</v>
      </c>
      <c r="B13" s="81"/>
      <c r="C13" s="81"/>
      <c r="D13" s="81"/>
      <c r="E13" s="81"/>
      <c r="F13" s="82">
        <f>'รายงานรับ-จ่ายเงินสด'!G28</f>
        <v>0</v>
      </c>
      <c r="G13" s="83"/>
      <c r="H13" s="82">
        <v>0</v>
      </c>
      <c r="I13" s="11"/>
      <c r="J13" s="9"/>
    </row>
    <row r="14" spans="1:10" s="8" customFormat="1" ht="17.1" customHeight="1">
      <c r="A14" s="81" t="s">
        <v>97</v>
      </c>
      <c r="B14" s="81"/>
      <c r="C14" s="81"/>
      <c r="D14" s="81"/>
      <c r="E14" s="81"/>
      <c r="F14" s="82">
        <f>'รายงานรับ-จ่ายเงินสด'!G19</f>
        <v>48340</v>
      </c>
      <c r="G14" s="83"/>
      <c r="H14" s="82">
        <f>'รายงานรับ-จ่ายเงินสด'!D19</f>
        <v>48340</v>
      </c>
      <c r="I14" s="12"/>
      <c r="J14" s="9"/>
    </row>
    <row r="15" spans="1:10" s="8" customFormat="1" ht="17.1" customHeight="1">
      <c r="A15" s="81" t="s">
        <v>98</v>
      </c>
      <c r="B15" s="81"/>
      <c r="C15" s="81"/>
      <c r="D15" s="81"/>
      <c r="E15" s="81"/>
      <c r="F15" s="82">
        <f>'รายงานรับ-จ่ายเงินสด'!G30</f>
        <v>0</v>
      </c>
      <c r="G15" s="83"/>
      <c r="H15" s="82">
        <v>0</v>
      </c>
      <c r="I15" s="12"/>
      <c r="J15" s="9"/>
    </row>
    <row r="16" spans="1:10" s="8" customFormat="1" ht="17.1" customHeight="1">
      <c r="A16" s="81" t="s">
        <v>99</v>
      </c>
      <c r="B16" s="81"/>
      <c r="C16" s="81"/>
      <c r="D16" s="81"/>
      <c r="E16" s="81"/>
      <c r="F16" s="82">
        <f>'รายงานรับ-จ่ายเงินสด'!G25</f>
        <v>6230288.8</v>
      </c>
      <c r="G16" s="83"/>
      <c r="H16" s="82">
        <f>'รายงานรับ-จ่ายเงินสด'!D25</f>
        <v>6230288.8</v>
      </c>
      <c r="I16" s="12"/>
      <c r="J16" s="9"/>
    </row>
    <row r="17" spans="1:10" s="8" customFormat="1" ht="17.1" customHeight="1">
      <c r="A17" s="81" t="s">
        <v>100</v>
      </c>
      <c r="B17" s="81"/>
      <c r="C17" s="81"/>
      <c r="D17" s="81"/>
      <c r="E17" s="81"/>
      <c r="F17" s="82">
        <v>0</v>
      </c>
      <c r="G17" s="83"/>
      <c r="H17" s="82">
        <v>0</v>
      </c>
      <c r="I17" s="12"/>
      <c r="J17" s="9"/>
    </row>
    <row r="18" spans="1:10" s="8" customFormat="1" ht="17.1" customHeight="1">
      <c r="A18" s="81" t="s">
        <v>101</v>
      </c>
      <c r="B18" s="81"/>
      <c r="C18" s="81"/>
      <c r="D18" s="81"/>
      <c r="E18" s="81"/>
      <c r="F18" s="82">
        <f>'รายงานรับ-จ่ายเงินสด'!G33</f>
        <v>0</v>
      </c>
      <c r="G18" s="83"/>
      <c r="H18" s="82">
        <v>0</v>
      </c>
      <c r="I18" s="12"/>
      <c r="J18" s="9"/>
    </row>
    <row r="19" spans="1:10" s="8" customFormat="1" ht="17.1" customHeight="1">
      <c r="A19" s="81" t="s">
        <v>102</v>
      </c>
      <c r="B19" s="81"/>
      <c r="C19" s="81"/>
      <c r="D19" s="81"/>
      <c r="E19" s="81"/>
      <c r="F19" s="82">
        <f>'รายงานรับ-จ่ายเงินสด'!G34</f>
        <v>0</v>
      </c>
      <c r="G19" s="83"/>
      <c r="H19" s="82">
        <v>0</v>
      </c>
      <c r="I19" s="12"/>
      <c r="J19" s="9"/>
    </row>
    <row r="20" spans="1:10" s="8" customFormat="1" ht="17.1" customHeight="1">
      <c r="A20" s="81" t="s">
        <v>103</v>
      </c>
      <c r="B20" s="81"/>
      <c r="C20" s="81"/>
      <c r="D20" s="81"/>
      <c r="E20" s="81"/>
      <c r="F20" s="82">
        <f>'รายงานรับ-จ่ายเงินสด'!G32</f>
        <v>14265.62</v>
      </c>
      <c r="G20" s="83"/>
      <c r="H20" s="82">
        <f>'รายงานรับ-จ่ายเงินสด'!D32</f>
        <v>14265.62</v>
      </c>
      <c r="I20" s="12"/>
      <c r="J20" s="9"/>
    </row>
    <row r="21" spans="1:10" s="8" customFormat="1" ht="17.1" customHeight="1">
      <c r="A21" s="81" t="s">
        <v>104</v>
      </c>
      <c r="B21" s="81"/>
      <c r="C21" s="81"/>
      <c r="D21" s="81"/>
      <c r="E21" s="81"/>
      <c r="F21" s="82">
        <v>0</v>
      </c>
      <c r="G21" s="83"/>
      <c r="H21" s="82">
        <v>0</v>
      </c>
      <c r="I21" s="12"/>
      <c r="J21" s="9"/>
    </row>
    <row r="22" spans="1:10" s="8" customFormat="1" ht="17.1" customHeight="1">
      <c r="A22" s="81" t="s">
        <v>105</v>
      </c>
      <c r="B22" s="81"/>
      <c r="C22" s="81"/>
      <c r="D22" s="81"/>
      <c r="E22" s="81"/>
      <c r="F22" s="82">
        <f>'รายงานรับ-จ่ายเงินสด'!G37</f>
        <v>0</v>
      </c>
      <c r="G22" s="83"/>
      <c r="H22" s="82">
        <v>0</v>
      </c>
      <c r="I22" s="12"/>
      <c r="J22" s="9"/>
    </row>
    <row r="23" spans="1:10" s="8" customFormat="1" ht="17.1" customHeight="1">
      <c r="A23" s="81" t="s">
        <v>106</v>
      </c>
      <c r="B23" s="81"/>
      <c r="C23" s="81"/>
      <c r="D23" s="81"/>
      <c r="E23" s="81"/>
      <c r="F23" s="82">
        <v>0</v>
      </c>
      <c r="G23" s="83"/>
      <c r="H23" s="82">
        <v>74900</v>
      </c>
      <c r="I23" s="12"/>
      <c r="J23" s="9"/>
    </row>
    <row r="24" spans="1:10" s="8" customFormat="1" ht="17.1" customHeight="1" thickBot="1">
      <c r="A24" s="288" t="s">
        <v>8</v>
      </c>
      <c r="B24" s="288"/>
      <c r="C24" s="288"/>
      <c r="D24" s="288"/>
      <c r="E24" s="288"/>
      <c r="F24" s="32">
        <f>SUM(F5:F23)</f>
        <v>11040811.36</v>
      </c>
      <c r="G24" s="33"/>
      <c r="H24" s="32">
        <f>SUM(H5:H23)</f>
        <v>57314956.47</v>
      </c>
      <c r="I24" s="13"/>
      <c r="J24" s="9"/>
    </row>
    <row r="25" spans="1:10" s="8" customFormat="1" ht="17.1" customHeight="1" thickTop="1">
      <c r="A25" s="263" t="s">
        <v>107</v>
      </c>
      <c r="B25" s="263"/>
      <c r="C25" s="30"/>
      <c r="D25" s="30"/>
      <c r="E25" s="30"/>
      <c r="F25" s="34"/>
      <c r="G25" s="34"/>
      <c r="H25" s="33"/>
      <c r="I25" s="10"/>
      <c r="J25" s="9"/>
    </row>
    <row r="26" spans="1:10" s="8" customFormat="1" ht="17.1" customHeight="1">
      <c r="A26" s="78" t="s">
        <v>108</v>
      </c>
      <c r="B26" s="78"/>
      <c r="C26" s="78"/>
      <c r="D26" s="78"/>
      <c r="E26" s="78"/>
      <c r="F26" s="85">
        <f>'รายงานรับ-จ่ายเงินสด'!H48</f>
        <v>11914924.21</v>
      </c>
      <c r="G26" s="85"/>
      <c r="H26" s="85">
        <f>'รายงานรับ-จ่ายเงินสด'!H49</f>
        <v>36843916.92</v>
      </c>
      <c r="I26" s="15"/>
      <c r="J26" s="9"/>
    </row>
    <row r="27" spans="1:10" s="8" customFormat="1" ht="17.1" customHeight="1">
      <c r="A27" s="81" t="s">
        <v>109</v>
      </c>
      <c r="B27" s="81"/>
      <c r="C27" s="81"/>
      <c r="D27" s="81"/>
      <c r="E27" s="81"/>
      <c r="F27" s="86">
        <f>'รายงานรับ-จ่ายเงินสด'!G58</f>
        <v>361081.53</v>
      </c>
      <c r="G27" s="86"/>
      <c r="H27" s="86">
        <f>'รายงานรับ-จ่ายเงินสด'!D58</f>
        <v>4683240.99</v>
      </c>
      <c r="I27" s="16"/>
      <c r="J27" s="9"/>
    </row>
    <row r="28" spans="1:10" s="8" customFormat="1" ht="17.1" customHeight="1">
      <c r="A28" s="81" t="s">
        <v>92</v>
      </c>
      <c r="B28" s="81"/>
      <c r="C28" s="81"/>
      <c r="D28" s="81"/>
      <c r="E28" s="81"/>
      <c r="F28" s="255">
        <f>'รายงานรับ-จ่ายเงินสด'!G49</f>
        <v>125788</v>
      </c>
      <c r="G28" s="86"/>
      <c r="H28" s="82">
        <f>'รายงานรับ-จ่ายเงินสด'!D49</f>
        <v>978863.5</v>
      </c>
      <c r="I28" s="14"/>
      <c r="J28" s="9"/>
    </row>
    <row r="29" spans="1:10" s="8" customFormat="1" ht="17.1" customHeight="1">
      <c r="A29" s="81" t="s">
        <v>99</v>
      </c>
      <c r="B29" s="81"/>
      <c r="C29" s="81"/>
      <c r="D29" s="81"/>
      <c r="E29" s="81"/>
      <c r="F29" s="82">
        <f>'รายงานรับ-จ่ายเงินสด'!G57</f>
        <v>1187864.26</v>
      </c>
      <c r="G29" s="86"/>
      <c r="H29" s="82">
        <f>'รายงานรับ-จ่ายเงินสด'!D57</f>
        <v>19845168.36</v>
      </c>
      <c r="I29" s="10"/>
      <c r="J29" s="9"/>
    </row>
    <row r="30" spans="1:10" s="8" customFormat="1" ht="17.1" customHeight="1">
      <c r="A30" s="81" t="s">
        <v>93</v>
      </c>
      <c r="B30" s="81"/>
      <c r="C30" s="81"/>
      <c r="D30" s="81"/>
      <c r="E30" s="81"/>
      <c r="F30" s="87">
        <f>'รายงานรับ-จ่ายเงินสด'!G50</f>
        <v>23400</v>
      </c>
      <c r="G30" s="86"/>
      <c r="H30" s="87">
        <f>'รายงานรับ-จ่ายเงินสด'!D50</f>
        <v>368548</v>
      </c>
      <c r="I30" s="12"/>
      <c r="J30" s="18"/>
    </row>
    <row r="31" spans="1:10" s="8" customFormat="1" ht="17.1" customHeight="1">
      <c r="A31" s="81" t="s">
        <v>252</v>
      </c>
      <c r="B31" s="81"/>
      <c r="C31" s="81"/>
      <c r="D31" s="81"/>
      <c r="E31" s="81"/>
      <c r="F31" s="87">
        <f>'รายงานรับ-จ่ายเงินสด'!G51</f>
        <v>78800</v>
      </c>
      <c r="G31" s="86"/>
      <c r="H31" s="87">
        <f>'รายงานรับ-จ่ายเงินสด'!D51</f>
        <v>811430</v>
      </c>
      <c r="I31" s="12"/>
      <c r="J31" s="18"/>
    </row>
    <row r="32" spans="1:10" s="8" customFormat="1" ht="17.1" customHeight="1">
      <c r="A32" s="81" t="s">
        <v>100</v>
      </c>
      <c r="B32" s="81"/>
      <c r="C32" s="81"/>
      <c r="D32" s="81"/>
      <c r="E32" s="81"/>
      <c r="F32" s="87">
        <f>'รายงานรับ-จ่ายเงินสด'!G54</f>
        <v>2130</v>
      </c>
      <c r="G32" s="86"/>
      <c r="H32" s="87">
        <f>'รายงานรับ-จ่ายเงินสด'!D54</f>
        <v>11423</v>
      </c>
      <c r="I32" s="17"/>
      <c r="J32" s="18"/>
    </row>
    <row r="33" spans="1:10" s="8" customFormat="1" ht="17.1" customHeight="1">
      <c r="A33" s="81" t="s">
        <v>101</v>
      </c>
      <c r="B33" s="81"/>
      <c r="C33" s="81"/>
      <c r="D33" s="81"/>
      <c r="E33" s="81"/>
      <c r="F33" s="87">
        <f>'รายงานรับ-จ่ายเงินสด'!G55</f>
        <v>0</v>
      </c>
      <c r="G33" s="86"/>
      <c r="H33" s="87">
        <f>'รายงานรับ-จ่ายเงินสด'!D55</f>
        <v>295.45</v>
      </c>
      <c r="I33" s="17"/>
      <c r="J33" s="18"/>
    </row>
    <row r="34" spans="1:10" s="8" customFormat="1" ht="17.1" customHeight="1">
      <c r="A34" s="81" t="s">
        <v>97</v>
      </c>
      <c r="B34" s="81"/>
      <c r="C34" s="81"/>
      <c r="D34" s="81"/>
      <c r="E34" s="81"/>
      <c r="F34" s="87">
        <v>0</v>
      </c>
      <c r="G34" s="86"/>
      <c r="H34" s="87">
        <f>'รายงานรับ-จ่ายเงินสด'!D52</f>
        <v>876890</v>
      </c>
      <c r="I34" s="17"/>
      <c r="J34" s="18"/>
    </row>
    <row r="35" spans="1:10" s="8" customFormat="1" ht="17.1" customHeight="1">
      <c r="A35" s="81" t="s">
        <v>110</v>
      </c>
      <c r="B35" s="88"/>
      <c r="C35" s="81"/>
      <c r="D35" s="81"/>
      <c r="E35" s="81"/>
      <c r="F35" s="86">
        <v>0</v>
      </c>
      <c r="G35" s="86"/>
      <c r="H35" s="86">
        <v>0</v>
      </c>
      <c r="I35" s="17"/>
      <c r="J35" s="18"/>
    </row>
    <row r="36" spans="1:10" s="8" customFormat="1" ht="17.1" customHeight="1">
      <c r="A36" s="89" t="s">
        <v>94</v>
      </c>
      <c r="B36" s="88"/>
      <c r="C36" s="81"/>
      <c r="D36" s="81"/>
      <c r="E36" s="81"/>
      <c r="F36" s="82">
        <f>'รายงานรับ-จ่ายเงินสด'!G61</f>
        <v>3354250</v>
      </c>
      <c r="G36" s="86"/>
      <c r="H36" s="82">
        <f>'รายงานรับ-จ่ายเงินสด'!D61</f>
        <v>8228343</v>
      </c>
      <c r="I36" s="14"/>
      <c r="J36" s="18"/>
    </row>
    <row r="37" spans="1:10" s="8" customFormat="1" ht="17.1" customHeight="1">
      <c r="A37" s="81" t="s">
        <v>111</v>
      </c>
      <c r="B37" s="81"/>
      <c r="C37" s="81"/>
      <c r="D37" s="81"/>
      <c r="E37" s="81"/>
      <c r="F37" s="82">
        <v>0</v>
      </c>
      <c r="G37" s="86"/>
      <c r="H37" s="82">
        <f>'รายงานรับ-จ่ายเงินสด'!D53</f>
        <v>201287.71</v>
      </c>
      <c r="I37" s="10"/>
      <c r="J37" s="18"/>
    </row>
    <row r="38" spans="1:10" s="8" customFormat="1" ht="17.1" customHeight="1">
      <c r="A38" s="81" t="s">
        <v>251</v>
      </c>
      <c r="B38" s="81"/>
      <c r="C38" s="81"/>
      <c r="D38" s="81"/>
      <c r="E38" s="81"/>
      <c r="F38" s="82">
        <f>'รายงานรับ-จ่ายเงินสด'!G60</f>
        <v>127140</v>
      </c>
      <c r="G38" s="86"/>
      <c r="H38" s="82">
        <f>'รายงานรับ-จ่ายเงินสด'!D60</f>
        <v>836880</v>
      </c>
      <c r="I38" s="10"/>
      <c r="J38" s="18"/>
    </row>
    <row r="39" spans="1:10" s="8" customFormat="1" ht="17.1" customHeight="1">
      <c r="A39" s="81" t="s">
        <v>112</v>
      </c>
      <c r="B39" s="81"/>
      <c r="C39" s="81"/>
      <c r="D39" s="81"/>
      <c r="E39" s="81"/>
      <c r="F39" s="86"/>
      <c r="G39" s="86"/>
      <c r="H39" s="86"/>
      <c r="I39" s="19"/>
      <c r="J39" s="18"/>
    </row>
    <row r="40" spans="1:10" s="8" customFormat="1" ht="17.1" customHeight="1">
      <c r="A40" s="89" t="s">
        <v>113</v>
      </c>
      <c r="B40" s="81"/>
      <c r="C40" s="90"/>
      <c r="D40" s="90"/>
      <c r="E40" s="90"/>
      <c r="F40" s="86"/>
      <c r="G40" s="81"/>
      <c r="H40" s="86"/>
      <c r="I40" s="19"/>
      <c r="J40" s="18"/>
    </row>
    <row r="41" spans="1:10" s="8" customFormat="1" ht="17.1" customHeight="1">
      <c r="A41" s="81" t="s">
        <v>114</v>
      </c>
      <c r="B41" s="81"/>
      <c r="C41" s="90"/>
      <c r="D41" s="90"/>
      <c r="E41" s="90"/>
      <c r="F41" s="86"/>
      <c r="G41" s="81"/>
      <c r="H41" s="86"/>
      <c r="I41" s="20"/>
      <c r="J41" s="18"/>
    </row>
    <row r="42" spans="1:10" s="8" customFormat="1" ht="17.1" customHeight="1">
      <c r="A42" s="81" t="s">
        <v>115</v>
      </c>
      <c r="B42" s="81"/>
      <c r="C42" s="90"/>
      <c r="D42" s="90"/>
      <c r="E42" s="90"/>
      <c r="F42" s="86"/>
      <c r="G42" s="81"/>
      <c r="H42" s="86"/>
      <c r="I42" s="20"/>
      <c r="J42" s="18"/>
    </row>
    <row r="43" spans="1:10" s="8" customFormat="1" ht="17.1" customHeight="1">
      <c r="A43" s="81" t="s">
        <v>264</v>
      </c>
      <c r="B43" s="81"/>
      <c r="C43" s="90"/>
      <c r="D43" s="90"/>
      <c r="E43" s="90"/>
      <c r="F43" s="86">
        <f>'รายงานรับ-จ่ายเงินสด'!G62</f>
        <v>11970</v>
      </c>
      <c r="G43" s="81"/>
      <c r="H43" s="86">
        <f>'รายงานรับ-จ่ายเงินสด'!D62</f>
        <v>11970</v>
      </c>
      <c r="I43" s="20"/>
      <c r="J43" s="18"/>
    </row>
    <row r="44" spans="1:10" s="8" customFormat="1" ht="17.1" customHeight="1">
      <c r="A44" s="81" t="s">
        <v>96</v>
      </c>
      <c r="B44" s="81"/>
      <c r="C44" s="90"/>
      <c r="D44" s="90"/>
      <c r="E44" s="90"/>
      <c r="F44" s="86"/>
      <c r="G44" s="81"/>
      <c r="H44" s="86"/>
      <c r="I44" s="20"/>
      <c r="J44" s="18"/>
    </row>
    <row r="45" spans="1:10" s="8" customFormat="1" ht="17.1" customHeight="1">
      <c r="A45" s="81" t="s">
        <v>116</v>
      </c>
      <c r="B45" s="81"/>
      <c r="C45" s="90"/>
      <c r="D45" s="90"/>
      <c r="E45" s="90"/>
      <c r="F45" s="86"/>
      <c r="G45" s="81"/>
      <c r="H45" s="86"/>
      <c r="I45" s="20"/>
      <c r="J45" s="18"/>
    </row>
    <row r="46" spans="1:10" s="8" customFormat="1" ht="17.1" customHeight="1">
      <c r="A46" s="81" t="s">
        <v>117</v>
      </c>
      <c r="B46" s="81"/>
      <c r="C46" s="90"/>
      <c r="D46" s="90"/>
      <c r="E46" s="90"/>
      <c r="F46" s="86"/>
      <c r="G46" s="81"/>
      <c r="H46" s="86"/>
      <c r="I46" s="20"/>
      <c r="J46" s="18"/>
    </row>
    <row r="47" spans="1:10" s="8" customFormat="1" ht="17.1" customHeight="1">
      <c r="A47" s="84" t="s">
        <v>118</v>
      </c>
      <c r="B47" s="84"/>
      <c r="C47" s="91"/>
      <c r="D47" s="91"/>
      <c r="E47" s="91"/>
      <c r="F47" s="92">
        <f>'รายงานรับ-จ่ายเงินสด'!G59</f>
        <v>0</v>
      </c>
      <c r="G47" s="84"/>
      <c r="H47" s="92">
        <f>'รายงานรับ-จ่ายเงินสด'!D59</f>
        <v>1854095.74</v>
      </c>
      <c r="I47" s="20"/>
      <c r="J47" s="18"/>
    </row>
    <row r="48" spans="1:10" s="8" customFormat="1" ht="17.1" customHeight="1">
      <c r="A48" s="288" t="s">
        <v>8</v>
      </c>
      <c r="B48" s="288"/>
      <c r="C48" s="288"/>
      <c r="D48" s="288"/>
      <c r="E48" s="288"/>
      <c r="F48" s="35">
        <f>SUM(F26:F47)</f>
        <v>17187348</v>
      </c>
      <c r="G48" s="34"/>
      <c r="H48" s="35">
        <f>SUM(H26:H47)</f>
        <v>75552352.66999999</v>
      </c>
      <c r="I48" s="21"/>
      <c r="J48" s="18"/>
    </row>
    <row r="49" spans="1:10" s="8" customFormat="1" ht="17.1" customHeight="1" thickBot="1">
      <c r="A49" s="288" t="s">
        <v>119</v>
      </c>
      <c r="B49" s="288"/>
      <c r="C49" s="288"/>
      <c r="D49" s="288"/>
      <c r="E49" s="288"/>
      <c r="F49" s="36">
        <f>SUM(F24-F48)</f>
        <v>-6146536.640000001</v>
      </c>
      <c r="G49" s="30"/>
      <c r="H49" s="36">
        <f>SUM(H24-H48)</f>
        <v>-18237396.199999988</v>
      </c>
      <c r="I49" s="22"/>
      <c r="J49" s="18"/>
    </row>
    <row r="50" spans="1:10" s="8" customFormat="1" ht="18" customHeight="1" thickTop="1">
      <c r="A50" s="30"/>
      <c r="B50" s="30"/>
      <c r="C50" s="30"/>
      <c r="D50" s="30"/>
      <c r="E50" s="30"/>
      <c r="F50" s="30"/>
      <c r="G50" s="30"/>
      <c r="H50" s="29"/>
      <c r="I50" s="6"/>
      <c r="J50" s="18"/>
    </row>
    <row r="51" spans="1:8" s="8" customFormat="1" ht="18" customHeight="1">
      <c r="A51" s="30"/>
      <c r="B51" s="30"/>
      <c r="C51" s="30"/>
      <c r="D51" s="30"/>
      <c r="E51" s="30"/>
      <c r="F51" s="30"/>
      <c r="G51" s="30"/>
      <c r="H51" s="30"/>
    </row>
    <row r="52" s="8" customFormat="1" ht="18" customHeight="1"/>
    <row r="53" s="8" customFormat="1" ht="18" customHeight="1"/>
    <row r="54" s="8" customFormat="1" ht="18" customHeight="1"/>
    <row r="55" s="8" customFormat="1" ht="18" customHeight="1"/>
    <row r="56" s="8" customFormat="1" ht="18" customHeight="1"/>
  </sheetData>
  <mergeCells count="7">
    <mergeCell ref="A48:E48"/>
    <mergeCell ref="A49:E49"/>
    <mergeCell ref="A1:H1"/>
    <mergeCell ref="A2:H2"/>
    <mergeCell ref="A3:H3"/>
    <mergeCell ref="A24:E24"/>
    <mergeCell ref="A4:B4"/>
  </mergeCells>
  <printOptions/>
  <pageMargins left="0.9448818897637796" right="0.7480314960629921" top="0.15748031496062992" bottom="0" header="0.15748031496062992" footer="0.1574803149606299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workbookViewId="0" topLeftCell="A1">
      <selection activeCell="G68" sqref="G68"/>
    </sheetView>
  </sheetViews>
  <sheetFormatPr defaultColWidth="9.140625" defaultRowHeight="12.75"/>
  <cols>
    <col min="1" max="1" width="4.28125" style="161" customWidth="1"/>
    <col min="2" max="2" width="33.00390625" style="270" customWidth="1"/>
    <col min="3" max="3" width="6.28125" style="215" customWidth="1"/>
    <col min="4" max="4" width="12.7109375" style="216" customWidth="1"/>
    <col min="5" max="5" width="12.7109375" style="217" customWidth="1"/>
    <col min="6" max="6" width="13.00390625" style="217" customWidth="1"/>
    <col min="7" max="7" width="13.7109375" style="217" customWidth="1"/>
    <col min="8" max="8" width="13.421875" style="216" customWidth="1"/>
    <col min="9" max="9" width="10.140625" style="161" hidden="1" customWidth="1"/>
    <col min="10" max="13" width="10.28125" style="161" hidden="1" customWidth="1"/>
    <col min="14" max="16" width="9.140625" style="161" customWidth="1"/>
    <col min="17" max="17" width="12.421875" style="161" bestFit="1" customWidth="1"/>
    <col min="18" max="16384" width="9.140625" style="161" customWidth="1"/>
  </cols>
  <sheetData>
    <row r="1" spans="1:13" s="150" customFormat="1" ht="18.7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149"/>
      <c r="J1" s="149"/>
      <c r="K1" s="149"/>
      <c r="L1" s="149"/>
      <c r="M1" s="295"/>
    </row>
    <row r="2" spans="1:13" s="150" customFormat="1" ht="18.75" customHeight="1">
      <c r="A2" s="294" t="s">
        <v>120</v>
      </c>
      <c r="B2" s="294"/>
      <c r="C2" s="294"/>
      <c r="D2" s="294"/>
      <c r="E2" s="294"/>
      <c r="F2" s="294"/>
      <c r="G2" s="294"/>
      <c r="H2" s="294"/>
      <c r="I2" s="151"/>
      <c r="J2" s="151"/>
      <c r="K2" s="151"/>
      <c r="L2" s="151"/>
      <c r="M2" s="295"/>
    </row>
    <row r="3" spans="1:13" s="150" customFormat="1" ht="18.75" customHeight="1">
      <c r="A3" s="294" t="s">
        <v>121</v>
      </c>
      <c r="B3" s="294"/>
      <c r="C3" s="294"/>
      <c r="D3" s="294"/>
      <c r="E3" s="294"/>
      <c r="F3" s="294"/>
      <c r="G3" s="294"/>
      <c r="H3" s="294"/>
      <c r="I3" s="149"/>
      <c r="J3" s="149"/>
      <c r="K3" s="149"/>
      <c r="L3" s="149"/>
      <c r="M3" s="295"/>
    </row>
    <row r="4" spans="1:13" s="150" customFormat="1" ht="18.75" customHeight="1">
      <c r="A4" s="152"/>
      <c r="B4" s="152"/>
      <c r="C4" s="296" t="s">
        <v>261</v>
      </c>
      <c r="D4" s="296"/>
      <c r="E4" s="296"/>
      <c r="F4" s="152"/>
      <c r="G4" s="152"/>
      <c r="H4" s="152" t="s">
        <v>122</v>
      </c>
      <c r="I4" s="149"/>
      <c r="J4" s="149"/>
      <c r="K4" s="149"/>
      <c r="L4" s="149"/>
      <c r="M4" s="295"/>
    </row>
    <row r="5" spans="1:8" s="150" customFormat="1" ht="34.5" customHeight="1">
      <c r="A5" s="299" t="s">
        <v>123</v>
      </c>
      <c r="B5" s="300"/>
      <c r="C5" s="153" t="s">
        <v>4</v>
      </c>
      <c r="D5" s="154" t="s">
        <v>6</v>
      </c>
      <c r="E5" s="155" t="s">
        <v>124</v>
      </c>
      <c r="F5" s="155" t="s">
        <v>125</v>
      </c>
      <c r="G5" s="155" t="s">
        <v>126</v>
      </c>
      <c r="H5" s="154" t="s">
        <v>127</v>
      </c>
    </row>
    <row r="6" spans="1:8" ht="12.75">
      <c r="A6" s="156" t="s">
        <v>128</v>
      </c>
      <c r="B6" s="157"/>
      <c r="C6" s="158"/>
      <c r="D6" s="159"/>
      <c r="E6" s="160"/>
      <c r="F6" s="160"/>
      <c r="G6" s="160"/>
      <c r="H6" s="159"/>
    </row>
    <row r="7" spans="1:8" ht="18.75" customHeight="1">
      <c r="A7" s="301" t="s">
        <v>129</v>
      </c>
      <c r="B7" s="302"/>
      <c r="C7" s="162"/>
      <c r="D7" s="163"/>
      <c r="E7" s="164"/>
      <c r="F7" s="164"/>
      <c r="G7" s="164"/>
      <c r="H7" s="163"/>
    </row>
    <row r="8" spans="1:8" ht="12.75">
      <c r="A8" s="165"/>
      <c r="B8" s="166" t="s">
        <v>130</v>
      </c>
      <c r="C8" s="167">
        <v>411001</v>
      </c>
      <c r="D8" s="168">
        <v>185000</v>
      </c>
      <c r="E8" s="169">
        <v>3964</v>
      </c>
      <c r="F8" s="169">
        <v>201458</v>
      </c>
      <c r="G8" s="169">
        <f>E8+F8</f>
        <v>205422</v>
      </c>
      <c r="H8" s="168">
        <f aca="true" t="shared" si="0" ref="H8:H70">G8-D8</f>
        <v>20422</v>
      </c>
    </row>
    <row r="9" spans="1:8" ht="12.75">
      <c r="A9" s="165"/>
      <c r="B9" s="166" t="s">
        <v>131</v>
      </c>
      <c r="C9" s="167">
        <v>411002</v>
      </c>
      <c r="D9" s="168">
        <v>16000</v>
      </c>
      <c r="E9" s="169">
        <v>627</v>
      </c>
      <c r="F9" s="169">
        <v>10743.55</v>
      </c>
      <c r="G9" s="169">
        <f>E9+F9</f>
        <v>11370.55</v>
      </c>
      <c r="H9" s="168">
        <f t="shared" si="0"/>
        <v>-4629.450000000001</v>
      </c>
    </row>
    <row r="10" spans="1:8" ht="12.75">
      <c r="A10" s="165"/>
      <c r="B10" s="166" t="s">
        <v>132</v>
      </c>
      <c r="C10" s="167">
        <v>411003</v>
      </c>
      <c r="D10" s="168">
        <v>12000</v>
      </c>
      <c r="E10" s="169">
        <v>0</v>
      </c>
      <c r="F10" s="169">
        <v>15830</v>
      </c>
      <c r="G10" s="169">
        <f>E10+F10</f>
        <v>15830</v>
      </c>
      <c r="H10" s="168">
        <f t="shared" si="0"/>
        <v>3830</v>
      </c>
    </row>
    <row r="11" spans="1:8" ht="19.5" thickBot="1">
      <c r="A11" s="170"/>
      <c r="B11" s="171" t="s">
        <v>133</v>
      </c>
      <c r="C11" s="172">
        <v>411005</v>
      </c>
      <c r="D11" s="173">
        <v>122000</v>
      </c>
      <c r="E11" s="169">
        <f>'[1]ใบผ่าน3'!Z10</f>
        <v>0</v>
      </c>
      <c r="F11" s="169">
        <v>352210.33</v>
      </c>
      <c r="G11" s="174">
        <f>E11+F11</f>
        <v>352210.33</v>
      </c>
      <c r="H11" s="173">
        <f t="shared" si="0"/>
        <v>230210.33000000002</v>
      </c>
    </row>
    <row r="12" spans="1:8" ht="19.5" thickBot="1">
      <c r="A12" s="175"/>
      <c r="B12" s="176" t="s">
        <v>134</v>
      </c>
      <c r="C12" s="177"/>
      <c r="D12" s="178">
        <v>335000</v>
      </c>
      <c r="E12" s="179">
        <f>SUM(E8:E11)</f>
        <v>4591</v>
      </c>
      <c r="F12" s="179">
        <f>SUM(F8:F11)</f>
        <v>580241.88</v>
      </c>
      <c r="G12" s="179">
        <f aca="true" t="shared" si="1" ref="G12:H12">SUM(G8:G11)</f>
        <v>584832.88</v>
      </c>
      <c r="H12" s="179">
        <f t="shared" si="1"/>
        <v>249832.88</v>
      </c>
    </row>
    <row r="13" spans="1:8" ht="18.75" customHeight="1">
      <c r="A13" s="303" t="s">
        <v>135</v>
      </c>
      <c r="B13" s="304"/>
      <c r="C13" s="180"/>
      <c r="D13" s="181"/>
      <c r="E13" s="182"/>
      <c r="F13" s="169">
        <f>'[1]ทะเบียนรายรับรวม'!Q13</f>
        <v>0</v>
      </c>
      <c r="G13" s="183">
        <f aca="true" t="shared" si="2" ref="G13:G25">E13+F13</f>
        <v>0</v>
      </c>
      <c r="H13" s="184">
        <f t="shared" si="0"/>
        <v>0</v>
      </c>
    </row>
    <row r="14" spans="1:8" ht="12.75">
      <c r="A14" s="165"/>
      <c r="B14" s="166" t="s">
        <v>136</v>
      </c>
      <c r="C14" s="167">
        <v>412106</v>
      </c>
      <c r="D14" s="168">
        <v>3000</v>
      </c>
      <c r="E14" s="169">
        <v>0</v>
      </c>
      <c r="F14" s="169">
        <v>1548</v>
      </c>
      <c r="G14" s="169">
        <f t="shared" si="2"/>
        <v>1548</v>
      </c>
      <c r="H14" s="168">
        <f t="shared" si="0"/>
        <v>-1452</v>
      </c>
    </row>
    <row r="15" spans="1:8" ht="12.75">
      <c r="A15" s="170"/>
      <c r="B15" s="171" t="s">
        <v>137</v>
      </c>
      <c r="C15" s="172">
        <v>412107</v>
      </c>
      <c r="D15" s="173">
        <v>120000</v>
      </c>
      <c r="E15" s="169">
        <v>21620</v>
      </c>
      <c r="F15" s="169">
        <v>120100</v>
      </c>
      <c r="G15" s="174">
        <f t="shared" si="2"/>
        <v>141720</v>
      </c>
      <c r="H15" s="173">
        <f t="shared" si="0"/>
        <v>21720</v>
      </c>
    </row>
    <row r="16" spans="1:8" ht="12.75">
      <c r="A16" s="165"/>
      <c r="B16" s="166" t="s">
        <v>138</v>
      </c>
      <c r="C16" s="167">
        <v>412112</v>
      </c>
      <c r="D16" s="168">
        <v>5000</v>
      </c>
      <c r="E16" s="169">
        <f>'[1]ใบผ่าน3'!Z13</f>
        <v>190</v>
      </c>
      <c r="F16" s="169">
        <v>4060</v>
      </c>
      <c r="G16" s="169">
        <f t="shared" si="2"/>
        <v>4250</v>
      </c>
      <c r="H16" s="168">
        <f t="shared" si="0"/>
        <v>-750</v>
      </c>
    </row>
    <row r="17" spans="1:8" ht="12.75">
      <c r="A17" s="170"/>
      <c r="B17" s="171" t="s">
        <v>139</v>
      </c>
      <c r="C17" s="172">
        <v>412128</v>
      </c>
      <c r="D17" s="185">
        <v>200</v>
      </c>
      <c r="E17" s="169">
        <v>20</v>
      </c>
      <c r="F17" s="169">
        <v>100</v>
      </c>
      <c r="G17" s="174">
        <f t="shared" si="2"/>
        <v>120</v>
      </c>
      <c r="H17" s="173">
        <f t="shared" si="0"/>
        <v>-80</v>
      </c>
    </row>
    <row r="18" spans="1:8" ht="12.75">
      <c r="A18" s="165"/>
      <c r="B18" s="166" t="s">
        <v>140</v>
      </c>
      <c r="C18" s="167">
        <v>412202</v>
      </c>
      <c r="D18" s="186">
        <v>400</v>
      </c>
      <c r="E18" s="169">
        <f>'[1]ใบผ่าน3'!Z15</f>
        <v>0</v>
      </c>
      <c r="F18" s="169">
        <v>0</v>
      </c>
      <c r="G18" s="169">
        <f t="shared" si="2"/>
        <v>0</v>
      </c>
      <c r="H18" s="168">
        <f t="shared" si="0"/>
        <v>-400</v>
      </c>
    </row>
    <row r="19" spans="1:8" ht="12.75">
      <c r="A19" s="187"/>
      <c r="B19" s="188" t="s">
        <v>141</v>
      </c>
      <c r="C19" s="189">
        <v>412210</v>
      </c>
      <c r="D19" s="190">
        <v>190000</v>
      </c>
      <c r="E19" s="169">
        <v>848081</v>
      </c>
      <c r="F19" s="169">
        <v>1582079.5</v>
      </c>
      <c r="G19" s="191">
        <f t="shared" si="2"/>
        <v>2430160.5</v>
      </c>
      <c r="H19" s="190">
        <f t="shared" si="0"/>
        <v>2240160.5</v>
      </c>
    </row>
    <row r="20" spans="1:8" ht="37.5">
      <c r="A20" s="165"/>
      <c r="B20" s="166" t="s">
        <v>142</v>
      </c>
      <c r="C20" s="186">
        <v>412303</v>
      </c>
      <c r="D20" s="168">
        <v>12000</v>
      </c>
      <c r="E20" s="169">
        <v>0</v>
      </c>
      <c r="F20" s="169">
        <v>16375</v>
      </c>
      <c r="G20" s="169">
        <f t="shared" si="2"/>
        <v>16375</v>
      </c>
      <c r="H20" s="168">
        <f t="shared" si="0"/>
        <v>4375</v>
      </c>
    </row>
    <row r="21" spans="1:8" ht="37.5">
      <c r="A21" s="165"/>
      <c r="B21" s="166" t="s">
        <v>143</v>
      </c>
      <c r="C21" s="186">
        <v>412304</v>
      </c>
      <c r="D21" s="168">
        <v>9000</v>
      </c>
      <c r="E21" s="169">
        <v>0</v>
      </c>
      <c r="F21" s="169">
        <v>10300</v>
      </c>
      <c r="G21" s="169">
        <f t="shared" si="2"/>
        <v>10300</v>
      </c>
      <c r="H21" s="168">
        <f t="shared" si="0"/>
        <v>1300</v>
      </c>
    </row>
    <row r="22" spans="1:8" ht="12.75">
      <c r="A22" s="165"/>
      <c r="B22" s="166" t="s">
        <v>144</v>
      </c>
      <c r="C22" s="167">
        <v>412306</v>
      </c>
      <c r="D22" s="186">
        <v>500</v>
      </c>
      <c r="E22" s="169">
        <v>0</v>
      </c>
      <c r="F22" s="169">
        <v>0</v>
      </c>
      <c r="G22" s="169">
        <f t="shared" si="2"/>
        <v>0</v>
      </c>
      <c r="H22" s="168">
        <f t="shared" si="0"/>
        <v>-500</v>
      </c>
    </row>
    <row r="23" spans="1:8" ht="12.75">
      <c r="A23" s="165"/>
      <c r="B23" s="166" t="s">
        <v>145</v>
      </c>
      <c r="C23" s="167">
        <v>412307</v>
      </c>
      <c r="D23" s="186">
        <v>200</v>
      </c>
      <c r="E23" s="169">
        <v>0</v>
      </c>
      <c r="F23" s="169">
        <v>160</v>
      </c>
      <c r="G23" s="169">
        <f t="shared" si="2"/>
        <v>160</v>
      </c>
      <c r="H23" s="168">
        <f t="shared" si="0"/>
        <v>-40</v>
      </c>
    </row>
    <row r="24" spans="1:8" ht="37.5">
      <c r="A24" s="165"/>
      <c r="B24" s="166" t="s">
        <v>146</v>
      </c>
      <c r="C24" s="167">
        <v>412308</v>
      </c>
      <c r="D24" s="186">
        <v>200</v>
      </c>
      <c r="E24" s="169">
        <v>0</v>
      </c>
      <c r="F24" s="169">
        <v>765</v>
      </c>
      <c r="G24" s="169">
        <f t="shared" si="2"/>
        <v>765</v>
      </c>
      <c r="H24" s="168">
        <f t="shared" si="0"/>
        <v>565</v>
      </c>
    </row>
    <row r="25" spans="1:8" ht="19.5" thickBot="1">
      <c r="A25" s="170"/>
      <c r="B25" s="171" t="s">
        <v>147</v>
      </c>
      <c r="C25" s="172">
        <v>412399</v>
      </c>
      <c r="D25" s="173">
        <v>1500</v>
      </c>
      <c r="E25" s="169">
        <v>0</v>
      </c>
      <c r="F25" s="169">
        <v>1200</v>
      </c>
      <c r="G25" s="174">
        <f t="shared" si="2"/>
        <v>1200</v>
      </c>
      <c r="H25" s="173">
        <f t="shared" si="0"/>
        <v>-300</v>
      </c>
    </row>
    <row r="26" spans="1:8" ht="19.5" customHeight="1" thickBot="1">
      <c r="A26" s="305" t="s">
        <v>148</v>
      </c>
      <c r="B26" s="306"/>
      <c r="C26" s="177"/>
      <c r="D26" s="178">
        <f>SUM(D14:D25)</f>
        <v>342000</v>
      </c>
      <c r="E26" s="178">
        <f aca="true" t="shared" si="3" ref="E26:H26">SUM(E14:E25)</f>
        <v>869911</v>
      </c>
      <c r="F26" s="178">
        <f t="shared" si="3"/>
        <v>1736687.5</v>
      </c>
      <c r="G26" s="178">
        <f t="shared" si="3"/>
        <v>2606598.5</v>
      </c>
      <c r="H26" s="178">
        <f t="shared" si="3"/>
        <v>2264598.5</v>
      </c>
    </row>
    <row r="27" spans="1:8" ht="12.75">
      <c r="A27" s="307" t="s">
        <v>149</v>
      </c>
      <c r="B27" s="308"/>
      <c r="C27" s="180"/>
      <c r="D27" s="181"/>
      <c r="E27" s="182"/>
      <c r="F27" s="169">
        <f>'[1]ทะเบียนรายรับรวม'!Q27</f>
        <v>0</v>
      </c>
      <c r="G27" s="182"/>
      <c r="H27" s="184"/>
    </row>
    <row r="28" spans="1:8" ht="12.75">
      <c r="A28" s="165"/>
      <c r="B28" s="166" t="s">
        <v>150</v>
      </c>
      <c r="C28" s="167">
        <v>413001</v>
      </c>
      <c r="D28" s="169">
        <v>0</v>
      </c>
      <c r="E28" s="169">
        <f>'[1]ใบผ่าน3'!Z23</f>
        <v>0</v>
      </c>
      <c r="F28" s="169">
        <f>'[1]ทะเบียนรายรับรวม'!Q28</f>
        <v>0</v>
      </c>
      <c r="G28" s="169">
        <f>E28+F28</f>
        <v>0</v>
      </c>
      <c r="H28" s="168">
        <f t="shared" si="0"/>
        <v>0</v>
      </c>
    </row>
    <row r="29" spans="1:8" ht="12.75">
      <c r="A29" s="165"/>
      <c r="B29" s="166" t="s">
        <v>151</v>
      </c>
      <c r="C29" s="167">
        <v>413002</v>
      </c>
      <c r="D29" s="168">
        <v>85000</v>
      </c>
      <c r="E29" s="169">
        <v>12340</v>
      </c>
      <c r="F29" s="169">
        <v>143950</v>
      </c>
      <c r="G29" s="169">
        <f>E29+F29</f>
        <v>156290</v>
      </c>
      <c r="H29" s="168">
        <f t="shared" si="0"/>
        <v>71290</v>
      </c>
    </row>
    <row r="30" spans="1:8" ht="19.5" thickBot="1">
      <c r="A30" s="170"/>
      <c r="B30" s="171" t="s">
        <v>152</v>
      </c>
      <c r="C30" s="172">
        <v>413003</v>
      </c>
      <c r="D30" s="173">
        <v>576000</v>
      </c>
      <c r="E30" s="169">
        <v>679.99</v>
      </c>
      <c r="F30" s="169">
        <v>543235.54</v>
      </c>
      <c r="G30" s="174">
        <f>E30+F30</f>
        <v>543915.53</v>
      </c>
      <c r="H30" s="173">
        <f t="shared" si="0"/>
        <v>-32084.469999999972</v>
      </c>
    </row>
    <row r="31" spans="1:8" ht="19.5" thickBot="1">
      <c r="A31" s="175"/>
      <c r="B31" s="271" t="s">
        <v>153</v>
      </c>
      <c r="C31" s="177"/>
      <c r="D31" s="179">
        <f>SUM(D28:D30)</f>
        <v>661000</v>
      </c>
      <c r="E31" s="179">
        <f aca="true" t="shared" si="4" ref="E31:H31">SUM(E28:E30)</f>
        <v>13019.99</v>
      </c>
      <c r="F31" s="179">
        <f t="shared" si="4"/>
        <v>687185.54</v>
      </c>
      <c r="G31" s="179">
        <f t="shared" si="4"/>
        <v>700205.53</v>
      </c>
      <c r="H31" s="179">
        <f t="shared" si="4"/>
        <v>39205.53000000003</v>
      </c>
    </row>
    <row r="32" spans="1:8" ht="18.75" customHeight="1">
      <c r="A32" s="309" t="s">
        <v>154</v>
      </c>
      <c r="B32" s="310"/>
      <c r="C32" s="180"/>
      <c r="D32" s="181"/>
      <c r="E32" s="182"/>
      <c r="F32" s="169">
        <f>'[1]ทะเบียนรายรับรวม'!Q32</f>
        <v>0</v>
      </c>
      <c r="G32" s="183"/>
      <c r="H32" s="184">
        <f t="shared" si="0"/>
        <v>0</v>
      </c>
    </row>
    <row r="33" spans="1:8" ht="37.5">
      <c r="A33" s="165"/>
      <c r="B33" s="166" t="s">
        <v>155</v>
      </c>
      <c r="C33" s="167">
        <v>414004</v>
      </c>
      <c r="D33" s="169">
        <v>0</v>
      </c>
      <c r="E33" s="169">
        <f>'[1]ใบผ่าน3'!Z26</f>
        <v>0</v>
      </c>
      <c r="F33" s="169">
        <f>'[1]ทะเบียนรายรับรวม'!Q33</f>
        <v>0</v>
      </c>
      <c r="G33" s="169">
        <f>E33+F33</f>
        <v>0</v>
      </c>
      <c r="H33" s="168">
        <f t="shared" si="0"/>
        <v>0</v>
      </c>
    </row>
    <row r="34" spans="1:8" ht="19.5" thickBot="1">
      <c r="A34" s="170"/>
      <c r="B34" s="171" t="s">
        <v>156</v>
      </c>
      <c r="C34" s="172">
        <v>414006</v>
      </c>
      <c r="D34" s="174">
        <v>0</v>
      </c>
      <c r="E34" s="169">
        <v>158088</v>
      </c>
      <c r="F34" s="169">
        <v>1325571</v>
      </c>
      <c r="G34" s="174">
        <f>E34+F34</f>
        <v>1483659</v>
      </c>
      <c r="H34" s="173">
        <f t="shared" si="0"/>
        <v>1483659</v>
      </c>
    </row>
    <row r="35" spans="1:8" ht="19.5" customHeight="1" thickBot="1">
      <c r="A35" s="311" t="s">
        <v>157</v>
      </c>
      <c r="B35" s="312"/>
      <c r="C35" s="177"/>
      <c r="D35" s="179">
        <f>SUM(D33:D34)</f>
        <v>0</v>
      </c>
      <c r="E35" s="179">
        <f aca="true" t="shared" si="5" ref="E35:H35">SUM(E33:E34)</f>
        <v>158088</v>
      </c>
      <c r="F35" s="179">
        <f t="shared" si="5"/>
        <v>1325571</v>
      </c>
      <c r="G35" s="179">
        <f t="shared" si="5"/>
        <v>1483659</v>
      </c>
      <c r="H35" s="179">
        <f t="shared" si="5"/>
        <v>1483659</v>
      </c>
    </row>
    <row r="36" spans="1:8" ht="18.75" customHeight="1">
      <c r="A36" s="313" t="s">
        <v>158</v>
      </c>
      <c r="B36" s="304"/>
      <c r="C36" s="180"/>
      <c r="D36" s="192"/>
      <c r="E36" s="182"/>
      <c r="F36" s="169">
        <f>'[1]ทะเบียนรายรับรวม'!Q36</f>
        <v>0</v>
      </c>
      <c r="G36" s="183"/>
      <c r="H36" s="193">
        <f t="shared" si="0"/>
        <v>0</v>
      </c>
    </row>
    <row r="37" spans="1:8" ht="12.75">
      <c r="A37" s="194"/>
      <c r="B37" s="166" t="s">
        <v>159</v>
      </c>
      <c r="C37" s="167">
        <v>415004</v>
      </c>
      <c r="D37" s="168">
        <v>137000</v>
      </c>
      <c r="E37" s="169">
        <f>'[1]ใบผ่าน3'!Z28</f>
        <v>0</v>
      </c>
      <c r="F37" s="169">
        <v>103500</v>
      </c>
      <c r="G37" s="169">
        <f>E37+F37</f>
        <v>103500</v>
      </c>
      <c r="H37" s="195">
        <f t="shared" si="0"/>
        <v>-33500</v>
      </c>
    </row>
    <row r="38" spans="1:8" ht="19.5" thickBot="1">
      <c r="A38" s="196"/>
      <c r="B38" s="171" t="s">
        <v>160</v>
      </c>
      <c r="C38" s="172">
        <v>415999</v>
      </c>
      <c r="D38" s="173">
        <v>10000</v>
      </c>
      <c r="E38" s="197">
        <v>2000</v>
      </c>
      <c r="F38" s="197">
        <v>77202</v>
      </c>
      <c r="G38" s="174">
        <f>E38+F38</f>
        <v>79202</v>
      </c>
      <c r="H38" s="198">
        <f t="shared" si="0"/>
        <v>69202</v>
      </c>
    </row>
    <row r="39" spans="1:8" ht="19.5" thickBot="1">
      <c r="A39" s="199"/>
      <c r="B39" s="271" t="s">
        <v>161</v>
      </c>
      <c r="C39" s="177"/>
      <c r="D39" s="178">
        <f>SUM(D37:D38)</f>
        <v>147000</v>
      </c>
      <c r="E39" s="179">
        <f aca="true" t="shared" si="6" ref="E39:H39">SUM(E37:E38)</f>
        <v>2000</v>
      </c>
      <c r="F39" s="179">
        <f>SUM(F37:F38)</f>
        <v>180702</v>
      </c>
      <c r="G39" s="179">
        <f t="shared" si="6"/>
        <v>182702</v>
      </c>
      <c r="H39" s="200">
        <f t="shared" si="6"/>
        <v>35702</v>
      </c>
    </row>
    <row r="40" spans="1:8" ht="19.5" thickBot="1">
      <c r="A40" s="314" t="s">
        <v>162</v>
      </c>
      <c r="B40" s="315"/>
      <c r="C40" s="177"/>
      <c r="D40" s="178">
        <f>D12+D26+D31+D35+D39</f>
        <v>1485000</v>
      </c>
      <c r="E40" s="178">
        <f aca="true" t="shared" si="7" ref="E40:H40">E12+E26+E31+E35+E39</f>
        <v>1047609.99</v>
      </c>
      <c r="F40" s="178">
        <f t="shared" si="7"/>
        <v>4510387.92</v>
      </c>
      <c r="G40" s="178">
        <f t="shared" si="7"/>
        <v>5557997.91</v>
      </c>
      <c r="H40" s="178">
        <f t="shared" si="7"/>
        <v>4072997.91</v>
      </c>
    </row>
    <row r="41" spans="1:8" ht="18.75" customHeight="1">
      <c r="A41" s="317" t="s">
        <v>163</v>
      </c>
      <c r="B41" s="318"/>
      <c r="C41" s="180"/>
      <c r="D41" s="181"/>
      <c r="E41" s="181"/>
      <c r="F41" s="169">
        <f>'[1]ทะเบียนรายรับรวม'!Q41</f>
        <v>0</v>
      </c>
      <c r="G41" s="181"/>
      <c r="H41" s="181"/>
    </row>
    <row r="42" spans="1:8" ht="18.75" customHeight="1">
      <c r="A42" s="319" t="s">
        <v>164</v>
      </c>
      <c r="B42" s="320"/>
      <c r="C42" s="201"/>
      <c r="D42" s="202"/>
      <c r="E42" s="203"/>
      <c r="F42" s="169">
        <f>'[1]ทะเบียนรายรับรวม'!Q42</f>
        <v>0</v>
      </c>
      <c r="G42" s="169"/>
      <c r="H42" s="168">
        <f t="shared" si="0"/>
        <v>0</v>
      </c>
    </row>
    <row r="43" spans="1:8" ht="18.75" customHeight="1">
      <c r="A43" s="165"/>
      <c r="B43" s="166" t="s">
        <v>165</v>
      </c>
      <c r="C43" s="167">
        <v>421001</v>
      </c>
      <c r="D43" s="168">
        <v>350000</v>
      </c>
      <c r="E43" s="169">
        <v>38048.55</v>
      </c>
      <c r="F43" s="169">
        <v>474629.31</v>
      </c>
      <c r="G43" s="169">
        <f aca="true" t="shared" si="8" ref="G43:G70">E43+F43</f>
        <v>512677.86</v>
      </c>
      <c r="H43" s="168">
        <f t="shared" si="0"/>
        <v>162677.86</v>
      </c>
    </row>
    <row r="44" spans="1:8" ht="18.75" customHeight="1">
      <c r="A44" s="165"/>
      <c r="B44" s="166" t="s">
        <v>166</v>
      </c>
      <c r="C44" s="167">
        <v>421002</v>
      </c>
      <c r="D44" s="168">
        <v>13260000</v>
      </c>
      <c r="E44" s="169">
        <v>1214713.21</v>
      </c>
      <c r="F44" s="169">
        <v>12762921.95</v>
      </c>
      <c r="G44" s="169">
        <f t="shared" si="8"/>
        <v>13977635.16</v>
      </c>
      <c r="H44" s="168">
        <f t="shared" si="0"/>
        <v>717635.1600000001</v>
      </c>
    </row>
    <row r="45" spans="1:8" ht="18.75" customHeight="1">
      <c r="A45" s="165"/>
      <c r="B45" s="166" t="s">
        <v>167</v>
      </c>
      <c r="C45" s="167">
        <v>421004</v>
      </c>
      <c r="D45" s="168">
        <v>1775000</v>
      </c>
      <c r="E45" s="169">
        <v>160342.47</v>
      </c>
      <c r="F45" s="169">
        <v>1684336.24</v>
      </c>
      <c r="G45" s="169">
        <f t="shared" si="8"/>
        <v>1844678.71</v>
      </c>
      <c r="H45" s="168">
        <f t="shared" si="0"/>
        <v>69678.70999999996</v>
      </c>
    </row>
    <row r="46" spans="1:8" ht="18.75" customHeight="1">
      <c r="A46" s="165"/>
      <c r="B46" s="166" t="s">
        <v>168</v>
      </c>
      <c r="C46" s="167">
        <v>421005</v>
      </c>
      <c r="D46" s="168">
        <v>20000</v>
      </c>
      <c r="E46" s="169">
        <v>8957.82</v>
      </c>
      <c r="F46" s="169">
        <v>319993.49</v>
      </c>
      <c r="G46" s="169">
        <f t="shared" si="8"/>
        <v>328951.31</v>
      </c>
      <c r="H46" s="168">
        <f t="shared" si="0"/>
        <v>308951.31</v>
      </c>
    </row>
    <row r="47" spans="1:8" ht="18.75" customHeight="1">
      <c r="A47" s="165"/>
      <c r="B47" s="166" t="s">
        <v>169</v>
      </c>
      <c r="C47" s="167">
        <v>421006</v>
      </c>
      <c r="D47" s="168">
        <v>740000</v>
      </c>
      <c r="E47" s="169">
        <v>64657.74</v>
      </c>
      <c r="F47" s="169">
        <v>771733.02</v>
      </c>
      <c r="G47" s="169">
        <f t="shared" si="8"/>
        <v>836390.76</v>
      </c>
      <c r="H47" s="168">
        <f t="shared" si="0"/>
        <v>96390.76000000001</v>
      </c>
    </row>
    <row r="48" spans="1:8" ht="18.75" customHeight="1">
      <c r="A48" s="165"/>
      <c r="B48" s="166" t="s">
        <v>170</v>
      </c>
      <c r="C48" s="167">
        <v>421007</v>
      </c>
      <c r="D48" s="168">
        <v>1400000</v>
      </c>
      <c r="E48" s="169">
        <v>164167.93</v>
      </c>
      <c r="F48" s="169">
        <v>1635167.69</v>
      </c>
      <c r="G48" s="169">
        <f t="shared" si="8"/>
        <v>1799335.6199999999</v>
      </c>
      <c r="H48" s="168">
        <f t="shared" si="0"/>
        <v>399335.6199999999</v>
      </c>
    </row>
    <row r="49" spans="1:8" ht="18" customHeight="1">
      <c r="A49" s="165"/>
      <c r="B49" s="166" t="s">
        <v>171</v>
      </c>
      <c r="C49" s="167">
        <v>421012</v>
      </c>
      <c r="D49" s="168">
        <v>35000</v>
      </c>
      <c r="E49" s="169">
        <v>14508.31</v>
      </c>
      <c r="F49" s="169">
        <v>28246.34</v>
      </c>
      <c r="G49" s="169">
        <f t="shared" si="8"/>
        <v>42754.65</v>
      </c>
      <c r="H49" s="168">
        <f t="shared" si="0"/>
        <v>7754.6500000000015</v>
      </c>
    </row>
    <row r="50" spans="1:8" ht="18" customHeight="1">
      <c r="A50" s="165"/>
      <c r="B50" s="166" t="s">
        <v>172</v>
      </c>
      <c r="C50" s="167">
        <v>421013</v>
      </c>
      <c r="D50" s="168">
        <v>60000</v>
      </c>
      <c r="E50" s="169">
        <v>0</v>
      </c>
      <c r="F50" s="169">
        <v>28294.34</v>
      </c>
      <c r="G50" s="169">
        <f t="shared" si="8"/>
        <v>28294.34</v>
      </c>
      <c r="H50" s="168">
        <f t="shared" si="0"/>
        <v>-31705.66</v>
      </c>
    </row>
    <row r="51" spans="1:8" ht="38.25" thickBot="1">
      <c r="A51" s="170"/>
      <c r="B51" s="171" t="s">
        <v>173</v>
      </c>
      <c r="C51" s="172">
        <v>421015</v>
      </c>
      <c r="D51" s="173">
        <v>325000</v>
      </c>
      <c r="E51" s="169">
        <v>11346</v>
      </c>
      <c r="F51" s="169">
        <v>159714</v>
      </c>
      <c r="G51" s="174">
        <f t="shared" si="8"/>
        <v>171060</v>
      </c>
      <c r="H51" s="173">
        <f t="shared" si="0"/>
        <v>-153940</v>
      </c>
    </row>
    <row r="52" spans="1:17" ht="19.5" thickBot="1">
      <c r="A52" s="175"/>
      <c r="B52" s="271" t="s">
        <v>174</v>
      </c>
      <c r="C52" s="177"/>
      <c r="D52" s="178">
        <f>SUM(D43:D51)</f>
        <v>17965000</v>
      </c>
      <c r="E52" s="179">
        <f>SUM(E43:E51)</f>
        <v>1676742.03</v>
      </c>
      <c r="F52" s="179">
        <f>SUM(F43:F51)</f>
        <v>17865036.38</v>
      </c>
      <c r="G52" s="179">
        <f aca="true" t="shared" si="9" ref="G52">SUM(G43:G51)</f>
        <v>19541778.41</v>
      </c>
      <c r="H52" s="204">
        <f t="shared" si="0"/>
        <v>1576778.4100000001</v>
      </c>
      <c r="Q52" s="205"/>
    </row>
    <row r="53" spans="1:17" ht="41.25" customHeight="1">
      <c r="A53" s="297" t="s">
        <v>175</v>
      </c>
      <c r="B53" s="298"/>
      <c r="C53" s="180"/>
      <c r="D53" s="181"/>
      <c r="E53" s="182"/>
      <c r="F53" s="169">
        <f>'[1]ทะเบียนรายรับรวม'!Q53</f>
        <v>0</v>
      </c>
      <c r="G53" s="183"/>
      <c r="H53" s="184"/>
      <c r="Q53" s="206"/>
    </row>
    <row r="54" spans="1:17" ht="21">
      <c r="A54" s="319" t="s">
        <v>176</v>
      </c>
      <c r="B54" s="320"/>
      <c r="C54" s="201"/>
      <c r="D54" s="202"/>
      <c r="E54" s="203"/>
      <c r="F54" s="169"/>
      <c r="G54" s="169"/>
      <c r="H54" s="168"/>
      <c r="Q54" s="206"/>
    </row>
    <row r="55" spans="1:17" ht="36">
      <c r="A55" s="165"/>
      <c r="B55" s="207" t="s">
        <v>177</v>
      </c>
      <c r="C55" s="167">
        <v>431002</v>
      </c>
      <c r="D55" s="168">
        <v>15000000</v>
      </c>
      <c r="E55" s="169">
        <f>'[1]ใบผ่าน3'!Z39</f>
        <v>0</v>
      </c>
      <c r="F55" s="169">
        <v>6588214</v>
      </c>
      <c r="G55" s="169">
        <f t="shared" si="8"/>
        <v>6588214</v>
      </c>
      <c r="H55" s="169">
        <f t="shared" si="0"/>
        <v>-8411786</v>
      </c>
      <c r="Q55" s="206"/>
    </row>
    <row r="56" spans="1:17" ht="21">
      <c r="A56" s="165"/>
      <c r="B56" s="208" t="s">
        <v>178</v>
      </c>
      <c r="C56" s="167"/>
      <c r="D56" s="168"/>
      <c r="E56" s="169">
        <f>'[1]ใบผ่าน3'!Z40</f>
        <v>0</v>
      </c>
      <c r="F56" s="169">
        <v>697498</v>
      </c>
      <c r="G56" s="169">
        <f t="shared" si="8"/>
        <v>697498</v>
      </c>
      <c r="H56" s="169">
        <f t="shared" si="0"/>
        <v>697498</v>
      </c>
      <c r="Q56" s="206"/>
    </row>
    <row r="57" spans="1:17" ht="12.75">
      <c r="A57" s="165"/>
      <c r="B57" s="208" t="s">
        <v>179</v>
      </c>
      <c r="C57" s="167"/>
      <c r="D57" s="168"/>
      <c r="E57" s="169">
        <f>'[1]ใบผ่าน3'!Z41</f>
        <v>0</v>
      </c>
      <c r="F57" s="169">
        <v>1550160</v>
      </c>
      <c r="G57" s="169">
        <f t="shared" si="8"/>
        <v>1550160</v>
      </c>
      <c r="H57" s="169">
        <f t="shared" si="0"/>
        <v>1550160</v>
      </c>
      <c r="Q57" s="205"/>
    </row>
    <row r="58" spans="1:17" ht="18" customHeight="1">
      <c r="A58" s="165"/>
      <c r="B58" s="209" t="s">
        <v>180</v>
      </c>
      <c r="C58" s="167"/>
      <c r="D58" s="168"/>
      <c r="E58" s="169">
        <f>'[1]ใบผ่าน3'!Z42</f>
        <v>0</v>
      </c>
      <c r="F58" s="169">
        <v>10000</v>
      </c>
      <c r="G58" s="169">
        <f t="shared" si="8"/>
        <v>10000</v>
      </c>
      <c r="H58" s="169">
        <f t="shared" si="0"/>
        <v>10000</v>
      </c>
      <c r="Q58" s="205"/>
    </row>
    <row r="59" spans="1:17" ht="18" customHeight="1">
      <c r="A59" s="165"/>
      <c r="B59" s="210" t="s">
        <v>181</v>
      </c>
      <c r="C59" s="167"/>
      <c r="D59" s="168"/>
      <c r="E59" s="169">
        <f>'[1]ใบผ่าน3'!Z43</f>
        <v>0</v>
      </c>
      <c r="F59" s="169">
        <v>32662</v>
      </c>
      <c r="G59" s="169">
        <f t="shared" si="8"/>
        <v>32662</v>
      </c>
      <c r="H59" s="169">
        <f t="shared" si="0"/>
        <v>32662</v>
      </c>
      <c r="Q59" s="256"/>
    </row>
    <row r="60" spans="1:8" ht="19.5" thickBot="1">
      <c r="A60" s="165"/>
      <c r="B60" s="208" t="s">
        <v>182</v>
      </c>
      <c r="C60" s="167"/>
      <c r="D60" s="168"/>
      <c r="E60" s="169">
        <v>0</v>
      </c>
      <c r="F60" s="169">
        <f>'[1]ทะเบียนรายรับรวม'!Q60</f>
        <v>0</v>
      </c>
      <c r="G60" s="169">
        <f t="shared" si="8"/>
        <v>0</v>
      </c>
      <c r="H60" s="169">
        <f t="shared" si="0"/>
        <v>0</v>
      </c>
    </row>
    <row r="61" spans="1:8" ht="19.5" thickBot="1">
      <c r="A61" s="199"/>
      <c r="B61" s="271" t="s">
        <v>183</v>
      </c>
      <c r="C61" s="177"/>
      <c r="D61" s="179">
        <f>SUM(D55:D60)</f>
        <v>15000000</v>
      </c>
      <c r="E61" s="179">
        <f aca="true" t="shared" si="10" ref="E61:H61">SUM(E55:E60)</f>
        <v>0</v>
      </c>
      <c r="F61" s="179">
        <f t="shared" si="10"/>
        <v>8878534</v>
      </c>
      <c r="G61" s="179">
        <f t="shared" si="10"/>
        <v>8878534</v>
      </c>
      <c r="H61" s="200">
        <f t="shared" si="10"/>
        <v>-6121466</v>
      </c>
    </row>
    <row r="62" spans="1:8" ht="12.75">
      <c r="A62" s="321" t="s">
        <v>184</v>
      </c>
      <c r="B62" s="322"/>
      <c r="C62" s="211"/>
      <c r="D62" s="212"/>
      <c r="E62" s="213"/>
      <c r="F62" s="191">
        <f>'[1]ทะเบียนรายรับรวม'!Q62</f>
        <v>0</v>
      </c>
      <c r="G62" s="191">
        <f t="shared" si="8"/>
        <v>0</v>
      </c>
      <c r="H62" s="191">
        <f t="shared" si="0"/>
        <v>0</v>
      </c>
    </row>
    <row r="63" spans="1:8" ht="18" customHeight="1">
      <c r="A63" s="321" t="s">
        <v>185</v>
      </c>
      <c r="B63" s="322"/>
      <c r="C63" s="167">
        <v>441000</v>
      </c>
      <c r="D63" s="213">
        <v>0</v>
      </c>
      <c r="E63" s="213"/>
      <c r="F63" s="169">
        <f>'[1]ทะเบียนรายรับรวม'!Q63</f>
        <v>0</v>
      </c>
      <c r="G63" s="169">
        <f t="shared" si="8"/>
        <v>0</v>
      </c>
      <c r="H63" s="169">
        <f t="shared" si="0"/>
        <v>0</v>
      </c>
    </row>
    <row r="64" spans="1:8" ht="12.75">
      <c r="A64" s="272"/>
      <c r="B64" s="166" t="s">
        <v>186</v>
      </c>
      <c r="C64" s="167"/>
      <c r="D64" s="213">
        <v>0</v>
      </c>
      <c r="E64" s="191">
        <v>62210</v>
      </c>
      <c r="F64" s="169">
        <v>676930</v>
      </c>
      <c r="G64" s="169">
        <f t="shared" si="8"/>
        <v>739140</v>
      </c>
      <c r="H64" s="169">
        <f t="shared" si="0"/>
        <v>739140</v>
      </c>
    </row>
    <row r="65" spans="1:8" ht="18.75" customHeight="1">
      <c r="A65" s="272"/>
      <c r="B65" s="166" t="s">
        <v>187</v>
      </c>
      <c r="C65" s="167"/>
      <c r="D65" s="213">
        <v>0</v>
      </c>
      <c r="E65" s="191">
        <v>10830</v>
      </c>
      <c r="F65" s="169">
        <v>262770</v>
      </c>
      <c r="G65" s="169">
        <f t="shared" si="8"/>
        <v>273600</v>
      </c>
      <c r="H65" s="169">
        <f t="shared" si="0"/>
        <v>273600</v>
      </c>
    </row>
    <row r="66" spans="1:8" ht="18.75" customHeight="1">
      <c r="A66" s="272"/>
      <c r="B66" s="166" t="s">
        <v>188</v>
      </c>
      <c r="C66" s="167"/>
      <c r="D66" s="213"/>
      <c r="E66" s="191">
        <v>1140</v>
      </c>
      <c r="F66" s="169">
        <v>12540</v>
      </c>
      <c r="G66" s="169">
        <f t="shared" si="8"/>
        <v>13680</v>
      </c>
      <c r="H66" s="169">
        <f t="shared" si="0"/>
        <v>13680</v>
      </c>
    </row>
    <row r="67" spans="1:8" ht="18.75" customHeight="1">
      <c r="A67" s="272"/>
      <c r="B67" s="166" t="s">
        <v>189</v>
      </c>
      <c r="C67" s="167"/>
      <c r="D67" s="213"/>
      <c r="E67" s="191">
        <f>'[1]ใบผ่าน3'!Z48</f>
        <v>0</v>
      </c>
      <c r="F67" s="169">
        <v>181900</v>
      </c>
      <c r="G67" s="169">
        <f t="shared" si="8"/>
        <v>181900</v>
      </c>
      <c r="H67" s="169">
        <f t="shared" si="0"/>
        <v>181900</v>
      </c>
    </row>
    <row r="68" spans="1:8" ht="18.75" customHeight="1">
      <c r="A68" s="272"/>
      <c r="B68" s="166" t="s">
        <v>190</v>
      </c>
      <c r="C68" s="167"/>
      <c r="D68" s="213">
        <v>0</v>
      </c>
      <c r="E68" s="191">
        <v>81600</v>
      </c>
      <c r="F68" s="169">
        <v>3538700</v>
      </c>
      <c r="G68" s="169">
        <f t="shared" si="8"/>
        <v>3620300</v>
      </c>
      <c r="H68" s="169">
        <f t="shared" si="0"/>
        <v>3620300</v>
      </c>
    </row>
    <row r="69" spans="1:8" ht="18.75" customHeight="1">
      <c r="A69" s="268"/>
      <c r="B69" s="166" t="s">
        <v>191</v>
      </c>
      <c r="C69" s="167"/>
      <c r="D69" s="203">
        <v>0</v>
      </c>
      <c r="E69" s="169">
        <v>21600</v>
      </c>
      <c r="F69" s="169">
        <v>748800</v>
      </c>
      <c r="G69" s="197">
        <f t="shared" si="8"/>
        <v>770400</v>
      </c>
      <c r="H69" s="197">
        <f t="shared" si="0"/>
        <v>770400</v>
      </c>
    </row>
    <row r="70" spans="1:8" ht="38.25" thickBot="1">
      <c r="A70" s="269"/>
      <c r="B70" s="273" t="s">
        <v>256</v>
      </c>
      <c r="C70" s="172"/>
      <c r="D70" s="214"/>
      <c r="E70" s="174">
        <f>'[1]ใบผ่าน3'!Z51</f>
        <v>0</v>
      </c>
      <c r="F70" s="169">
        <v>304600</v>
      </c>
      <c r="G70" s="197">
        <f t="shared" si="8"/>
        <v>304600</v>
      </c>
      <c r="H70" s="197">
        <f t="shared" si="0"/>
        <v>304600</v>
      </c>
    </row>
    <row r="71" spans="1:8" ht="18.75" customHeight="1" thickBot="1">
      <c r="A71" s="316" t="s">
        <v>192</v>
      </c>
      <c r="B71" s="306"/>
      <c r="C71" s="177"/>
      <c r="D71" s="179">
        <f>SUM(D63:D69)</f>
        <v>0</v>
      </c>
      <c r="E71" s="179">
        <f>SUM(E63:E70)</f>
        <v>177380</v>
      </c>
      <c r="F71" s="179">
        <f aca="true" t="shared" si="11" ref="F71:H71">SUM(F63:F70)</f>
        <v>5726240</v>
      </c>
      <c r="G71" s="179">
        <f t="shared" si="11"/>
        <v>5903620</v>
      </c>
      <c r="H71" s="179">
        <f t="shared" si="11"/>
        <v>5903620</v>
      </c>
    </row>
    <row r="72" spans="1:8" ht="19.5" customHeight="1" thickBot="1">
      <c r="A72" s="291" t="s">
        <v>193</v>
      </c>
      <c r="B72" s="292"/>
      <c r="C72" s="293"/>
      <c r="D72" s="178">
        <f>D40+D52+D61+D71</f>
        <v>34450000</v>
      </c>
      <c r="E72" s="179">
        <f>E12+E26+E31+E35+E39+E52+E61+E71</f>
        <v>2901732.02</v>
      </c>
      <c r="F72" s="179">
        <f>F12+F26+F31+F35+F39+F52+F61+F71</f>
        <v>36980198.3</v>
      </c>
      <c r="G72" s="179">
        <f aca="true" t="shared" si="12" ref="G72:H72">G12+G26+G31+G35+G39+G52+G61+G71</f>
        <v>39881930.32</v>
      </c>
      <c r="H72" s="179">
        <f t="shared" si="12"/>
        <v>5431930.32</v>
      </c>
    </row>
  </sheetData>
  <mergeCells count="22">
    <mergeCell ref="A71:B71"/>
    <mergeCell ref="A41:B41"/>
    <mergeCell ref="A42:B42"/>
    <mergeCell ref="A54:B54"/>
    <mergeCell ref="A62:B62"/>
    <mergeCell ref="A63:B63"/>
    <mergeCell ref="A72:C72"/>
    <mergeCell ref="A1:H1"/>
    <mergeCell ref="M1:M4"/>
    <mergeCell ref="A2:H2"/>
    <mergeCell ref="A3:H3"/>
    <mergeCell ref="C4:E4"/>
    <mergeCell ref="A53:B53"/>
    <mergeCell ref="A5:B5"/>
    <mergeCell ref="A7:B7"/>
    <mergeCell ref="A13:B13"/>
    <mergeCell ref="A26:B26"/>
    <mergeCell ref="A27:B27"/>
    <mergeCell ref="A32:B32"/>
    <mergeCell ref="A35:B35"/>
    <mergeCell ref="A36:B36"/>
    <mergeCell ref="A40:B40"/>
  </mergeCells>
  <printOptions/>
  <pageMargins left="0.11811023622047245" right="0.07874015748031496" top="0.3937007874015748" bottom="0.31496062992125984" header="1.1023622047244095" footer="0.433070866141732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9" sqref="A19:C19"/>
    </sheetView>
  </sheetViews>
  <sheetFormatPr defaultColWidth="9.140625" defaultRowHeight="12.75"/>
  <cols>
    <col min="1" max="1" width="5.00390625" style="2" customWidth="1"/>
    <col min="2" max="2" width="5.28125" style="2" customWidth="1"/>
    <col min="3" max="3" width="30.140625" style="2" customWidth="1"/>
    <col min="4" max="5" width="13.28125" style="2" customWidth="1"/>
    <col min="6" max="6" width="12.28125" style="2" customWidth="1"/>
    <col min="7" max="7" width="16.7109375" style="2" customWidth="1"/>
    <col min="8" max="8" width="9.140625" style="2" customWidth="1"/>
    <col min="9" max="9" width="19.00390625" style="2" bestFit="1" customWidth="1"/>
    <col min="10" max="16384" width="9.140625" style="2" customWidth="1"/>
  </cols>
  <sheetData>
    <row r="1" spans="1:7" ht="22.5" customHeight="1">
      <c r="A1" s="329" t="s">
        <v>0</v>
      </c>
      <c r="B1" s="329"/>
      <c r="C1" s="329"/>
      <c r="D1" s="329"/>
      <c r="E1" s="329"/>
      <c r="F1" s="329"/>
      <c r="G1" s="329"/>
    </row>
    <row r="2" spans="1:7" ht="22.5" customHeight="1">
      <c r="A2" s="329" t="s">
        <v>194</v>
      </c>
      <c r="B2" s="329"/>
      <c r="C2" s="329"/>
      <c r="D2" s="329"/>
      <c r="E2" s="329"/>
      <c r="F2" s="329"/>
      <c r="G2" s="329"/>
    </row>
    <row r="3" spans="1:7" ht="22.5" customHeight="1">
      <c r="A3" s="330" t="s">
        <v>259</v>
      </c>
      <c r="B3" s="330"/>
      <c r="C3" s="330"/>
      <c r="D3" s="330"/>
      <c r="E3" s="330"/>
      <c r="F3" s="330"/>
      <c r="G3" s="330"/>
    </row>
    <row r="4" spans="1:7" ht="18.75">
      <c r="A4" s="223"/>
      <c r="B4" s="223"/>
      <c r="C4" s="223"/>
      <c r="D4" s="223"/>
      <c r="E4" s="224"/>
      <c r="F4" s="225"/>
      <c r="G4" s="225" t="s">
        <v>195</v>
      </c>
    </row>
    <row r="5" spans="1:7" ht="18.75">
      <c r="A5" s="223"/>
      <c r="B5" s="223"/>
      <c r="C5" s="223"/>
      <c r="D5" s="226" t="s">
        <v>11</v>
      </c>
      <c r="E5" s="226" t="s">
        <v>196</v>
      </c>
      <c r="F5" s="226" t="s">
        <v>197</v>
      </c>
      <c r="G5" s="227" t="s">
        <v>198</v>
      </c>
    </row>
    <row r="6" spans="1:7" ht="19.5" thickBot="1">
      <c r="A6" s="331" t="s">
        <v>199</v>
      </c>
      <c r="B6" s="331"/>
      <c r="C6" s="135"/>
      <c r="D6" s="228"/>
      <c r="E6" s="229"/>
      <c r="F6" s="228"/>
      <c r="G6" s="230"/>
    </row>
    <row r="7" spans="1:7" ht="9.75" customHeight="1" thickTop="1">
      <c r="A7" s="264"/>
      <c r="B7" s="264"/>
      <c r="C7" s="264"/>
      <c r="D7" s="231"/>
      <c r="E7" s="232"/>
      <c r="F7" s="233"/>
      <c r="G7" s="234"/>
    </row>
    <row r="8" spans="1:7" ht="18.75">
      <c r="A8" s="235" t="s">
        <v>200</v>
      </c>
      <c r="B8" s="235"/>
      <c r="C8" s="236"/>
      <c r="D8" s="237">
        <v>9316.03</v>
      </c>
      <c r="E8" s="237">
        <v>33</v>
      </c>
      <c r="F8" s="237">
        <v>0</v>
      </c>
      <c r="G8" s="238">
        <f>D8+E8-F8</f>
        <v>9349.03</v>
      </c>
    </row>
    <row r="9" spans="1:7" ht="18.75">
      <c r="A9" s="239" t="s">
        <v>201</v>
      </c>
      <c r="B9" s="239"/>
      <c r="C9" s="240"/>
      <c r="D9" s="241">
        <v>394680</v>
      </c>
      <c r="E9" s="242">
        <v>40350</v>
      </c>
      <c r="F9" s="242">
        <v>0</v>
      </c>
      <c r="G9" s="238">
        <f aca="true" t="shared" si="0" ref="G9:G24">D9+E9-F9</f>
        <v>435030</v>
      </c>
    </row>
    <row r="10" spans="1:7" ht="18.75">
      <c r="A10" s="239" t="s">
        <v>202</v>
      </c>
      <c r="B10" s="239"/>
      <c r="C10" s="240"/>
      <c r="D10" s="243">
        <v>1760.78</v>
      </c>
      <c r="E10" s="241">
        <v>69709.91</v>
      </c>
      <c r="F10" s="241">
        <v>1760.78</v>
      </c>
      <c r="G10" s="238">
        <f t="shared" si="0"/>
        <v>69709.91</v>
      </c>
    </row>
    <row r="11" spans="1:7" ht="18.75">
      <c r="A11" s="325" t="s">
        <v>203</v>
      </c>
      <c r="B11" s="325"/>
      <c r="C11" s="326"/>
      <c r="D11" s="242">
        <v>0</v>
      </c>
      <c r="E11" s="242">
        <v>0</v>
      </c>
      <c r="F11" s="241">
        <v>0</v>
      </c>
      <c r="G11" s="238">
        <f t="shared" si="0"/>
        <v>0</v>
      </c>
    </row>
    <row r="12" spans="1:7" ht="18.75">
      <c r="A12" s="325" t="s">
        <v>204</v>
      </c>
      <c r="B12" s="325"/>
      <c r="C12" s="326"/>
      <c r="D12" s="242">
        <v>0</v>
      </c>
      <c r="E12" s="241">
        <v>0</v>
      </c>
      <c r="F12" s="241">
        <v>0</v>
      </c>
      <c r="G12" s="238">
        <f t="shared" si="0"/>
        <v>0</v>
      </c>
    </row>
    <row r="13" spans="1:7" ht="18.75">
      <c r="A13" s="327" t="s">
        <v>205</v>
      </c>
      <c r="B13" s="327"/>
      <c r="C13" s="328"/>
      <c r="D13" s="242">
        <v>0</v>
      </c>
      <c r="E13" s="241">
        <v>0</v>
      </c>
      <c r="F13" s="241">
        <v>0</v>
      </c>
      <c r="G13" s="238">
        <f t="shared" si="0"/>
        <v>0</v>
      </c>
    </row>
    <row r="14" spans="1:7" ht="38.25" customHeight="1">
      <c r="A14" s="327" t="s">
        <v>206</v>
      </c>
      <c r="B14" s="327"/>
      <c r="C14" s="328"/>
      <c r="D14" s="242">
        <v>0</v>
      </c>
      <c r="E14" s="241">
        <v>0</v>
      </c>
      <c r="F14" s="241">
        <v>0</v>
      </c>
      <c r="G14" s="238">
        <f t="shared" si="0"/>
        <v>0</v>
      </c>
    </row>
    <row r="15" spans="1:7" ht="36.75" customHeight="1">
      <c r="A15" s="327" t="s">
        <v>207</v>
      </c>
      <c r="B15" s="327"/>
      <c r="C15" s="328"/>
      <c r="D15" s="242">
        <v>0</v>
      </c>
      <c r="E15" s="244">
        <v>0</v>
      </c>
      <c r="F15" s="244">
        <v>0</v>
      </c>
      <c r="G15" s="238">
        <f t="shared" si="0"/>
        <v>0</v>
      </c>
    </row>
    <row r="16" spans="1:7" ht="37.5" customHeight="1">
      <c r="A16" s="327" t="s">
        <v>208</v>
      </c>
      <c r="B16" s="327"/>
      <c r="C16" s="328"/>
      <c r="D16" s="242">
        <v>0</v>
      </c>
      <c r="E16" s="244">
        <v>0</v>
      </c>
      <c r="F16" s="244">
        <v>0</v>
      </c>
      <c r="G16" s="238">
        <f t="shared" si="0"/>
        <v>0</v>
      </c>
    </row>
    <row r="17" spans="1:7" ht="39.75" customHeight="1">
      <c r="A17" s="327" t="s">
        <v>260</v>
      </c>
      <c r="B17" s="327"/>
      <c r="C17" s="328"/>
      <c r="D17" s="242">
        <v>0</v>
      </c>
      <c r="E17" s="244">
        <v>32700</v>
      </c>
      <c r="F17" s="244">
        <v>32700</v>
      </c>
      <c r="G17" s="238">
        <f t="shared" si="0"/>
        <v>0</v>
      </c>
    </row>
    <row r="18" spans="1:7" ht="18.75">
      <c r="A18" s="325" t="s">
        <v>209</v>
      </c>
      <c r="B18" s="325"/>
      <c r="C18" s="326"/>
      <c r="D18" s="244">
        <v>1140</v>
      </c>
      <c r="E18" s="244">
        <v>1140</v>
      </c>
      <c r="F18" s="244">
        <v>1140</v>
      </c>
      <c r="G18" s="238">
        <f t="shared" si="0"/>
        <v>1140</v>
      </c>
    </row>
    <row r="19" spans="1:7" ht="36" customHeight="1">
      <c r="A19" s="327" t="s">
        <v>210</v>
      </c>
      <c r="B19" s="327"/>
      <c r="C19" s="328"/>
      <c r="D19" s="244">
        <v>0</v>
      </c>
      <c r="E19" s="244">
        <v>2500</v>
      </c>
      <c r="F19" s="244">
        <v>2500</v>
      </c>
      <c r="G19" s="238">
        <f t="shared" si="0"/>
        <v>0</v>
      </c>
    </row>
    <row r="20" spans="1:7" ht="18.75">
      <c r="A20" s="325" t="s">
        <v>211</v>
      </c>
      <c r="B20" s="325"/>
      <c r="C20" s="326"/>
      <c r="D20" s="242">
        <v>126821</v>
      </c>
      <c r="E20" s="244">
        <v>0</v>
      </c>
      <c r="F20" s="244">
        <v>126821</v>
      </c>
      <c r="G20" s="238">
        <f t="shared" si="0"/>
        <v>0</v>
      </c>
    </row>
    <row r="21" spans="1:7" ht="37.5" customHeight="1">
      <c r="A21" s="327" t="s">
        <v>212</v>
      </c>
      <c r="B21" s="327"/>
      <c r="C21" s="328"/>
      <c r="D21" s="245">
        <v>0</v>
      </c>
      <c r="E21" s="244">
        <v>0</v>
      </c>
      <c r="F21" s="244">
        <v>0</v>
      </c>
      <c r="G21" s="238">
        <f t="shared" si="0"/>
        <v>0</v>
      </c>
    </row>
    <row r="22" spans="1:7" ht="21.75" customHeight="1">
      <c r="A22" s="327" t="s">
        <v>213</v>
      </c>
      <c r="B22" s="327"/>
      <c r="C22" s="328"/>
      <c r="D22" s="245">
        <v>0</v>
      </c>
      <c r="E22" s="244">
        <v>0</v>
      </c>
      <c r="F22" s="244">
        <v>0</v>
      </c>
      <c r="G22" s="238">
        <f>D22+E22-F22</f>
        <v>0</v>
      </c>
    </row>
    <row r="23" spans="1:7" ht="21.75" customHeight="1">
      <c r="A23" s="327" t="s">
        <v>257</v>
      </c>
      <c r="B23" s="327"/>
      <c r="C23" s="328"/>
      <c r="D23" s="245">
        <v>750.28</v>
      </c>
      <c r="E23" s="244">
        <v>0</v>
      </c>
      <c r="F23" s="244">
        <v>0</v>
      </c>
      <c r="G23" s="238">
        <f>D23+E23-F23</f>
        <v>750.28</v>
      </c>
    </row>
    <row r="24" spans="1:7" ht="18.75">
      <c r="A24" s="327" t="s">
        <v>214</v>
      </c>
      <c r="B24" s="327"/>
      <c r="C24" s="328"/>
      <c r="D24" s="245">
        <v>0</v>
      </c>
      <c r="E24" s="244">
        <v>196159.75</v>
      </c>
      <c r="F24" s="244">
        <v>196159.75</v>
      </c>
      <c r="G24" s="238">
        <f t="shared" si="0"/>
        <v>0</v>
      </c>
    </row>
    <row r="25" spans="1:9" ht="18.75">
      <c r="A25" s="246" t="s">
        <v>215</v>
      </c>
      <c r="B25" s="246"/>
      <c r="C25" s="247"/>
      <c r="D25" s="248">
        <v>0</v>
      </c>
      <c r="E25" s="244">
        <v>0</v>
      </c>
      <c r="F25" s="244">
        <v>0</v>
      </c>
      <c r="G25" s="238">
        <f>D25+E25-F25</f>
        <v>0</v>
      </c>
      <c r="I25" s="249"/>
    </row>
    <row r="26" spans="1:9" ht="19.5" thickBot="1">
      <c r="A26" s="323" t="s">
        <v>8</v>
      </c>
      <c r="B26" s="323"/>
      <c r="C26" s="324"/>
      <c r="D26" s="250">
        <f>SUM(D8:D25)</f>
        <v>534468.0900000001</v>
      </c>
      <c r="E26" s="251">
        <f>SUM(E8:E25)</f>
        <v>342592.66000000003</v>
      </c>
      <c r="F26" s="251">
        <f>SUM(F8:F25)</f>
        <v>361081.53</v>
      </c>
      <c r="G26" s="252">
        <f>SUM(D26+E26-F26)</f>
        <v>515979.2200000001</v>
      </c>
      <c r="I26" s="253"/>
    </row>
    <row r="27" spans="1:7" ht="19.5" thickTop="1">
      <c r="A27" s="254"/>
      <c r="B27" s="254"/>
      <c r="C27" s="265"/>
      <c r="D27" s="24"/>
      <c r="E27" s="139"/>
      <c r="F27" s="265"/>
      <c r="G27" s="23"/>
    </row>
    <row r="28" spans="1:7" ht="18.75">
      <c r="A28" s="23"/>
      <c r="B28" s="23"/>
      <c r="C28" s="23"/>
      <c r="D28" s="23"/>
      <c r="E28" s="23"/>
      <c r="F28" s="23"/>
      <c r="G28" s="39"/>
    </row>
    <row r="29" spans="1:7" ht="18.75">
      <c r="A29" s="23"/>
      <c r="B29" s="23"/>
      <c r="C29" s="23"/>
      <c r="D29" s="23"/>
      <c r="E29" s="23"/>
      <c r="F29" s="23"/>
      <c r="G29" s="39"/>
    </row>
    <row r="30" spans="1:7" ht="18.75">
      <c r="A30" s="23"/>
      <c r="B30" s="23"/>
      <c r="C30" s="23"/>
      <c r="D30" s="23"/>
      <c r="E30" s="23"/>
      <c r="F30" s="23"/>
      <c r="G30" s="23"/>
    </row>
    <row r="31" spans="1:7" ht="18.75">
      <c r="A31" s="23"/>
      <c r="B31" s="23"/>
      <c r="C31" s="23"/>
      <c r="D31" s="23"/>
      <c r="E31" s="23"/>
      <c r="F31" s="23"/>
      <c r="G31" s="23"/>
    </row>
  </sheetData>
  <mergeCells count="19">
    <mergeCell ref="A1:G1"/>
    <mergeCell ref="A2:G2"/>
    <mergeCell ref="A3:G3"/>
    <mergeCell ref="A6:B6"/>
    <mergeCell ref="A17:C17"/>
    <mergeCell ref="A13:C13"/>
    <mergeCell ref="A26:C26"/>
    <mergeCell ref="A12:C12"/>
    <mergeCell ref="A14:C14"/>
    <mergeCell ref="A15:C15"/>
    <mergeCell ref="A11:C11"/>
    <mergeCell ref="A18:C18"/>
    <mergeCell ref="A16:C16"/>
    <mergeCell ref="A19:C19"/>
    <mergeCell ref="A21:C21"/>
    <mergeCell ref="A20:C20"/>
    <mergeCell ref="A24:C24"/>
    <mergeCell ref="A22:C22"/>
    <mergeCell ref="A23:C23"/>
  </mergeCells>
  <printOptions/>
  <pageMargins left="0.4330708661417323" right="0.43307086614173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25">
      <selection activeCell="A44" sqref="A44:G44"/>
    </sheetView>
  </sheetViews>
  <sheetFormatPr defaultColWidth="9.140625" defaultRowHeight="12.75"/>
  <cols>
    <col min="1" max="1" width="15.421875" style="2" customWidth="1"/>
    <col min="2" max="2" width="9.140625" style="2" customWidth="1"/>
    <col min="3" max="3" width="11.140625" style="2" customWidth="1"/>
    <col min="4" max="4" width="8.00390625" style="2" customWidth="1"/>
    <col min="5" max="5" width="9.8515625" style="2" customWidth="1"/>
    <col min="6" max="7" width="17.00390625" style="2" customWidth="1"/>
    <col min="8" max="8" width="5.28125" style="2" customWidth="1"/>
    <col min="9" max="9" width="16.8515625" style="2" customWidth="1"/>
    <col min="10" max="16384" width="9.140625" style="2" customWidth="1"/>
  </cols>
  <sheetData>
    <row r="1" spans="1:10" ht="19.5" customHeight="1">
      <c r="A1" s="279" t="s">
        <v>0</v>
      </c>
      <c r="B1" s="279"/>
      <c r="C1" s="279"/>
      <c r="D1" s="279"/>
      <c r="E1" s="279"/>
      <c r="F1" s="279"/>
      <c r="G1" s="279"/>
      <c r="H1" s="104"/>
      <c r="I1" s="104"/>
      <c r="J1" s="104"/>
    </row>
    <row r="2" spans="1:10" ht="19.5" customHeight="1">
      <c r="A2" s="279" t="s">
        <v>216</v>
      </c>
      <c r="B2" s="279"/>
      <c r="C2" s="279"/>
      <c r="D2" s="279"/>
      <c r="E2" s="279"/>
      <c r="F2" s="279"/>
      <c r="G2" s="279"/>
      <c r="H2" s="104"/>
      <c r="I2" s="104"/>
      <c r="J2" s="104"/>
    </row>
    <row r="3" spans="1:10" ht="19.5" customHeight="1">
      <c r="A3" s="281" t="s">
        <v>259</v>
      </c>
      <c r="B3" s="281"/>
      <c r="C3" s="281"/>
      <c r="D3" s="281"/>
      <c r="E3" s="281"/>
      <c r="F3" s="281"/>
      <c r="G3" s="281"/>
      <c r="H3" s="105"/>
      <c r="I3" s="105"/>
      <c r="J3" s="105"/>
    </row>
    <row r="4" spans="1:10" ht="19.5" customHeight="1">
      <c r="A4" s="333" t="s">
        <v>3</v>
      </c>
      <c r="B4" s="334"/>
      <c r="C4" s="334"/>
      <c r="D4" s="335"/>
      <c r="E4" s="94" t="s">
        <v>4</v>
      </c>
      <c r="F4" s="266" t="s">
        <v>217</v>
      </c>
      <c r="G4" s="94" t="s">
        <v>218</v>
      </c>
      <c r="H4" s="336"/>
      <c r="I4" s="336"/>
      <c r="J4" s="336"/>
    </row>
    <row r="5" spans="1:10" ht="19.5" customHeight="1">
      <c r="A5" s="106" t="s">
        <v>92</v>
      </c>
      <c r="B5" s="337"/>
      <c r="C5" s="337"/>
      <c r="D5" s="107"/>
      <c r="E5" s="59" t="s">
        <v>219</v>
      </c>
      <c r="F5" s="76">
        <v>0</v>
      </c>
      <c r="G5" s="108"/>
      <c r="H5" s="109"/>
      <c r="I5" s="109"/>
      <c r="J5" s="109"/>
    </row>
    <row r="6" spans="1:10" ht="19.5" customHeight="1">
      <c r="A6" s="106" t="s">
        <v>110</v>
      </c>
      <c r="B6" s="107"/>
      <c r="C6" s="107"/>
      <c r="D6" s="107"/>
      <c r="E6" s="59"/>
      <c r="F6" s="110">
        <v>0</v>
      </c>
      <c r="G6" s="108"/>
      <c r="H6" s="109"/>
      <c r="I6" s="109"/>
      <c r="J6" s="109"/>
    </row>
    <row r="7" spans="1:10" ht="19.5" customHeight="1">
      <c r="A7" s="106" t="s">
        <v>220</v>
      </c>
      <c r="B7" s="107" t="s">
        <v>221</v>
      </c>
      <c r="C7" s="107"/>
      <c r="D7" s="107" t="s">
        <v>222</v>
      </c>
      <c r="E7" s="111">
        <v>111201</v>
      </c>
      <c r="F7" s="110">
        <v>57144122.14</v>
      </c>
      <c r="G7" s="108"/>
      <c r="H7" s="109"/>
      <c r="I7" s="109"/>
      <c r="J7" s="109"/>
    </row>
    <row r="8" spans="1:10" ht="19.5" customHeight="1">
      <c r="A8" s="106"/>
      <c r="B8" s="107" t="s">
        <v>221</v>
      </c>
      <c r="C8" s="107"/>
      <c r="D8" s="107" t="s">
        <v>223</v>
      </c>
      <c r="E8" s="111">
        <v>111201</v>
      </c>
      <c r="F8" s="112">
        <v>146092.28</v>
      </c>
      <c r="G8" s="59"/>
      <c r="H8" s="109"/>
      <c r="I8" s="113"/>
      <c r="J8" s="109"/>
    </row>
    <row r="9" spans="1:10" ht="19.5" customHeight="1">
      <c r="A9" s="114"/>
      <c r="B9" s="107" t="s">
        <v>224</v>
      </c>
      <c r="C9" s="107"/>
      <c r="D9" s="107" t="s">
        <v>225</v>
      </c>
      <c r="E9" s="111">
        <v>111202</v>
      </c>
      <c r="F9" s="112">
        <v>1679338.95</v>
      </c>
      <c r="G9" s="59"/>
      <c r="H9" s="109"/>
      <c r="I9" s="113">
        <f>SUM(F7:F11)</f>
        <v>58970023.67</v>
      </c>
      <c r="J9" s="109"/>
    </row>
    <row r="10" spans="1:10" ht="19.5" customHeight="1">
      <c r="A10" s="114"/>
      <c r="B10" s="107" t="s">
        <v>226</v>
      </c>
      <c r="C10" s="115"/>
      <c r="D10" s="107" t="s">
        <v>227</v>
      </c>
      <c r="E10" s="111">
        <v>111203</v>
      </c>
      <c r="F10" s="110">
        <v>0</v>
      </c>
      <c r="G10" s="59"/>
      <c r="H10" s="109"/>
      <c r="I10" s="113">
        <v>74898170.86</v>
      </c>
      <c r="J10" s="109"/>
    </row>
    <row r="11" spans="1:10" ht="19.5" customHeight="1">
      <c r="A11" s="106" t="s">
        <v>228</v>
      </c>
      <c r="B11" s="107"/>
      <c r="C11" s="107"/>
      <c r="D11" s="107"/>
      <c r="E11" s="111">
        <v>111201</v>
      </c>
      <c r="F11" s="116">
        <v>470.3</v>
      </c>
      <c r="G11" s="59"/>
      <c r="H11" s="117"/>
      <c r="I11" s="113">
        <f>I9-I10</f>
        <v>-15928147.189999998</v>
      </c>
      <c r="J11" s="109"/>
    </row>
    <row r="12" spans="1:10" ht="19.5" customHeight="1">
      <c r="A12" s="106" t="s">
        <v>111</v>
      </c>
      <c r="B12" s="107"/>
      <c r="C12" s="107"/>
      <c r="D12" s="107"/>
      <c r="E12" s="103">
        <v>112002</v>
      </c>
      <c r="F12" s="112">
        <v>6899572.66</v>
      </c>
      <c r="G12" s="59"/>
      <c r="H12" s="109"/>
      <c r="I12" s="118"/>
      <c r="J12" s="109"/>
    </row>
    <row r="13" spans="1:10" ht="19.5" customHeight="1">
      <c r="A13" s="218" t="s">
        <v>229</v>
      </c>
      <c r="B13" s="219"/>
      <c r="C13" s="219"/>
      <c r="D13" s="219"/>
      <c r="E13" s="220" t="s">
        <v>230</v>
      </c>
      <c r="F13" s="221">
        <v>0</v>
      </c>
      <c r="G13" s="59"/>
      <c r="H13" s="109"/>
      <c r="I13" s="109"/>
      <c r="J13" s="109"/>
    </row>
    <row r="14" spans="1:10" ht="19.5" customHeight="1">
      <c r="A14" s="106" t="s">
        <v>97</v>
      </c>
      <c r="B14" s="107"/>
      <c r="C14" s="107"/>
      <c r="D14" s="107"/>
      <c r="E14" s="103">
        <v>113200</v>
      </c>
      <c r="F14" s="112">
        <v>48340</v>
      </c>
      <c r="G14" s="59"/>
      <c r="H14" s="109"/>
      <c r="I14" s="109"/>
      <c r="J14" s="109"/>
    </row>
    <row r="15" spans="1:10" ht="19.5" customHeight="1">
      <c r="A15" s="106" t="s">
        <v>231</v>
      </c>
      <c r="B15" s="107"/>
      <c r="C15" s="107"/>
      <c r="D15" s="107"/>
      <c r="E15" s="59" t="s">
        <v>37</v>
      </c>
      <c r="F15" s="110">
        <v>0</v>
      </c>
      <c r="G15" s="59"/>
      <c r="H15" s="109"/>
      <c r="I15" s="109"/>
      <c r="J15" s="109"/>
    </row>
    <row r="16" spans="1:10" ht="19.5" customHeight="1">
      <c r="A16" s="106" t="s">
        <v>232</v>
      </c>
      <c r="B16" s="107"/>
      <c r="C16" s="107"/>
      <c r="D16" s="107"/>
      <c r="E16" s="59" t="s">
        <v>39</v>
      </c>
      <c r="F16" s="110">
        <v>0</v>
      </c>
      <c r="G16" s="59"/>
      <c r="H16" s="109"/>
      <c r="I16" s="109"/>
      <c r="J16" s="109"/>
    </row>
    <row r="17" spans="1:10" ht="19.5" customHeight="1">
      <c r="A17" s="106" t="s">
        <v>233</v>
      </c>
      <c r="B17" s="107"/>
      <c r="C17" s="107"/>
      <c r="D17" s="107"/>
      <c r="E17" s="59" t="s">
        <v>77</v>
      </c>
      <c r="F17" s="112">
        <v>0</v>
      </c>
      <c r="G17" s="59"/>
      <c r="H17" s="109"/>
      <c r="I17" s="109"/>
      <c r="J17" s="109"/>
    </row>
    <row r="18" spans="1:10" ht="19.5" customHeight="1">
      <c r="A18" s="106" t="s">
        <v>252</v>
      </c>
      <c r="B18" s="107"/>
      <c r="C18" s="107"/>
      <c r="D18" s="107"/>
      <c r="E18" s="59" t="s">
        <v>247</v>
      </c>
      <c r="F18" s="112">
        <v>48340</v>
      </c>
      <c r="G18" s="59"/>
      <c r="H18" s="109"/>
      <c r="I18" s="109"/>
      <c r="J18" s="109"/>
    </row>
    <row r="19" spans="1:10" ht="19.5" customHeight="1">
      <c r="A19" s="106" t="s">
        <v>234</v>
      </c>
      <c r="B19" s="107"/>
      <c r="C19" s="107"/>
      <c r="D19" s="107"/>
      <c r="E19" s="103">
        <v>121000</v>
      </c>
      <c r="F19" s="112">
        <v>18381953</v>
      </c>
      <c r="G19" s="59"/>
      <c r="H19" s="109"/>
      <c r="I19" s="109"/>
      <c r="J19" s="109"/>
    </row>
    <row r="20" spans="1:10" ht="19.5" customHeight="1">
      <c r="A20" s="106" t="s">
        <v>105</v>
      </c>
      <c r="B20" s="107"/>
      <c r="C20" s="107"/>
      <c r="D20" s="107"/>
      <c r="E20" s="103">
        <v>511000</v>
      </c>
      <c r="F20" s="112">
        <v>7205400.86</v>
      </c>
      <c r="G20" s="59"/>
      <c r="H20" s="109"/>
      <c r="I20" s="109"/>
      <c r="J20" s="109"/>
    </row>
    <row r="21" spans="1:10" ht="19.5" customHeight="1">
      <c r="A21" s="106" t="s">
        <v>235</v>
      </c>
      <c r="B21" s="107"/>
      <c r="C21" s="107"/>
      <c r="D21" s="107"/>
      <c r="E21" s="111">
        <v>521000</v>
      </c>
      <c r="F21" s="110">
        <v>2624640</v>
      </c>
      <c r="G21" s="59"/>
      <c r="H21" s="109"/>
      <c r="I21" s="109"/>
      <c r="J21" s="109"/>
    </row>
    <row r="22" spans="1:10" ht="19.5" customHeight="1">
      <c r="A22" s="106" t="s">
        <v>236</v>
      </c>
      <c r="B22" s="107"/>
      <c r="C22" s="107"/>
      <c r="D22" s="107"/>
      <c r="E22" s="111">
        <v>522000</v>
      </c>
      <c r="F22" s="110">
        <v>9067825.42</v>
      </c>
      <c r="G22" s="59"/>
      <c r="H22" s="109"/>
      <c r="I22" s="109"/>
      <c r="J22" s="109"/>
    </row>
    <row r="23" spans="1:10" ht="19.5" customHeight="1">
      <c r="A23" s="106" t="s">
        <v>237</v>
      </c>
      <c r="B23" s="107"/>
      <c r="C23" s="107"/>
      <c r="D23" s="107"/>
      <c r="E23" s="111">
        <v>531000</v>
      </c>
      <c r="F23" s="110">
        <v>1115863.17</v>
      </c>
      <c r="G23" s="59"/>
      <c r="H23" s="109"/>
      <c r="I23" s="109"/>
      <c r="J23" s="109"/>
    </row>
    <row r="24" spans="1:10" ht="19.5" customHeight="1">
      <c r="A24" s="218" t="s">
        <v>106</v>
      </c>
      <c r="B24" s="219"/>
      <c r="C24" s="219"/>
      <c r="D24" s="219"/>
      <c r="E24" s="222">
        <v>532000</v>
      </c>
      <c r="F24" s="221">
        <v>2180444.56</v>
      </c>
      <c r="G24" s="59"/>
      <c r="H24" s="119"/>
      <c r="I24" s="119"/>
      <c r="J24" s="120"/>
    </row>
    <row r="25" spans="1:10" ht="19.5" customHeight="1">
      <c r="A25" s="106" t="s">
        <v>238</v>
      </c>
      <c r="B25" s="107"/>
      <c r="C25" s="107"/>
      <c r="D25" s="107"/>
      <c r="E25" s="111">
        <v>533000</v>
      </c>
      <c r="F25" s="110">
        <v>1771301.14</v>
      </c>
      <c r="G25" s="59"/>
      <c r="H25" s="119"/>
      <c r="I25" s="119"/>
      <c r="J25" s="120"/>
    </row>
    <row r="26" spans="1:10" ht="19.5" customHeight="1">
      <c r="A26" s="106" t="s">
        <v>239</v>
      </c>
      <c r="B26" s="107"/>
      <c r="C26" s="107"/>
      <c r="D26" s="107"/>
      <c r="E26" s="111">
        <v>534000</v>
      </c>
      <c r="F26" s="110">
        <v>928911.77</v>
      </c>
      <c r="G26" s="59"/>
      <c r="H26" s="119"/>
      <c r="I26" s="119"/>
      <c r="J26" s="121"/>
    </row>
    <row r="27" spans="1:10" ht="19.5" customHeight="1">
      <c r="A27" s="106" t="s">
        <v>240</v>
      </c>
      <c r="B27" s="107"/>
      <c r="C27" s="107"/>
      <c r="D27" s="107"/>
      <c r="E27" s="111">
        <v>541000</v>
      </c>
      <c r="F27" s="110">
        <v>4389630</v>
      </c>
      <c r="G27" s="59"/>
      <c r="H27" s="122"/>
      <c r="I27" s="109"/>
      <c r="J27" s="121"/>
    </row>
    <row r="28" spans="1:10" ht="19.5" customHeight="1">
      <c r="A28" s="106" t="s">
        <v>241</v>
      </c>
      <c r="B28" s="107"/>
      <c r="C28" s="107"/>
      <c r="D28" s="107"/>
      <c r="E28" s="103">
        <v>542000</v>
      </c>
      <c r="F28" s="110">
        <v>6194000</v>
      </c>
      <c r="G28" s="59"/>
      <c r="H28" s="119"/>
      <c r="I28" s="119"/>
      <c r="J28" s="121"/>
    </row>
    <row r="29" spans="1:10" ht="19.5" customHeight="1">
      <c r="A29" s="106" t="s">
        <v>242</v>
      </c>
      <c r="B29" s="107"/>
      <c r="C29" s="107"/>
      <c r="D29" s="107"/>
      <c r="E29" s="103">
        <v>551000</v>
      </c>
      <c r="F29" s="110">
        <v>25000</v>
      </c>
      <c r="G29" s="59"/>
      <c r="H29" s="119"/>
      <c r="I29" s="119"/>
      <c r="J29" s="120"/>
    </row>
    <row r="30" spans="1:10" ht="19.5" customHeight="1">
      <c r="A30" s="106" t="s">
        <v>103</v>
      </c>
      <c r="B30" s="107"/>
      <c r="C30" s="107"/>
      <c r="D30" s="107"/>
      <c r="E30" s="103">
        <v>561000</v>
      </c>
      <c r="F30" s="110">
        <v>1251734.38</v>
      </c>
      <c r="G30" s="59"/>
      <c r="H30" s="119"/>
      <c r="I30" s="119"/>
      <c r="J30" s="120"/>
    </row>
    <row r="31" spans="1:10" ht="19.5" customHeight="1">
      <c r="A31" s="106" t="s">
        <v>215</v>
      </c>
      <c r="B31" s="107"/>
      <c r="C31" s="107"/>
      <c r="D31" s="107"/>
      <c r="E31" s="111">
        <v>190002</v>
      </c>
      <c r="F31" s="123"/>
      <c r="G31" s="76">
        <v>0</v>
      </c>
      <c r="H31" s="119"/>
      <c r="I31" s="119"/>
      <c r="J31" s="121"/>
    </row>
    <row r="32" spans="1:10" ht="19.5" customHeight="1">
      <c r="A32" s="106" t="s">
        <v>243</v>
      </c>
      <c r="B32" s="107"/>
      <c r="C32" s="107"/>
      <c r="D32" s="107"/>
      <c r="E32" s="111">
        <v>190003</v>
      </c>
      <c r="F32" s="124"/>
      <c r="G32" s="76">
        <v>0</v>
      </c>
      <c r="H32" s="119"/>
      <c r="I32" s="119"/>
      <c r="J32" s="121"/>
    </row>
    <row r="33" spans="1:10" ht="19.5" customHeight="1">
      <c r="A33" s="106" t="s">
        <v>99</v>
      </c>
      <c r="B33" s="107"/>
      <c r="C33" s="107"/>
      <c r="D33" s="107"/>
      <c r="E33" s="111">
        <v>211000</v>
      </c>
      <c r="F33" s="125"/>
      <c r="G33" s="63">
        <v>6230288.8</v>
      </c>
      <c r="H33" s="126"/>
      <c r="I33" s="126"/>
      <c r="J33" s="127"/>
    </row>
    <row r="34" spans="1:10" ht="19.5" customHeight="1">
      <c r="A34" s="106" t="s">
        <v>244</v>
      </c>
      <c r="B34" s="107"/>
      <c r="C34" s="107"/>
      <c r="D34" s="107"/>
      <c r="E34" s="111">
        <v>215000</v>
      </c>
      <c r="F34" s="123"/>
      <c r="G34" s="63">
        <v>515979.22</v>
      </c>
      <c r="H34" s="119"/>
      <c r="I34" s="119"/>
      <c r="J34" s="120"/>
    </row>
    <row r="35" spans="1:10" ht="19.5" customHeight="1">
      <c r="A35" s="106" t="s">
        <v>118</v>
      </c>
      <c r="B35" s="107"/>
      <c r="C35" s="107"/>
      <c r="D35" s="107"/>
      <c r="E35" s="111">
        <v>221202</v>
      </c>
      <c r="F35" s="124"/>
      <c r="G35" s="76">
        <v>7858583.93</v>
      </c>
      <c r="H35" s="119"/>
      <c r="I35" s="119"/>
      <c r="J35" s="120"/>
    </row>
    <row r="36" spans="1:10" ht="19.5" customHeight="1">
      <c r="A36" s="267" t="s">
        <v>251</v>
      </c>
      <c r="B36" s="107"/>
      <c r="C36" s="107"/>
      <c r="D36" s="107"/>
      <c r="E36" s="111">
        <v>240100</v>
      </c>
      <c r="F36" s="124"/>
      <c r="G36" s="63">
        <v>48340</v>
      </c>
      <c r="H36" s="119"/>
      <c r="I36" s="119"/>
      <c r="J36" s="120"/>
    </row>
    <row r="37" spans="1:10" ht="19.5" customHeight="1">
      <c r="A37" s="128" t="s">
        <v>94</v>
      </c>
      <c r="B37" s="129"/>
      <c r="C37" s="129"/>
      <c r="D37" s="107"/>
      <c r="E37" s="103">
        <v>310000</v>
      </c>
      <c r="F37" s="125"/>
      <c r="G37" s="63">
        <v>49403355.6</v>
      </c>
      <c r="H37" s="119"/>
      <c r="I37" s="119"/>
      <c r="J37" s="120"/>
    </row>
    <row r="38" spans="1:10" ht="19.5" customHeight="1">
      <c r="A38" s="106" t="s">
        <v>245</v>
      </c>
      <c r="B38" s="107"/>
      <c r="C38" s="107"/>
      <c r="D38" s="107"/>
      <c r="E38" s="103">
        <v>320000</v>
      </c>
      <c r="F38" s="124"/>
      <c r="G38" s="63">
        <v>17164502.76</v>
      </c>
      <c r="H38" s="119"/>
      <c r="I38" s="119"/>
      <c r="J38" s="120"/>
    </row>
    <row r="39" spans="1:10" ht="19.5" customHeight="1">
      <c r="A39" s="106" t="s">
        <v>246</v>
      </c>
      <c r="B39" s="107"/>
      <c r="C39" s="107"/>
      <c r="D39" s="107"/>
      <c r="E39" s="111">
        <v>400000</v>
      </c>
      <c r="F39" s="123"/>
      <c r="G39" s="63">
        <v>39881930.32</v>
      </c>
      <c r="H39" s="119"/>
      <c r="I39" s="119"/>
      <c r="J39" s="120"/>
    </row>
    <row r="40" spans="1:10" ht="19.5" customHeight="1">
      <c r="A40" s="257"/>
      <c r="B40" s="24"/>
      <c r="C40" s="24"/>
      <c r="D40" s="24"/>
      <c r="E40" s="258"/>
      <c r="F40" s="259"/>
      <c r="G40" s="260"/>
      <c r="H40" s="119"/>
      <c r="I40" s="119"/>
      <c r="J40" s="121"/>
    </row>
    <row r="41" spans="1:9" ht="19.5" customHeight="1" thickBot="1">
      <c r="A41" s="130"/>
      <c r="B41" s="131"/>
      <c r="C41" s="131"/>
      <c r="D41" s="131"/>
      <c r="E41" s="132"/>
      <c r="F41" s="133">
        <f>SUM(F5:F30)</f>
        <v>121102980.63</v>
      </c>
      <c r="G41" s="133">
        <f>SUM(G33:G40)</f>
        <v>121102980.63</v>
      </c>
      <c r="I41" s="134"/>
    </row>
    <row r="42" spans="1:7" ht="18" customHeight="1" thickTop="1">
      <c r="A42" s="135"/>
      <c r="B42" s="135"/>
      <c r="C42" s="135"/>
      <c r="D42" s="135"/>
      <c r="E42" s="135"/>
      <c r="F42" s="135"/>
      <c r="G42" s="136">
        <f>G41-F41</f>
        <v>0</v>
      </c>
    </row>
    <row r="43" spans="1:7" ht="16.5" customHeight="1">
      <c r="A43" s="332"/>
      <c r="B43" s="332"/>
      <c r="C43" s="332"/>
      <c r="D43" s="332"/>
      <c r="E43" s="332"/>
      <c r="F43" s="332"/>
      <c r="G43" s="332"/>
    </row>
    <row r="44" spans="1:7" ht="18" customHeight="1">
      <c r="A44" s="332"/>
      <c r="B44" s="332"/>
      <c r="C44" s="332"/>
      <c r="D44" s="332"/>
      <c r="E44" s="332"/>
      <c r="F44" s="332"/>
      <c r="G44" s="332"/>
    </row>
    <row r="45" spans="1:7" ht="18" customHeight="1">
      <c r="A45" s="332"/>
      <c r="B45" s="332"/>
      <c r="C45" s="332"/>
      <c r="D45" s="332"/>
      <c r="E45" s="332"/>
      <c r="F45" s="332"/>
      <c r="G45" s="332"/>
    </row>
    <row r="46" spans="1:7" ht="18" customHeight="1">
      <c r="A46" s="332"/>
      <c r="B46" s="332"/>
      <c r="C46" s="332"/>
      <c r="D46" s="332"/>
      <c r="E46" s="265"/>
      <c r="F46" s="265"/>
      <c r="G46" s="265"/>
    </row>
    <row r="47" spans="1:7" ht="18" customHeight="1">
      <c r="A47" s="24"/>
      <c r="B47" s="332"/>
      <c r="C47" s="332"/>
      <c r="D47" s="24"/>
      <c r="E47" s="137"/>
      <c r="F47" s="138"/>
      <c r="G47" s="101"/>
    </row>
    <row r="48" spans="1:7" ht="18" customHeight="1">
      <c r="A48" s="24"/>
      <c r="B48" s="24"/>
      <c r="C48" s="24"/>
      <c r="D48" s="24"/>
      <c r="E48" s="139"/>
      <c r="F48" s="138"/>
      <c r="G48" s="101"/>
    </row>
    <row r="49" spans="1:7" ht="18" customHeight="1">
      <c r="A49" s="24"/>
      <c r="B49" s="24"/>
      <c r="C49" s="101"/>
      <c r="D49" s="24"/>
      <c r="E49" s="137"/>
      <c r="F49" s="138"/>
      <c r="G49" s="101"/>
    </row>
    <row r="50" spans="1:7" ht="18" customHeight="1">
      <c r="A50" s="24"/>
      <c r="B50" s="24"/>
      <c r="C50" s="24"/>
      <c r="D50" s="24"/>
      <c r="E50" s="137"/>
      <c r="F50" s="138"/>
      <c r="G50" s="139"/>
    </row>
    <row r="51" spans="1:7" ht="18" customHeight="1">
      <c r="A51" s="140"/>
      <c r="B51" s="24"/>
      <c r="C51" s="24"/>
      <c r="D51" s="24"/>
      <c r="E51" s="137"/>
      <c r="F51" s="141"/>
      <c r="G51" s="139"/>
    </row>
    <row r="52" spans="1:7" ht="18" customHeight="1">
      <c r="A52" s="24"/>
      <c r="B52" s="24"/>
      <c r="C52" s="24"/>
      <c r="D52" s="24"/>
      <c r="E52" s="137"/>
      <c r="F52" s="142"/>
      <c r="G52" s="139"/>
    </row>
    <row r="53" spans="1:7" ht="18" customHeight="1">
      <c r="A53" s="24"/>
      <c r="B53" s="24"/>
      <c r="C53" s="24"/>
      <c r="D53" s="24"/>
      <c r="E53" s="265"/>
      <c r="F53" s="141"/>
      <c r="G53" s="139"/>
    </row>
    <row r="54" spans="1:7" ht="18" customHeight="1">
      <c r="A54" s="24"/>
      <c r="B54" s="24"/>
      <c r="C54" s="24"/>
      <c r="D54" s="24"/>
      <c r="E54" s="265"/>
      <c r="F54" s="141"/>
      <c r="G54" s="139"/>
    </row>
    <row r="55" spans="1:7" ht="18" customHeight="1">
      <c r="A55" s="24"/>
      <c r="B55" s="24"/>
      <c r="C55" s="24"/>
      <c r="D55" s="24"/>
      <c r="E55" s="265"/>
      <c r="F55" s="138"/>
      <c r="G55" s="139"/>
    </row>
    <row r="56" spans="1:7" ht="18" customHeight="1">
      <c r="A56" s="24"/>
      <c r="B56" s="24"/>
      <c r="C56" s="24"/>
      <c r="D56" s="24"/>
      <c r="E56" s="265"/>
      <c r="F56" s="141"/>
      <c r="G56" s="139"/>
    </row>
    <row r="57" spans="1:7" ht="18" customHeight="1">
      <c r="A57" s="24"/>
      <c r="B57" s="24"/>
      <c r="C57" s="24"/>
      <c r="D57" s="24"/>
      <c r="E57" s="265"/>
      <c r="F57" s="138"/>
      <c r="G57" s="139"/>
    </row>
    <row r="58" spans="1:7" ht="18" customHeight="1">
      <c r="A58" s="24"/>
      <c r="B58" s="24"/>
      <c r="C58" s="24"/>
      <c r="D58" s="24"/>
      <c r="E58" s="137"/>
      <c r="F58" s="138"/>
      <c r="G58" s="139"/>
    </row>
    <row r="59" spans="1:7" ht="18" customHeight="1">
      <c r="A59" s="24"/>
      <c r="B59" s="24"/>
      <c r="C59" s="24"/>
      <c r="D59" s="24"/>
      <c r="E59" s="137"/>
      <c r="F59" s="138"/>
      <c r="G59" s="139"/>
    </row>
    <row r="60" spans="1:7" ht="18" customHeight="1">
      <c r="A60" s="24"/>
      <c r="B60" s="24"/>
      <c r="C60" s="24"/>
      <c r="D60" s="24"/>
      <c r="E60" s="137"/>
      <c r="F60" s="138"/>
      <c r="G60" s="139"/>
    </row>
    <row r="61" spans="1:7" ht="18" customHeight="1">
      <c r="A61" s="24"/>
      <c r="B61" s="24"/>
      <c r="C61" s="24"/>
      <c r="D61" s="24"/>
      <c r="E61" s="137"/>
      <c r="F61" s="138"/>
      <c r="G61" s="139"/>
    </row>
    <row r="62" spans="1:7" ht="18" customHeight="1">
      <c r="A62" s="24"/>
      <c r="B62" s="24"/>
      <c r="C62" s="24"/>
      <c r="D62" s="24"/>
      <c r="E62" s="265"/>
      <c r="F62" s="141"/>
      <c r="G62" s="139"/>
    </row>
    <row r="63" spans="1:7" ht="18" customHeight="1">
      <c r="A63" s="24"/>
      <c r="B63" s="24"/>
      <c r="C63" s="24"/>
      <c r="D63" s="24"/>
      <c r="E63" s="137"/>
      <c r="F63" s="138"/>
      <c r="G63" s="139"/>
    </row>
    <row r="64" spans="1:7" ht="18" customHeight="1">
      <c r="A64" s="24"/>
      <c r="B64" s="24"/>
      <c r="C64" s="24"/>
      <c r="D64" s="24"/>
      <c r="E64" s="137"/>
      <c r="F64" s="138"/>
      <c r="G64" s="139"/>
    </row>
    <row r="65" spans="1:7" ht="18" customHeight="1">
      <c r="A65" s="24"/>
      <c r="B65" s="24"/>
      <c r="C65" s="24"/>
      <c r="D65" s="24"/>
      <c r="E65" s="137"/>
      <c r="F65" s="138"/>
      <c r="G65" s="139"/>
    </row>
    <row r="66" spans="1:7" ht="18" customHeight="1">
      <c r="A66" s="24"/>
      <c r="B66" s="24"/>
      <c r="C66" s="24"/>
      <c r="D66" s="24"/>
      <c r="E66" s="137"/>
      <c r="F66" s="138"/>
      <c r="G66" s="139"/>
    </row>
    <row r="67" spans="1:7" ht="18" customHeight="1">
      <c r="A67" s="24"/>
      <c r="B67" s="24"/>
      <c r="C67" s="24"/>
      <c r="D67" s="24"/>
      <c r="E67" s="265"/>
      <c r="F67" s="138"/>
      <c r="G67" s="139"/>
    </row>
    <row r="68" spans="1:7" ht="18" customHeight="1">
      <c r="A68" s="24"/>
      <c r="B68" s="24"/>
      <c r="C68" s="24"/>
      <c r="D68" s="24"/>
      <c r="E68" s="265"/>
      <c r="F68" s="138"/>
      <c r="G68" s="139"/>
    </row>
    <row r="69" spans="1:7" ht="18" customHeight="1">
      <c r="A69" s="24"/>
      <c r="B69" s="24"/>
      <c r="C69" s="24"/>
      <c r="D69" s="24"/>
      <c r="E69" s="265"/>
      <c r="F69" s="138"/>
      <c r="G69" s="139"/>
    </row>
    <row r="70" spans="1:7" ht="18" customHeight="1">
      <c r="A70" s="24"/>
      <c r="B70" s="24"/>
      <c r="C70" s="24"/>
      <c r="D70" s="24"/>
      <c r="E70" s="265"/>
      <c r="F70" s="138"/>
      <c r="G70" s="139"/>
    </row>
    <row r="71" spans="1:7" ht="18" customHeight="1">
      <c r="A71" s="24"/>
      <c r="B71" s="24"/>
      <c r="C71" s="24"/>
      <c r="D71" s="24"/>
      <c r="E71" s="265"/>
      <c r="F71" s="138"/>
      <c r="G71" s="139"/>
    </row>
    <row r="72" spans="1:7" ht="18" customHeight="1">
      <c r="A72" s="24"/>
      <c r="B72" s="24"/>
      <c r="C72" s="24"/>
      <c r="D72" s="24"/>
      <c r="E72" s="265"/>
      <c r="F72" s="138"/>
      <c r="G72" s="139"/>
    </row>
    <row r="73" spans="1:7" ht="18" customHeight="1">
      <c r="A73" s="24"/>
      <c r="B73" s="24"/>
      <c r="C73" s="24"/>
      <c r="D73" s="24"/>
      <c r="E73" s="265"/>
      <c r="F73" s="138"/>
      <c r="G73" s="139"/>
    </row>
    <row r="74" spans="1:7" ht="18" customHeight="1">
      <c r="A74" s="24"/>
      <c r="B74" s="24"/>
      <c r="C74" s="24"/>
      <c r="D74" s="24"/>
      <c r="E74" s="137"/>
      <c r="F74" s="143"/>
      <c r="G74" s="144"/>
    </row>
    <row r="75" spans="1:7" ht="18" customHeight="1">
      <c r="A75" s="24"/>
      <c r="B75" s="24"/>
      <c r="C75" s="24"/>
      <c r="D75" s="24"/>
      <c r="E75" s="137"/>
      <c r="F75" s="145"/>
      <c r="G75" s="138"/>
    </row>
    <row r="76" spans="1:7" ht="18" customHeight="1">
      <c r="A76" s="24"/>
      <c r="B76" s="24"/>
      <c r="C76" s="24"/>
      <c r="D76" s="24"/>
      <c r="E76" s="137"/>
      <c r="F76" s="145"/>
      <c r="G76" s="138"/>
    </row>
    <row r="77" spans="1:7" ht="18" customHeight="1">
      <c r="A77" s="24"/>
      <c r="B77" s="146"/>
      <c r="C77" s="146"/>
      <c r="D77" s="24"/>
      <c r="E77" s="265"/>
      <c r="F77" s="143"/>
      <c r="G77" s="144"/>
    </row>
    <row r="78" spans="1:7" ht="18" customHeight="1">
      <c r="A78" s="24"/>
      <c r="B78" s="24"/>
      <c r="C78" s="24"/>
      <c r="D78" s="24"/>
      <c r="E78" s="265"/>
      <c r="F78" s="145"/>
      <c r="G78" s="144"/>
    </row>
    <row r="79" spans="1:7" ht="18" customHeight="1">
      <c r="A79" s="24"/>
      <c r="B79" s="24"/>
      <c r="C79" s="24"/>
      <c r="D79" s="24"/>
      <c r="E79" s="137"/>
      <c r="F79" s="101"/>
      <c r="G79" s="144"/>
    </row>
    <row r="80" spans="1:7" ht="18" customHeight="1">
      <c r="A80" s="24"/>
      <c r="B80" s="24"/>
      <c r="C80" s="24"/>
      <c r="D80" s="24"/>
      <c r="E80" s="137"/>
      <c r="F80" s="101"/>
      <c r="G80" s="138"/>
    </row>
    <row r="81" spans="1:7" ht="18" customHeight="1">
      <c r="A81" s="24"/>
      <c r="B81" s="24"/>
      <c r="C81" s="24"/>
      <c r="D81" s="24"/>
      <c r="E81" s="137"/>
      <c r="F81" s="101"/>
      <c r="G81" s="138"/>
    </row>
    <row r="82" spans="1:7" ht="18" customHeight="1">
      <c r="A82" s="24"/>
      <c r="B82" s="24"/>
      <c r="C82" s="24"/>
      <c r="D82" s="24"/>
      <c r="E82" s="137"/>
      <c r="F82" s="145"/>
      <c r="G82" s="138"/>
    </row>
    <row r="83" spans="1:7" ht="18" customHeight="1">
      <c r="A83" s="24"/>
      <c r="B83" s="24"/>
      <c r="C83" s="24"/>
      <c r="D83" s="24"/>
      <c r="E83" s="137"/>
      <c r="F83" s="145"/>
      <c r="G83" s="138"/>
    </row>
    <row r="84" spans="1:7" ht="18" customHeight="1">
      <c r="A84" s="24"/>
      <c r="B84" s="24"/>
      <c r="C84" s="24"/>
      <c r="D84" s="24"/>
      <c r="E84" s="137"/>
      <c r="F84" s="145"/>
      <c r="G84" s="138"/>
    </row>
    <row r="85" spans="1:7" ht="18" customHeight="1">
      <c r="A85" s="146"/>
      <c r="B85" s="24"/>
      <c r="C85" s="24"/>
      <c r="D85" s="24"/>
      <c r="E85" s="137"/>
      <c r="F85" s="145"/>
      <c r="G85" s="138"/>
    </row>
    <row r="86" spans="1:7" ht="18" customHeight="1">
      <c r="A86" s="24"/>
      <c r="B86" s="265"/>
      <c r="C86" s="265"/>
      <c r="D86" s="265"/>
      <c r="E86" s="265"/>
      <c r="F86" s="147"/>
      <c r="G86" s="147"/>
    </row>
    <row r="87" spans="1:7" ht="18" customHeight="1">
      <c r="A87" s="148"/>
      <c r="B87" s="148"/>
      <c r="C87" s="148"/>
      <c r="D87" s="148"/>
      <c r="E87" s="148"/>
      <c r="F87" s="148"/>
      <c r="G87" s="148"/>
    </row>
  </sheetData>
  <mergeCells count="11">
    <mergeCell ref="H4:J4"/>
    <mergeCell ref="B5:C5"/>
    <mergeCell ref="A43:G43"/>
    <mergeCell ref="A44:G44"/>
    <mergeCell ref="A45:G45"/>
    <mergeCell ref="B47:C47"/>
    <mergeCell ref="A1:G1"/>
    <mergeCell ref="A2:G2"/>
    <mergeCell ref="A3:G3"/>
    <mergeCell ref="A4:D4"/>
    <mergeCell ref="A46:D4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ptest</cp:lastModifiedBy>
  <cp:lastPrinted>2016-10-13T07:15:51Z</cp:lastPrinted>
  <dcterms:created xsi:type="dcterms:W3CDTF">2008-01-31T07:19:54Z</dcterms:created>
  <dcterms:modified xsi:type="dcterms:W3CDTF">2016-10-13T07:15:57Z</dcterms:modified>
  <cp:category/>
  <cp:version/>
  <cp:contentType/>
  <cp:contentStatus/>
</cp:coreProperties>
</file>