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7320" activeTab="0"/>
  </bookViews>
  <sheets>
    <sheet name="ใบผ่านเปิด" sheetId="1" r:id="rId1"/>
    <sheet name="งบทดลอง" sheetId="2" r:id="rId2"/>
    <sheet name="รับ-จ่าย" sheetId="3" r:id="rId3"/>
    <sheet name="รายรับ" sheetId="4" r:id="rId4"/>
    <sheet name="เงินรับฝาก" sheetId="5" r:id="rId5"/>
    <sheet name="ประกันสัญญา" sheetId="6" r:id="rId6"/>
    <sheet name="กระแสเงินสด" sheetId="7" r:id="rId7"/>
    <sheet name="กระดาษทำการเงินรายรับ" sheetId="8" r:id="rId8"/>
    <sheet name="เปรียบเที่ยบงบประมาณ" sheetId="9" r:id="rId9"/>
    <sheet name="กระทบยอด" sheetId="10" r:id="rId10"/>
  </sheets>
  <definedNames/>
  <calcPr fullCalcOnLoad="1"/>
</workbook>
</file>

<file path=xl/sharedStrings.xml><?xml version="1.0" encoding="utf-8"?>
<sst xmlns="http://schemas.openxmlformats.org/spreadsheetml/2006/main" count="822" uniqueCount="408">
  <si>
    <t>รายการ</t>
  </si>
  <si>
    <t>เดบิท</t>
  </si>
  <si>
    <t>เครดิต</t>
  </si>
  <si>
    <t>รหัสบัญชี</t>
  </si>
  <si>
    <t>ผู้จัดทำ</t>
  </si>
  <si>
    <t>งบทดลอง</t>
  </si>
  <si>
    <t>เงินสด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</si>
  <si>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</si>
  <si>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</si>
  <si>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</si>
  <si>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</si>
  <si>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</si>
  <si>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</si>
  <si>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</si>
  <si>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</si>
  <si>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</si>
  <si>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</si>
  <si>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</si>
  <si>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รายจ่ายค้างจ่าย</t>
  </si>
  <si>
    <t>เงินสะสม</t>
  </si>
  <si>
    <t>เงินฝากธนาคาร (ประเภทออมทรัพย์) เลขที่ 245-2-37068-2</t>
  </si>
  <si>
    <t>เงินฝากธนาคาร (ประเภทประจำ) เลขที่ 245-4-12449-3</t>
  </si>
  <si>
    <t>เงินฝากธนาคาร (ประเภทออมทรัพย์) เลขที่ 908-1-86105-0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</si>
  <si>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</si>
  <si>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</si>
  <si>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</si>
  <si>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</si>
  <si>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</si>
  <si>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</si>
  <si>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บาท</t>
  </si>
  <si>
    <t>บัญชี</t>
  </si>
  <si>
    <t>ยอดยกมา</t>
  </si>
  <si>
    <r>
      <t>รายรับ</t>
    </r>
    <r>
      <rPr>
        <b/>
        <sz val="16"/>
        <rFont val="Browallia New"/>
        <family val="2"/>
      </rPr>
      <t xml:space="preserve"> (หมายเหตุ 1)</t>
    </r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</si>
  <si>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</si>
  <si>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</si>
  <si>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</si>
  <si>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</si>
  <si>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</si>
  <si>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</si>
  <si>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</si>
  <si>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เงินอุดหนุนเฉพาะกิจ</t>
  </si>
  <si>
    <t>รับฝาก</t>
  </si>
  <si>
    <t>รวมรายรับ</t>
  </si>
  <si>
    <t>รายจ่าย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</si>
  <si>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</si>
  <si>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</si>
  <si>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</si>
  <si>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</si>
  <si>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</si>
  <si>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</si>
  <si>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เงินฝากธนาคาร (ประเภทกระแสรายวัน) เลขที่ 908-6-04542-1</t>
  </si>
  <si>
    <t>เงินทุนสำรองเงินสะสม</t>
  </si>
  <si>
    <t>งบกระทบยอดเงินฝากธนาคาร</t>
  </si>
  <si>
    <t>จำนวนเงิน</t>
  </si>
  <si>
    <t>บวก :  เงินฝากระหว่างทาง</t>
  </si>
  <si>
    <t>วันที่ลงบัญชี</t>
  </si>
  <si>
    <t>วันที่ฝากธนาคาร</t>
  </si>
  <si>
    <t xml:space="preserve">           งบกระทบยอดเงินฝากธนาคาร</t>
  </si>
  <si>
    <t xml:space="preserve">        บัญชีออมทรัพย์  เลขที่ 908-1-86105-0</t>
  </si>
  <si>
    <t>หัก  :  เช็คจ่ายที่ผู้รับยังไม่นำมาขึ้นเงินกับธนาคาร</t>
  </si>
  <si>
    <t>วันที่</t>
  </si>
  <si>
    <t>เลขที่เช็ค</t>
  </si>
  <si>
    <t xml:space="preserve">        (ลงชื่อ)</t>
  </si>
  <si>
    <t>ผู้ตรวจสอบ</t>
  </si>
  <si>
    <t xml:space="preserve">                 (นางอัญชลี    อนุมณี)</t>
  </si>
  <si>
    <t>เงินอุดหนุนทั่วไป</t>
  </si>
  <si>
    <t xml:space="preserve">     เทศบาลตำบลนาขยาด      </t>
  </si>
  <si>
    <t>เทศบาลตำบลนาขยาด อำเภอควนขนุน จังหวัดพัทลุง</t>
  </si>
  <si>
    <t xml:space="preserve">           เทศบาลตำบลนาขยาด</t>
  </si>
  <si>
    <t xml:space="preserve">        ชื่อบัญชี  เทศบาลตำบลนาขยาด</t>
  </si>
  <si>
    <t>รายจ่ายรอจ่าย</t>
  </si>
  <si>
    <t>ลูกหนี้ภาษีบำรุงท้องที่</t>
  </si>
  <si>
    <t>210500</t>
  </si>
  <si>
    <t>เงินฝากเงินสมทบเงินทุนส่งเสริมกิจการเทศบาล</t>
  </si>
  <si>
    <t>เงินฝากธนาคาร (ประเภทออมทรัพย์) เลขที่ 980-2-05293-0</t>
  </si>
  <si>
    <t>ลูกหนี้เงินยืม-เงินสะสม</t>
  </si>
  <si>
    <t xml:space="preserve">        นักวิชาการเงินและบัญชี</t>
  </si>
  <si>
    <t>เจ้าหนี้เงินกู้-ธ.กรุงไทยฯ สาขาควนขนุน</t>
  </si>
  <si>
    <t xml:space="preserve">       (นางพัชรี   รัตนพงศ์)</t>
  </si>
  <si>
    <t xml:space="preserve">                 ผู้อำนวยการกองคลัง</t>
  </si>
  <si>
    <t>เงินฝากธนาคาร(ประเภทเผื่อเรียก)เลขที่ 020056956293</t>
  </si>
  <si>
    <t>ลูกหนี้เงินยืม-เงินงบประมาณ</t>
  </si>
  <si>
    <t xml:space="preserve">   ธนาคารกรุงไทย  จำกัด (มหาชน)  สาขาพัทลุง</t>
  </si>
  <si>
    <r>
      <t>หัก</t>
    </r>
    <r>
      <rPr>
        <sz val="16"/>
        <rFont val="Cordia New"/>
        <family val="2"/>
      </rPr>
      <t xml:space="preserve"> : รายการกระทบยอดอื่นๆ</t>
    </r>
  </si>
  <si>
    <t>ทรัพย์สินที่เกิดจากเงินกู้</t>
  </si>
  <si>
    <t>เงินอุดหนุนเฉพาะกิจค้างจ่าย</t>
  </si>
  <si>
    <t>(ลงชื่อ)………………………..                      (ลงชื่อ)………………………..             (ลงชื่อ)………………………..</t>
  </si>
  <si>
    <t>งบกลาง (ประกันสังคม ผดด.)</t>
  </si>
  <si>
    <t>ค่าที่ดินและสิ่งก่อสร้าง</t>
  </si>
  <si>
    <t xml:space="preserve">                                        รายรับจริงประกอบงบทดลองและรายงานรับ-จ่ายเงินสด                     </t>
  </si>
  <si>
    <t>หมายเหตุ 1</t>
  </si>
  <si>
    <t xml:space="preserve">                รายการ</t>
  </si>
  <si>
    <t>รับจริงเดือนนี้</t>
  </si>
  <si>
    <t>รับจริงตั้งแต่ต้นปี</t>
  </si>
  <si>
    <t>รายได้จัดเก็บเอง</t>
  </si>
  <si>
    <t>หมวดภาษีอากร</t>
  </si>
  <si>
    <t>(1)</t>
  </si>
  <si>
    <t>ภาษีโรงเรือนและที่ดิน</t>
  </si>
  <si>
    <t>(2)</t>
  </si>
  <si>
    <t>ภาษีบำรุงท้องที่</t>
  </si>
  <si>
    <t>(3)</t>
  </si>
  <si>
    <t>ภาษีป้าย</t>
  </si>
  <si>
    <t>(4)</t>
  </si>
  <si>
    <t>อากรการฆ่าสัตว์</t>
  </si>
  <si>
    <t>(5)</t>
  </si>
  <si>
    <t>ภาษีบำรุง อบจ. จากสถานค้าปลีกยาสูบ</t>
  </si>
  <si>
    <t>(6)</t>
  </si>
  <si>
    <t>ภาษีบำรุง อบจ. จากสถานค้าปลีกน้ำมัน</t>
  </si>
  <si>
    <t>รวม</t>
  </si>
  <si>
    <t>หมวดค่าธรรมเนียม  ค่าปรับและใบอนุญาต</t>
  </si>
  <si>
    <t>ค่าธรรมเนียมเกี่ยวกับควบคุมการฆ่าสัตว์และจำหน่ายเนื้อสัตว์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</si>
  <si>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</si>
  <si>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</si>
  <si>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ค่าธรรมเนียมเกี่ยวกับการจัดระเบียบจอดยานยนต์</t>
  </si>
  <si>
    <t>ค่าธรรมเนียมเกี่ยวกับการควบคุมอาคาร</t>
  </si>
  <si>
    <t>ค่าธรรมเนียมเก็บและขนมูลฝอย</t>
  </si>
  <si>
    <t>(7)</t>
  </si>
  <si>
    <t>ค่าธรรมเนียมเก็บและขนอุจจาระหรือสิ่งปฏิกูล</t>
  </si>
  <si>
    <t>(8)</t>
  </si>
  <si>
    <t>ค่าธรรมเนียมในการออกหนังสือรับรองการแจ้งการจัดตั้ง</t>
  </si>
  <si>
    <t>(9)</t>
  </si>
  <si>
    <t>ค่าธรรมเนียมเกี่ยวกับสุสานและฌาปนสถาน</t>
  </si>
  <si>
    <t>(10)</t>
  </si>
  <si>
    <t>ค่าธรรมเนียมเปิดแผ่นป้ายประกาศ  หรือเขียนข้อความ  หรือ</t>
  </si>
  <si>
    <t>(11)</t>
  </si>
  <si>
    <t>ค่าธรรมเนียมเกี่ยวกับการทะเบียนราษฎร</t>
  </si>
  <si>
    <t>(12)</t>
  </si>
  <si>
    <t>ค่าธรรมเนียมเกี่ยวกับบัตรประจำตัวประชาชน</t>
  </si>
  <si>
    <t>(13)</t>
  </si>
  <si>
    <t>ค่าธรรมเนียมเกี่ยวกับโรคพิษสุนัขบ้า</t>
  </si>
  <si>
    <t>(14)</t>
  </si>
  <si>
    <t>(15)</t>
  </si>
  <si>
    <t>(16)</t>
  </si>
  <si>
    <t>(17)</t>
  </si>
  <si>
    <t>ค่าปรับผู้กระทำความผิดกฏหมายจราจรทางบก</t>
  </si>
  <si>
    <t>(18)</t>
  </si>
  <si>
    <t>ค่าปรับผู้กระทำความผิดกฏหมายการป้องกันและระงับอัคคีภัย</t>
  </si>
  <si>
    <t>(19)</t>
  </si>
  <si>
    <t>ค่าปรับผู้กระทำความผิดกฏหมายและข้อบังคับท้องถิ่น</t>
  </si>
  <si>
    <t>(20)</t>
  </si>
  <si>
    <t>ค่าปรับการทำผิดสัญญา</t>
  </si>
  <si>
    <t>(21)</t>
  </si>
  <si>
    <t xml:space="preserve">ค่าปรับอื่น ๆ </t>
  </si>
  <si>
    <t>(22)</t>
  </si>
  <si>
    <t>ค่าใบอนุญาตรับทำการเก็บ ขน หรือกำจัด สิ่งปฏิกูลหรือมูลฝอย</t>
  </si>
  <si>
    <t>(23)</t>
  </si>
  <si>
    <t>ค่าใบอนุญาตจัดตั้งตลาด</t>
  </si>
  <si>
    <t>(24)</t>
  </si>
  <si>
    <t>(25)</t>
  </si>
  <si>
    <t>ค่าใบอนุญาตจำหน่ายสินค้าในที่หนือทางสาธารณะ</t>
  </si>
  <si>
    <t>(26)</t>
  </si>
  <si>
    <t>ค่าใบอนุญาตเกี่ยวกับการควบคุมอาคาร</t>
  </si>
  <si>
    <t>(27)</t>
  </si>
  <si>
    <t>ค่าใบอนุญาตเกี่ยวกับการโฆษณาโดยใช้เครื่องขยายเสียง</t>
  </si>
  <si>
    <t>(28)</t>
  </si>
  <si>
    <t>ค่าใบอนุญาตอื่นๆ</t>
  </si>
  <si>
    <t>หมวดรายได้จากทรัพย์สิน</t>
  </si>
  <si>
    <t>ค่าเช่าที่ดิน</t>
  </si>
  <si>
    <t>ค่าเช่าหรือค่าบริการสถานที่</t>
  </si>
  <si>
    <t>ดอกเบี้ยเงินฝากธนาคาร</t>
  </si>
  <si>
    <t>เงินปันผลหรือเงินรางวัลต่าง ๆ</t>
  </si>
  <si>
    <t>ค่าตอบแทนตามที่กฏหมายกำหนด</t>
  </si>
  <si>
    <t>หมวดรายได้จากสาธารณูปโภคและการพาณิชย์</t>
  </si>
  <si>
    <t>เงินช่วยเหลือท้องถิ่นจากกิจการเฉพาะการ</t>
  </si>
  <si>
    <t>เงินสะสมจากการโอนกิจการสาธารณูปโภคหรือการพาณิชย์</t>
  </si>
  <si>
    <t>(ไม่แยกเป็นงบเฉพาะการ)</t>
  </si>
  <si>
    <t>หมวดรายได้เบ็ดเตล็ด</t>
  </si>
  <si>
    <t>เงินที่มีผู้อุทิศให้</t>
  </si>
  <si>
    <t>ค่าขายแบบแปลน</t>
  </si>
  <si>
    <t>ค่าเขียนแบบแปลน</t>
  </si>
  <si>
    <t>ค่าจำหน่ายแบบพิมพ์และคำร้อง</t>
  </si>
  <si>
    <t>ค่ารับรองสำเนาและถ่ายเอกสาร</t>
  </si>
  <si>
    <t>ค่าสมัครสมาชิกห้องสมุด</t>
  </si>
  <si>
    <t>รายได้เบ็ดเตล็ดอื่นๆ</t>
  </si>
  <si>
    <t>หมวดรายได้จากทุน</t>
  </si>
  <si>
    <t>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</si>
  <si>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</si>
  <si>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</si>
  <si>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</si>
  <si>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ภาษีมูลค่าเพิ่ม</t>
  </si>
  <si>
    <t>- ภาษีมูลค่าเพิ่ม ตาม พ.ร.บ.กำหนดแผนฯ</t>
  </si>
  <si>
    <t>ภาษีบำรุง อบจ. จากภาษีมูลค่าเพิ่มที่จัดเก็บตามประมวล</t>
  </si>
  <si>
    <t>รัษฎากร 5 %</t>
  </si>
  <si>
    <t>ภาษีธุรกิจเฉพาะ</t>
  </si>
  <si>
    <t>ภาษีสุรา</t>
  </si>
  <si>
    <t>ภาษีสรรพสามิต</t>
  </si>
  <si>
    <t>ภาษีการพนัน</t>
  </si>
  <si>
    <t>ค่าภาคหลวงและค่าธรรมเนียมป่าไม้</t>
  </si>
  <si>
    <t>ค่าภาคหลวงแร่</t>
  </si>
  <si>
    <t>ค่าภาคหลวงปิโตรเลี่ยม</t>
  </si>
  <si>
    <t>เงินที่เก็บตามกฏหมายว่าด้วยอุทยานแห่งชาติ</t>
  </si>
  <si>
    <t>ค่าธรรมเนียมจดทะเบียนสิทธิและนิติกรรมที่ดิน</t>
  </si>
  <si>
    <t>อากรประทานบัตรและอาชญาบัตรประมง</t>
  </si>
  <si>
    <t>อากรรังนกอีแอ่น</t>
  </si>
  <si>
    <t>ค่าธรรมเนียมน้ำบาดาลและใช้น้ำบาดาล</t>
  </si>
  <si>
    <t>ค่าธรรมเนียมสนามบิน</t>
  </si>
  <si>
    <t>เงินอุดหนุนเพื่อการบูรณะท้องถิ่นและกิจการอื่นทั่วไป</t>
  </si>
  <si>
    <t>(หรือเงินอุดหนุนทั่วไป)</t>
  </si>
  <si>
    <t>เงินอุดหนุนทั่วไป (ทต.)</t>
  </si>
  <si>
    <t>เงินอุดหนุนกรณีต่างๆ  ที่ต้องนำมาตั้งงบประมาณ</t>
  </si>
  <si>
    <t>เงินอุดหนุน (ระบุวัตถุประสงค์)</t>
  </si>
  <si>
    <t>เงินอุดหนุนทั่วไป (ไทยเข้มแข็งฯ)</t>
  </si>
  <si>
    <t>หมวดเงินอุดหนุนเฉพาะกิจ</t>
  </si>
  <si>
    <t>เงินอุดหนุนเฉพาะกิจด้านการศึกษา</t>
  </si>
  <si>
    <t>เงินอุดหนุนเฉพาะกิจ - กรมการปกครอง</t>
  </si>
  <si>
    <t>รวมทั้งสิ้น</t>
  </si>
  <si>
    <t>รายละเอียด  ประกอบงบทดลองและรายงานรับ-จ่ายเงินสด</t>
  </si>
  <si>
    <t>รับ</t>
  </si>
  <si>
    <t>จ่าย</t>
  </si>
  <si>
    <t>คงเหลือ</t>
  </si>
  <si>
    <t>ภาษีหัก ณ ที่จ่าย</t>
  </si>
  <si>
    <t>ประกันสัญญา</t>
  </si>
  <si>
    <t>ประกันมาตรวัดน้ำ</t>
  </si>
  <si>
    <t>คชจ. ภบท. 5%</t>
  </si>
  <si>
    <t>รายการค้างจ่าย  (หมายเหตุ 3)</t>
  </si>
  <si>
    <t>หมวดที่จ่าย</t>
  </si>
  <si>
    <t xml:space="preserve">รายการรอจ่าย  </t>
  </si>
  <si>
    <t>สำนักงานเทศบาลตำบลนาขยาด</t>
  </si>
  <si>
    <t>รายละเอียดเงินมัดจำประกันสัญญาคงค้าง</t>
  </si>
  <si>
    <t>ลำดับที่</t>
  </si>
  <si>
    <t>วันที่รับเงิน</t>
  </si>
  <si>
    <t>ผู้ขาย / ผู้รับจ้าง</t>
  </si>
  <si>
    <t>จำนวนเงิน(บาท)</t>
  </si>
  <si>
    <t>วันครบกำหนด</t>
  </si>
  <si>
    <t>หมายเหตุ</t>
  </si>
  <si>
    <t>รวมเป็นเงินทั้งสิ้น</t>
  </si>
  <si>
    <t>เทศบาลตำบลนาขยาด</t>
  </si>
  <si>
    <t>ตำบลนาขยาด  อำเภอควนขนุน  จังหวัดพัทลุง</t>
  </si>
  <si>
    <t>รายงานกระแสเงินสด</t>
  </si>
  <si>
    <t>ตั้งแต่ต้นปีถึงปัจจุบัน</t>
  </si>
  <si>
    <t>รับเงินรายรับ</t>
  </si>
  <si>
    <t>รับเงินรับฝาก</t>
  </si>
  <si>
    <t>รับเงินอุดหนุนทั่วไป</t>
  </si>
  <si>
    <t>รับเงินอุดหนุนเฉพาะกิจ</t>
  </si>
  <si>
    <t>จ่ายเงินตามงบประมาณ</t>
  </si>
  <si>
    <t>จ่ายเงินรับฝาก</t>
  </si>
  <si>
    <t>ลูกหนี้-เงินยืมงบประมาณ</t>
  </si>
  <si>
    <t>จ่ายเงินอุดหนุนเฉพาะกิจ</t>
  </si>
  <si>
    <t>จ่ายเงินกู้</t>
  </si>
  <si>
    <t>จ่ายจากเงินสะสม</t>
  </si>
  <si>
    <t>จ่ายเงินรายรับ</t>
  </si>
  <si>
    <r>
      <t>รับ  สูง  หรือ  (ต่ำ)</t>
    </r>
    <r>
      <rPr>
        <b/>
        <sz val="16"/>
        <rFont val="Angsana New"/>
        <family val="1"/>
      </rPr>
      <t xml:space="preserve"> </t>
    </r>
    <r>
      <rPr>
        <sz val="16"/>
        <rFont val="Angsana New"/>
        <family val="1"/>
      </rPr>
      <t xml:space="preserve"> กว่าจ่าย</t>
    </r>
  </si>
  <si>
    <t>เทศบาลตำบลนาขยาด   ตำบลนาขยาด  อำเภอควนขนุน  จังหวัดพัทลุง</t>
  </si>
  <si>
    <t>กระดาษทำการกระทบยอด</t>
  </si>
  <si>
    <t>รายจ่ายตามงบประมาณ (จ่ายจากรายรับ)</t>
  </si>
  <si>
    <t>แผนงาน/งาน</t>
  </si>
  <si>
    <t>00110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</si>
  <si>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</si>
  <si>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</si>
  <si>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</si>
  <si>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</si>
  <si>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</si>
  <si>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</si>
  <si>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</si>
  <si>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</si>
  <si>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00330</t>
  </si>
  <si>
    <t>00410</t>
  </si>
  <si>
    <t>หมวดประเภทรายจ่าย</t>
  </si>
  <si>
    <t>00111</t>
  </si>
  <si>
    <t>00112</t>
  </si>
  <si>
    <t>00113</t>
  </si>
  <si>
    <t>00123</t>
  </si>
  <si>
    <t>00211</t>
  </si>
  <si>
    <t>00212</t>
  </si>
  <si>
    <t>00214</t>
  </si>
  <si>
    <t>00223</t>
  </si>
  <si>
    <t>00232</t>
  </si>
  <si>
    <t>00241</t>
  </si>
  <si>
    <t>00242</t>
  </si>
  <si>
    <t>00244</t>
  </si>
  <si>
    <t>00245</t>
  </si>
  <si>
    <t>00252</t>
  </si>
  <si>
    <t>00262</t>
  </si>
  <si>
    <t>00263</t>
  </si>
  <si>
    <t>00264</t>
  </si>
  <si>
    <t>00321</t>
  </si>
  <si>
    <t>00322</t>
  </si>
  <si>
    <t>00332</t>
  </si>
  <si>
    <t>00333</t>
  </si>
  <si>
    <t>00411</t>
  </si>
  <si>
    <t>รวมเดือนนี้</t>
  </si>
  <si>
    <t>รวมแต่ต้นปี</t>
  </si>
  <si>
    <t>ต่อเติมดัดแปลงอาคาร</t>
  </si>
  <si>
    <t>รายละเอียดงบประมาณรายจ่าย  เปรียบเทียบกับรายจ่ายจริง</t>
  </si>
  <si>
    <t>หมวดรายจ่าย</t>
  </si>
  <si>
    <t>งบประจำปี/เพิ่มเติม/โอน</t>
  </si>
  <si>
    <t>แผนงานบริหารทั่วไป</t>
  </si>
  <si>
    <t>งานคลัง</t>
  </si>
  <si>
    <t>แผนงานรักษาความสงบ</t>
  </si>
  <si>
    <t>แผนงานการศึกษา</t>
  </si>
  <si>
    <t>แผนงานสาธารณสุข</t>
  </si>
  <si>
    <t>แผนงานการศานาและวัฒนธรรมฯ</t>
  </si>
  <si>
    <t>แผนงานสังคมสงเคราะห์</t>
  </si>
  <si>
    <t>แผนงานการเกษตร</t>
  </si>
  <si>
    <t>แผนงานสร้างความเข้มแข็ง</t>
  </si>
  <si>
    <t>แผนงานเคหะและชุมชน</t>
  </si>
  <si>
    <t>แผนงานการพาณิชย์</t>
  </si>
  <si>
    <t>แผนงานงบกลาง</t>
  </si>
  <si>
    <t>งบประจำปี</t>
  </si>
  <si>
    <t>รวมงบประมาณสุทธิ</t>
  </si>
  <si>
    <t>รายจ่ายจริง</t>
  </si>
  <si>
    <t>จ่ายจริงสูง(ต่ำ)กว่าประมาณการ</t>
  </si>
  <si>
    <t>ค่าที่ดินฯ</t>
  </si>
  <si>
    <t>งบประมาณสุทธิทั้งสิ้น</t>
  </si>
  <si>
    <t>รายจ่ายจริงทั้งสิ้น</t>
  </si>
  <si>
    <t>จ่ายจริงสูง(ต่ำ)กว่า     ประมาณการทั้งสิ้น</t>
  </si>
  <si>
    <t>ค่าใบอนุญาตจัดตั้งสถานที่จำหน่ายอาหารฯ</t>
  </si>
  <si>
    <t>เงินเดือน (ฝ่ายประจำ)</t>
  </si>
  <si>
    <t>เงินเดือน (ฝ่ายการเมือง)</t>
  </si>
  <si>
    <t>ลูกหนี้เงินยืมเงินสะสม</t>
  </si>
  <si>
    <t>ลูกหนี้เงินยืมเงินงบประมาณ</t>
  </si>
  <si>
    <t>220102</t>
  </si>
  <si>
    <t>210402</t>
  </si>
  <si>
    <t>300000</t>
  </si>
  <si>
    <t>400000</t>
  </si>
  <si>
    <t>230100</t>
  </si>
  <si>
    <t>130600</t>
  </si>
  <si>
    <t>521000</t>
  </si>
  <si>
    <t>522000</t>
  </si>
  <si>
    <t>531000</t>
  </si>
  <si>
    <t>532000</t>
  </si>
  <si>
    <t>533000</t>
  </si>
  <si>
    <t>534000</t>
  </si>
  <si>
    <t>542000</t>
  </si>
  <si>
    <t>510000</t>
  </si>
  <si>
    <t>560000</t>
  </si>
  <si>
    <t>550000</t>
  </si>
  <si>
    <t>541000</t>
  </si>
  <si>
    <t>411000</t>
  </si>
  <si>
    <t>412000</t>
  </si>
  <si>
    <t>413000</t>
  </si>
  <si>
    <t>414000</t>
  </si>
  <si>
    <t>415000</t>
  </si>
  <si>
    <t>416000</t>
  </si>
  <si>
    <t>420000</t>
  </si>
  <si>
    <t>430000</t>
  </si>
  <si>
    <t>440000</t>
  </si>
  <si>
    <t>110605</t>
  </si>
  <si>
    <t>110606</t>
  </si>
  <si>
    <t>110602</t>
  </si>
  <si>
    <t>สถานที่จำหน่ายอาหารหรือสถานที่สะสมอาหาร</t>
  </si>
  <si>
    <t>ค่าปรับผู้กระทำความผิดกฏหมายการจัดระเบียบจอดยานยนต์</t>
  </si>
  <si>
    <t>ภาษียาสูบ</t>
  </si>
  <si>
    <t>หมวดเงินอุดหนุนทั่วไป</t>
  </si>
  <si>
    <t>- ภาษีมูลค่าเพิ่มตาม พรบ.จัดสรรรายได้ฯ</t>
  </si>
  <si>
    <t>ค่าธรรมเนียมจดทะเบียนพาณิชย์</t>
  </si>
  <si>
    <t>ค่าธรรมเนียมอื่นๆ(ค่าธรรมเนียมการใช้น้ำประปา)</t>
  </si>
  <si>
    <t>ค่าธรรมเนียมอื่นๆ(ค่าธรรมเนียมสมัครสอบ)</t>
  </si>
  <si>
    <t>ภาพ  ติดตั้ง หรือโปรยแผ่นฯลฯประกาศเพื่อโฆษณาแก่ประชาชน</t>
  </si>
  <si>
    <t>ค่ารักษาพยาบาล</t>
  </si>
  <si>
    <t>เงินอุดหนุนทั่วไประบุวัตถุประสงค์</t>
  </si>
  <si>
    <t>รับเงินอุดหนุนทั่วไประบุวัตถุประสงค์</t>
  </si>
  <si>
    <t>ลูกหนี้-เงินยืมเงินสะสม</t>
  </si>
  <si>
    <t>งบกลาง - ประกันสังคม ผดด.</t>
  </si>
  <si>
    <t>งบกลาง - เบี้ยยังชีพคนพิการ</t>
  </si>
  <si>
    <t>งบกลาง - เบี้ยยังชีพคนชราฯ</t>
  </si>
  <si>
    <t>ซ่อมแซมทรัพย์สิน</t>
  </si>
  <si>
    <t xml:space="preserve">       ( นางอัญชลี  อนุมณี )                            (นายอภิชาติ  ยอดราช)                (นายสมหมาย  เมืองแก้ว)</t>
  </si>
  <si>
    <t>งบกลาง-เงินสมทบประกันสังคม ผดด.</t>
  </si>
  <si>
    <t>-สนับสนุนด้านการศึกษา</t>
  </si>
  <si>
    <t>-สนับสนุนศูนย์พัฒนาเด็กเล็ก</t>
  </si>
  <si>
    <t>-สนับสนุนการบริการสาธารณสุข</t>
  </si>
  <si>
    <t>สหกรณ์พนักงานเทศบาล</t>
  </si>
  <si>
    <t>เงินอุดหนุนเฉพาะกิจ ( ปี 2558  สถ.ศพด.2)</t>
  </si>
  <si>
    <t xml:space="preserve">        ผู้อำนวยการกองคลัง                             ปลัดเทศบาลตำบลนาขยาด              นายกเทศมนตรีตำบลนาขยาด</t>
  </si>
  <si>
    <t>เงินอุดหนุนเฉพาะกิจ -โครงการซ่อมสร้างผิวทางแอสฟัลท์ติกฯ</t>
  </si>
  <si>
    <t>เงินอุดหนุนเฉพาะกิจ - ก่อสร้างถนนคอนกรีตเสริมเหล็กฯ</t>
  </si>
  <si>
    <t>ค่าวัสดุ - การศึกษา</t>
  </si>
  <si>
    <t>ค่าปรับผิดสัญญา(รอคืนจังหวัด)</t>
  </si>
  <si>
    <t>-เงินอุดหนุนทั่วไประบุวัตถุประสงค์-เบี้ยยังชีพผู้ป่วยเอดส์</t>
  </si>
  <si>
    <t>-เงินอุดหนุนทั่วไประบุวัตถุประสงค์เพื่อพัฒนาประเทศ</t>
  </si>
  <si>
    <t>-เงินอุดหนุนทั่วไประบุวัตถุประสงค์-เบี้ยยังชีพคนชราฯ</t>
  </si>
  <si>
    <t>-เงินอุดหนุนทั่วไประบุวัตถุประสงค์-เบี้ยยังชีพคนพิการ</t>
  </si>
  <si>
    <t>รวมรายรับจริงตามประมาณการ</t>
  </si>
  <si>
    <t>ค่าตอบแทน-สวัสดิการข้าราชการครู</t>
  </si>
  <si>
    <t>เงินรับฝากเงินรอคืนจังหวัด</t>
  </si>
  <si>
    <t>รายได้จากรัฐบาลค้างรับ</t>
  </si>
  <si>
    <t>29  ก.ย. 58</t>
  </si>
  <si>
    <t>หจก.แก้วคงการก่อสร้าง</t>
  </si>
  <si>
    <t>โครงการก่อสร้างติดตั้งรั้วสแตนเลสหน้าอาคาร</t>
  </si>
  <si>
    <t>ณ วันที่  31  ตุลาคม  2558</t>
  </si>
  <si>
    <t xml:space="preserve">     อำเภอควนขนุน     จังหวัดพัทลุง                                                                                    ปีงบประมาณ  2559</t>
  </si>
  <si>
    <t xml:space="preserve">                                        ประจำเดือน   ตุลาคม  พ.ศ. 2558</t>
  </si>
  <si>
    <t>วันที่   31  ตุลาคม   2558</t>
  </si>
  <si>
    <t>รายได้ค้างรับ</t>
  </si>
  <si>
    <t>ประจำเดือน  ตุลาคม  2558</t>
  </si>
  <si>
    <t>ณ วันที่   31  ตุลาคม  2558</t>
  </si>
  <si>
    <t>หจก.ป.หลักไชยการโยธา</t>
  </si>
  <si>
    <t>โครงการก่อสร้างถนน คสล.สายในทอน-มาบม่วง</t>
  </si>
  <si>
    <t>8  ก.ย. 58</t>
  </si>
  <si>
    <t>เพียงวันที่  31  ตุลาคม  2558</t>
  </si>
  <si>
    <t>ณ  วันที่  31  ตุลาคม  2558</t>
  </si>
  <si>
    <t>ยอดคงเหลือตามรายงานธนาคาร  ณ  วันที่  31  ตุลาคม  2558</t>
  </si>
  <si>
    <t>ยอดคงเหลือตามบัญชี  ณ วันที่  31  ตุลาคม  2558</t>
  </si>
  <si>
    <t>30  ต.ค. 58</t>
  </si>
  <si>
    <t>10130255</t>
  </si>
  <si>
    <t>10130256</t>
  </si>
  <si>
    <t>10130258</t>
  </si>
  <si>
    <t>10130265</t>
  </si>
  <si>
    <t xml:space="preserve">     ใบผ่านรายการบัญชีทั่วไป</t>
  </si>
  <si>
    <t>ฝ่ายการคลัง</t>
  </si>
  <si>
    <t xml:space="preserve">                 </t>
  </si>
  <si>
    <t xml:space="preserve">     ผู้จัดทำ                                                     ผู้อนุมัติ</t>
  </si>
  <si>
    <t xml:space="preserve">                          ผู้บันทึกบัญชี</t>
  </si>
  <si>
    <t>เลขที่     1   /2559</t>
  </si>
  <si>
    <t xml:space="preserve">                                                                วันที่  1  ตุลาคม  2558</t>
  </si>
  <si>
    <r>
      <t>คำอธิบาย</t>
    </r>
    <r>
      <rPr>
        <b/>
        <sz val="16"/>
        <rFont val="Angsana New"/>
        <family val="1"/>
      </rPr>
      <t xml:space="preserve"> เพื่อบันทึก  </t>
    </r>
    <r>
      <rPr>
        <sz val="16"/>
        <rFont val="Angsana New"/>
        <family val="1"/>
      </rPr>
      <t xml:space="preserve"> รายการเปิดบัญชีแยกประเภท  ประจำปีงบประมาณ 2559</t>
    </r>
  </si>
  <si>
    <t>เงินอุดหนุนระบุวัตถุประสงค์ค้างจ่าย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</si>
</sst>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_-* #,##0.000_-;\-* #,##0.000_-;_-* &quot;-&quot;??_-;_-@_-"/>
    <numFmt numFmtId="189" formatCode="_-* #,##0.0000_-;\-* #,##0.0000_-;_-* &quot;-&quot;??_-;_-@_-"/>
    <numFmt numFmtId="190" formatCode="_-* #,##0.0_-;\-* #,##0.0_-;_-* &quot;-&quot;??_-;_-@_-"/>
    <numFmt numFmtId="191" formatCode="_-* #,##0_-;\-* #,##0_-;_-* &quot;-&quot;??_-;_-@_-"/>
    <numFmt numFmtId="192" formatCode="d\ ดดดด\ bbbb"/>
    <numFmt numFmtId="193" formatCode="0.0"/>
    <numFmt numFmtId="194" formatCode="0.000"/>
    <numFmt numFmtId="195" formatCode="#,##0.00;[Red]#,##0.00"/>
    <numFmt numFmtId="196" formatCode="\(\8\9\30\7\6.\4\8\)"/>
    <numFmt numFmtId="197" formatCode="[$-41E]d\ mmmm\ yyyy"/>
    <numFmt numFmtId="198" formatCode="[$-107041E]d\ mmm\ yy;@"/>
    <numFmt numFmtId="199" formatCode="#,##0.00_ ;\-#,##0.00\ "/>
    <numFmt numFmtId="200" formatCode="_-* #,##0.00_-;\-* #,##0.00_-;_-* &quot;-&quot;_-;_-@_-"/>
    <numFmt numFmtId="201" formatCode="[$-1010409]#,##0.00;\-#,##0.00"/>
    <numFmt numFmtId="202" formatCode="[$-F800]dddd\,\ mmmm\ dd\,\ yyyy"/>
    <numFmt numFmtId="203" formatCode="#,##0_ ;\-#,##0\ 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</numFmts>
  <fonts count="86">
    <font>
      <sz val="14"/>
      <name val="Cordia New"/>
      <family val="0"/>
    </font>
    <font>
      <sz val="16"/>
      <name val="Browallia New"/>
      <family val="2"/>
    </font>
    <font>
      <b/>
      <sz val="14"/>
      <name val="Cordia New"/>
      <family val="2"/>
    </font>
    <font>
      <b/>
      <sz val="20"/>
      <name val="Cordia New"/>
      <family val="2"/>
    </font>
    <font>
      <sz val="16"/>
      <name val="Cordia New"/>
      <family val="2"/>
    </font>
    <font>
      <b/>
      <sz val="16"/>
      <name val="Browallia New"/>
      <family val="2"/>
    </font>
    <font>
      <b/>
      <u val="single"/>
      <sz val="16"/>
      <name val="Browallia New"/>
      <family val="2"/>
    </font>
    <font>
      <b/>
      <sz val="20"/>
      <name val="Browallia New"/>
      <family val="2"/>
    </font>
    <font>
      <sz val="14"/>
      <name val="Browallia New"/>
      <family val="2"/>
    </font>
    <font>
      <b/>
      <u val="single"/>
      <sz val="14"/>
      <name val="Browallia New"/>
      <family val="2"/>
    </font>
    <font>
      <u val="single"/>
      <sz val="14"/>
      <name val="Browallia New"/>
      <family val="2"/>
    </font>
    <font>
      <b/>
      <sz val="14"/>
      <name val="Browallia New"/>
      <family val="2"/>
    </font>
    <font>
      <sz val="8"/>
      <name val="Cordia New"/>
      <family val="2"/>
    </font>
    <font>
      <u val="single"/>
      <sz val="16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2"/>
      <name val="Browallia New"/>
      <family val="2"/>
    </font>
    <font>
      <b/>
      <u val="single"/>
      <sz val="16"/>
      <name val="Cordia New"/>
      <family val="2"/>
    </font>
    <font>
      <sz val="12"/>
      <name val="Browallia New"/>
      <family val="2"/>
    </font>
    <font>
      <b/>
      <sz val="14"/>
      <name val="AngsanaUPC"/>
      <family val="1"/>
    </font>
    <font>
      <b/>
      <sz val="16"/>
      <name val="AngsanaUPC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b/>
      <u val="single"/>
      <sz val="16"/>
      <name val="Angsana New"/>
      <family val="1"/>
    </font>
    <font>
      <sz val="16"/>
      <name val="CordiaUPC"/>
      <family val="2"/>
    </font>
    <font>
      <b/>
      <sz val="20"/>
      <name val="CordiaUPC"/>
      <family val="2"/>
    </font>
    <font>
      <sz val="22"/>
      <name val="CordiaUPC"/>
      <family val="2"/>
    </font>
    <font>
      <b/>
      <sz val="22"/>
      <name val="CordiaUPC"/>
      <family val="2"/>
    </font>
    <font>
      <b/>
      <sz val="12"/>
      <name val="CordiaUPC"/>
      <family val="2"/>
    </font>
    <font>
      <sz val="12"/>
      <name val="CordiaUPC"/>
      <family val="2"/>
    </font>
    <font>
      <sz val="14"/>
      <name val="CordiaUPC"/>
      <family val="2"/>
    </font>
    <font>
      <b/>
      <sz val="18"/>
      <name val="CordiaUPC"/>
      <family val="2"/>
    </font>
    <font>
      <b/>
      <sz val="14"/>
      <name val="CordiaUPC"/>
      <family val="2"/>
    </font>
    <font>
      <sz val="10"/>
      <name val="CordiaUPC"/>
      <family val="2"/>
    </font>
    <font>
      <sz val="12"/>
      <name val="Angsana New"/>
      <family val="1"/>
    </font>
    <font>
      <b/>
      <sz val="12"/>
      <name val="Cordia New"/>
      <family val="2"/>
    </font>
    <font>
      <sz val="13"/>
      <name val="Angsana New"/>
      <family val="1"/>
    </font>
    <font>
      <b/>
      <sz val="13"/>
      <name val="Angsana New"/>
      <family val="1"/>
    </font>
    <font>
      <sz val="13"/>
      <name val="AngsanaUPC"/>
      <family val="1"/>
    </font>
    <font>
      <sz val="12"/>
      <name val="Cordia New"/>
      <family val="2"/>
    </font>
    <font>
      <b/>
      <sz val="18"/>
      <name val="Angsana New"/>
      <family val="1"/>
    </font>
    <font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8"/>
      <name val="Microsoft Sans Serif"/>
      <family val="2"/>
    </font>
    <font>
      <sz val="10"/>
      <color indexed="8"/>
      <name val="Microsoft Sans Serif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000000"/>
      <name val="Microsoft Sans Serif"/>
      <family val="2"/>
    </font>
    <font>
      <sz val="10"/>
      <color rgb="FF00000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1" borderId="2" applyNumberFormat="0" applyAlignment="0" applyProtection="0"/>
    <xf numFmtId="0" fontId="74" fillId="0" borderId="3" applyNumberFormat="0" applyFill="0" applyAlignment="0" applyProtection="0"/>
    <xf numFmtId="0" fontId="75" fillId="22" borderId="0" applyNumberFormat="0" applyBorder="0" applyAlignment="0" applyProtection="0"/>
    <xf numFmtId="0" fontId="76" fillId="23" borderId="1" applyNumberFormat="0" applyAlignment="0" applyProtection="0"/>
    <xf numFmtId="0" fontId="77" fillId="24" borderId="0" applyNumberFormat="0" applyBorder="0" applyAlignment="0" applyProtection="0"/>
    <xf numFmtId="9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80" fillId="20" borderId="5" applyNumberFormat="0" applyAlignment="0" applyProtection="0"/>
    <xf numFmtId="0" fontId="0" fillId="32" borderId="6" applyNumberFormat="0" applyFont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52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3" fontId="5" fillId="0" borderId="0" xfId="38" applyFont="1" applyBorder="1" applyAlignment="1">
      <alignment/>
    </xf>
    <xf numFmtId="43" fontId="5" fillId="0" borderId="16" xfId="38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43" fontId="1" fillId="0" borderId="0" xfId="38" applyFont="1" applyBorder="1" applyAlignment="1">
      <alignment/>
    </xf>
    <xf numFmtId="43" fontId="1" fillId="0" borderId="16" xfId="38" applyFont="1" applyBorder="1" applyAlignment="1">
      <alignment/>
    </xf>
    <xf numFmtId="43" fontId="0" fillId="0" borderId="0" xfId="0" applyNumberFormat="1" applyAlignment="1">
      <alignment/>
    </xf>
    <xf numFmtId="0" fontId="9" fillId="0" borderId="13" xfId="0" applyFont="1" applyBorder="1" applyAlignment="1">
      <alignment/>
    </xf>
    <xf numFmtId="0" fontId="8" fillId="0" borderId="14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15" xfId="0" applyFont="1" applyBorder="1" applyAlignment="1">
      <alignment/>
    </xf>
    <xf numFmtId="0" fontId="8" fillId="0" borderId="16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Alignment="1">
      <alignment/>
    </xf>
    <xf numFmtId="49" fontId="8" fillId="0" borderId="16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3" fontId="5" fillId="0" borderId="16" xfId="38" applyFont="1" applyBorder="1" applyAlignment="1">
      <alignment horizontal="right"/>
    </xf>
    <xf numFmtId="43" fontId="5" fillId="0" borderId="15" xfId="38" applyFont="1" applyBorder="1" applyAlignment="1">
      <alignment horizontal="right"/>
    </xf>
    <xf numFmtId="43" fontId="8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0" fontId="11" fillId="0" borderId="18" xfId="0" applyFont="1" applyBorder="1" applyAlignment="1">
      <alignment/>
    </xf>
    <xf numFmtId="43" fontId="5" fillId="0" borderId="0" xfId="38" applyFont="1" applyBorder="1" applyAlignment="1">
      <alignment horizontal="right"/>
    </xf>
    <xf numFmtId="43" fontId="5" fillId="0" borderId="0" xfId="38" applyFont="1" applyBorder="1" applyAlignment="1">
      <alignment/>
    </xf>
    <xf numFmtId="43" fontId="4" fillId="0" borderId="16" xfId="38" applyFont="1" applyBorder="1" applyAlignment="1">
      <alignment/>
    </xf>
    <xf numFmtId="43" fontId="5" fillId="0" borderId="16" xfId="38" applyFont="1" applyBorder="1" applyAlignment="1">
      <alignment/>
    </xf>
    <xf numFmtId="43" fontId="1" fillId="0" borderId="0" xfId="38" applyFont="1" applyBorder="1" applyAlignment="1">
      <alignment/>
    </xf>
    <xf numFmtId="43" fontId="5" fillId="0" borderId="15" xfId="38" applyFont="1" applyBorder="1" applyAlignment="1">
      <alignment/>
    </xf>
    <xf numFmtId="43" fontId="5" fillId="0" borderId="0" xfId="38" applyFont="1" applyAlignment="1">
      <alignment/>
    </xf>
    <xf numFmtId="43" fontId="11" fillId="0" borderId="0" xfId="0" applyNumberFormat="1" applyFont="1" applyAlignment="1">
      <alignment/>
    </xf>
    <xf numFmtId="43" fontId="16" fillId="0" borderId="0" xfId="38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49" fontId="2" fillId="0" borderId="19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43" fontId="0" fillId="0" borderId="20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7" xfId="0" applyNumberFormat="1" applyBorder="1" applyAlignment="1">
      <alignment/>
    </xf>
    <xf numFmtId="43" fontId="2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44" fontId="5" fillId="0" borderId="0" xfId="0" applyNumberFormat="1" applyFont="1" applyAlignment="1">
      <alignment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3" fontId="0" fillId="0" borderId="18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0" xfId="38" applyFont="1" applyBorder="1" applyAlignment="1">
      <alignment/>
    </xf>
    <xf numFmtId="43" fontId="19" fillId="0" borderId="0" xfId="0" applyNumberFormat="1" applyFont="1" applyAlignment="1">
      <alignment/>
    </xf>
    <xf numFmtId="43" fontId="0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3" fontId="20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43" fontId="5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3" fontId="0" fillId="0" borderId="0" xfId="38" applyFont="1" applyAlignment="1">
      <alignment/>
    </xf>
    <xf numFmtId="43" fontId="1" fillId="0" borderId="15" xfId="38" applyFont="1" applyBorder="1" applyAlignment="1">
      <alignment horizontal="center"/>
    </xf>
    <xf numFmtId="43" fontId="1" fillId="0" borderId="16" xfId="38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0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1" xfId="0" applyFont="1" applyBorder="1" applyAlignment="1">
      <alignment/>
    </xf>
    <xf numFmtId="49" fontId="22" fillId="0" borderId="15" xfId="0" applyNumberFormat="1" applyFont="1" applyBorder="1" applyAlignment="1">
      <alignment horizontal="right"/>
    </xf>
    <xf numFmtId="0" fontId="22" fillId="0" borderId="11" xfId="0" applyFont="1" applyBorder="1" applyAlignment="1" quotePrefix="1">
      <alignment horizontal="center"/>
    </xf>
    <xf numFmtId="0" fontId="21" fillId="0" borderId="11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7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6" xfId="0" applyFont="1" applyBorder="1" applyAlignment="1" quotePrefix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3" fontId="24" fillId="0" borderId="19" xfId="0" applyNumberFormat="1" applyFont="1" applyBorder="1" applyAlignment="1">
      <alignment horizontal="center"/>
    </xf>
    <xf numFmtId="43" fontId="24" fillId="0" borderId="11" xfId="0" applyNumberFormat="1" applyFont="1" applyBorder="1" applyAlignment="1">
      <alignment horizontal="center"/>
    </xf>
    <xf numFmtId="43" fontId="24" fillId="0" borderId="0" xfId="0" applyNumberFormat="1" applyFont="1" applyAlignment="1">
      <alignment/>
    </xf>
    <xf numFmtId="43" fontId="24" fillId="0" borderId="25" xfId="0" applyNumberFormat="1" applyFont="1" applyBorder="1" applyAlignment="1">
      <alignment horizontal="center"/>
    </xf>
    <xf numFmtId="43" fontId="24" fillId="0" borderId="0" xfId="38" applyFont="1" applyAlignment="1">
      <alignment/>
    </xf>
    <xf numFmtId="0" fontId="24" fillId="0" borderId="0" xfId="0" applyFont="1" applyAlignment="1">
      <alignment horizontal="right"/>
    </xf>
    <xf numFmtId="43" fontId="24" fillId="0" borderId="26" xfId="0" applyNumberFormat="1" applyFont="1" applyBorder="1" applyAlignment="1">
      <alignment/>
    </xf>
    <xf numFmtId="0" fontId="24" fillId="0" borderId="26" xfId="0" applyFont="1" applyBorder="1" applyAlignment="1">
      <alignment/>
    </xf>
    <xf numFmtId="43" fontId="24" fillId="0" borderId="26" xfId="38" applyFont="1" applyBorder="1" applyAlignment="1">
      <alignment/>
    </xf>
    <xf numFmtId="43" fontId="24" fillId="0" borderId="27" xfId="38" applyFont="1" applyBorder="1" applyAlignment="1">
      <alignment/>
    </xf>
    <xf numFmtId="43" fontId="24" fillId="0" borderId="28" xfId="0" applyNumberFormat="1" applyFont="1" applyBorder="1" applyAlignment="1">
      <alignment/>
    </xf>
    <xf numFmtId="0" fontId="24" fillId="0" borderId="28" xfId="0" applyFont="1" applyBorder="1" applyAlignment="1">
      <alignment/>
    </xf>
    <xf numFmtId="43" fontId="24" fillId="0" borderId="28" xfId="38" applyFont="1" applyBorder="1" applyAlignment="1">
      <alignment/>
    </xf>
    <xf numFmtId="0" fontId="23" fillId="0" borderId="0" xfId="0" applyFont="1" applyAlignment="1">
      <alignment/>
    </xf>
    <xf numFmtId="0" fontId="23" fillId="0" borderId="2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29" xfId="0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vertical="center" wrapText="1"/>
    </xf>
    <xf numFmtId="43" fontId="24" fillId="0" borderId="17" xfId="38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43" fontId="23" fillId="0" borderId="19" xfId="38" applyFont="1" applyBorder="1" applyAlignment="1">
      <alignment vertical="center" wrapText="1"/>
    </xf>
    <xf numFmtId="202" fontId="24" fillId="0" borderId="19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202" fontId="24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43" fontId="23" fillId="0" borderId="27" xfId="0" applyNumberFormat="1" applyFont="1" applyBorder="1" applyAlignment="1">
      <alignment/>
    </xf>
    <xf numFmtId="43" fontId="23" fillId="0" borderId="0" xfId="0" applyNumberFormat="1" applyFont="1" applyBorder="1" applyAlignment="1">
      <alignment/>
    </xf>
    <xf numFmtId="43" fontId="23" fillId="0" borderId="0" xfId="0" applyNumberFormat="1" applyFont="1" applyAlignment="1">
      <alignment/>
    </xf>
    <xf numFmtId="43" fontId="23" fillId="0" borderId="30" xfId="0" applyNumberFormat="1" applyFont="1" applyBorder="1" applyAlignment="1">
      <alignment/>
    </xf>
    <xf numFmtId="43" fontId="5" fillId="0" borderId="0" xfId="38" applyFont="1" applyBorder="1" applyAlignment="1">
      <alignment/>
    </xf>
    <xf numFmtId="0" fontId="4" fillId="0" borderId="0" xfId="38" applyNumberFormat="1" applyFont="1" applyBorder="1" applyAlignment="1">
      <alignment/>
    </xf>
    <xf numFmtId="0" fontId="5" fillId="0" borderId="0" xfId="38" applyNumberFormat="1" applyFont="1" applyBorder="1" applyAlignment="1">
      <alignment/>
    </xf>
    <xf numFmtId="49" fontId="24" fillId="0" borderId="0" xfId="0" applyNumberFormat="1" applyFont="1" applyAlignment="1">
      <alignment/>
    </xf>
    <xf numFmtId="63" fontId="24" fillId="0" borderId="0" xfId="0" applyNumberFormat="1" applyFont="1" applyAlignment="1">
      <alignment/>
    </xf>
    <xf numFmtId="0" fontId="33" fillId="0" borderId="31" xfId="0" applyFont="1" applyFill="1" applyBorder="1" applyAlignment="1">
      <alignment horizontal="left"/>
    </xf>
    <xf numFmtId="43" fontId="33" fillId="0" borderId="32" xfId="38" applyFont="1" applyFill="1" applyBorder="1" applyAlignment="1">
      <alignment horizontal="center"/>
    </xf>
    <xf numFmtId="0" fontId="33" fillId="0" borderId="33" xfId="0" applyFont="1" applyFill="1" applyBorder="1" applyAlignment="1">
      <alignment horizontal="left" vertical="center"/>
    </xf>
    <xf numFmtId="43" fontId="33" fillId="0" borderId="34" xfId="38" applyFont="1" applyFill="1" applyBorder="1" applyAlignment="1">
      <alignment vertical="center"/>
    </xf>
    <xf numFmtId="43" fontId="32" fillId="0" borderId="35" xfId="38" applyFont="1" applyFill="1" applyBorder="1" applyAlignment="1">
      <alignment/>
    </xf>
    <xf numFmtId="43" fontId="31" fillId="0" borderId="36" xfId="38" applyFont="1" applyFill="1" applyBorder="1" applyAlignment="1">
      <alignment/>
    </xf>
    <xf numFmtId="43" fontId="32" fillId="0" borderId="37" xfId="38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38" xfId="0" applyFont="1" applyFill="1" applyBorder="1" applyAlignment="1" quotePrefix="1">
      <alignment horizontal="right"/>
    </xf>
    <xf numFmtId="0" fontId="32" fillId="0" borderId="39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40" xfId="0" applyFont="1" applyFill="1" applyBorder="1" applyAlignment="1">
      <alignment horizontal="left"/>
    </xf>
    <xf numFmtId="0" fontId="32" fillId="0" borderId="41" xfId="0" applyFont="1" applyFill="1" applyBorder="1" applyAlignment="1">
      <alignment/>
    </xf>
    <xf numFmtId="43" fontId="31" fillId="0" borderId="42" xfId="38" applyFont="1" applyFill="1" applyBorder="1" applyAlignment="1">
      <alignment horizontal="center"/>
    </xf>
    <xf numFmtId="43" fontId="31" fillId="0" borderId="42" xfId="38" applyFont="1" applyFill="1" applyBorder="1" applyAlignment="1">
      <alignment/>
    </xf>
    <xf numFmtId="0" fontId="39" fillId="0" borderId="0" xfId="0" applyFont="1" applyAlignment="1">
      <alignment horizontal="right"/>
    </xf>
    <xf numFmtId="43" fontId="39" fillId="0" borderId="20" xfId="0" applyNumberFormat="1" applyFont="1" applyBorder="1" applyAlignment="1">
      <alignment/>
    </xf>
    <xf numFmtId="43" fontId="39" fillId="0" borderId="11" xfId="0" applyNumberFormat="1" applyFont="1" applyBorder="1" applyAlignment="1">
      <alignment/>
    </xf>
    <xf numFmtId="43" fontId="41" fillId="0" borderId="11" xfId="38" applyFont="1" applyBorder="1" applyAlignment="1">
      <alignment horizontal="right"/>
    </xf>
    <xf numFmtId="43" fontId="40" fillId="0" borderId="19" xfId="0" applyNumberFormat="1" applyFont="1" applyBorder="1" applyAlignment="1">
      <alignment/>
    </xf>
    <xf numFmtId="43" fontId="40" fillId="0" borderId="17" xfId="0" applyNumberFormat="1" applyFont="1" applyBorder="1" applyAlignment="1">
      <alignment/>
    </xf>
    <xf numFmtId="43" fontId="40" fillId="0" borderId="25" xfId="0" applyNumberFormat="1" applyFont="1" applyBorder="1" applyAlignment="1">
      <alignment/>
    </xf>
    <xf numFmtId="43" fontId="39" fillId="0" borderId="0" xfId="0" applyNumberFormat="1" applyFont="1" applyAlignment="1">
      <alignment/>
    </xf>
    <xf numFmtId="49" fontId="22" fillId="0" borderId="22" xfId="0" applyNumberFormat="1" applyFont="1" applyBorder="1" applyAlignment="1">
      <alignment horizontal="right"/>
    </xf>
    <xf numFmtId="0" fontId="22" fillId="0" borderId="43" xfId="0" applyFont="1" applyBorder="1" applyAlignment="1">
      <alignment/>
    </xf>
    <xf numFmtId="0" fontId="22" fillId="0" borderId="17" xfId="0" applyFont="1" applyBorder="1" applyAlignment="1">
      <alignment horizontal="center"/>
    </xf>
    <xf numFmtId="43" fontId="39" fillId="0" borderId="17" xfId="0" applyNumberFormat="1" applyFont="1" applyBorder="1" applyAlignment="1">
      <alignment/>
    </xf>
    <xf numFmtId="43" fontId="41" fillId="0" borderId="17" xfId="38" applyFont="1" applyBorder="1" applyAlignment="1">
      <alignment horizontal="right"/>
    </xf>
    <xf numFmtId="201" fontId="11" fillId="0" borderId="0" xfId="0" applyNumberFormat="1" applyFont="1" applyAlignment="1">
      <alignment/>
    </xf>
    <xf numFmtId="43" fontId="39" fillId="0" borderId="11" xfId="0" applyNumberFormat="1" applyFont="1" applyFill="1" applyBorder="1" applyAlignment="1">
      <alignment/>
    </xf>
    <xf numFmtId="0" fontId="34" fillId="0" borderId="0" xfId="0" applyFont="1" applyFill="1" applyAlignment="1">
      <alignment horizontal="center"/>
    </xf>
    <xf numFmtId="0" fontId="35" fillId="0" borderId="44" xfId="0" applyFont="1" applyFill="1" applyBorder="1" applyAlignment="1">
      <alignment/>
    </xf>
    <xf numFmtId="0" fontId="33" fillId="0" borderId="36" xfId="0" applyFont="1" applyFill="1" applyBorder="1" applyAlignment="1">
      <alignment horizontal="center" vertical="center" wrapText="1"/>
    </xf>
    <xf numFmtId="43" fontId="33" fillId="0" borderId="45" xfId="38" applyFont="1" applyFill="1" applyBorder="1" applyAlignment="1">
      <alignment/>
    </xf>
    <xf numFmtId="43" fontId="33" fillId="0" borderId="35" xfId="38" applyFont="1" applyFill="1" applyBorder="1" applyAlignment="1">
      <alignment/>
    </xf>
    <xf numFmtId="43" fontId="33" fillId="0" borderId="46" xfId="38" applyFont="1" applyFill="1" applyBorder="1" applyAlignment="1">
      <alignment/>
    </xf>
    <xf numFmtId="43" fontId="33" fillId="0" borderId="36" xfId="38" applyFont="1" applyFill="1" applyBorder="1" applyAlignment="1">
      <alignment/>
    </xf>
    <xf numFmtId="43" fontId="33" fillId="0" borderId="47" xfId="38" applyFont="1" applyFill="1" applyBorder="1" applyAlignment="1">
      <alignment/>
    </xf>
    <xf numFmtId="43" fontId="33" fillId="0" borderId="18" xfId="38" applyFont="1" applyFill="1" applyBorder="1" applyAlignment="1">
      <alignment/>
    </xf>
    <xf numFmtId="43" fontId="33" fillId="0" borderId="0" xfId="38" applyFont="1" applyFill="1" applyBorder="1" applyAlignment="1">
      <alignment/>
    </xf>
    <xf numFmtId="43" fontId="33" fillId="0" borderId="48" xfId="38" applyFont="1" applyFill="1" applyBorder="1" applyAlignment="1">
      <alignment/>
    </xf>
    <xf numFmtId="43" fontId="33" fillId="0" borderId="37" xfId="38" applyFont="1" applyFill="1" applyBorder="1" applyAlignment="1">
      <alignment/>
    </xf>
    <xf numFmtId="43" fontId="33" fillId="0" borderId="36" xfId="38" applyFont="1" applyFill="1" applyBorder="1" applyAlignment="1">
      <alignment vertical="center"/>
    </xf>
    <xf numFmtId="43" fontId="33" fillId="0" borderId="0" xfId="38" applyNumberFormat="1" applyFont="1" applyFill="1" applyAlignment="1">
      <alignment/>
    </xf>
    <xf numFmtId="43" fontId="33" fillId="0" borderId="0" xfId="38" applyFont="1" applyFill="1" applyAlignment="1">
      <alignment/>
    </xf>
    <xf numFmtId="0" fontId="33" fillId="0" borderId="0" xfId="0" applyFont="1" applyFill="1" applyAlignment="1">
      <alignment/>
    </xf>
    <xf numFmtId="0" fontId="35" fillId="0" borderId="0" xfId="0" applyFont="1" applyFill="1" applyAlignment="1">
      <alignment vertical="center"/>
    </xf>
    <xf numFmtId="43" fontId="24" fillId="0" borderId="11" xfId="38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3" fontId="32" fillId="0" borderId="36" xfId="38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36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3" fillId="0" borderId="40" xfId="0" applyFont="1" applyFill="1" applyBorder="1" applyAlignment="1">
      <alignment horizontal="left"/>
    </xf>
    <xf numFmtId="0" fontId="33" fillId="0" borderId="49" xfId="0" applyFont="1" applyFill="1" applyBorder="1" applyAlignment="1">
      <alignment horizontal="left"/>
    </xf>
    <xf numFmtId="43" fontId="33" fillId="0" borderId="41" xfId="38" applyFont="1" applyFill="1" applyBorder="1" applyAlignment="1">
      <alignment/>
    </xf>
    <xf numFmtId="0" fontId="33" fillId="0" borderId="38" xfId="0" applyFont="1" applyFill="1" applyBorder="1" applyAlignment="1">
      <alignment horizontal="right"/>
    </xf>
    <xf numFmtId="191" fontId="33" fillId="0" borderId="39" xfId="38" applyNumberFormat="1" applyFont="1" applyFill="1" applyBorder="1" applyAlignment="1">
      <alignment/>
    </xf>
    <xf numFmtId="0" fontId="33" fillId="0" borderId="50" xfId="0" applyFont="1" applyFill="1" applyBorder="1" applyAlignment="1" quotePrefix="1">
      <alignment horizontal="right"/>
    </xf>
    <xf numFmtId="43" fontId="33" fillId="0" borderId="51" xfId="38" applyFont="1" applyFill="1" applyBorder="1" applyAlignment="1">
      <alignment/>
    </xf>
    <xf numFmtId="43" fontId="33" fillId="0" borderId="52" xfId="38" applyFont="1" applyFill="1" applyBorder="1" applyAlignment="1">
      <alignment/>
    </xf>
    <xf numFmtId="0" fontId="35" fillId="0" borderId="31" xfId="0" applyFont="1" applyFill="1" applyBorder="1" applyAlignment="1">
      <alignment horizontal="center"/>
    </xf>
    <xf numFmtId="0" fontId="33" fillId="0" borderId="31" xfId="0" applyFont="1" applyFill="1" applyBorder="1" applyAlignment="1">
      <alignment horizontal="center"/>
    </xf>
    <xf numFmtId="43" fontId="33" fillId="0" borderId="32" xfId="38" applyFont="1" applyFill="1" applyBorder="1" applyAlignment="1">
      <alignment/>
    </xf>
    <xf numFmtId="0" fontId="35" fillId="0" borderId="0" xfId="0" applyFont="1" applyFill="1" applyAlignment="1">
      <alignment/>
    </xf>
    <xf numFmtId="0" fontId="33" fillId="0" borderId="40" xfId="0" applyFont="1" applyFill="1" applyBorder="1" applyAlignment="1">
      <alignment horizontal="right"/>
    </xf>
    <xf numFmtId="43" fontId="33" fillId="0" borderId="39" xfId="38" applyFont="1" applyFill="1" applyBorder="1" applyAlignment="1">
      <alignment/>
    </xf>
    <xf numFmtId="0" fontId="33" fillId="0" borderId="53" xfId="0" applyFont="1" applyFill="1" applyBorder="1" applyAlignment="1">
      <alignment horizontal="center"/>
    </xf>
    <xf numFmtId="43" fontId="33" fillId="0" borderId="54" xfId="38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3" fillId="0" borderId="18" xfId="0" applyFont="1" applyFill="1" applyBorder="1" applyAlignment="1">
      <alignment horizontal="left"/>
    </xf>
    <xf numFmtId="0" fontId="33" fillId="0" borderId="18" xfId="0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right"/>
    </xf>
    <xf numFmtId="43" fontId="33" fillId="0" borderId="55" xfId="38" applyFont="1" applyFill="1" applyBorder="1" applyAlignment="1">
      <alignment/>
    </xf>
    <xf numFmtId="0" fontId="33" fillId="0" borderId="38" xfId="0" applyFont="1" applyFill="1" applyBorder="1" applyAlignment="1" quotePrefix="1">
      <alignment horizontal="right"/>
    </xf>
    <xf numFmtId="43" fontId="33" fillId="0" borderId="37" xfId="38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3" fillId="0" borderId="40" xfId="0" applyFont="1" applyFill="1" applyBorder="1" applyAlignment="1" quotePrefix="1">
      <alignment horizontal="right"/>
    </xf>
    <xf numFmtId="43" fontId="33" fillId="0" borderId="35" xfId="38" applyFont="1" applyFill="1" applyBorder="1" applyAlignment="1" quotePrefix="1">
      <alignment horizontal="center"/>
    </xf>
    <xf numFmtId="0" fontId="33" fillId="0" borderId="56" xfId="0" applyFont="1" applyFill="1" applyBorder="1" applyAlignment="1">
      <alignment horizontal="left"/>
    </xf>
    <xf numFmtId="0" fontId="33" fillId="0" borderId="0" xfId="0" applyFont="1" applyFill="1" applyBorder="1" applyAlignment="1" quotePrefix="1">
      <alignment horizontal="right"/>
    </xf>
    <xf numFmtId="0" fontId="33" fillId="0" borderId="0" xfId="0" applyFont="1" applyFill="1" applyBorder="1" applyAlignment="1">
      <alignment horizontal="center"/>
    </xf>
    <xf numFmtId="0" fontId="33" fillId="0" borderId="50" xfId="0" applyFont="1" applyFill="1" applyBorder="1" applyAlignment="1" quotePrefix="1">
      <alignment horizontal="left"/>
    </xf>
    <xf numFmtId="0" fontId="33" fillId="0" borderId="50" xfId="0" applyFont="1" applyFill="1" applyBorder="1" applyAlignment="1">
      <alignment horizontal="center"/>
    </xf>
    <xf numFmtId="43" fontId="33" fillId="0" borderId="0" xfId="0" applyNumberFormat="1" applyFont="1" applyFill="1" applyAlignment="1">
      <alignment/>
    </xf>
    <xf numFmtId="43" fontId="32" fillId="0" borderId="0" xfId="0" applyNumberFormat="1" applyFont="1" applyFill="1" applyAlignment="1">
      <alignment/>
    </xf>
    <xf numFmtId="43" fontId="32" fillId="0" borderId="52" xfId="38" applyFont="1" applyFill="1" applyBorder="1" applyAlignment="1">
      <alignment/>
    </xf>
    <xf numFmtId="0" fontId="32" fillId="0" borderId="40" xfId="0" applyFont="1" applyFill="1" applyBorder="1" applyAlignment="1" quotePrefix="1">
      <alignment horizontal="right"/>
    </xf>
    <xf numFmtId="0" fontId="27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1" fillId="0" borderId="53" xfId="0" applyFont="1" applyFill="1" applyBorder="1" applyAlignment="1">
      <alignment horizontal="left" vertical="top"/>
    </xf>
    <xf numFmtId="0" fontId="31" fillId="0" borderId="54" xfId="0" applyFont="1" applyFill="1" applyBorder="1" applyAlignment="1">
      <alignment horizontal="right"/>
    </xf>
    <xf numFmtId="0" fontId="31" fillId="0" borderId="36" xfId="0" applyFont="1" applyFill="1" applyBorder="1" applyAlignment="1" quotePrefix="1">
      <alignment horizontal="center"/>
    </xf>
    <xf numFmtId="0" fontId="31" fillId="0" borderId="47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/>
    </xf>
    <xf numFmtId="0" fontId="31" fillId="0" borderId="58" xfId="0" applyFont="1" applyFill="1" applyBorder="1" applyAlignment="1">
      <alignment/>
    </xf>
    <xf numFmtId="0" fontId="31" fillId="0" borderId="36" xfId="0" applyNumberFormat="1" applyFont="1" applyFill="1" applyBorder="1" applyAlignment="1" quotePrefix="1">
      <alignment horizontal="center"/>
    </xf>
    <xf numFmtId="0" fontId="31" fillId="0" borderId="59" xfId="0" applyFont="1" applyFill="1" applyBorder="1" applyAlignment="1">
      <alignment horizontal="center" vertical="center"/>
    </xf>
    <xf numFmtId="0" fontId="32" fillId="0" borderId="49" xfId="0" applyFont="1" applyFill="1" applyBorder="1" applyAlignment="1" quotePrefix="1">
      <alignment horizontal="left"/>
    </xf>
    <xf numFmtId="0" fontId="32" fillId="0" borderId="55" xfId="0" applyFont="1" applyFill="1" applyBorder="1" applyAlignment="1">
      <alignment/>
    </xf>
    <xf numFmtId="43" fontId="32" fillId="0" borderId="45" xfId="38" applyFont="1" applyFill="1" applyBorder="1" applyAlignment="1">
      <alignment/>
    </xf>
    <xf numFmtId="43" fontId="32" fillId="0" borderId="47" xfId="38" applyFont="1" applyFill="1" applyBorder="1" applyAlignment="1">
      <alignment/>
    </xf>
    <xf numFmtId="0" fontId="32" fillId="0" borderId="50" xfId="0" applyFont="1" applyFill="1" applyBorder="1" applyAlignment="1" quotePrefix="1">
      <alignment horizontal="right"/>
    </xf>
    <xf numFmtId="0" fontId="32" fillId="0" borderId="51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43" fontId="31" fillId="0" borderId="0" xfId="38" applyFont="1" applyFill="1" applyBorder="1" applyAlignment="1">
      <alignment/>
    </xf>
    <xf numFmtId="43" fontId="32" fillId="0" borderId="0" xfId="38" applyFont="1" applyFill="1" applyBorder="1" applyAlignment="1">
      <alignment/>
    </xf>
    <xf numFmtId="0" fontId="31" fillId="0" borderId="0" xfId="0" applyFont="1" applyFill="1" applyBorder="1" applyAlignment="1">
      <alignment/>
    </xf>
    <xf numFmtId="43" fontId="32" fillId="0" borderId="60" xfId="38" applyFont="1" applyFill="1" applyBorder="1" applyAlignment="1">
      <alignment/>
    </xf>
    <xf numFmtId="0" fontId="32" fillId="0" borderId="40" xfId="0" applyFont="1" applyFill="1" applyBorder="1" applyAlignment="1" quotePrefix="1">
      <alignment horizontal="left"/>
    </xf>
    <xf numFmtId="0" fontId="31" fillId="0" borderId="61" xfId="0" applyFont="1" applyFill="1" applyBorder="1" applyAlignment="1">
      <alignment horizontal="left" vertical="top"/>
    </xf>
    <xf numFmtId="0" fontId="31" fillId="0" borderId="62" xfId="0" applyFont="1" applyFill="1" applyBorder="1" applyAlignment="1">
      <alignment horizontal="right"/>
    </xf>
    <xf numFmtId="0" fontId="31" fillId="0" borderId="59" xfId="0" applyFont="1" applyFill="1" applyBorder="1" applyAlignment="1" quotePrefix="1">
      <alignment horizontal="center"/>
    </xf>
    <xf numFmtId="0" fontId="31" fillId="0" borderId="60" xfId="0" applyFont="1" applyFill="1" applyBorder="1" applyAlignment="1">
      <alignment horizontal="center" vertical="center"/>
    </xf>
    <xf numFmtId="0" fontId="32" fillId="0" borderId="62" xfId="0" applyFont="1" applyFill="1" applyBorder="1" applyAlignment="1">
      <alignment/>
    </xf>
    <xf numFmtId="0" fontId="32" fillId="0" borderId="50" xfId="0" applyFont="1" applyFill="1" applyBorder="1" applyAlignment="1">
      <alignment horizontal="left"/>
    </xf>
    <xf numFmtId="0" fontId="32" fillId="0" borderId="50" xfId="0" applyFont="1" applyFill="1" applyBorder="1" applyAlignment="1" quotePrefix="1">
      <alignment horizontal="left"/>
    </xf>
    <xf numFmtId="0" fontId="37" fillId="0" borderId="38" xfId="0" applyFont="1" applyFill="1" applyBorder="1" applyAlignment="1">
      <alignment horizontal="right"/>
    </xf>
    <xf numFmtId="0" fontId="37" fillId="0" borderId="61" xfId="0" applyFont="1" applyFill="1" applyBorder="1" applyAlignment="1">
      <alignment horizontal="left"/>
    </xf>
    <xf numFmtId="43" fontId="32" fillId="0" borderId="0" xfId="38" applyFont="1" applyFill="1" applyAlignment="1">
      <alignment/>
    </xf>
    <xf numFmtId="0" fontId="31" fillId="0" borderId="56" xfId="0" applyFont="1" applyFill="1" applyBorder="1" applyAlignment="1">
      <alignment horizontal="center"/>
    </xf>
    <xf numFmtId="43" fontId="31" fillId="0" borderId="56" xfId="38" applyFont="1" applyFill="1" applyBorder="1" applyAlignment="1">
      <alignment/>
    </xf>
    <xf numFmtId="43" fontId="32" fillId="0" borderId="56" xfId="38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4" fontId="84" fillId="0" borderId="0" xfId="0" applyNumberFormat="1" applyFont="1" applyAlignment="1">
      <alignment/>
    </xf>
    <xf numFmtId="0" fontId="32" fillId="0" borderId="40" xfId="0" applyFont="1" applyFill="1" applyBorder="1" applyAlignment="1">
      <alignment horizontal="right"/>
    </xf>
    <xf numFmtId="0" fontId="32" fillId="0" borderId="38" xfId="0" applyFont="1" applyFill="1" applyBorder="1" applyAlignment="1">
      <alignment horizontal="right"/>
    </xf>
    <xf numFmtId="43" fontId="32" fillId="0" borderId="37" xfId="38" applyFont="1" applyFill="1" applyBorder="1" applyAlignment="1">
      <alignment horizontal="center"/>
    </xf>
    <xf numFmtId="0" fontId="32" fillId="0" borderId="63" xfId="0" applyFont="1" applyFill="1" applyBorder="1" applyAlignment="1" quotePrefix="1">
      <alignment horizontal="right"/>
    </xf>
    <xf numFmtId="0" fontId="32" fillId="0" borderId="64" xfId="0" applyFont="1" applyFill="1" applyBorder="1" applyAlignment="1">
      <alignment/>
    </xf>
    <xf numFmtId="43" fontId="42" fillId="0" borderId="0" xfId="0" applyNumberFormat="1" applyFont="1" applyFill="1" applyAlignment="1">
      <alignment/>
    </xf>
    <xf numFmtId="49" fontId="18" fillId="0" borderId="17" xfId="0" applyNumberFormat="1" applyFont="1" applyBorder="1" applyAlignment="1">
      <alignment horizontal="center"/>
    </xf>
    <xf numFmtId="43" fontId="41" fillId="0" borderId="11" xfId="38" applyFont="1" applyFill="1" applyBorder="1" applyAlignment="1">
      <alignment horizontal="right"/>
    </xf>
    <xf numFmtId="4" fontId="85" fillId="0" borderId="0" xfId="0" applyNumberFormat="1" applyFont="1" applyAlignment="1">
      <alignment/>
    </xf>
    <xf numFmtId="0" fontId="22" fillId="0" borderId="25" xfId="0" applyFont="1" applyBorder="1" applyAlignment="1">
      <alignment horizontal="center"/>
    </xf>
    <xf numFmtId="43" fontId="36" fillId="0" borderId="0" xfId="0" applyNumberFormat="1" applyFont="1" applyFill="1" applyAlignment="1">
      <alignment/>
    </xf>
    <xf numFmtId="49" fontId="33" fillId="0" borderId="39" xfId="38" applyNumberFormat="1" applyFont="1" applyFill="1" applyBorder="1" applyAlignment="1">
      <alignment/>
    </xf>
    <xf numFmtId="199" fontId="0" fillId="0" borderId="0" xfId="0" applyNumberFormat="1" applyBorder="1" applyAlignment="1">
      <alignment/>
    </xf>
    <xf numFmtId="43" fontId="31" fillId="0" borderId="0" xfId="38" applyFont="1" applyFill="1" applyAlignment="1">
      <alignment/>
    </xf>
    <xf numFmtId="43" fontId="27" fillId="0" borderId="0" xfId="38" applyFont="1" applyFill="1" applyAlignment="1">
      <alignment/>
    </xf>
    <xf numFmtId="43" fontId="29" fillId="0" borderId="0" xfId="38" applyFont="1" applyFill="1" applyAlignment="1">
      <alignment/>
    </xf>
    <xf numFmtId="43" fontId="32" fillId="0" borderId="35" xfId="38" applyFont="1" applyFill="1" applyBorder="1" applyAlignment="1" quotePrefix="1">
      <alignment horizontal="center"/>
    </xf>
    <xf numFmtId="0" fontId="33" fillId="0" borderId="37" xfId="0" applyFont="1" applyFill="1" applyBorder="1" applyAlignment="1">
      <alignment horizontal="left"/>
    </xf>
    <xf numFmtId="0" fontId="33" fillId="0" borderId="35" xfId="0" applyFont="1" applyFill="1" applyBorder="1" applyAlignment="1">
      <alignment horizontal="right"/>
    </xf>
    <xf numFmtId="0" fontId="33" fillId="0" borderId="52" xfId="0" applyFont="1" applyFill="1" applyBorder="1" applyAlignment="1" quotePrefix="1">
      <alignment horizontal="right"/>
    </xf>
    <xf numFmtId="0" fontId="35" fillId="0" borderId="36" xfId="0" applyFont="1" applyFill="1" applyBorder="1" applyAlignment="1">
      <alignment horizontal="center"/>
    </xf>
    <xf numFmtId="0" fontId="33" fillId="0" borderId="37" xfId="0" applyFont="1" applyFill="1" applyBorder="1" applyAlignment="1">
      <alignment horizontal="right"/>
    </xf>
    <xf numFmtId="0" fontId="35" fillId="0" borderId="65" xfId="0" applyFont="1" applyFill="1" applyBorder="1" applyAlignment="1">
      <alignment horizontal="center"/>
    </xf>
    <xf numFmtId="0" fontId="33" fillId="0" borderId="45" xfId="0" applyFont="1" applyFill="1" applyBorder="1" applyAlignment="1">
      <alignment horizontal="left"/>
    </xf>
    <xf numFmtId="0" fontId="33" fillId="0" borderId="35" xfId="0" applyFont="1" applyFill="1" applyBorder="1" applyAlignment="1" quotePrefix="1">
      <alignment horizontal="right"/>
    </xf>
    <xf numFmtId="0" fontId="33" fillId="0" borderId="37" xfId="0" applyFont="1" applyFill="1" applyBorder="1" applyAlignment="1">
      <alignment horizontal="right" shrinkToFit="1"/>
    </xf>
    <xf numFmtId="0" fontId="33" fillId="0" borderId="60" xfId="0" applyFont="1" applyFill="1" applyBorder="1" applyAlignment="1">
      <alignment horizontal="left"/>
    </xf>
    <xf numFmtId="0" fontId="33" fillId="0" borderId="52" xfId="0" applyFont="1" applyFill="1" applyBorder="1" applyAlignment="1">
      <alignment horizontal="right"/>
    </xf>
    <xf numFmtId="0" fontId="33" fillId="0" borderId="37" xfId="0" applyFont="1" applyFill="1" applyBorder="1" applyAlignment="1" quotePrefix="1">
      <alignment horizontal="right"/>
    </xf>
    <xf numFmtId="0" fontId="35" fillId="0" borderId="52" xfId="0" applyFont="1" applyFill="1" applyBorder="1" applyAlignment="1">
      <alignment horizontal="center"/>
    </xf>
    <xf numFmtId="0" fontId="33" fillId="0" borderId="52" xfId="0" applyFont="1" applyFill="1" applyBorder="1" applyAlignment="1" quotePrefix="1">
      <alignment horizontal="left"/>
    </xf>
    <xf numFmtId="0" fontId="35" fillId="0" borderId="35" xfId="0" applyFont="1" applyFill="1" applyBorder="1" applyAlignment="1">
      <alignment horizontal="center"/>
    </xf>
    <xf numFmtId="0" fontId="35" fillId="0" borderId="47" xfId="0" applyFont="1" applyFill="1" applyBorder="1" applyAlignment="1">
      <alignment horizontal="left"/>
    </xf>
    <xf numFmtId="0" fontId="35" fillId="0" borderId="36" xfId="0" applyFont="1" applyFill="1" applyBorder="1" applyAlignment="1">
      <alignment horizontal="left"/>
    </xf>
    <xf numFmtId="0" fontId="35" fillId="0" borderId="3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6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3" fontId="4" fillId="0" borderId="54" xfId="38" applyFont="1" applyFill="1" applyBorder="1" applyAlignment="1">
      <alignment/>
    </xf>
    <xf numFmtId="0" fontId="4" fillId="0" borderId="60" xfId="0" applyFont="1" applyFill="1" applyBorder="1" applyAlignment="1">
      <alignment/>
    </xf>
    <xf numFmtId="0" fontId="13" fillId="0" borderId="6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6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3" fontId="4" fillId="0" borderId="62" xfId="38" applyFont="1" applyFill="1" applyBorder="1" applyAlignment="1">
      <alignment/>
    </xf>
    <xf numFmtId="43" fontId="4" fillId="0" borderId="60" xfId="38" applyFont="1" applyFill="1" applyBorder="1" applyAlignment="1">
      <alignment/>
    </xf>
    <xf numFmtId="49" fontId="4" fillId="0" borderId="38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/>
    </xf>
    <xf numFmtId="43" fontId="4" fillId="0" borderId="26" xfId="38" applyFont="1" applyFill="1" applyBorder="1" applyAlignment="1">
      <alignment horizontal="left"/>
    </xf>
    <xf numFmtId="43" fontId="4" fillId="0" borderId="6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3" fontId="4" fillId="0" borderId="60" xfId="0" applyNumberFormat="1" applyFont="1" applyFill="1" applyBorder="1" applyAlignment="1">
      <alignment/>
    </xf>
    <xf numFmtId="49" fontId="17" fillId="0" borderId="50" xfId="0" applyNumberFormat="1" applyFont="1" applyFill="1" applyBorder="1" applyAlignment="1">
      <alignment/>
    </xf>
    <xf numFmtId="49" fontId="4" fillId="0" borderId="48" xfId="0" applyNumberFormat="1" applyFont="1" applyFill="1" applyBorder="1" applyAlignment="1">
      <alignment horizontal="left"/>
    </xf>
    <xf numFmtId="43" fontId="4" fillId="0" borderId="51" xfId="0" applyNumberFormat="1" applyFont="1" applyFill="1" applyBorder="1" applyAlignment="1">
      <alignment/>
    </xf>
    <xf numFmtId="49" fontId="4" fillId="0" borderId="38" xfId="0" applyNumberFormat="1" applyFont="1" applyFill="1" applyBorder="1" applyAlignment="1" quotePrefix="1">
      <alignment/>
    </xf>
    <xf numFmtId="49" fontId="4" fillId="0" borderId="26" xfId="0" applyNumberFormat="1" applyFont="1" applyFill="1" applyBorder="1" applyAlignment="1">
      <alignment horizontal="left"/>
    </xf>
    <xf numFmtId="43" fontId="4" fillId="0" borderId="39" xfId="0" applyNumberFormat="1" applyFont="1" applyFill="1" applyBorder="1" applyAlignment="1">
      <alignment/>
    </xf>
    <xf numFmtId="43" fontId="4" fillId="0" borderId="0" xfId="38" applyFont="1" applyFill="1" applyAlignment="1">
      <alignment/>
    </xf>
    <xf numFmtId="49" fontId="4" fillId="0" borderId="28" xfId="0" applyNumberFormat="1" applyFont="1" applyFill="1" applyBorder="1" applyAlignment="1">
      <alignment horizontal="left"/>
    </xf>
    <xf numFmtId="43" fontId="4" fillId="0" borderId="41" xfId="0" applyNumberFormat="1" applyFont="1" applyFill="1" applyBorder="1" applyAlignment="1">
      <alignment/>
    </xf>
    <xf numFmtId="49" fontId="4" fillId="0" borderId="40" xfId="0" applyNumberFormat="1" applyFont="1" applyFill="1" applyBorder="1" applyAlignment="1" quotePrefix="1">
      <alignment/>
    </xf>
    <xf numFmtId="0" fontId="13" fillId="0" borderId="40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49" fontId="4" fillId="0" borderId="38" xfId="0" applyNumberFormat="1" applyFont="1" applyFill="1" applyBorder="1" applyAlignment="1">
      <alignment/>
    </xf>
    <xf numFmtId="0" fontId="13" fillId="0" borderId="62" xfId="0" applyFont="1" applyFill="1" applyBorder="1" applyAlignment="1">
      <alignment horizontal="center"/>
    </xf>
    <xf numFmtId="43" fontId="4" fillId="0" borderId="0" xfId="0" applyNumberFormat="1" applyFont="1" applyFill="1" applyAlignment="1">
      <alignment/>
    </xf>
    <xf numFmtId="0" fontId="4" fillId="0" borderId="40" xfId="0" applyFont="1" applyFill="1" applyBorder="1" applyAlignment="1" quotePrefix="1">
      <alignment/>
    </xf>
    <xf numFmtId="43" fontId="4" fillId="0" borderId="59" xfId="38" applyFont="1" applyFill="1" applyBorder="1" applyAlignment="1">
      <alignment/>
    </xf>
    <xf numFmtId="49" fontId="4" fillId="0" borderId="63" xfId="0" applyNumberFormat="1" applyFont="1" applyFill="1" applyBorder="1" applyAlignment="1">
      <alignment/>
    </xf>
    <xf numFmtId="49" fontId="4" fillId="0" borderId="44" xfId="0" applyNumberFormat="1" applyFont="1" applyFill="1" applyBorder="1" applyAlignment="1">
      <alignment horizontal="left"/>
    </xf>
    <xf numFmtId="0" fontId="4" fillId="0" borderId="44" xfId="0" applyFont="1" applyFill="1" applyBorder="1" applyAlignment="1">
      <alignment/>
    </xf>
    <xf numFmtId="43" fontId="4" fillId="0" borderId="36" xfId="38" applyFont="1" applyFill="1" applyBorder="1" applyAlignment="1">
      <alignment horizontal="right"/>
    </xf>
    <xf numFmtId="4" fontId="85" fillId="0" borderId="0" xfId="0" applyNumberFormat="1" applyFont="1" applyFill="1" applyAlignment="1">
      <alignment/>
    </xf>
    <xf numFmtId="0" fontId="4" fillId="0" borderId="62" xfId="0" applyFont="1" applyFill="1" applyBorder="1" applyAlignment="1">
      <alignment horizontal="left"/>
    </xf>
    <xf numFmtId="200" fontId="4" fillId="0" borderId="62" xfId="38" applyNumberFormat="1" applyFont="1" applyFill="1" applyBorder="1" applyAlignment="1">
      <alignment/>
    </xf>
    <xf numFmtId="43" fontId="4" fillId="0" borderId="62" xfId="0" applyNumberFormat="1" applyFont="1" applyFill="1" applyBorder="1" applyAlignment="1">
      <alignment/>
    </xf>
    <xf numFmtId="43" fontId="4" fillId="0" borderId="58" xfId="0" applyNumberFormat="1" applyFont="1" applyFill="1" applyBorder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Continuous"/>
    </xf>
    <xf numFmtId="0" fontId="4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21" xfId="0" applyFont="1" applyBorder="1" applyAlignment="1">
      <alignment horizontal="centerContinuous"/>
    </xf>
    <xf numFmtId="0" fontId="43" fillId="0" borderId="66" xfId="0" applyFont="1" applyBorder="1" applyAlignment="1">
      <alignment horizontal="centerContinuous"/>
    </xf>
    <xf numFmtId="0" fontId="43" fillId="0" borderId="29" xfId="0" applyFont="1" applyBorder="1" applyAlignment="1">
      <alignment horizontal="centerContinuous"/>
    </xf>
    <xf numFmtId="0" fontId="43" fillId="0" borderId="29" xfId="0" applyFont="1" applyBorder="1" applyAlignment="1">
      <alignment horizontal="center"/>
    </xf>
    <xf numFmtId="0" fontId="43" fillId="0" borderId="19" xfId="0" applyFont="1" applyBorder="1" applyAlignment="1">
      <alignment horizontal="centerContinuous"/>
    </xf>
    <xf numFmtId="0" fontId="0" fillId="0" borderId="18" xfId="0" applyBorder="1" applyAlignment="1">
      <alignment/>
    </xf>
    <xf numFmtId="0" fontId="24" fillId="0" borderId="24" xfId="0" applyFont="1" applyBorder="1" applyAlignment="1">
      <alignment/>
    </xf>
    <xf numFmtId="0" fontId="24" fillId="0" borderId="20" xfId="0" applyFont="1" applyBorder="1" applyAlignment="1">
      <alignment/>
    </xf>
    <xf numFmtId="0" fontId="0" fillId="0" borderId="0" xfId="0" applyBorder="1" applyAlignment="1">
      <alignment/>
    </xf>
    <xf numFmtId="0" fontId="24" fillId="0" borderId="16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56" xfId="0" applyFont="1" applyBorder="1" applyAlignment="1">
      <alignment/>
    </xf>
    <xf numFmtId="0" fontId="24" fillId="0" borderId="67" xfId="0" applyFont="1" applyBorder="1" applyAlignment="1">
      <alignment/>
    </xf>
    <xf numFmtId="0" fontId="44" fillId="0" borderId="0" xfId="0" applyFont="1" applyAlignment="1">
      <alignment/>
    </xf>
    <xf numFmtId="43" fontId="44" fillId="0" borderId="0" xfId="0" applyNumberFormat="1" applyFont="1" applyAlignment="1">
      <alignment/>
    </xf>
    <xf numFmtId="43" fontId="24" fillId="0" borderId="0" xfId="0" applyNumberFormat="1" applyFont="1" applyAlignment="1">
      <alignment horizontal="center"/>
    </xf>
    <xf numFmtId="0" fontId="23" fillId="0" borderId="23" xfId="0" applyFont="1" applyBorder="1" applyAlignment="1">
      <alignment/>
    </xf>
    <xf numFmtId="0" fontId="24" fillId="0" borderId="18" xfId="0" applyFont="1" applyBorder="1" applyAlignment="1">
      <alignment/>
    </xf>
    <xf numFmtId="0" fontId="23" fillId="0" borderId="18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68" xfId="0" applyFont="1" applyBorder="1" applyAlignment="1">
      <alignment/>
    </xf>
    <xf numFmtId="0" fontId="24" fillId="0" borderId="43" xfId="0" applyFont="1" applyBorder="1" applyAlignment="1">
      <alignment/>
    </xf>
    <xf numFmtId="0" fontId="24" fillId="0" borderId="20" xfId="0" applyFont="1" applyBorder="1" applyAlignment="1">
      <alignment horizontal="center"/>
    </xf>
    <xf numFmtId="4" fontId="24" fillId="0" borderId="18" xfId="0" applyNumberFormat="1" applyFont="1" applyBorder="1" applyAlignment="1">
      <alignment/>
    </xf>
    <xf numFmtId="4" fontId="24" fillId="0" borderId="20" xfId="0" applyNumberFormat="1" applyFont="1" applyBorder="1" applyAlignment="1">
      <alignment/>
    </xf>
    <xf numFmtId="0" fontId="24" fillId="0" borderId="11" xfId="0" applyFont="1" applyBorder="1" applyAlignment="1">
      <alignment horizontal="center"/>
    </xf>
    <xf numFmtId="4" fontId="24" fillId="0" borderId="0" xfId="0" applyNumberFormat="1" applyFont="1" applyBorder="1" applyAlignment="1">
      <alignment/>
    </xf>
    <xf numFmtId="4" fontId="24" fillId="0" borderId="11" xfId="0" applyNumberFormat="1" applyFont="1" applyBorder="1" applyAlignment="1">
      <alignment/>
    </xf>
    <xf numFmtId="49" fontId="24" fillId="0" borderId="11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" fontId="24" fillId="0" borderId="11" xfId="0" applyNumberFormat="1" applyFont="1" applyBorder="1" applyAlignment="1">
      <alignment horizontal="right" vertical="center"/>
    </xf>
    <xf numFmtId="0" fontId="24" fillId="0" borderId="17" xfId="0" applyFont="1" applyBorder="1" applyAlignment="1">
      <alignment/>
    </xf>
    <xf numFmtId="0" fontId="24" fillId="0" borderId="22" xfId="0" applyFont="1" applyBorder="1" applyAlignment="1">
      <alignment horizontal="center"/>
    </xf>
    <xf numFmtId="4" fontId="24" fillId="0" borderId="17" xfId="0" applyNumberFormat="1" applyFont="1" applyBorder="1" applyAlignment="1">
      <alignment/>
    </xf>
    <xf numFmtId="4" fontId="24" fillId="0" borderId="69" xfId="0" applyNumberFormat="1" applyFont="1" applyFill="1" applyBorder="1" applyAlignment="1">
      <alignment horizontal="right" vertical="center" wrapText="1"/>
    </xf>
    <xf numFmtId="199" fontId="24" fillId="0" borderId="70" xfId="0" applyNumberFormat="1" applyFont="1" applyBorder="1" applyAlignment="1">
      <alignment/>
    </xf>
    <xf numFmtId="199" fontId="24" fillId="0" borderId="70" xfId="38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68" xfId="0" applyFont="1" applyFill="1" applyBorder="1" applyAlignment="1">
      <alignment horizontal="center"/>
    </xf>
    <xf numFmtId="43" fontId="1" fillId="0" borderId="15" xfId="38" applyFont="1" applyBorder="1" applyAlignment="1">
      <alignment horizontal="center"/>
    </xf>
    <xf numFmtId="43" fontId="1" fillId="0" borderId="16" xfId="38" applyFont="1" applyBorder="1" applyAlignment="1">
      <alignment horizontal="center"/>
    </xf>
    <xf numFmtId="43" fontId="5" fillId="0" borderId="0" xfId="38" applyFont="1" applyBorder="1" applyAlignment="1">
      <alignment horizontal="center"/>
    </xf>
    <xf numFmtId="43" fontId="5" fillId="0" borderId="16" xfId="38" applyFont="1" applyBorder="1" applyAlignment="1">
      <alignment horizontal="center"/>
    </xf>
    <xf numFmtId="43" fontId="5" fillId="0" borderId="13" xfId="38" applyFont="1" applyBorder="1" applyAlignment="1">
      <alignment horizontal="right"/>
    </xf>
    <xf numFmtId="43" fontId="5" fillId="0" borderId="14" xfId="38" applyFont="1" applyBorder="1" applyAlignment="1">
      <alignment horizontal="right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43" fontId="1" fillId="0" borderId="15" xfId="38" applyFont="1" applyBorder="1" applyAlignment="1">
      <alignment horizontal="right"/>
    </xf>
    <xf numFmtId="43" fontId="1" fillId="0" borderId="16" xfId="38" applyFont="1" applyBorder="1" applyAlignment="1">
      <alignment horizontal="right"/>
    </xf>
    <xf numFmtId="43" fontId="5" fillId="0" borderId="73" xfId="38" applyFont="1" applyBorder="1" applyAlignment="1">
      <alignment horizontal="right"/>
    </xf>
    <xf numFmtId="43" fontId="5" fillId="0" borderId="74" xfId="38" applyFont="1" applyBorder="1" applyAlignment="1">
      <alignment horizontal="right"/>
    </xf>
    <xf numFmtId="43" fontId="1" fillId="0" borderId="15" xfId="38" applyFont="1" applyBorder="1" applyAlignment="1">
      <alignment horizontal="center"/>
    </xf>
    <xf numFmtId="43" fontId="1" fillId="0" borderId="16" xfId="38" applyFont="1" applyBorder="1" applyAlignment="1">
      <alignment horizontal="center"/>
    </xf>
    <xf numFmtId="43" fontId="1" fillId="0" borderId="13" xfId="38" applyFont="1" applyBorder="1" applyAlignment="1">
      <alignment horizontal="center"/>
    </xf>
    <xf numFmtId="43" fontId="1" fillId="0" borderId="14" xfId="38" applyFont="1" applyBorder="1" applyAlignment="1">
      <alignment horizontal="center"/>
    </xf>
    <xf numFmtId="43" fontId="1" fillId="0" borderId="15" xfId="38" applyFont="1" applyBorder="1" applyAlignment="1" quotePrefix="1">
      <alignment horizontal="center"/>
    </xf>
    <xf numFmtId="43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1" fillId="0" borderId="22" xfId="38" applyFont="1" applyBorder="1" applyAlignment="1">
      <alignment horizontal="right"/>
    </xf>
    <xf numFmtId="43" fontId="1" fillId="0" borderId="43" xfId="38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3" fontId="5" fillId="0" borderId="15" xfId="38" applyFont="1" applyBorder="1" applyAlignment="1">
      <alignment horizontal="right"/>
    </xf>
    <xf numFmtId="43" fontId="5" fillId="0" borderId="16" xfId="38" applyFont="1" applyBorder="1" applyAlignment="1">
      <alignment horizontal="right"/>
    </xf>
    <xf numFmtId="0" fontId="5" fillId="0" borderId="76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76" xfId="0" applyFont="1" applyFill="1" applyBorder="1" applyAlignment="1">
      <alignment horizontal="left"/>
    </xf>
    <xf numFmtId="0" fontId="5" fillId="0" borderId="79" xfId="0" applyFont="1" applyBorder="1" applyAlignment="1">
      <alignment horizontal="center"/>
    </xf>
    <xf numFmtId="43" fontId="1" fillId="0" borderId="0" xfId="38" applyFont="1" applyBorder="1" applyAlignment="1">
      <alignment horizontal="center"/>
    </xf>
    <xf numFmtId="43" fontId="5" fillId="0" borderId="21" xfId="38" applyFont="1" applyBorder="1" applyAlignment="1">
      <alignment horizontal="right"/>
    </xf>
    <xf numFmtId="43" fontId="5" fillId="0" borderId="29" xfId="38" applyFont="1" applyBorder="1" applyAlignment="1">
      <alignment horizontal="right"/>
    </xf>
    <xf numFmtId="43" fontId="1" fillId="0" borderId="22" xfId="38" applyFont="1" applyBorder="1" applyAlignment="1">
      <alignment horizontal="center"/>
    </xf>
    <xf numFmtId="43" fontId="1" fillId="0" borderId="43" xfId="38" applyFont="1" applyBorder="1" applyAlignment="1">
      <alignment horizontal="center"/>
    </xf>
    <xf numFmtId="43" fontId="1" fillId="0" borderId="13" xfId="38" applyFont="1" applyBorder="1" applyAlignment="1">
      <alignment horizontal="right"/>
    </xf>
    <xf numFmtId="43" fontId="1" fillId="0" borderId="14" xfId="38" applyFont="1" applyBorder="1" applyAlignment="1">
      <alignment horizontal="right"/>
    </xf>
    <xf numFmtId="43" fontId="8" fillId="0" borderId="13" xfId="38" applyFont="1" applyBorder="1" applyAlignment="1">
      <alignment/>
    </xf>
    <xf numFmtId="43" fontId="0" fillId="0" borderId="14" xfId="38" applyFont="1" applyBorder="1" applyAlignment="1">
      <alignment/>
    </xf>
    <xf numFmtId="43" fontId="1" fillId="0" borderId="15" xfId="38" applyFont="1" applyFill="1" applyBorder="1" applyAlignment="1">
      <alignment horizontal="right"/>
    </xf>
    <xf numFmtId="43" fontId="1" fillId="0" borderId="16" xfId="38" applyFont="1" applyFill="1" applyBorder="1" applyAlignment="1">
      <alignment horizontal="right"/>
    </xf>
    <xf numFmtId="43" fontId="1" fillId="0" borderId="15" xfId="38" applyFont="1" applyBorder="1" applyAlignment="1" quotePrefix="1">
      <alignment horizontal="center"/>
    </xf>
    <xf numFmtId="43" fontId="4" fillId="0" borderId="16" xfId="38" applyFont="1" applyBorder="1" applyAlignment="1">
      <alignment horizontal="center"/>
    </xf>
    <xf numFmtId="43" fontId="1" fillId="0" borderId="15" xfId="38" applyFont="1" applyBorder="1" applyAlignment="1">
      <alignment horizontal="right"/>
    </xf>
    <xf numFmtId="43" fontId="1" fillId="0" borderId="16" xfId="38" applyFont="1" applyBorder="1" applyAlignment="1">
      <alignment horizontal="right"/>
    </xf>
    <xf numFmtId="43" fontId="1" fillId="0" borderId="15" xfId="38" applyFont="1" applyFill="1" applyBorder="1" applyAlignment="1">
      <alignment horizontal="center"/>
    </xf>
    <xf numFmtId="43" fontId="1" fillId="0" borderId="16" xfId="38" applyFont="1" applyFill="1" applyBorder="1" applyAlignment="1">
      <alignment horizontal="center"/>
    </xf>
    <xf numFmtId="43" fontId="11" fillId="0" borderId="0" xfId="0" applyNumberFormat="1" applyFont="1" applyBorder="1" applyAlignment="1">
      <alignment horizontal="center"/>
    </xf>
    <xf numFmtId="43" fontId="11" fillId="0" borderId="18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3" fontId="1" fillId="0" borderId="16" xfId="38" applyFont="1" applyBorder="1" applyAlignment="1" quotePrefix="1">
      <alignment horizontal="center"/>
    </xf>
    <xf numFmtId="43" fontId="5" fillId="0" borderId="23" xfId="38" applyFont="1" applyBorder="1" applyAlignment="1">
      <alignment horizontal="right"/>
    </xf>
    <xf numFmtId="43" fontId="4" fillId="0" borderId="24" xfId="38" applyFont="1" applyBorder="1" applyAlignment="1">
      <alignment horizontal="right"/>
    </xf>
    <xf numFmtId="43" fontId="5" fillId="0" borderId="22" xfId="38" applyFont="1" applyBorder="1" applyAlignment="1">
      <alignment horizontal="right"/>
    </xf>
    <xf numFmtId="43" fontId="4" fillId="0" borderId="43" xfId="38" applyFont="1" applyBorder="1" applyAlignment="1">
      <alignment horizontal="right"/>
    </xf>
    <xf numFmtId="43" fontId="5" fillId="0" borderId="15" xfId="38" applyFont="1" applyBorder="1" applyAlignment="1">
      <alignment/>
    </xf>
    <xf numFmtId="43" fontId="4" fillId="0" borderId="16" xfId="38" applyFont="1" applyBorder="1" applyAlignment="1">
      <alignment/>
    </xf>
    <xf numFmtId="43" fontId="1" fillId="0" borderId="15" xfId="38" applyFont="1" applyBorder="1" applyAlignment="1">
      <alignment/>
    </xf>
    <xf numFmtId="43" fontId="1" fillId="0" borderId="16" xfId="38" applyFont="1" applyBorder="1" applyAlignment="1">
      <alignment/>
    </xf>
    <xf numFmtId="43" fontId="5" fillId="0" borderId="21" xfId="38" applyFont="1" applyBorder="1" applyAlignment="1">
      <alignment/>
    </xf>
    <xf numFmtId="43" fontId="5" fillId="0" borderId="29" xfId="38" applyFont="1" applyBorder="1" applyAlignment="1">
      <alignment/>
    </xf>
    <xf numFmtId="0" fontId="21" fillId="0" borderId="2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43" fontId="40" fillId="0" borderId="20" xfId="0" applyNumberFormat="1" applyFont="1" applyBorder="1" applyAlignment="1">
      <alignment horizontal="center" vertical="center"/>
    </xf>
    <xf numFmtId="43" fontId="40" fillId="0" borderId="17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1" fillId="0" borderId="24" xfId="0" applyFont="1" applyBorder="1" applyAlignment="1">
      <alignment horizontal="left" vertical="center"/>
    </xf>
    <xf numFmtId="0" fontId="21" fillId="0" borderId="43" xfId="0" applyFont="1" applyBorder="1" applyAlignment="1">
      <alignment horizontal="left" vertical="center"/>
    </xf>
    <xf numFmtId="0" fontId="21" fillId="0" borderId="2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68" xfId="0" applyFont="1" applyBorder="1" applyAlignment="1">
      <alignment horizontal="center"/>
    </xf>
    <xf numFmtId="0" fontId="23" fillId="0" borderId="2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0" borderId="32" xfId="0" applyFont="1" applyFill="1" applyBorder="1" applyAlignment="1">
      <alignment horizontal="center"/>
    </xf>
    <xf numFmtId="0" fontId="31" fillId="0" borderId="80" xfId="0" applyFont="1" applyFill="1" applyBorder="1" applyAlignment="1">
      <alignment horizontal="left"/>
    </xf>
    <xf numFmtId="0" fontId="31" fillId="0" borderId="81" xfId="0" applyFont="1" applyFill="1" applyBorder="1" applyAlignment="1">
      <alignment horizontal="left"/>
    </xf>
    <xf numFmtId="0" fontId="32" fillId="0" borderId="40" xfId="0" applyFont="1" applyFill="1" applyBorder="1" applyAlignment="1" quotePrefix="1">
      <alignment horizontal="left"/>
    </xf>
    <xf numFmtId="0" fontId="32" fillId="0" borderId="41" xfId="0" applyFont="1" applyFill="1" applyBorder="1" applyAlignment="1" quotePrefix="1">
      <alignment horizontal="left"/>
    </xf>
    <xf numFmtId="0" fontId="38" fillId="0" borderId="57" xfId="0" applyFont="1" applyFill="1" applyBorder="1" applyAlignment="1" quotePrefix="1">
      <alignment horizontal="center"/>
    </xf>
    <xf numFmtId="0" fontId="38" fillId="0" borderId="44" xfId="0" applyFont="1" applyFill="1" applyBorder="1" applyAlignment="1" quotePrefix="1">
      <alignment horizontal="center"/>
    </xf>
    <xf numFmtId="0" fontId="38" fillId="0" borderId="58" xfId="0" applyFont="1" applyFill="1" applyBorder="1" applyAlignment="1" quotePrefix="1">
      <alignment horizontal="center"/>
    </xf>
    <xf numFmtId="0" fontId="31" fillId="0" borderId="82" xfId="0" applyFont="1" applyFill="1" applyBorder="1" applyAlignment="1">
      <alignment horizontal="left"/>
    </xf>
    <xf numFmtId="0" fontId="31" fillId="0" borderId="83" xfId="0" applyFont="1" applyFill="1" applyBorder="1" applyAlignment="1">
      <alignment horizontal="left"/>
    </xf>
    <xf numFmtId="0" fontId="31" fillId="0" borderId="31" xfId="0" applyFont="1" applyFill="1" applyBorder="1" applyAlignment="1" quotePrefix="1">
      <alignment horizontal="center"/>
    </xf>
    <xf numFmtId="0" fontId="31" fillId="0" borderId="32" xfId="0" applyFont="1" applyFill="1" applyBorder="1" applyAlignment="1" quotePrefix="1">
      <alignment horizontal="center"/>
    </xf>
    <xf numFmtId="0" fontId="38" fillId="0" borderId="31" xfId="0" applyFont="1" applyFill="1" applyBorder="1" applyAlignment="1" quotePrefix="1">
      <alignment horizontal="center"/>
    </xf>
    <xf numFmtId="0" fontId="38" fillId="0" borderId="84" xfId="0" applyFont="1" applyFill="1" applyBorder="1" applyAlignment="1" quotePrefix="1">
      <alignment horizontal="center"/>
    </xf>
    <xf numFmtId="0" fontId="38" fillId="0" borderId="32" xfId="0" applyFont="1" applyFill="1" applyBorder="1" applyAlignment="1" quotePrefix="1">
      <alignment horizontal="center"/>
    </xf>
    <xf numFmtId="0" fontId="31" fillId="0" borderId="84" xfId="0" applyFont="1" applyFill="1" applyBorder="1" applyAlignment="1" quotePrefix="1">
      <alignment horizontal="center"/>
    </xf>
    <xf numFmtId="0" fontId="31" fillId="0" borderId="57" xfId="0" applyFont="1" applyFill="1" applyBorder="1" applyAlignment="1" quotePrefix="1">
      <alignment horizontal="center"/>
    </xf>
    <xf numFmtId="0" fontId="31" fillId="0" borderId="44" xfId="0" applyFont="1" applyFill="1" applyBorder="1" applyAlignment="1" quotePrefix="1">
      <alignment horizontal="center"/>
    </xf>
    <xf numFmtId="0" fontId="31" fillId="0" borderId="58" xfId="0" applyFont="1" applyFill="1" applyBorder="1" applyAlignment="1" quotePrefix="1">
      <alignment horizontal="center"/>
    </xf>
    <xf numFmtId="0" fontId="28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1123950</xdr:colOff>
      <xdr:row>4</xdr:row>
      <xdr:rowOff>266700</xdr:rowOff>
    </xdr:from>
    <xdr:to>
      <xdr:col>4</xdr:col>
      <xdr:colOff>1133475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191125" y="1181100"/>
          <a:ext cx="9525" cy="5895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1171575</xdr:colOff>
      <xdr:row>4</xdr:row>
      <xdr:rowOff>266700</xdr:rowOff>
    </xdr:from>
    <xdr:to>
      <xdr:col>5</xdr:col>
      <xdr:colOff>1181100</xdr:colOff>
      <xdr:row>24</xdr:row>
      <xdr:rowOff>285750</xdr:rowOff>
    </xdr:to>
    <xdr:sp>
      <xdr:nvSpPr>
        <xdr:cNvPr id="2" name="Line 2"/>
        <xdr:cNvSpPr>
          <a:spLocks/>
        </xdr:cNvSpPr>
      </xdr:nvSpPr>
      <xdr:spPr>
        <a:xfrm flipV="1">
          <a:off x="6543675" y="1181100"/>
          <a:ext cx="9525" cy="588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1438275</xdr:colOff>
      <xdr:row>28</xdr:row>
      <xdr:rowOff>0</xdr:rowOff>
    </xdr:from>
    <xdr:to>
      <xdr:col>2</xdr:col>
      <xdr:colOff>1438275</xdr:colOff>
      <xdr:row>30</xdr:row>
      <xdr:rowOff>323850</xdr:rowOff>
    </xdr:to>
    <xdr:sp>
      <xdr:nvSpPr>
        <xdr:cNvPr id="3" name="Line 3"/>
        <xdr:cNvSpPr>
          <a:spLocks/>
        </xdr:cNvSpPr>
      </xdr:nvSpPr>
      <xdr:spPr>
        <a:xfrm>
          <a:off x="2228850" y="80676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24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85725</xdr:colOff>
      <xdr:row>0</xdr:row>
      <xdr:rowOff>0</xdr:rowOff>
    </xdr:from>
    <xdr:to>
      <xdr:col>8</xdr:col>
      <xdr:colOff>85725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89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8</xdr:col>
      <xdr:colOff>104775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91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57150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03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38100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01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33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85725</xdr:colOff>
      <xdr:row>0</xdr:row>
      <xdr:rowOff>0</xdr:rowOff>
    </xdr:from>
    <xdr:to>
      <xdr:col>8</xdr:col>
      <xdr:colOff>85725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89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85725</xdr:colOff>
      <xdr:row>0</xdr:row>
      <xdr:rowOff>0</xdr:rowOff>
    </xdr:from>
    <xdr:to>
      <xdr:col>8</xdr:col>
      <xdr:colOff>85725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689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33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38100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01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00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38100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01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33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85725</xdr:colOff>
      <xdr:row>0</xdr:row>
      <xdr:rowOff>0</xdr:rowOff>
    </xdr:from>
    <xdr:to>
      <xdr:col>8</xdr:col>
      <xdr:colOff>85725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689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85725</xdr:colOff>
      <xdr:row>0</xdr:row>
      <xdr:rowOff>0</xdr:rowOff>
    </xdr:from>
    <xdr:to>
      <xdr:col>8</xdr:col>
      <xdr:colOff>85725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689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33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38100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01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57150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352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362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692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7</xdr:row>
      <xdr:rowOff>19050</xdr:rowOff>
    </xdr:from>
    <xdr:to>
      <xdr:col>3</xdr:col>
      <xdr:colOff>28575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2324100" y="2152650"/>
          <a:ext cx="0" cy="7096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171450</xdr:colOff>
      <xdr:row>7</xdr:row>
      <xdr:rowOff>28575</xdr:rowOff>
    </xdr:from>
    <xdr:to>
      <xdr:col>8</xdr:col>
      <xdr:colOff>171450</xdr:colOff>
      <xdr:row>30</xdr:row>
      <xdr:rowOff>285750</xdr:rowOff>
    </xdr:to>
    <xdr:sp>
      <xdr:nvSpPr>
        <xdr:cNvPr id="22" name="Line 22"/>
        <xdr:cNvSpPr>
          <a:spLocks/>
        </xdr:cNvSpPr>
      </xdr:nvSpPr>
      <xdr:spPr>
        <a:xfrm>
          <a:off x="6981825" y="2162175"/>
          <a:ext cx="0" cy="7077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171450</xdr:colOff>
      <xdr:row>38</xdr:row>
      <xdr:rowOff>28575</xdr:rowOff>
    </xdr:from>
    <xdr:to>
      <xdr:col>8</xdr:col>
      <xdr:colOff>171450</xdr:colOff>
      <xdr:row>67</xdr:row>
      <xdr:rowOff>9525</xdr:rowOff>
    </xdr:to>
    <xdr:sp>
      <xdr:nvSpPr>
        <xdr:cNvPr id="23" name="Line 23"/>
        <xdr:cNvSpPr>
          <a:spLocks/>
        </xdr:cNvSpPr>
      </xdr:nvSpPr>
      <xdr:spPr>
        <a:xfrm>
          <a:off x="6981825" y="11239500"/>
          <a:ext cx="0" cy="777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85725</xdr:colOff>
      <xdr:row>38</xdr:row>
      <xdr:rowOff>19050</xdr:rowOff>
    </xdr:from>
    <xdr:to>
      <xdr:col>1</xdr:col>
      <xdr:colOff>85725</xdr:colOff>
      <xdr:row>51</xdr:row>
      <xdr:rowOff>0</xdr:rowOff>
    </xdr:to>
    <xdr:sp>
      <xdr:nvSpPr>
        <xdr:cNvPr id="24" name="Line 24"/>
        <xdr:cNvSpPr>
          <a:spLocks/>
        </xdr:cNvSpPr>
      </xdr:nvSpPr>
      <xdr:spPr>
        <a:xfrm>
          <a:off x="1066800" y="11229975"/>
          <a:ext cx="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85725</xdr:colOff>
      <xdr:row>7</xdr:row>
      <xdr:rowOff>9525</xdr:rowOff>
    </xdr:from>
    <xdr:to>
      <xdr:col>1</xdr:col>
      <xdr:colOff>85725</xdr:colOff>
      <xdr:row>17</xdr:row>
      <xdr:rowOff>295275</xdr:rowOff>
    </xdr:to>
    <xdr:sp>
      <xdr:nvSpPr>
        <xdr:cNvPr id="25" name="Line 31"/>
        <xdr:cNvSpPr>
          <a:spLocks/>
        </xdr:cNvSpPr>
      </xdr:nvSpPr>
      <xdr:spPr>
        <a:xfrm>
          <a:off x="1066800" y="2143125"/>
          <a:ext cx="0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38</xdr:row>
      <xdr:rowOff>19050</xdr:rowOff>
    </xdr:from>
    <xdr:to>
      <xdr:col>3</xdr:col>
      <xdr:colOff>28575</xdr:colOff>
      <xdr:row>67</xdr:row>
      <xdr:rowOff>9525</xdr:rowOff>
    </xdr:to>
    <xdr:sp>
      <xdr:nvSpPr>
        <xdr:cNvPr id="26" name="Line 38"/>
        <xdr:cNvSpPr>
          <a:spLocks/>
        </xdr:cNvSpPr>
      </xdr:nvSpPr>
      <xdr:spPr>
        <a:xfrm>
          <a:off x="2324100" y="11229975"/>
          <a:ext cx="0" cy="778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190500</xdr:colOff>
      <xdr:row>65</xdr:row>
      <xdr:rowOff>9525</xdr:rowOff>
    </xdr:from>
    <xdr:to>
      <xdr:col>8</xdr:col>
      <xdr:colOff>381000</xdr:colOff>
      <xdr:row>65</xdr:row>
      <xdr:rowOff>238125</xdr:rowOff>
    </xdr:to>
    <xdr:sp>
      <xdr:nvSpPr>
        <xdr:cNvPr id="27" name="วงเล็บเหลี่ยมคู่ 28"/>
        <xdr:cNvSpPr>
          <a:spLocks/>
        </xdr:cNvSpPr>
      </xdr:nvSpPr>
      <xdr:spPr>
        <a:xfrm>
          <a:off x="6172200" y="18478500"/>
          <a:ext cx="101917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171450</xdr:colOff>
      <xdr:row>65</xdr:row>
      <xdr:rowOff>9525</xdr:rowOff>
    </xdr:from>
    <xdr:to>
      <xdr:col>3</xdr:col>
      <xdr:colOff>247650</xdr:colOff>
      <xdr:row>65</xdr:row>
      <xdr:rowOff>238125</xdr:rowOff>
    </xdr:to>
    <xdr:sp>
      <xdr:nvSpPr>
        <xdr:cNvPr id="28" name="วงเล็บเหลี่ยมคู่ 30"/>
        <xdr:cNvSpPr>
          <a:spLocks/>
        </xdr:cNvSpPr>
      </xdr:nvSpPr>
      <xdr:spPr>
        <a:xfrm>
          <a:off x="1457325" y="18478500"/>
          <a:ext cx="1085850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40</xdr:row>
      <xdr:rowOff>0</xdr:rowOff>
    </xdr:from>
    <xdr:to>
      <xdr:col>3</xdr:col>
      <xdr:colOff>0</xdr:colOff>
      <xdr:row>40</xdr:row>
      <xdr:rowOff>0</xdr:rowOff>
    </xdr:to>
    <xdr:sp>
      <xdr:nvSpPr>
        <xdr:cNvPr id="1" name="Line 1808"/>
        <xdr:cNvSpPr>
          <a:spLocks/>
        </xdr:cNvSpPr>
      </xdr:nvSpPr>
      <xdr:spPr>
        <a:xfrm>
          <a:off x="9525" y="127254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" name="Line 1809"/>
        <xdr:cNvSpPr>
          <a:spLocks/>
        </xdr:cNvSpPr>
      </xdr:nvSpPr>
      <xdr:spPr>
        <a:xfrm>
          <a:off x="9525" y="177450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85725</xdr:rowOff>
    </xdr:from>
    <xdr:to>
      <xdr:col>2</xdr:col>
      <xdr:colOff>104775</xdr:colOff>
      <xdr:row>5</xdr:row>
      <xdr:rowOff>104775</xdr:rowOff>
    </xdr:to>
    <xdr:sp>
      <xdr:nvSpPr>
        <xdr:cNvPr id="3" name="Line 1831"/>
        <xdr:cNvSpPr>
          <a:spLocks/>
        </xdr:cNvSpPr>
      </xdr:nvSpPr>
      <xdr:spPr>
        <a:xfrm flipV="1">
          <a:off x="19050" y="1571625"/>
          <a:ext cx="1104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485775</xdr:colOff>
      <xdr:row>6</xdr:row>
      <xdr:rowOff>57150</xdr:rowOff>
    </xdr:from>
    <xdr:to>
      <xdr:col>2</xdr:col>
      <xdr:colOff>0</xdr:colOff>
      <xdr:row>6</xdr:row>
      <xdr:rowOff>247650</xdr:rowOff>
    </xdr:to>
    <xdr:sp>
      <xdr:nvSpPr>
        <xdr:cNvPr id="4" name="Text Box 1832"/>
        <xdr:cNvSpPr txBox="1">
          <a:spLocks noChangeArrowheads="1"/>
        </xdr:cNvSpPr>
      </xdr:nvSpPr>
      <xdr:spPr>
        <a:xfrm>
          <a:off x="485775" y="2438400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งบกลาง)</a:t>
          </a:r>
        </a:p>
      </xdr:txBody>
    </xdr:sp>
    <xdr:clientData/>
  </xdr:twoCellAnchor>
  <xdr:twoCellAnchor>
    <xdr:from>
      <xdr:col>1</xdr:col>
      <xdr:colOff>38100</xdr:colOff>
      <xdr:row>8</xdr:row>
      <xdr:rowOff>285750</xdr:rowOff>
    </xdr:from>
    <xdr:to>
      <xdr:col>1</xdr:col>
      <xdr:colOff>590550</xdr:colOff>
      <xdr:row>10</xdr:row>
      <xdr:rowOff>38100</xdr:rowOff>
    </xdr:to>
    <xdr:sp>
      <xdr:nvSpPr>
        <xdr:cNvPr id="5" name="Text Box 1833"/>
        <xdr:cNvSpPr txBox="1">
          <a:spLocks noChangeArrowheads="1"/>
        </xdr:cNvSpPr>
      </xdr:nvSpPr>
      <xdr:spPr>
        <a:xfrm>
          <a:off x="38100" y="3257550"/>
          <a:ext cx="552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ประกัน  สังคม</a:t>
          </a:r>
        </a:p>
      </xdr:txBody>
    </xdr:sp>
    <xdr:clientData/>
  </xdr:twoCellAnchor>
  <xdr:twoCellAnchor>
    <xdr:from>
      <xdr:col>1</xdr:col>
      <xdr:colOff>38100</xdr:colOff>
      <xdr:row>9</xdr:row>
      <xdr:rowOff>276225</xdr:rowOff>
    </xdr:from>
    <xdr:to>
      <xdr:col>1</xdr:col>
      <xdr:colOff>590550</xdr:colOff>
      <xdr:row>11</xdr:row>
      <xdr:rowOff>19050</xdr:rowOff>
    </xdr:to>
    <xdr:sp>
      <xdr:nvSpPr>
        <xdr:cNvPr id="6" name="Text Box 1834"/>
        <xdr:cNvSpPr txBox="1">
          <a:spLocks noChangeArrowheads="1"/>
        </xdr:cNvSpPr>
      </xdr:nvSpPr>
      <xdr:spPr>
        <a:xfrm>
          <a:off x="38100" y="3543300"/>
          <a:ext cx="552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เบี้ยยังชีพ คนชรา</a:t>
          </a:r>
        </a:p>
      </xdr:txBody>
    </xdr:sp>
    <xdr:clientData/>
  </xdr:twoCellAnchor>
  <xdr:twoCellAnchor>
    <xdr:from>
      <xdr:col>1</xdr:col>
      <xdr:colOff>38100</xdr:colOff>
      <xdr:row>11</xdr:row>
      <xdr:rowOff>9525</xdr:rowOff>
    </xdr:from>
    <xdr:to>
      <xdr:col>1</xdr:col>
      <xdr:colOff>590550</xdr:colOff>
      <xdr:row>12</xdr:row>
      <xdr:rowOff>47625</xdr:rowOff>
    </xdr:to>
    <xdr:sp>
      <xdr:nvSpPr>
        <xdr:cNvPr id="7" name="Text Box 1835"/>
        <xdr:cNvSpPr txBox="1">
          <a:spLocks noChangeArrowheads="1"/>
        </xdr:cNvSpPr>
      </xdr:nvSpPr>
      <xdr:spPr>
        <a:xfrm>
          <a:off x="38100" y="3867150"/>
          <a:ext cx="552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เบี้ยยังชีพ คนพิการ</a:t>
          </a:r>
        </a:p>
      </xdr:txBody>
    </xdr:sp>
    <xdr:clientData/>
  </xdr:twoCellAnchor>
  <xdr:twoCellAnchor>
    <xdr:from>
      <xdr:col>1</xdr:col>
      <xdr:colOff>38100</xdr:colOff>
      <xdr:row>12</xdr:row>
      <xdr:rowOff>9525</xdr:rowOff>
    </xdr:from>
    <xdr:to>
      <xdr:col>1</xdr:col>
      <xdr:colOff>590550</xdr:colOff>
      <xdr:row>13</xdr:row>
      <xdr:rowOff>47625</xdr:rowOff>
    </xdr:to>
    <xdr:sp>
      <xdr:nvSpPr>
        <xdr:cNvPr id="8" name="Text Box 1836"/>
        <xdr:cNvSpPr txBox="1">
          <a:spLocks noChangeArrowheads="1"/>
        </xdr:cNvSpPr>
      </xdr:nvSpPr>
      <xdr:spPr>
        <a:xfrm>
          <a:off x="38100" y="4162425"/>
          <a:ext cx="552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เบี้ยยังชีพ ผู้ป่วยเอดส์</a:t>
          </a:r>
        </a:p>
      </xdr:txBody>
    </xdr:sp>
    <xdr:clientData/>
  </xdr:twoCellAnchor>
  <xdr:twoCellAnchor>
    <xdr:from>
      <xdr:col>1</xdr:col>
      <xdr:colOff>38100</xdr:colOff>
      <xdr:row>13</xdr:row>
      <xdr:rowOff>66675</xdr:rowOff>
    </xdr:from>
    <xdr:to>
      <xdr:col>1</xdr:col>
      <xdr:colOff>590550</xdr:colOff>
      <xdr:row>13</xdr:row>
      <xdr:rowOff>247650</xdr:rowOff>
    </xdr:to>
    <xdr:sp>
      <xdr:nvSpPr>
        <xdr:cNvPr id="9" name="Text Box 1837"/>
        <xdr:cNvSpPr txBox="1">
          <a:spLocks noChangeArrowheads="1"/>
        </xdr:cNvSpPr>
      </xdr:nvSpPr>
      <xdr:spPr>
        <a:xfrm>
          <a:off x="38100" y="4514850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สำรองจ่าย</a:t>
          </a:r>
        </a:p>
      </xdr:txBody>
    </xdr:sp>
    <xdr:clientData/>
  </xdr:twoCellAnchor>
  <xdr:twoCellAnchor>
    <xdr:from>
      <xdr:col>1</xdr:col>
      <xdr:colOff>38100</xdr:colOff>
      <xdr:row>13</xdr:row>
      <xdr:rowOff>276225</xdr:rowOff>
    </xdr:from>
    <xdr:to>
      <xdr:col>1</xdr:col>
      <xdr:colOff>704850</xdr:colOff>
      <xdr:row>15</xdr:row>
      <xdr:rowOff>47625</xdr:rowOff>
    </xdr:to>
    <xdr:sp>
      <xdr:nvSpPr>
        <xdr:cNvPr id="10" name="Text Box 1838"/>
        <xdr:cNvSpPr txBox="1">
          <a:spLocks noChangeArrowheads="1"/>
        </xdr:cNvSpPr>
      </xdr:nvSpPr>
      <xdr:spPr>
        <a:xfrm>
          <a:off x="38100" y="4724400"/>
          <a:ext cx="666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รายจายตามข้อผูกพัน</a:t>
          </a:r>
        </a:p>
      </xdr:txBody>
    </xdr:sp>
    <xdr:clientData/>
  </xdr:twoCellAnchor>
  <xdr:twoCellAnchor>
    <xdr:from>
      <xdr:col>1</xdr:col>
      <xdr:colOff>38100</xdr:colOff>
      <xdr:row>15</xdr:row>
      <xdr:rowOff>66675</xdr:rowOff>
    </xdr:from>
    <xdr:to>
      <xdr:col>1</xdr:col>
      <xdr:colOff>590550</xdr:colOff>
      <xdr:row>15</xdr:row>
      <xdr:rowOff>247650</xdr:rowOff>
    </xdr:to>
    <xdr:sp>
      <xdr:nvSpPr>
        <xdr:cNvPr id="11" name="Text Box 1839"/>
        <xdr:cNvSpPr txBox="1">
          <a:spLocks noChangeArrowheads="1"/>
        </xdr:cNvSpPr>
      </xdr:nvSpPr>
      <xdr:spPr>
        <a:xfrm>
          <a:off x="38100" y="5105400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กบท.</a:t>
          </a:r>
        </a:p>
      </xdr:txBody>
    </xdr:sp>
    <xdr:clientData/>
  </xdr:twoCellAnchor>
  <xdr:twoCellAnchor>
    <xdr:from>
      <xdr:col>1</xdr:col>
      <xdr:colOff>390525</xdr:colOff>
      <xdr:row>17</xdr:row>
      <xdr:rowOff>276225</xdr:rowOff>
    </xdr:from>
    <xdr:to>
      <xdr:col>3</xdr:col>
      <xdr:colOff>28575</xdr:colOff>
      <xdr:row>19</xdr:row>
      <xdr:rowOff>95250</xdr:rowOff>
    </xdr:to>
    <xdr:sp>
      <xdr:nvSpPr>
        <xdr:cNvPr id="12" name="Text Box 1840"/>
        <xdr:cNvSpPr txBox="1">
          <a:spLocks noChangeArrowheads="1"/>
        </xdr:cNvSpPr>
      </xdr:nvSpPr>
      <xdr:spPr>
        <a:xfrm>
          <a:off x="390525" y="5905500"/>
          <a:ext cx="7620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(เงินเดือน ฝ่ายการเมือง)</a:t>
          </a:r>
        </a:p>
      </xdr:txBody>
    </xdr:sp>
    <xdr:clientData/>
  </xdr:twoCellAnchor>
  <xdr:twoCellAnchor>
    <xdr:from>
      <xdr:col>1</xdr:col>
      <xdr:colOff>19050</xdr:colOff>
      <xdr:row>19</xdr:row>
      <xdr:rowOff>9525</xdr:rowOff>
    </xdr:from>
    <xdr:to>
      <xdr:col>1</xdr:col>
      <xdr:colOff>571500</xdr:colOff>
      <xdr:row>20</xdr:row>
      <xdr:rowOff>38100</xdr:rowOff>
    </xdr:to>
    <xdr:sp>
      <xdr:nvSpPr>
        <xdr:cNvPr id="13" name="Text Box 1841"/>
        <xdr:cNvSpPr txBox="1">
          <a:spLocks noChangeArrowheads="1"/>
        </xdr:cNvSpPr>
      </xdr:nvSpPr>
      <xdr:spPr>
        <a:xfrm>
          <a:off x="19050" y="6229350"/>
          <a:ext cx="552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เงินเดือนนายก/รองฯ</a:t>
          </a:r>
        </a:p>
      </xdr:txBody>
    </xdr:sp>
    <xdr:clientData/>
  </xdr:twoCellAnchor>
  <xdr:twoCellAnchor>
    <xdr:from>
      <xdr:col>1</xdr:col>
      <xdr:colOff>19050</xdr:colOff>
      <xdr:row>20</xdr:row>
      <xdr:rowOff>9525</xdr:rowOff>
    </xdr:from>
    <xdr:to>
      <xdr:col>1</xdr:col>
      <xdr:colOff>752475</xdr:colOff>
      <xdr:row>21</xdr:row>
      <xdr:rowOff>38100</xdr:rowOff>
    </xdr:to>
    <xdr:sp>
      <xdr:nvSpPr>
        <xdr:cNvPr id="14" name="Text Box 1842"/>
        <xdr:cNvSpPr txBox="1">
          <a:spLocks noChangeArrowheads="1"/>
        </xdr:cNvSpPr>
      </xdr:nvSpPr>
      <xdr:spPr>
        <a:xfrm>
          <a:off x="19050" y="6524625"/>
          <a:ext cx="7334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ค่าตอบแทนประจำตำแหน่ง</a:t>
          </a:r>
        </a:p>
      </xdr:txBody>
    </xdr:sp>
    <xdr:clientData/>
  </xdr:twoCellAnchor>
  <xdr:twoCellAnchor>
    <xdr:from>
      <xdr:col>1</xdr:col>
      <xdr:colOff>19050</xdr:colOff>
      <xdr:row>21</xdr:row>
      <xdr:rowOff>9525</xdr:rowOff>
    </xdr:from>
    <xdr:to>
      <xdr:col>1</xdr:col>
      <xdr:colOff>619125</xdr:colOff>
      <xdr:row>22</xdr:row>
      <xdr:rowOff>38100</xdr:rowOff>
    </xdr:to>
    <xdr:sp>
      <xdr:nvSpPr>
        <xdr:cNvPr id="15" name="Text Box 1843"/>
        <xdr:cNvSpPr txBox="1">
          <a:spLocks noChangeArrowheads="1"/>
        </xdr:cNvSpPr>
      </xdr:nvSpPr>
      <xdr:spPr>
        <a:xfrm>
          <a:off x="19050" y="681990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ค่าตอบแทนพิเศษฯ</a:t>
          </a:r>
        </a:p>
      </xdr:txBody>
    </xdr:sp>
    <xdr:clientData/>
  </xdr:twoCellAnchor>
  <xdr:twoCellAnchor>
    <xdr:from>
      <xdr:col>1</xdr:col>
      <xdr:colOff>19050</xdr:colOff>
      <xdr:row>22</xdr:row>
      <xdr:rowOff>9525</xdr:rowOff>
    </xdr:from>
    <xdr:to>
      <xdr:col>1</xdr:col>
      <xdr:colOff>714375</xdr:colOff>
      <xdr:row>23</xdr:row>
      <xdr:rowOff>38100</xdr:rowOff>
    </xdr:to>
    <xdr:sp>
      <xdr:nvSpPr>
        <xdr:cNvPr id="16" name="Text Box 1844"/>
        <xdr:cNvSpPr txBox="1">
          <a:spLocks noChangeArrowheads="1"/>
        </xdr:cNvSpPr>
      </xdr:nvSpPr>
      <xdr:spPr>
        <a:xfrm>
          <a:off x="19050" y="7115175"/>
          <a:ext cx="695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ค่าตอบแทนเลขา/ที่ปรีกษา</a:t>
          </a:r>
        </a:p>
      </xdr:txBody>
    </xdr:sp>
    <xdr:clientData/>
  </xdr:twoCellAnchor>
  <xdr:twoCellAnchor>
    <xdr:from>
      <xdr:col>1</xdr:col>
      <xdr:colOff>19050</xdr:colOff>
      <xdr:row>23</xdr:row>
      <xdr:rowOff>9525</xdr:rowOff>
    </xdr:from>
    <xdr:to>
      <xdr:col>1</xdr:col>
      <xdr:colOff>714375</xdr:colOff>
      <xdr:row>24</xdr:row>
      <xdr:rowOff>38100</xdr:rowOff>
    </xdr:to>
    <xdr:sp>
      <xdr:nvSpPr>
        <xdr:cNvPr id="17" name="Text Box 1845"/>
        <xdr:cNvSpPr txBox="1">
          <a:spLocks noChangeArrowheads="1"/>
        </xdr:cNvSpPr>
      </xdr:nvSpPr>
      <xdr:spPr>
        <a:xfrm>
          <a:off x="19050" y="7410450"/>
          <a:ext cx="695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ค่าตอบแทนสมาชิกสภา</a:t>
          </a:r>
        </a:p>
      </xdr:txBody>
    </xdr:sp>
    <xdr:clientData/>
  </xdr:twoCellAnchor>
  <xdr:twoCellAnchor>
    <xdr:from>
      <xdr:col>1</xdr:col>
      <xdr:colOff>428625</xdr:colOff>
      <xdr:row>29</xdr:row>
      <xdr:rowOff>438150</xdr:rowOff>
    </xdr:from>
    <xdr:to>
      <xdr:col>2</xdr:col>
      <xdr:colOff>47625</xdr:colOff>
      <xdr:row>31</xdr:row>
      <xdr:rowOff>95250</xdr:rowOff>
    </xdr:to>
    <xdr:sp>
      <xdr:nvSpPr>
        <xdr:cNvPr id="18" name="Text Box 1846"/>
        <xdr:cNvSpPr txBox="1">
          <a:spLocks noChangeArrowheads="1"/>
        </xdr:cNvSpPr>
      </xdr:nvSpPr>
      <xdr:spPr>
        <a:xfrm>
          <a:off x="428625" y="9753600"/>
          <a:ext cx="6381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(เงินเดือน ฝ่ายประจำ)</a:t>
          </a:r>
        </a:p>
      </xdr:txBody>
    </xdr:sp>
    <xdr:clientData/>
  </xdr:twoCellAnchor>
  <xdr:twoCellAnchor>
    <xdr:from>
      <xdr:col>1</xdr:col>
      <xdr:colOff>19050</xdr:colOff>
      <xdr:row>31</xdr:row>
      <xdr:rowOff>9525</xdr:rowOff>
    </xdr:from>
    <xdr:to>
      <xdr:col>1</xdr:col>
      <xdr:colOff>571500</xdr:colOff>
      <xdr:row>32</xdr:row>
      <xdr:rowOff>38100</xdr:rowOff>
    </xdr:to>
    <xdr:sp>
      <xdr:nvSpPr>
        <xdr:cNvPr id="19" name="Text Box 1847"/>
        <xdr:cNvSpPr txBox="1">
          <a:spLocks noChangeArrowheads="1"/>
        </xdr:cNvSpPr>
      </xdr:nvSpPr>
      <xdr:spPr>
        <a:xfrm>
          <a:off x="19050" y="10077450"/>
          <a:ext cx="552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เงินเดือนพนักงาน</a:t>
          </a:r>
        </a:p>
      </xdr:txBody>
    </xdr:sp>
    <xdr:clientData/>
  </xdr:twoCellAnchor>
  <xdr:twoCellAnchor>
    <xdr:from>
      <xdr:col>1</xdr:col>
      <xdr:colOff>19050</xdr:colOff>
      <xdr:row>32</xdr:row>
      <xdr:rowOff>9525</xdr:rowOff>
    </xdr:from>
    <xdr:to>
      <xdr:col>1</xdr:col>
      <xdr:colOff>571500</xdr:colOff>
      <xdr:row>33</xdr:row>
      <xdr:rowOff>38100</xdr:rowOff>
    </xdr:to>
    <xdr:sp>
      <xdr:nvSpPr>
        <xdr:cNvPr id="20" name="Text Box 1848"/>
        <xdr:cNvSpPr txBox="1">
          <a:spLocks noChangeArrowheads="1"/>
        </xdr:cNvSpPr>
      </xdr:nvSpPr>
      <xdr:spPr>
        <a:xfrm>
          <a:off x="19050" y="10372725"/>
          <a:ext cx="552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เงินเพิ่มฯพนักงาน</a:t>
          </a:r>
        </a:p>
      </xdr:txBody>
    </xdr:sp>
    <xdr:clientData/>
  </xdr:twoCellAnchor>
  <xdr:twoCellAnchor>
    <xdr:from>
      <xdr:col>1</xdr:col>
      <xdr:colOff>19050</xdr:colOff>
      <xdr:row>33</xdr:row>
      <xdr:rowOff>9525</xdr:rowOff>
    </xdr:from>
    <xdr:to>
      <xdr:col>1</xdr:col>
      <xdr:colOff>571500</xdr:colOff>
      <xdr:row>34</xdr:row>
      <xdr:rowOff>38100</xdr:rowOff>
    </xdr:to>
    <xdr:sp>
      <xdr:nvSpPr>
        <xdr:cNvPr id="21" name="Text Box 1849"/>
        <xdr:cNvSpPr txBox="1">
          <a:spLocks noChangeArrowheads="1"/>
        </xdr:cNvSpPr>
      </xdr:nvSpPr>
      <xdr:spPr>
        <a:xfrm>
          <a:off x="19050" y="10668000"/>
          <a:ext cx="552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เงินประจำตำแหน่ง</a:t>
          </a:r>
        </a:p>
      </xdr:txBody>
    </xdr:sp>
    <xdr:clientData/>
  </xdr:twoCellAnchor>
  <xdr:twoCellAnchor>
    <xdr:from>
      <xdr:col>1</xdr:col>
      <xdr:colOff>19050</xdr:colOff>
      <xdr:row>34</xdr:row>
      <xdr:rowOff>9525</xdr:rowOff>
    </xdr:from>
    <xdr:to>
      <xdr:col>1</xdr:col>
      <xdr:colOff>666750</xdr:colOff>
      <xdr:row>35</xdr:row>
      <xdr:rowOff>38100</xdr:rowOff>
    </xdr:to>
    <xdr:sp>
      <xdr:nvSpPr>
        <xdr:cNvPr id="22" name="Text Box 1850"/>
        <xdr:cNvSpPr txBox="1">
          <a:spLocks noChangeArrowheads="1"/>
        </xdr:cNvSpPr>
      </xdr:nvSpPr>
      <xdr:spPr>
        <a:xfrm>
          <a:off x="19050" y="10963275"/>
          <a:ext cx="647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ค่าจ้างลูกจ้างประจำ</a:t>
          </a:r>
        </a:p>
      </xdr:txBody>
    </xdr:sp>
    <xdr:clientData/>
  </xdr:twoCellAnchor>
  <xdr:twoCellAnchor>
    <xdr:from>
      <xdr:col>1</xdr:col>
      <xdr:colOff>19050</xdr:colOff>
      <xdr:row>35</xdr:row>
      <xdr:rowOff>9525</xdr:rowOff>
    </xdr:from>
    <xdr:to>
      <xdr:col>1</xdr:col>
      <xdr:colOff>676275</xdr:colOff>
      <xdr:row>36</xdr:row>
      <xdr:rowOff>38100</xdr:rowOff>
    </xdr:to>
    <xdr:sp>
      <xdr:nvSpPr>
        <xdr:cNvPr id="23" name="Text Box 1851"/>
        <xdr:cNvSpPr txBox="1">
          <a:spLocks noChangeArrowheads="1"/>
        </xdr:cNvSpPr>
      </xdr:nvSpPr>
      <xdr:spPr>
        <a:xfrm>
          <a:off x="19050" y="11258550"/>
          <a:ext cx="657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เงินเพิ่มฯลูกจ้างประจำ</a:t>
          </a:r>
        </a:p>
      </xdr:txBody>
    </xdr:sp>
    <xdr:clientData/>
  </xdr:twoCellAnchor>
  <xdr:twoCellAnchor>
    <xdr:from>
      <xdr:col>1</xdr:col>
      <xdr:colOff>19050</xdr:colOff>
      <xdr:row>36</xdr:row>
      <xdr:rowOff>9525</xdr:rowOff>
    </xdr:from>
    <xdr:to>
      <xdr:col>1</xdr:col>
      <xdr:colOff>666750</xdr:colOff>
      <xdr:row>37</xdr:row>
      <xdr:rowOff>38100</xdr:rowOff>
    </xdr:to>
    <xdr:sp>
      <xdr:nvSpPr>
        <xdr:cNvPr id="24" name="Text Box 1852"/>
        <xdr:cNvSpPr txBox="1">
          <a:spLocks noChangeArrowheads="1"/>
        </xdr:cNvSpPr>
      </xdr:nvSpPr>
      <xdr:spPr>
        <a:xfrm>
          <a:off x="19050" y="11553825"/>
          <a:ext cx="647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ค่าจ้างพนักงานจ้าง</a:t>
          </a:r>
        </a:p>
      </xdr:txBody>
    </xdr:sp>
    <xdr:clientData/>
  </xdr:twoCellAnchor>
  <xdr:twoCellAnchor>
    <xdr:from>
      <xdr:col>1</xdr:col>
      <xdr:colOff>19050</xdr:colOff>
      <xdr:row>37</xdr:row>
      <xdr:rowOff>9525</xdr:rowOff>
    </xdr:from>
    <xdr:to>
      <xdr:col>1</xdr:col>
      <xdr:colOff>666750</xdr:colOff>
      <xdr:row>38</xdr:row>
      <xdr:rowOff>38100</xdr:rowOff>
    </xdr:to>
    <xdr:sp>
      <xdr:nvSpPr>
        <xdr:cNvPr id="25" name="Text Box 1853"/>
        <xdr:cNvSpPr txBox="1">
          <a:spLocks noChangeArrowheads="1"/>
        </xdr:cNvSpPr>
      </xdr:nvSpPr>
      <xdr:spPr>
        <a:xfrm>
          <a:off x="19050" y="11849100"/>
          <a:ext cx="647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เงินเพิ่มฯพนักงานจ้าง</a:t>
          </a:r>
        </a:p>
      </xdr:txBody>
    </xdr:sp>
    <xdr:clientData/>
  </xdr:twoCellAnchor>
  <xdr:twoCellAnchor>
    <xdr:from>
      <xdr:col>1</xdr:col>
      <xdr:colOff>457200</xdr:colOff>
      <xdr:row>40</xdr:row>
      <xdr:rowOff>57150</xdr:rowOff>
    </xdr:from>
    <xdr:to>
      <xdr:col>3</xdr:col>
      <xdr:colOff>114300</xdr:colOff>
      <xdr:row>40</xdr:row>
      <xdr:rowOff>247650</xdr:rowOff>
    </xdr:to>
    <xdr:sp>
      <xdr:nvSpPr>
        <xdr:cNvPr id="26" name="Text Box 1854"/>
        <xdr:cNvSpPr txBox="1">
          <a:spLocks noChangeArrowheads="1"/>
        </xdr:cNvSpPr>
      </xdr:nvSpPr>
      <xdr:spPr>
        <a:xfrm>
          <a:off x="457200" y="12782550"/>
          <a:ext cx="781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(ค่าตอบแทน)</a:t>
          </a:r>
        </a:p>
      </xdr:txBody>
    </xdr:sp>
    <xdr:clientData/>
  </xdr:twoCellAnchor>
  <xdr:twoCellAnchor>
    <xdr:from>
      <xdr:col>0</xdr:col>
      <xdr:colOff>19050</xdr:colOff>
      <xdr:row>41</xdr:row>
      <xdr:rowOff>0</xdr:rowOff>
    </xdr:from>
    <xdr:to>
      <xdr:col>1</xdr:col>
      <xdr:colOff>895350</xdr:colOff>
      <xdr:row>42</xdr:row>
      <xdr:rowOff>19050</xdr:rowOff>
    </xdr:to>
    <xdr:sp>
      <xdr:nvSpPr>
        <xdr:cNvPr id="27" name="Text Box 1855"/>
        <xdr:cNvSpPr txBox="1">
          <a:spLocks noChangeArrowheads="1"/>
        </xdr:cNvSpPr>
      </xdr:nvSpPr>
      <xdr:spPr>
        <a:xfrm>
          <a:off x="0" y="13020675"/>
          <a:ext cx="895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เป็นประโยชน์ แก่ อปท.</a:t>
          </a:r>
        </a:p>
      </xdr:txBody>
    </xdr:sp>
    <xdr:clientData/>
  </xdr:twoCellAnchor>
  <xdr:twoCellAnchor>
    <xdr:from>
      <xdr:col>1</xdr:col>
      <xdr:colOff>19050</xdr:colOff>
      <xdr:row>42</xdr:row>
      <xdr:rowOff>0</xdr:rowOff>
    </xdr:from>
    <xdr:to>
      <xdr:col>1</xdr:col>
      <xdr:colOff>561975</xdr:colOff>
      <xdr:row>43</xdr:row>
      <xdr:rowOff>9525</xdr:rowOff>
    </xdr:to>
    <xdr:sp>
      <xdr:nvSpPr>
        <xdr:cNvPr id="28" name="Text Box 1856"/>
        <xdr:cNvSpPr txBox="1">
          <a:spLocks noChangeArrowheads="1"/>
        </xdr:cNvSpPr>
      </xdr:nvSpPr>
      <xdr:spPr>
        <a:xfrm>
          <a:off x="19050" y="13315950"/>
          <a:ext cx="542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ค่าเบี้ยประชุม</a:t>
          </a:r>
        </a:p>
      </xdr:txBody>
    </xdr:sp>
    <xdr:clientData/>
  </xdr:twoCellAnchor>
  <xdr:twoCellAnchor>
    <xdr:from>
      <xdr:col>1</xdr:col>
      <xdr:colOff>19050</xdr:colOff>
      <xdr:row>43</xdr:row>
      <xdr:rowOff>76200</xdr:rowOff>
    </xdr:from>
    <xdr:to>
      <xdr:col>1</xdr:col>
      <xdr:colOff>561975</xdr:colOff>
      <xdr:row>44</xdr:row>
      <xdr:rowOff>0</xdr:rowOff>
    </xdr:to>
    <xdr:sp>
      <xdr:nvSpPr>
        <xdr:cNvPr id="29" name="Text Box 1857"/>
        <xdr:cNvSpPr txBox="1">
          <a:spLocks noChangeArrowheads="1"/>
        </xdr:cNvSpPr>
      </xdr:nvSpPr>
      <xdr:spPr>
        <a:xfrm>
          <a:off x="19050" y="13687425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นอกเวลาฯ</a:t>
          </a:r>
        </a:p>
      </xdr:txBody>
    </xdr:sp>
    <xdr:clientData/>
  </xdr:twoCellAnchor>
  <xdr:twoCellAnchor>
    <xdr:from>
      <xdr:col>1</xdr:col>
      <xdr:colOff>19050</xdr:colOff>
      <xdr:row>44</xdr:row>
      <xdr:rowOff>76200</xdr:rowOff>
    </xdr:from>
    <xdr:to>
      <xdr:col>1</xdr:col>
      <xdr:colOff>561975</xdr:colOff>
      <xdr:row>45</xdr:row>
      <xdr:rowOff>0</xdr:rowOff>
    </xdr:to>
    <xdr:sp>
      <xdr:nvSpPr>
        <xdr:cNvPr id="30" name="Text Box 1858"/>
        <xdr:cNvSpPr txBox="1">
          <a:spLocks noChangeArrowheads="1"/>
        </xdr:cNvSpPr>
      </xdr:nvSpPr>
      <xdr:spPr>
        <a:xfrm>
          <a:off x="19050" y="13982700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ค่าเช่าบ้าน</a:t>
          </a:r>
        </a:p>
      </xdr:txBody>
    </xdr:sp>
    <xdr:clientData/>
  </xdr:twoCellAnchor>
  <xdr:twoCellAnchor>
    <xdr:from>
      <xdr:col>1</xdr:col>
      <xdr:colOff>19050</xdr:colOff>
      <xdr:row>45</xdr:row>
      <xdr:rowOff>76200</xdr:rowOff>
    </xdr:from>
    <xdr:to>
      <xdr:col>1</xdr:col>
      <xdr:colOff>561975</xdr:colOff>
      <xdr:row>46</xdr:row>
      <xdr:rowOff>0</xdr:rowOff>
    </xdr:to>
    <xdr:sp>
      <xdr:nvSpPr>
        <xdr:cNvPr id="31" name="Text Box 1859"/>
        <xdr:cNvSpPr txBox="1">
          <a:spLocks noChangeArrowheads="1"/>
        </xdr:cNvSpPr>
      </xdr:nvSpPr>
      <xdr:spPr>
        <a:xfrm>
          <a:off x="19050" y="14277975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ศึกษาบุตร</a:t>
          </a:r>
        </a:p>
      </xdr:txBody>
    </xdr:sp>
    <xdr:clientData/>
  </xdr:twoCellAnchor>
  <xdr:twoCellAnchor>
    <xdr:from>
      <xdr:col>1</xdr:col>
      <xdr:colOff>19050</xdr:colOff>
      <xdr:row>45</xdr:row>
      <xdr:rowOff>285750</xdr:rowOff>
    </xdr:from>
    <xdr:to>
      <xdr:col>1</xdr:col>
      <xdr:colOff>742950</xdr:colOff>
      <xdr:row>46</xdr:row>
      <xdr:rowOff>257175</xdr:rowOff>
    </xdr:to>
    <xdr:sp>
      <xdr:nvSpPr>
        <xdr:cNvPr id="32" name="Text Box 1860"/>
        <xdr:cNvSpPr txBox="1">
          <a:spLocks noChangeArrowheads="1"/>
        </xdr:cNvSpPr>
      </xdr:nvSpPr>
      <xdr:spPr>
        <a:xfrm>
          <a:off x="19050" y="14487525"/>
          <a:ext cx="723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รักษาพยาบาล</a:t>
          </a:r>
        </a:p>
      </xdr:txBody>
    </xdr:sp>
    <xdr:clientData/>
  </xdr:twoCellAnchor>
  <xdr:twoCellAnchor>
    <xdr:from>
      <xdr:col>1</xdr:col>
      <xdr:colOff>485775</xdr:colOff>
      <xdr:row>49</xdr:row>
      <xdr:rowOff>57150</xdr:rowOff>
    </xdr:from>
    <xdr:to>
      <xdr:col>3</xdr:col>
      <xdr:colOff>142875</xdr:colOff>
      <xdr:row>49</xdr:row>
      <xdr:rowOff>247650</xdr:rowOff>
    </xdr:to>
    <xdr:sp>
      <xdr:nvSpPr>
        <xdr:cNvPr id="33" name="Text Box 1861"/>
        <xdr:cNvSpPr txBox="1">
          <a:spLocks noChangeArrowheads="1"/>
        </xdr:cNvSpPr>
      </xdr:nvSpPr>
      <xdr:spPr>
        <a:xfrm>
          <a:off x="485775" y="15440025"/>
          <a:ext cx="781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(ค่าใช้สอย)</a:t>
          </a:r>
        </a:p>
      </xdr:txBody>
    </xdr:sp>
    <xdr:clientData/>
  </xdr:twoCellAnchor>
  <xdr:twoCellAnchor>
    <xdr:from>
      <xdr:col>1</xdr:col>
      <xdr:colOff>19050</xdr:colOff>
      <xdr:row>50</xdr:row>
      <xdr:rowOff>76200</xdr:rowOff>
    </xdr:from>
    <xdr:to>
      <xdr:col>1</xdr:col>
      <xdr:colOff>561975</xdr:colOff>
      <xdr:row>51</xdr:row>
      <xdr:rowOff>0</xdr:rowOff>
    </xdr:to>
    <xdr:sp>
      <xdr:nvSpPr>
        <xdr:cNvPr id="34" name="Text Box 1862"/>
        <xdr:cNvSpPr txBox="1">
          <a:spLocks noChangeArrowheads="1"/>
        </xdr:cNvSpPr>
      </xdr:nvSpPr>
      <xdr:spPr>
        <a:xfrm>
          <a:off x="19050" y="15754350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บริการ</a:t>
          </a:r>
        </a:p>
      </xdr:txBody>
    </xdr:sp>
    <xdr:clientData/>
  </xdr:twoCellAnchor>
  <xdr:twoCellAnchor>
    <xdr:from>
      <xdr:col>1</xdr:col>
      <xdr:colOff>19050</xdr:colOff>
      <xdr:row>51</xdr:row>
      <xdr:rowOff>76200</xdr:rowOff>
    </xdr:from>
    <xdr:to>
      <xdr:col>1</xdr:col>
      <xdr:colOff>561975</xdr:colOff>
      <xdr:row>52</xdr:row>
      <xdr:rowOff>0</xdr:rowOff>
    </xdr:to>
    <xdr:sp>
      <xdr:nvSpPr>
        <xdr:cNvPr id="35" name="Text Box 1863"/>
        <xdr:cNvSpPr txBox="1">
          <a:spLocks noChangeArrowheads="1"/>
        </xdr:cNvSpPr>
      </xdr:nvSpPr>
      <xdr:spPr>
        <a:xfrm>
          <a:off x="19050" y="16049625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รับรอง</a:t>
          </a:r>
        </a:p>
      </xdr:txBody>
    </xdr:sp>
    <xdr:clientData/>
  </xdr:twoCellAnchor>
  <xdr:twoCellAnchor>
    <xdr:from>
      <xdr:col>1</xdr:col>
      <xdr:colOff>19050</xdr:colOff>
      <xdr:row>51</xdr:row>
      <xdr:rowOff>285750</xdr:rowOff>
    </xdr:from>
    <xdr:to>
      <xdr:col>1</xdr:col>
      <xdr:colOff>828675</xdr:colOff>
      <xdr:row>53</xdr:row>
      <xdr:rowOff>9525</xdr:rowOff>
    </xdr:to>
    <xdr:sp>
      <xdr:nvSpPr>
        <xdr:cNvPr id="36" name="Text Box 1864"/>
        <xdr:cNvSpPr txBox="1">
          <a:spLocks noChangeArrowheads="1"/>
        </xdr:cNvSpPr>
      </xdr:nvSpPr>
      <xdr:spPr>
        <a:xfrm>
          <a:off x="19050" y="16259175"/>
          <a:ext cx="809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รายจ่ายเกี่ยวเนื่องฯ</a:t>
          </a:r>
        </a:p>
      </xdr:txBody>
    </xdr:sp>
    <xdr:clientData/>
  </xdr:twoCellAnchor>
  <xdr:twoCellAnchor>
    <xdr:from>
      <xdr:col>1</xdr:col>
      <xdr:colOff>19050</xdr:colOff>
      <xdr:row>53</xdr:row>
      <xdr:rowOff>76200</xdr:rowOff>
    </xdr:from>
    <xdr:to>
      <xdr:col>1</xdr:col>
      <xdr:colOff>561975</xdr:colOff>
      <xdr:row>54</xdr:row>
      <xdr:rowOff>0</xdr:rowOff>
    </xdr:to>
    <xdr:sp>
      <xdr:nvSpPr>
        <xdr:cNvPr id="37" name="Text Box 1865"/>
        <xdr:cNvSpPr txBox="1">
          <a:spLocks noChangeArrowheads="1"/>
        </xdr:cNvSpPr>
      </xdr:nvSpPr>
      <xdr:spPr>
        <a:xfrm>
          <a:off x="19050" y="16640175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ซ่อมแซม</a:t>
          </a:r>
        </a:p>
      </xdr:txBody>
    </xdr:sp>
    <xdr:clientData/>
  </xdr:twoCellAnchor>
  <xdr:twoCellAnchor>
    <xdr:from>
      <xdr:col>1</xdr:col>
      <xdr:colOff>504825</xdr:colOff>
      <xdr:row>60</xdr:row>
      <xdr:rowOff>57150</xdr:rowOff>
    </xdr:from>
    <xdr:to>
      <xdr:col>3</xdr:col>
      <xdr:colOff>0</xdr:colOff>
      <xdr:row>60</xdr:row>
      <xdr:rowOff>285750</xdr:rowOff>
    </xdr:to>
    <xdr:sp>
      <xdr:nvSpPr>
        <xdr:cNvPr id="38" name="Text Box 1866"/>
        <xdr:cNvSpPr txBox="1">
          <a:spLocks noChangeArrowheads="1"/>
        </xdr:cNvSpPr>
      </xdr:nvSpPr>
      <xdr:spPr>
        <a:xfrm>
          <a:off x="504825" y="18992850"/>
          <a:ext cx="619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(ค่าวัสดุ)</a:t>
          </a:r>
        </a:p>
      </xdr:txBody>
    </xdr:sp>
    <xdr:clientData/>
  </xdr:twoCellAnchor>
  <xdr:twoCellAnchor>
    <xdr:from>
      <xdr:col>1</xdr:col>
      <xdr:colOff>19050</xdr:colOff>
      <xdr:row>61</xdr:row>
      <xdr:rowOff>76200</xdr:rowOff>
    </xdr:from>
    <xdr:to>
      <xdr:col>1</xdr:col>
      <xdr:colOff>561975</xdr:colOff>
      <xdr:row>62</xdr:row>
      <xdr:rowOff>0</xdr:rowOff>
    </xdr:to>
    <xdr:sp>
      <xdr:nvSpPr>
        <xdr:cNvPr id="39" name="Text Box 1867"/>
        <xdr:cNvSpPr txBox="1">
          <a:spLocks noChangeArrowheads="1"/>
        </xdr:cNvSpPr>
      </xdr:nvSpPr>
      <xdr:spPr>
        <a:xfrm>
          <a:off x="19050" y="19307175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สำนักงาน</a:t>
          </a:r>
        </a:p>
      </xdr:txBody>
    </xdr:sp>
    <xdr:clientData/>
  </xdr:twoCellAnchor>
  <xdr:twoCellAnchor>
    <xdr:from>
      <xdr:col>1</xdr:col>
      <xdr:colOff>19050</xdr:colOff>
      <xdr:row>61</xdr:row>
      <xdr:rowOff>276225</xdr:rowOff>
    </xdr:from>
    <xdr:to>
      <xdr:col>1</xdr:col>
      <xdr:colOff>561975</xdr:colOff>
      <xdr:row>63</xdr:row>
      <xdr:rowOff>0</xdr:rowOff>
    </xdr:to>
    <xdr:sp>
      <xdr:nvSpPr>
        <xdr:cNvPr id="40" name="Text Box 1868"/>
        <xdr:cNvSpPr txBox="1">
          <a:spLocks noChangeArrowheads="1"/>
        </xdr:cNvSpPr>
      </xdr:nvSpPr>
      <xdr:spPr>
        <a:xfrm>
          <a:off x="19050" y="19507200"/>
          <a:ext cx="542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ไฟฟ้าและวิทยุ</a:t>
          </a:r>
        </a:p>
      </xdr:txBody>
    </xdr:sp>
    <xdr:clientData/>
  </xdr:twoCellAnchor>
  <xdr:twoCellAnchor>
    <xdr:from>
      <xdr:col>1</xdr:col>
      <xdr:colOff>9525</xdr:colOff>
      <xdr:row>62</xdr:row>
      <xdr:rowOff>285750</xdr:rowOff>
    </xdr:from>
    <xdr:to>
      <xdr:col>1</xdr:col>
      <xdr:colOff>552450</xdr:colOff>
      <xdr:row>64</xdr:row>
      <xdr:rowOff>9525</xdr:rowOff>
    </xdr:to>
    <xdr:sp>
      <xdr:nvSpPr>
        <xdr:cNvPr id="41" name="Text Box 1869"/>
        <xdr:cNvSpPr txBox="1">
          <a:spLocks noChangeArrowheads="1"/>
        </xdr:cNvSpPr>
      </xdr:nvSpPr>
      <xdr:spPr>
        <a:xfrm>
          <a:off x="9525" y="19812000"/>
          <a:ext cx="542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งานบ้านงานครัว</a:t>
          </a:r>
        </a:p>
      </xdr:txBody>
    </xdr:sp>
    <xdr:clientData/>
  </xdr:twoCellAnchor>
  <xdr:twoCellAnchor>
    <xdr:from>
      <xdr:col>1</xdr:col>
      <xdr:colOff>19050</xdr:colOff>
      <xdr:row>64</xdr:row>
      <xdr:rowOff>9525</xdr:rowOff>
    </xdr:from>
    <xdr:to>
      <xdr:col>1</xdr:col>
      <xdr:colOff>561975</xdr:colOff>
      <xdr:row>65</xdr:row>
      <xdr:rowOff>28575</xdr:rowOff>
    </xdr:to>
    <xdr:sp>
      <xdr:nvSpPr>
        <xdr:cNvPr id="42" name="Text Box 1870"/>
        <xdr:cNvSpPr txBox="1">
          <a:spLocks noChangeArrowheads="1"/>
        </xdr:cNvSpPr>
      </xdr:nvSpPr>
      <xdr:spPr>
        <a:xfrm>
          <a:off x="19050" y="20126325"/>
          <a:ext cx="542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อาหารเสริม(นม)</a:t>
          </a:r>
        </a:p>
      </xdr:txBody>
    </xdr:sp>
    <xdr:clientData/>
  </xdr:twoCellAnchor>
  <xdr:twoCellAnchor>
    <xdr:from>
      <xdr:col>1</xdr:col>
      <xdr:colOff>19050</xdr:colOff>
      <xdr:row>65</xdr:row>
      <xdr:rowOff>9525</xdr:rowOff>
    </xdr:from>
    <xdr:to>
      <xdr:col>1</xdr:col>
      <xdr:colOff>561975</xdr:colOff>
      <xdr:row>66</xdr:row>
      <xdr:rowOff>28575</xdr:rowOff>
    </xdr:to>
    <xdr:sp>
      <xdr:nvSpPr>
        <xdr:cNvPr id="43" name="Text Box 1871"/>
        <xdr:cNvSpPr txBox="1">
          <a:spLocks noChangeArrowheads="1"/>
        </xdr:cNvSpPr>
      </xdr:nvSpPr>
      <xdr:spPr>
        <a:xfrm>
          <a:off x="19050" y="20421600"/>
          <a:ext cx="542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อาหารกลางวัน</a:t>
          </a:r>
        </a:p>
      </xdr:txBody>
    </xdr:sp>
    <xdr:clientData/>
  </xdr:twoCellAnchor>
  <xdr:twoCellAnchor>
    <xdr:from>
      <xdr:col>1</xdr:col>
      <xdr:colOff>19050</xdr:colOff>
      <xdr:row>66</xdr:row>
      <xdr:rowOff>76200</xdr:rowOff>
    </xdr:from>
    <xdr:to>
      <xdr:col>1</xdr:col>
      <xdr:colOff>561975</xdr:colOff>
      <xdr:row>67</xdr:row>
      <xdr:rowOff>0</xdr:rowOff>
    </xdr:to>
    <xdr:sp>
      <xdr:nvSpPr>
        <xdr:cNvPr id="44" name="Text Box 1872"/>
        <xdr:cNvSpPr txBox="1">
          <a:spLocks noChangeArrowheads="1"/>
        </xdr:cNvSpPr>
      </xdr:nvSpPr>
      <xdr:spPr>
        <a:xfrm>
          <a:off x="19050" y="20783550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ก่อสร้าง</a:t>
          </a:r>
        </a:p>
      </xdr:txBody>
    </xdr:sp>
    <xdr:clientData/>
  </xdr:twoCellAnchor>
  <xdr:twoCellAnchor>
    <xdr:from>
      <xdr:col>1</xdr:col>
      <xdr:colOff>19050</xdr:colOff>
      <xdr:row>67</xdr:row>
      <xdr:rowOff>9525</xdr:rowOff>
    </xdr:from>
    <xdr:to>
      <xdr:col>1</xdr:col>
      <xdr:colOff>704850</xdr:colOff>
      <xdr:row>68</xdr:row>
      <xdr:rowOff>28575</xdr:rowOff>
    </xdr:to>
    <xdr:sp>
      <xdr:nvSpPr>
        <xdr:cNvPr id="45" name="Text Box 1873"/>
        <xdr:cNvSpPr txBox="1">
          <a:spLocks noChangeArrowheads="1"/>
        </xdr:cNvSpPr>
      </xdr:nvSpPr>
      <xdr:spPr>
        <a:xfrm>
          <a:off x="19050" y="21012150"/>
          <a:ext cx="685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ยานพาหนะและขนส่ง</a:t>
          </a:r>
        </a:p>
      </xdr:txBody>
    </xdr:sp>
    <xdr:clientData/>
  </xdr:twoCellAnchor>
  <xdr:twoCellAnchor>
    <xdr:from>
      <xdr:col>1</xdr:col>
      <xdr:colOff>19050</xdr:colOff>
      <xdr:row>68</xdr:row>
      <xdr:rowOff>9525</xdr:rowOff>
    </xdr:from>
    <xdr:to>
      <xdr:col>1</xdr:col>
      <xdr:colOff>704850</xdr:colOff>
      <xdr:row>69</xdr:row>
      <xdr:rowOff>28575</xdr:rowOff>
    </xdr:to>
    <xdr:sp>
      <xdr:nvSpPr>
        <xdr:cNvPr id="46" name="Text Box 1874"/>
        <xdr:cNvSpPr txBox="1">
          <a:spLocks noChangeArrowheads="1"/>
        </xdr:cNvSpPr>
      </xdr:nvSpPr>
      <xdr:spPr>
        <a:xfrm>
          <a:off x="19050" y="21307425"/>
          <a:ext cx="685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เชื้อเพลิงและหล่อลื่น</a:t>
          </a:r>
        </a:p>
      </xdr:txBody>
    </xdr:sp>
    <xdr:clientData/>
  </xdr:twoCellAnchor>
  <xdr:twoCellAnchor>
    <xdr:from>
      <xdr:col>1</xdr:col>
      <xdr:colOff>19050</xdr:colOff>
      <xdr:row>69</xdr:row>
      <xdr:rowOff>9525</xdr:rowOff>
    </xdr:from>
    <xdr:to>
      <xdr:col>1</xdr:col>
      <xdr:colOff>704850</xdr:colOff>
      <xdr:row>70</xdr:row>
      <xdr:rowOff>28575</xdr:rowOff>
    </xdr:to>
    <xdr:sp>
      <xdr:nvSpPr>
        <xdr:cNvPr id="47" name="Text Box 1875"/>
        <xdr:cNvSpPr txBox="1">
          <a:spLocks noChangeArrowheads="1"/>
        </xdr:cNvSpPr>
      </xdr:nvSpPr>
      <xdr:spPr>
        <a:xfrm>
          <a:off x="19050" y="21602700"/>
          <a:ext cx="685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วิทยาศาสตร์หรือการแพทย์</a:t>
          </a:r>
        </a:p>
      </xdr:txBody>
    </xdr:sp>
    <xdr:clientData/>
  </xdr:twoCellAnchor>
  <xdr:twoCellAnchor>
    <xdr:from>
      <xdr:col>1</xdr:col>
      <xdr:colOff>19050</xdr:colOff>
      <xdr:row>70</xdr:row>
      <xdr:rowOff>76200</xdr:rowOff>
    </xdr:from>
    <xdr:to>
      <xdr:col>1</xdr:col>
      <xdr:colOff>561975</xdr:colOff>
      <xdr:row>71</xdr:row>
      <xdr:rowOff>0</xdr:rowOff>
    </xdr:to>
    <xdr:sp>
      <xdr:nvSpPr>
        <xdr:cNvPr id="48" name="Text Box 1876"/>
        <xdr:cNvSpPr txBox="1">
          <a:spLocks noChangeArrowheads="1"/>
        </xdr:cNvSpPr>
      </xdr:nvSpPr>
      <xdr:spPr>
        <a:xfrm>
          <a:off x="19050" y="21964650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การเกษตร</a:t>
          </a:r>
        </a:p>
      </xdr:txBody>
    </xdr:sp>
    <xdr:clientData/>
  </xdr:twoCellAnchor>
  <xdr:twoCellAnchor>
    <xdr:from>
      <xdr:col>1</xdr:col>
      <xdr:colOff>19050</xdr:colOff>
      <xdr:row>70</xdr:row>
      <xdr:rowOff>276225</xdr:rowOff>
    </xdr:from>
    <xdr:to>
      <xdr:col>1</xdr:col>
      <xdr:colOff>619125</xdr:colOff>
      <xdr:row>72</xdr:row>
      <xdr:rowOff>0</xdr:rowOff>
    </xdr:to>
    <xdr:sp>
      <xdr:nvSpPr>
        <xdr:cNvPr id="49" name="Text Box 1877"/>
        <xdr:cNvSpPr txBox="1">
          <a:spLocks noChangeArrowheads="1"/>
        </xdr:cNvSpPr>
      </xdr:nvSpPr>
      <xdr:spPr>
        <a:xfrm>
          <a:off x="19050" y="22164675"/>
          <a:ext cx="600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โฆษณาและเผยแพร่</a:t>
          </a:r>
        </a:p>
      </xdr:txBody>
    </xdr:sp>
    <xdr:clientData/>
  </xdr:twoCellAnchor>
  <xdr:twoCellAnchor>
    <xdr:from>
      <xdr:col>1</xdr:col>
      <xdr:colOff>19050</xdr:colOff>
      <xdr:row>72</xdr:row>
      <xdr:rowOff>9525</xdr:rowOff>
    </xdr:from>
    <xdr:to>
      <xdr:col>1</xdr:col>
      <xdr:colOff>561975</xdr:colOff>
      <xdr:row>73</xdr:row>
      <xdr:rowOff>0</xdr:rowOff>
    </xdr:to>
    <xdr:sp>
      <xdr:nvSpPr>
        <xdr:cNvPr id="50" name="Text Box 1878"/>
        <xdr:cNvSpPr txBox="1">
          <a:spLocks noChangeArrowheads="1"/>
        </xdr:cNvSpPr>
      </xdr:nvSpPr>
      <xdr:spPr>
        <a:xfrm>
          <a:off x="19050" y="22488525"/>
          <a:ext cx="542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เครื่องแต่งกาย</a:t>
          </a:r>
        </a:p>
      </xdr:txBody>
    </xdr:sp>
    <xdr:clientData/>
  </xdr:twoCellAnchor>
  <xdr:twoCellAnchor>
    <xdr:from>
      <xdr:col>1</xdr:col>
      <xdr:colOff>19050</xdr:colOff>
      <xdr:row>73</xdr:row>
      <xdr:rowOff>76200</xdr:rowOff>
    </xdr:from>
    <xdr:to>
      <xdr:col>1</xdr:col>
      <xdr:colOff>561975</xdr:colOff>
      <xdr:row>74</xdr:row>
      <xdr:rowOff>0</xdr:rowOff>
    </xdr:to>
    <xdr:sp>
      <xdr:nvSpPr>
        <xdr:cNvPr id="51" name="Text Box 1879"/>
        <xdr:cNvSpPr txBox="1">
          <a:spLocks noChangeArrowheads="1"/>
        </xdr:cNvSpPr>
      </xdr:nvSpPr>
      <xdr:spPr>
        <a:xfrm>
          <a:off x="19050" y="22850475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กีฬา</a:t>
          </a:r>
        </a:p>
      </xdr:txBody>
    </xdr:sp>
    <xdr:clientData/>
  </xdr:twoCellAnchor>
  <xdr:twoCellAnchor>
    <xdr:from>
      <xdr:col>1</xdr:col>
      <xdr:colOff>0</xdr:colOff>
      <xdr:row>74</xdr:row>
      <xdr:rowOff>76200</xdr:rowOff>
    </xdr:from>
    <xdr:to>
      <xdr:col>1</xdr:col>
      <xdr:colOff>619125</xdr:colOff>
      <xdr:row>75</xdr:row>
      <xdr:rowOff>0</xdr:rowOff>
    </xdr:to>
    <xdr:sp>
      <xdr:nvSpPr>
        <xdr:cNvPr id="52" name="Text Box 1880"/>
        <xdr:cNvSpPr txBox="1">
          <a:spLocks noChangeArrowheads="1"/>
        </xdr:cNvSpPr>
      </xdr:nvSpPr>
      <xdr:spPr>
        <a:xfrm>
          <a:off x="0" y="23145750"/>
          <a:ext cx="619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คอมพิวเตอร์</a:t>
          </a:r>
        </a:p>
      </xdr:txBody>
    </xdr:sp>
    <xdr:clientData/>
  </xdr:twoCellAnchor>
  <xdr:twoCellAnchor>
    <xdr:from>
      <xdr:col>1</xdr:col>
      <xdr:colOff>0</xdr:colOff>
      <xdr:row>75</xdr:row>
      <xdr:rowOff>76200</xdr:rowOff>
    </xdr:from>
    <xdr:to>
      <xdr:col>1</xdr:col>
      <xdr:colOff>619125</xdr:colOff>
      <xdr:row>76</xdr:row>
      <xdr:rowOff>0</xdr:rowOff>
    </xdr:to>
    <xdr:sp>
      <xdr:nvSpPr>
        <xdr:cNvPr id="53" name="Text Box 1881"/>
        <xdr:cNvSpPr txBox="1">
          <a:spLocks noChangeArrowheads="1"/>
        </xdr:cNvSpPr>
      </xdr:nvSpPr>
      <xdr:spPr>
        <a:xfrm>
          <a:off x="0" y="23441025"/>
          <a:ext cx="619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การศึกษา</a:t>
          </a:r>
        </a:p>
      </xdr:txBody>
    </xdr:sp>
    <xdr:clientData/>
  </xdr:twoCellAnchor>
  <xdr:twoCellAnchor>
    <xdr:from>
      <xdr:col>1</xdr:col>
      <xdr:colOff>0</xdr:colOff>
      <xdr:row>76</xdr:row>
      <xdr:rowOff>9525</xdr:rowOff>
    </xdr:from>
    <xdr:to>
      <xdr:col>1</xdr:col>
      <xdr:colOff>619125</xdr:colOff>
      <xdr:row>77</xdr:row>
      <xdr:rowOff>0</xdr:rowOff>
    </xdr:to>
    <xdr:sp>
      <xdr:nvSpPr>
        <xdr:cNvPr id="54" name="Text Box 1882"/>
        <xdr:cNvSpPr txBox="1">
          <a:spLocks noChangeArrowheads="1"/>
        </xdr:cNvSpPr>
      </xdr:nvSpPr>
      <xdr:spPr>
        <a:xfrm>
          <a:off x="0" y="23669625"/>
          <a:ext cx="619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เครื่องดับเพลิง</a:t>
          </a:r>
        </a:p>
      </xdr:txBody>
    </xdr:sp>
    <xdr:clientData/>
  </xdr:twoCellAnchor>
  <xdr:twoCellAnchor>
    <xdr:from>
      <xdr:col>1</xdr:col>
      <xdr:colOff>0</xdr:colOff>
      <xdr:row>77</xdr:row>
      <xdr:rowOff>76200</xdr:rowOff>
    </xdr:from>
    <xdr:to>
      <xdr:col>1</xdr:col>
      <xdr:colOff>619125</xdr:colOff>
      <xdr:row>78</xdr:row>
      <xdr:rowOff>0</xdr:rowOff>
    </xdr:to>
    <xdr:sp>
      <xdr:nvSpPr>
        <xdr:cNvPr id="55" name="Text Box 1883"/>
        <xdr:cNvSpPr txBox="1">
          <a:spLocks noChangeArrowheads="1"/>
        </xdr:cNvSpPr>
      </xdr:nvSpPr>
      <xdr:spPr>
        <a:xfrm>
          <a:off x="0" y="24031575"/>
          <a:ext cx="619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อื่น ๆ</a:t>
          </a:r>
        </a:p>
      </xdr:txBody>
    </xdr:sp>
    <xdr:clientData/>
  </xdr:twoCellAnchor>
  <xdr:twoCellAnchor>
    <xdr:from>
      <xdr:col>1</xdr:col>
      <xdr:colOff>457200</xdr:colOff>
      <xdr:row>79</xdr:row>
      <xdr:rowOff>257175</xdr:rowOff>
    </xdr:from>
    <xdr:to>
      <xdr:col>2</xdr:col>
      <xdr:colOff>57150</xdr:colOff>
      <xdr:row>81</xdr:row>
      <xdr:rowOff>47625</xdr:rowOff>
    </xdr:to>
    <xdr:sp>
      <xdr:nvSpPr>
        <xdr:cNvPr id="56" name="Text Box 1884"/>
        <xdr:cNvSpPr txBox="1">
          <a:spLocks noChangeArrowheads="1"/>
        </xdr:cNvSpPr>
      </xdr:nvSpPr>
      <xdr:spPr>
        <a:xfrm>
          <a:off x="457200" y="24803100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(ค่าสาธาร ณูปโภค)</a:t>
          </a:r>
        </a:p>
      </xdr:txBody>
    </xdr:sp>
    <xdr:clientData/>
  </xdr:twoCellAnchor>
  <xdr:twoCellAnchor>
    <xdr:from>
      <xdr:col>1</xdr:col>
      <xdr:colOff>0</xdr:colOff>
      <xdr:row>81</xdr:row>
      <xdr:rowOff>76200</xdr:rowOff>
    </xdr:from>
    <xdr:to>
      <xdr:col>1</xdr:col>
      <xdr:colOff>619125</xdr:colOff>
      <xdr:row>82</xdr:row>
      <xdr:rowOff>0</xdr:rowOff>
    </xdr:to>
    <xdr:sp>
      <xdr:nvSpPr>
        <xdr:cNvPr id="57" name="Text Box 1885"/>
        <xdr:cNvSpPr txBox="1">
          <a:spLocks noChangeArrowheads="1"/>
        </xdr:cNvSpPr>
      </xdr:nvSpPr>
      <xdr:spPr>
        <a:xfrm>
          <a:off x="0" y="25193625"/>
          <a:ext cx="619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ค่าไฟฟ้า</a:t>
          </a:r>
        </a:p>
      </xdr:txBody>
    </xdr:sp>
    <xdr:clientData/>
  </xdr:twoCellAnchor>
  <xdr:twoCellAnchor>
    <xdr:from>
      <xdr:col>1</xdr:col>
      <xdr:colOff>0</xdr:colOff>
      <xdr:row>82</xdr:row>
      <xdr:rowOff>76200</xdr:rowOff>
    </xdr:from>
    <xdr:to>
      <xdr:col>1</xdr:col>
      <xdr:colOff>619125</xdr:colOff>
      <xdr:row>83</xdr:row>
      <xdr:rowOff>0</xdr:rowOff>
    </xdr:to>
    <xdr:sp>
      <xdr:nvSpPr>
        <xdr:cNvPr id="58" name="Text Box 1886"/>
        <xdr:cNvSpPr txBox="1">
          <a:spLocks noChangeArrowheads="1"/>
        </xdr:cNvSpPr>
      </xdr:nvSpPr>
      <xdr:spPr>
        <a:xfrm>
          <a:off x="0" y="25469850"/>
          <a:ext cx="619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ค่าโทรศัพท์</a:t>
          </a:r>
        </a:p>
      </xdr:txBody>
    </xdr:sp>
    <xdr:clientData/>
  </xdr:twoCellAnchor>
  <xdr:twoCellAnchor>
    <xdr:from>
      <xdr:col>1</xdr:col>
      <xdr:colOff>0</xdr:colOff>
      <xdr:row>83</xdr:row>
      <xdr:rowOff>76200</xdr:rowOff>
    </xdr:from>
    <xdr:to>
      <xdr:col>1</xdr:col>
      <xdr:colOff>619125</xdr:colOff>
      <xdr:row>84</xdr:row>
      <xdr:rowOff>0</xdr:rowOff>
    </xdr:to>
    <xdr:sp>
      <xdr:nvSpPr>
        <xdr:cNvPr id="59" name="Text Box 1887"/>
        <xdr:cNvSpPr txBox="1">
          <a:spLocks noChangeArrowheads="1"/>
        </xdr:cNvSpPr>
      </xdr:nvSpPr>
      <xdr:spPr>
        <a:xfrm>
          <a:off x="0" y="25746075"/>
          <a:ext cx="619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ค่าไปรษณีย์</a:t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1</xdr:col>
      <xdr:colOff>619125</xdr:colOff>
      <xdr:row>85</xdr:row>
      <xdr:rowOff>0</xdr:rowOff>
    </xdr:to>
    <xdr:sp>
      <xdr:nvSpPr>
        <xdr:cNvPr id="60" name="Text Box 1888"/>
        <xdr:cNvSpPr txBox="1">
          <a:spLocks noChangeArrowheads="1"/>
        </xdr:cNvSpPr>
      </xdr:nvSpPr>
      <xdr:spPr>
        <a:xfrm>
          <a:off x="0" y="25946100"/>
          <a:ext cx="619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ค่าบริการโทรคมนาคม</a:t>
          </a:r>
        </a:p>
      </xdr:txBody>
    </xdr:sp>
    <xdr:clientData/>
  </xdr:twoCellAnchor>
  <xdr:twoCellAnchor>
    <xdr:from>
      <xdr:col>1</xdr:col>
      <xdr:colOff>476250</xdr:colOff>
      <xdr:row>90</xdr:row>
      <xdr:rowOff>28575</xdr:rowOff>
    </xdr:from>
    <xdr:to>
      <xdr:col>3</xdr:col>
      <xdr:colOff>133350</xdr:colOff>
      <xdr:row>90</xdr:row>
      <xdr:rowOff>257175</xdr:rowOff>
    </xdr:to>
    <xdr:sp>
      <xdr:nvSpPr>
        <xdr:cNvPr id="61" name="Text Box 1889"/>
        <xdr:cNvSpPr txBox="1">
          <a:spLocks noChangeArrowheads="1"/>
        </xdr:cNvSpPr>
      </xdr:nvSpPr>
      <xdr:spPr>
        <a:xfrm>
          <a:off x="476250" y="27974925"/>
          <a:ext cx="781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(เงินอุดหนุน)</a:t>
          </a:r>
        </a:p>
      </xdr:txBody>
    </xdr:sp>
    <xdr:clientData/>
  </xdr:twoCellAnchor>
  <xdr:twoCellAnchor>
    <xdr:from>
      <xdr:col>1</xdr:col>
      <xdr:colOff>9525</xdr:colOff>
      <xdr:row>91</xdr:row>
      <xdr:rowOff>38100</xdr:rowOff>
    </xdr:from>
    <xdr:to>
      <xdr:col>1</xdr:col>
      <xdr:colOff>628650</xdr:colOff>
      <xdr:row>91</xdr:row>
      <xdr:rowOff>257175</xdr:rowOff>
    </xdr:to>
    <xdr:sp>
      <xdr:nvSpPr>
        <xdr:cNvPr id="62" name="Text Box 1890"/>
        <xdr:cNvSpPr txBox="1">
          <a:spLocks noChangeArrowheads="1"/>
        </xdr:cNvSpPr>
      </xdr:nvSpPr>
      <xdr:spPr>
        <a:xfrm>
          <a:off x="9525" y="28279725"/>
          <a:ext cx="619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อปท.</a:t>
          </a:r>
        </a:p>
      </xdr:txBody>
    </xdr:sp>
    <xdr:clientData/>
  </xdr:twoCellAnchor>
  <xdr:twoCellAnchor>
    <xdr:from>
      <xdr:col>1</xdr:col>
      <xdr:colOff>9525</xdr:colOff>
      <xdr:row>92</xdr:row>
      <xdr:rowOff>38100</xdr:rowOff>
    </xdr:from>
    <xdr:to>
      <xdr:col>1</xdr:col>
      <xdr:colOff>628650</xdr:colOff>
      <xdr:row>92</xdr:row>
      <xdr:rowOff>257175</xdr:rowOff>
    </xdr:to>
    <xdr:sp>
      <xdr:nvSpPr>
        <xdr:cNvPr id="63" name="Text Box 1891"/>
        <xdr:cNvSpPr txBox="1">
          <a:spLocks noChangeArrowheads="1"/>
        </xdr:cNvSpPr>
      </xdr:nvSpPr>
      <xdr:spPr>
        <a:xfrm>
          <a:off x="9525" y="28575000"/>
          <a:ext cx="619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ส่วนราชการ</a:t>
          </a:r>
        </a:p>
      </xdr:txBody>
    </xdr:sp>
    <xdr:clientData/>
  </xdr:twoCellAnchor>
  <xdr:twoCellAnchor>
    <xdr:from>
      <xdr:col>1</xdr:col>
      <xdr:colOff>9525</xdr:colOff>
      <xdr:row>92</xdr:row>
      <xdr:rowOff>247650</xdr:rowOff>
    </xdr:from>
    <xdr:to>
      <xdr:col>1</xdr:col>
      <xdr:colOff>628650</xdr:colOff>
      <xdr:row>93</xdr:row>
      <xdr:rowOff>257175</xdr:rowOff>
    </xdr:to>
    <xdr:sp>
      <xdr:nvSpPr>
        <xdr:cNvPr id="64" name="Text Box 1892"/>
        <xdr:cNvSpPr txBox="1">
          <a:spLocks noChangeArrowheads="1"/>
        </xdr:cNvSpPr>
      </xdr:nvSpPr>
      <xdr:spPr>
        <a:xfrm>
          <a:off x="9525" y="28784550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สาธารณ  ประโยชน์</a:t>
          </a:r>
        </a:p>
      </xdr:txBody>
    </xdr:sp>
    <xdr:clientData/>
  </xdr:twoCellAnchor>
  <xdr:twoCellAnchor>
    <xdr:from>
      <xdr:col>1</xdr:col>
      <xdr:colOff>504825</xdr:colOff>
      <xdr:row>96</xdr:row>
      <xdr:rowOff>57150</xdr:rowOff>
    </xdr:from>
    <xdr:to>
      <xdr:col>3</xdr:col>
      <xdr:colOff>57150</xdr:colOff>
      <xdr:row>96</xdr:row>
      <xdr:rowOff>285750</xdr:rowOff>
    </xdr:to>
    <xdr:sp>
      <xdr:nvSpPr>
        <xdr:cNvPr id="65" name="Text Box 1893"/>
        <xdr:cNvSpPr txBox="1">
          <a:spLocks noChangeArrowheads="1"/>
        </xdr:cNvSpPr>
      </xdr:nvSpPr>
      <xdr:spPr>
        <a:xfrm>
          <a:off x="504825" y="29775150"/>
          <a:ext cx="67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(ครุภัณฑ์)</a:t>
          </a:r>
        </a:p>
      </xdr:txBody>
    </xdr:sp>
    <xdr:clientData/>
  </xdr:twoCellAnchor>
  <xdr:twoCellAnchor>
    <xdr:from>
      <xdr:col>1</xdr:col>
      <xdr:colOff>9525</xdr:colOff>
      <xdr:row>97</xdr:row>
      <xdr:rowOff>19050</xdr:rowOff>
    </xdr:from>
    <xdr:to>
      <xdr:col>1</xdr:col>
      <xdr:colOff>552450</xdr:colOff>
      <xdr:row>98</xdr:row>
      <xdr:rowOff>19050</xdr:rowOff>
    </xdr:to>
    <xdr:sp>
      <xdr:nvSpPr>
        <xdr:cNvPr id="66" name="Text Box 1894"/>
        <xdr:cNvSpPr txBox="1">
          <a:spLocks noChangeArrowheads="1"/>
        </xdr:cNvSpPr>
      </xdr:nvSpPr>
      <xdr:spPr>
        <a:xfrm>
          <a:off x="9525" y="30032325"/>
          <a:ext cx="542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สำนักงาน</a:t>
          </a:r>
        </a:p>
      </xdr:txBody>
    </xdr:sp>
    <xdr:clientData/>
  </xdr:twoCellAnchor>
  <xdr:twoCellAnchor>
    <xdr:from>
      <xdr:col>1</xdr:col>
      <xdr:colOff>0</xdr:colOff>
      <xdr:row>98</xdr:row>
      <xdr:rowOff>28575</xdr:rowOff>
    </xdr:from>
    <xdr:to>
      <xdr:col>1</xdr:col>
      <xdr:colOff>542925</xdr:colOff>
      <xdr:row>98</xdr:row>
      <xdr:rowOff>247650</xdr:rowOff>
    </xdr:to>
    <xdr:sp>
      <xdr:nvSpPr>
        <xdr:cNvPr id="67" name="Text Box 1896"/>
        <xdr:cNvSpPr txBox="1">
          <a:spLocks noChangeArrowheads="1"/>
        </xdr:cNvSpPr>
      </xdr:nvSpPr>
      <xdr:spPr>
        <a:xfrm>
          <a:off x="0" y="30337125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การเกษตร</a:t>
          </a:r>
        </a:p>
      </xdr:txBody>
    </xdr:sp>
    <xdr:clientData/>
  </xdr:twoCellAnchor>
  <xdr:twoCellAnchor>
    <xdr:from>
      <xdr:col>1</xdr:col>
      <xdr:colOff>0</xdr:colOff>
      <xdr:row>99</xdr:row>
      <xdr:rowOff>57150</xdr:rowOff>
    </xdr:from>
    <xdr:to>
      <xdr:col>1</xdr:col>
      <xdr:colOff>638175</xdr:colOff>
      <xdr:row>99</xdr:row>
      <xdr:rowOff>276225</xdr:rowOff>
    </xdr:to>
    <xdr:sp>
      <xdr:nvSpPr>
        <xdr:cNvPr id="68" name="Text Box 1897"/>
        <xdr:cNvSpPr txBox="1">
          <a:spLocks noChangeArrowheads="1"/>
        </xdr:cNvSpPr>
      </xdr:nvSpPr>
      <xdr:spPr>
        <a:xfrm>
          <a:off x="0" y="306609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คอมพิวเตอร์</a:t>
          </a:r>
        </a:p>
      </xdr:txBody>
    </xdr:sp>
    <xdr:clientData/>
  </xdr:twoCellAnchor>
  <xdr:twoCellAnchor>
    <xdr:from>
      <xdr:col>1</xdr:col>
      <xdr:colOff>495300</xdr:colOff>
      <xdr:row>105</xdr:row>
      <xdr:rowOff>19050</xdr:rowOff>
    </xdr:from>
    <xdr:to>
      <xdr:col>3</xdr:col>
      <xdr:colOff>85725</xdr:colOff>
      <xdr:row>106</xdr:row>
      <xdr:rowOff>104775</xdr:rowOff>
    </xdr:to>
    <xdr:sp>
      <xdr:nvSpPr>
        <xdr:cNvPr id="69" name="Text Box 1899"/>
        <xdr:cNvSpPr txBox="1">
          <a:spLocks noChangeArrowheads="1"/>
        </xdr:cNvSpPr>
      </xdr:nvSpPr>
      <xdr:spPr>
        <a:xfrm>
          <a:off x="495300" y="32394525"/>
          <a:ext cx="714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(ค่าที่ดินและสิ่งก่อสร้าง)</a:t>
          </a:r>
        </a:p>
      </xdr:txBody>
    </xdr:sp>
    <xdr:clientData/>
  </xdr:twoCellAnchor>
  <xdr:twoCellAnchor>
    <xdr:from>
      <xdr:col>1</xdr:col>
      <xdr:colOff>0</xdr:colOff>
      <xdr:row>106</xdr:row>
      <xdr:rowOff>76200</xdr:rowOff>
    </xdr:from>
    <xdr:to>
      <xdr:col>1</xdr:col>
      <xdr:colOff>542925</xdr:colOff>
      <xdr:row>107</xdr:row>
      <xdr:rowOff>0</xdr:rowOff>
    </xdr:to>
    <xdr:sp>
      <xdr:nvSpPr>
        <xdr:cNvPr id="70" name="Text Box 1900"/>
        <xdr:cNvSpPr txBox="1">
          <a:spLocks noChangeArrowheads="1"/>
        </xdr:cNvSpPr>
      </xdr:nvSpPr>
      <xdr:spPr>
        <a:xfrm>
          <a:off x="0" y="32746950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อาคาร</a:t>
          </a:r>
        </a:p>
      </xdr:txBody>
    </xdr:sp>
    <xdr:clientData/>
  </xdr:twoCellAnchor>
  <xdr:twoCellAnchor>
    <xdr:from>
      <xdr:col>1</xdr:col>
      <xdr:colOff>9525</xdr:colOff>
      <xdr:row>107</xdr:row>
      <xdr:rowOff>66675</xdr:rowOff>
    </xdr:from>
    <xdr:to>
      <xdr:col>1</xdr:col>
      <xdr:colOff>552450</xdr:colOff>
      <xdr:row>107</xdr:row>
      <xdr:rowOff>285750</xdr:rowOff>
    </xdr:to>
    <xdr:sp>
      <xdr:nvSpPr>
        <xdr:cNvPr id="71" name="Text Box 1901"/>
        <xdr:cNvSpPr txBox="1">
          <a:spLocks noChangeArrowheads="1"/>
        </xdr:cNvSpPr>
      </xdr:nvSpPr>
      <xdr:spPr>
        <a:xfrm>
          <a:off x="9525" y="33032700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ถนน</a:t>
          </a:r>
        </a:p>
      </xdr:txBody>
    </xdr:sp>
    <xdr:clientData/>
  </xdr:twoCellAnchor>
  <xdr:twoCellAnchor>
    <xdr:from>
      <xdr:col>1</xdr:col>
      <xdr:colOff>447675</xdr:colOff>
      <xdr:row>112</xdr:row>
      <xdr:rowOff>76200</xdr:rowOff>
    </xdr:from>
    <xdr:to>
      <xdr:col>3</xdr:col>
      <xdr:colOff>0</xdr:colOff>
      <xdr:row>113</xdr:row>
      <xdr:rowOff>9525</xdr:rowOff>
    </xdr:to>
    <xdr:sp>
      <xdr:nvSpPr>
        <xdr:cNvPr id="72" name="Text Box 1902"/>
        <xdr:cNvSpPr txBox="1">
          <a:spLocks noChangeArrowheads="1"/>
        </xdr:cNvSpPr>
      </xdr:nvSpPr>
      <xdr:spPr>
        <a:xfrm>
          <a:off x="447675" y="34518600"/>
          <a:ext cx="67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(รายจ่ายอื่น)</a:t>
          </a:r>
        </a:p>
      </xdr:txBody>
    </xdr:sp>
    <xdr:clientData/>
  </xdr:twoCellAnchor>
  <xdr:twoCellAnchor>
    <xdr:from>
      <xdr:col>1</xdr:col>
      <xdr:colOff>47625</xdr:colOff>
      <xdr:row>112</xdr:row>
      <xdr:rowOff>247650</xdr:rowOff>
    </xdr:from>
    <xdr:to>
      <xdr:col>1</xdr:col>
      <xdr:colOff>790575</xdr:colOff>
      <xdr:row>113</xdr:row>
      <xdr:rowOff>285750</xdr:rowOff>
    </xdr:to>
    <xdr:sp>
      <xdr:nvSpPr>
        <xdr:cNvPr id="73" name="Text Box 1903"/>
        <xdr:cNvSpPr txBox="1">
          <a:spLocks noChangeArrowheads="1"/>
        </xdr:cNvSpPr>
      </xdr:nvSpPr>
      <xdr:spPr>
        <a:xfrm>
          <a:off x="47625" y="34690050"/>
          <a:ext cx="742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ไม่เข้าลักษณะรายจ่ายใด</a:t>
          </a:r>
        </a:p>
      </xdr:txBody>
    </xdr:sp>
    <xdr:clientData/>
  </xdr:twoCellAnchor>
  <xdr:twoCellAnchor>
    <xdr:from>
      <xdr:col>3</xdr:col>
      <xdr:colOff>695325</xdr:colOff>
      <xdr:row>4</xdr:row>
      <xdr:rowOff>38100</xdr:rowOff>
    </xdr:from>
    <xdr:to>
      <xdr:col>5</xdr:col>
      <xdr:colOff>95250</xdr:colOff>
      <xdr:row>4</xdr:row>
      <xdr:rowOff>200025</xdr:rowOff>
    </xdr:to>
    <xdr:sp>
      <xdr:nvSpPr>
        <xdr:cNvPr id="74" name="Text Box 1904"/>
        <xdr:cNvSpPr txBox="1">
          <a:spLocks noChangeArrowheads="1"/>
        </xdr:cNvSpPr>
      </xdr:nvSpPr>
      <xdr:spPr>
        <a:xfrm>
          <a:off x="1819275" y="1524000"/>
          <a:ext cx="781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บริหารงานทั่วไป</a:t>
          </a:r>
        </a:p>
      </xdr:txBody>
    </xdr:sp>
    <xdr:clientData/>
  </xdr:twoCellAnchor>
  <xdr:twoCellAnchor>
    <xdr:from>
      <xdr:col>3</xdr:col>
      <xdr:colOff>38100</xdr:colOff>
      <xdr:row>5</xdr:row>
      <xdr:rowOff>19050</xdr:rowOff>
    </xdr:from>
    <xdr:to>
      <xdr:col>4</xdr:col>
      <xdr:colOff>0</xdr:colOff>
      <xdr:row>5</xdr:row>
      <xdr:rowOff>161925</xdr:rowOff>
    </xdr:to>
    <xdr:sp>
      <xdr:nvSpPr>
        <xdr:cNvPr id="75" name="Text Box 1905"/>
        <xdr:cNvSpPr txBox="1">
          <a:spLocks noChangeArrowheads="1"/>
        </xdr:cNvSpPr>
      </xdr:nvSpPr>
      <xdr:spPr>
        <a:xfrm>
          <a:off x="1162050" y="1943100"/>
          <a:ext cx="7334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บริหารทั่วไป</a:t>
          </a:r>
        </a:p>
      </xdr:txBody>
    </xdr:sp>
    <xdr:clientData/>
  </xdr:twoCellAnchor>
  <xdr:twoCellAnchor>
    <xdr:from>
      <xdr:col>4</xdr:col>
      <xdr:colOff>38100</xdr:colOff>
      <xdr:row>4</xdr:row>
      <xdr:rowOff>419100</xdr:rowOff>
    </xdr:from>
    <xdr:to>
      <xdr:col>4</xdr:col>
      <xdr:colOff>600075</xdr:colOff>
      <xdr:row>5</xdr:row>
      <xdr:rowOff>352425</xdr:rowOff>
    </xdr:to>
    <xdr:sp>
      <xdr:nvSpPr>
        <xdr:cNvPr id="76" name="Text Box 1906"/>
        <xdr:cNvSpPr txBox="1">
          <a:spLocks noChangeArrowheads="1"/>
        </xdr:cNvSpPr>
      </xdr:nvSpPr>
      <xdr:spPr>
        <a:xfrm>
          <a:off x="1933575" y="1905000"/>
          <a:ext cx="561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สถิติและวิชาการ</a:t>
          </a:r>
        </a:p>
      </xdr:txBody>
    </xdr:sp>
    <xdr:clientData/>
  </xdr:twoCellAnchor>
  <xdr:twoCellAnchor>
    <xdr:from>
      <xdr:col>4</xdr:col>
      <xdr:colOff>609600</xdr:colOff>
      <xdr:row>5</xdr:row>
      <xdr:rowOff>19050</xdr:rowOff>
    </xdr:from>
    <xdr:to>
      <xdr:col>5</xdr:col>
      <xdr:colOff>714375</xdr:colOff>
      <xdr:row>5</xdr:row>
      <xdr:rowOff>161925</xdr:rowOff>
    </xdr:to>
    <xdr:sp>
      <xdr:nvSpPr>
        <xdr:cNvPr id="77" name="Text Box 1907"/>
        <xdr:cNvSpPr txBox="1">
          <a:spLocks noChangeArrowheads="1"/>
        </xdr:cNvSpPr>
      </xdr:nvSpPr>
      <xdr:spPr>
        <a:xfrm>
          <a:off x="2505075" y="1943100"/>
          <a:ext cx="714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บริหารงานคลัง</a:t>
          </a:r>
        </a:p>
      </xdr:txBody>
    </xdr:sp>
    <xdr:clientData/>
  </xdr:twoCellAnchor>
  <xdr:twoCellAnchor>
    <xdr:from>
      <xdr:col>6</xdr:col>
      <xdr:colOff>28575</xdr:colOff>
      <xdr:row>3</xdr:row>
      <xdr:rowOff>381000</xdr:rowOff>
    </xdr:from>
    <xdr:to>
      <xdr:col>6</xdr:col>
      <xdr:colOff>590550</xdr:colOff>
      <xdr:row>4</xdr:row>
      <xdr:rowOff>295275</xdr:rowOff>
    </xdr:to>
    <xdr:sp>
      <xdr:nvSpPr>
        <xdr:cNvPr id="78" name="Text Box 1908"/>
        <xdr:cNvSpPr txBox="1">
          <a:spLocks noChangeArrowheads="1"/>
        </xdr:cNvSpPr>
      </xdr:nvSpPr>
      <xdr:spPr>
        <a:xfrm>
          <a:off x="3257550" y="1466850"/>
          <a:ext cx="561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รักษาความสงบฯ</a:t>
          </a:r>
        </a:p>
      </xdr:txBody>
    </xdr:sp>
    <xdr:clientData/>
  </xdr:twoCellAnchor>
  <xdr:twoCellAnchor>
    <xdr:from>
      <xdr:col>7</xdr:col>
      <xdr:colOff>561975</xdr:colOff>
      <xdr:row>4</xdr:row>
      <xdr:rowOff>38100</xdr:rowOff>
    </xdr:from>
    <xdr:to>
      <xdr:col>8</xdr:col>
      <xdr:colOff>628650</xdr:colOff>
      <xdr:row>4</xdr:row>
      <xdr:rowOff>200025</xdr:rowOff>
    </xdr:to>
    <xdr:sp>
      <xdr:nvSpPr>
        <xdr:cNvPr id="79" name="Text Box 1909"/>
        <xdr:cNvSpPr txBox="1">
          <a:spLocks noChangeArrowheads="1"/>
        </xdr:cNvSpPr>
      </xdr:nvSpPr>
      <xdr:spPr>
        <a:xfrm>
          <a:off x="4467225" y="1524000"/>
          <a:ext cx="800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การศึกษา</a:t>
          </a:r>
        </a:p>
      </xdr:txBody>
    </xdr:sp>
    <xdr:clientData/>
  </xdr:twoCellAnchor>
  <xdr:twoCellAnchor>
    <xdr:from>
      <xdr:col>10</xdr:col>
      <xdr:colOff>38100</xdr:colOff>
      <xdr:row>4</xdr:row>
      <xdr:rowOff>38100</xdr:rowOff>
    </xdr:from>
    <xdr:to>
      <xdr:col>10</xdr:col>
      <xdr:colOff>581025</xdr:colOff>
      <xdr:row>4</xdr:row>
      <xdr:rowOff>257175</xdr:rowOff>
    </xdr:to>
    <xdr:sp>
      <xdr:nvSpPr>
        <xdr:cNvPr id="80" name="Text Box 1910"/>
        <xdr:cNvSpPr txBox="1">
          <a:spLocks noChangeArrowheads="1"/>
        </xdr:cNvSpPr>
      </xdr:nvSpPr>
      <xdr:spPr>
        <a:xfrm>
          <a:off x="5838825" y="1524000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สาธารณสุข</a:t>
          </a:r>
        </a:p>
      </xdr:txBody>
    </xdr:sp>
    <xdr:clientData/>
  </xdr:twoCellAnchor>
  <xdr:twoCellAnchor>
    <xdr:from>
      <xdr:col>11</xdr:col>
      <xdr:colOff>95250</xdr:colOff>
      <xdr:row>3</xdr:row>
      <xdr:rowOff>381000</xdr:rowOff>
    </xdr:from>
    <xdr:to>
      <xdr:col>11</xdr:col>
      <xdr:colOff>657225</xdr:colOff>
      <xdr:row>4</xdr:row>
      <xdr:rowOff>295275</xdr:rowOff>
    </xdr:to>
    <xdr:sp>
      <xdr:nvSpPr>
        <xdr:cNvPr id="81" name="Text Box 1911"/>
        <xdr:cNvSpPr txBox="1">
          <a:spLocks noChangeArrowheads="1"/>
        </xdr:cNvSpPr>
      </xdr:nvSpPr>
      <xdr:spPr>
        <a:xfrm>
          <a:off x="6562725" y="1466850"/>
          <a:ext cx="561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สังคมสงเคราะห์</a:t>
          </a:r>
        </a:p>
      </xdr:txBody>
    </xdr:sp>
    <xdr:clientData/>
  </xdr:twoCellAnchor>
  <xdr:twoCellAnchor>
    <xdr:from>
      <xdr:col>13</xdr:col>
      <xdr:colOff>200025</xdr:colOff>
      <xdr:row>4</xdr:row>
      <xdr:rowOff>38100</xdr:rowOff>
    </xdr:from>
    <xdr:to>
      <xdr:col>14</xdr:col>
      <xdr:colOff>361950</xdr:colOff>
      <xdr:row>4</xdr:row>
      <xdr:rowOff>200025</xdr:rowOff>
    </xdr:to>
    <xdr:sp>
      <xdr:nvSpPr>
        <xdr:cNvPr id="82" name="Text Box 1912"/>
        <xdr:cNvSpPr txBox="1">
          <a:spLocks noChangeArrowheads="1"/>
        </xdr:cNvSpPr>
      </xdr:nvSpPr>
      <xdr:spPr>
        <a:xfrm>
          <a:off x="8086725" y="1524000"/>
          <a:ext cx="923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เคหะและชุมชน</a:t>
          </a:r>
        </a:p>
      </xdr:txBody>
    </xdr:sp>
    <xdr:clientData/>
  </xdr:twoCellAnchor>
  <xdr:twoCellAnchor>
    <xdr:from>
      <xdr:col>15</xdr:col>
      <xdr:colOff>533400</xdr:colOff>
      <xdr:row>3</xdr:row>
      <xdr:rowOff>381000</xdr:rowOff>
    </xdr:from>
    <xdr:to>
      <xdr:col>17</xdr:col>
      <xdr:colOff>9525</xdr:colOff>
      <xdr:row>4</xdr:row>
      <xdr:rowOff>295275</xdr:rowOff>
    </xdr:to>
    <xdr:sp>
      <xdr:nvSpPr>
        <xdr:cNvPr id="83" name="Text Box 1913"/>
        <xdr:cNvSpPr txBox="1">
          <a:spLocks noChangeArrowheads="1"/>
        </xdr:cNvSpPr>
      </xdr:nvSpPr>
      <xdr:spPr>
        <a:xfrm>
          <a:off x="9839325" y="1466850"/>
          <a:ext cx="666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สร้างความเข้มแข็งฯ</a:t>
          </a:r>
        </a:p>
      </xdr:txBody>
    </xdr:sp>
    <xdr:clientData/>
  </xdr:twoCellAnchor>
  <xdr:twoCellAnchor>
    <xdr:from>
      <xdr:col>17</xdr:col>
      <xdr:colOff>200025</xdr:colOff>
      <xdr:row>4</xdr:row>
      <xdr:rowOff>38100</xdr:rowOff>
    </xdr:from>
    <xdr:to>
      <xdr:col>19</xdr:col>
      <xdr:colOff>409575</xdr:colOff>
      <xdr:row>4</xdr:row>
      <xdr:rowOff>209550</xdr:rowOff>
    </xdr:to>
    <xdr:sp>
      <xdr:nvSpPr>
        <xdr:cNvPr id="84" name="Text Box 1914"/>
        <xdr:cNvSpPr txBox="1">
          <a:spLocks noChangeArrowheads="1"/>
        </xdr:cNvSpPr>
      </xdr:nvSpPr>
      <xdr:spPr>
        <a:xfrm>
          <a:off x="10696575" y="1524000"/>
          <a:ext cx="1524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การศาสนา วัฒนธรรมฯ</a:t>
          </a:r>
        </a:p>
      </xdr:txBody>
    </xdr:sp>
    <xdr:clientData/>
  </xdr:twoCellAnchor>
  <xdr:twoCellAnchor>
    <xdr:from>
      <xdr:col>20</xdr:col>
      <xdr:colOff>314325</xdr:colOff>
      <xdr:row>4</xdr:row>
      <xdr:rowOff>38100</xdr:rowOff>
    </xdr:from>
    <xdr:to>
      <xdr:col>21</xdr:col>
      <xdr:colOff>276225</xdr:colOff>
      <xdr:row>4</xdr:row>
      <xdr:rowOff>257175</xdr:rowOff>
    </xdr:to>
    <xdr:sp>
      <xdr:nvSpPr>
        <xdr:cNvPr id="85" name="Text Box 1915"/>
        <xdr:cNvSpPr txBox="1">
          <a:spLocks noChangeArrowheads="1"/>
        </xdr:cNvSpPr>
      </xdr:nvSpPr>
      <xdr:spPr>
        <a:xfrm>
          <a:off x="12687300" y="152400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การเกษตร</a:t>
          </a:r>
        </a:p>
      </xdr:txBody>
    </xdr:sp>
    <xdr:clientData/>
  </xdr:twoCellAnchor>
  <xdr:twoCellAnchor>
    <xdr:from>
      <xdr:col>22</xdr:col>
      <xdr:colOff>447675</xdr:colOff>
      <xdr:row>4</xdr:row>
      <xdr:rowOff>19050</xdr:rowOff>
    </xdr:from>
    <xdr:to>
      <xdr:col>23</xdr:col>
      <xdr:colOff>266700</xdr:colOff>
      <xdr:row>4</xdr:row>
      <xdr:rowOff>238125</xdr:rowOff>
    </xdr:to>
    <xdr:sp>
      <xdr:nvSpPr>
        <xdr:cNvPr id="86" name="Text Box 1916"/>
        <xdr:cNvSpPr txBox="1">
          <a:spLocks noChangeArrowheads="1"/>
        </xdr:cNvSpPr>
      </xdr:nvSpPr>
      <xdr:spPr>
        <a:xfrm>
          <a:off x="14058900" y="1504950"/>
          <a:ext cx="561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การพาณิชย์</a:t>
          </a:r>
        </a:p>
      </xdr:txBody>
    </xdr:sp>
    <xdr:clientData/>
  </xdr:twoCellAnchor>
  <xdr:twoCellAnchor>
    <xdr:from>
      <xdr:col>24</xdr:col>
      <xdr:colOff>95250</xdr:colOff>
      <xdr:row>4</xdr:row>
      <xdr:rowOff>38100</xdr:rowOff>
    </xdr:from>
    <xdr:to>
      <xdr:col>24</xdr:col>
      <xdr:colOff>657225</xdr:colOff>
      <xdr:row>4</xdr:row>
      <xdr:rowOff>257175</xdr:rowOff>
    </xdr:to>
    <xdr:sp>
      <xdr:nvSpPr>
        <xdr:cNvPr id="87" name="Text Box 1917"/>
        <xdr:cNvSpPr txBox="1">
          <a:spLocks noChangeArrowheads="1"/>
        </xdr:cNvSpPr>
      </xdr:nvSpPr>
      <xdr:spPr>
        <a:xfrm>
          <a:off x="15192375" y="1524000"/>
          <a:ext cx="561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งบกลาง</a:t>
          </a:r>
        </a:p>
      </xdr:txBody>
    </xdr:sp>
    <xdr:clientData/>
  </xdr:twoCellAnchor>
  <xdr:twoCellAnchor>
    <xdr:from>
      <xdr:col>24</xdr:col>
      <xdr:colOff>95250</xdr:colOff>
      <xdr:row>5</xdr:row>
      <xdr:rowOff>38100</xdr:rowOff>
    </xdr:from>
    <xdr:to>
      <xdr:col>24</xdr:col>
      <xdr:colOff>657225</xdr:colOff>
      <xdr:row>5</xdr:row>
      <xdr:rowOff>257175</xdr:rowOff>
    </xdr:to>
    <xdr:sp>
      <xdr:nvSpPr>
        <xdr:cNvPr id="88" name="Text Box 1918"/>
        <xdr:cNvSpPr txBox="1">
          <a:spLocks noChangeArrowheads="1"/>
        </xdr:cNvSpPr>
      </xdr:nvSpPr>
      <xdr:spPr>
        <a:xfrm>
          <a:off x="15192375" y="1962150"/>
          <a:ext cx="561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งบกลาง</a:t>
          </a:r>
        </a:p>
      </xdr:txBody>
    </xdr:sp>
    <xdr:clientData/>
  </xdr:twoCellAnchor>
  <xdr:twoCellAnchor>
    <xdr:from>
      <xdr:col>6</xdr:col>
      <xdr:colOff>0</xdr:colOff>
      <xdr:row>5</xdr:row>
      <xdr:rowOff>38100</xdr:rowOff>
    </xdr:from>
    <xdr:to>
      <xdr:col>6</xdr:col>
      <xdr:colOff>581025</xdr:colOff>
      <xdr:row>5</xdr:row>
      <xdr:rowOff>180975</xdr:rowOff>
    </xdr:to>
    <xdr:sp>
      <xdr:nvSpPr>
        <xdr:cNvPr id="89" name="Text Box 1919"/>
        <xdr:cNvSpPr txBox="1">
          <a:spLocks noChangeArrowheads="1"/>
        </xdr:cNvSpPr>
      </xdr:nvSpPr>
      <xdr:spPr>
        <a:xfrm>
          <a:off x="3228975" y="1962150"/>
          <a:ext cx="581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ป้องกันภัยฯ</a:t>
          </a:r>
        </a:p>
      </xdr:txBody>
    </xdr:sp>
    <xdr:clientData/>
  </xdr:twoCellAnchor>
  <xdr:twoCellAnchor>
    <xdr:from>
      <xdr:col>7</xdr:col>
      <xdr:colOff>0</xdr:colOff>
      <xdr:row>4</xdr:row>
      <xdr:rowOff>428625</xdr:rowOff>
    </xdr:from>
    <xdr:to>
      <xdr:col>8</xdr:col>
      <xdr:colOff>0</xdr:colOff>
      <xdr:row>5</xdr:row>
      <xdr:rowOff>342900</xdr:rowOff>
    </xdr:to>
    <xdr:sp>
      <xdr:nvSpPr>
        <xdr:cNvPr id="90" name="Text Box 1920"/>
        <xdr:cNvSpPr txBox="1">
          <a:spLocks noChangeArrowheads="1"/>
        </xdr:cNvSpPr>
      </xdr:nvSpPr>
      <xdr:spPr>
        <a:xfrm>
          <a:off x="3905250" y="19145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บริหารทั่วไป   การศึกษา 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733425</xdr:colOff>
      <xdr:row>5</xdr:row>
      <xdr:rowOff>352425</xdr:rowOff>
    </xdr:to>
    <xdr:sp>
      <xdr:nvSpPr>
        <xdr:cNvPr id="91" name="Text Box 1921"/>
        <xdr:cNvSpPr txBox="1">
          <a:spLocks noChangeArrowheads="1"/>
        </xdr:cNvSpPr>
      </xdr:nvSpPr>
      <xdr:spPr>
        <a:xfrm>
          <a:off x="4638675" y="1924050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ก่อนวัยเรียนและประถมฯ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400050</xdr:colOff>
      <xdr:row>5</xdr:row>
      <xdr:rowOff>323850</xdr:rowOff>
    </xdr:to>
    <xdr:sp>
      <xdr:nvSpPr>
        <xdr:cNvPr id="92" name="Text Box 1922"/>
        <xdr:cNvSpPr txBox="1">
          <a:spLocks noChangeArrowheads="1"/>
        </xdr:cNvSpPr>
      </xdr:nvSpPr>
      <xdr:spPr>
        <a:xfrm>
          <a:off x="5381625" y="1924050"/>
          <a:ext cx="400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ไม่กำหนด</a:t>
          </a:r>
        </a:p>
      </xdr:txBody>
    </xdr:sp>
    <xdr:clientData/>
  </xdr:twoCellAnchor>
  <xdr:twoCellAnchor>
    <xdr:from>
      <xdr:col>10</xdr:col>
      <xdr:colOff>0</xdr:colOff>
      <xdr:row>4</xdr:row>
      <xdr:rowOff>419100</xdr:rowOff>
    </xdr:from>
    <xdr:to>
      <xdr:col>10</xdr:col>
      <xdr:colOff>619125</xdr:colOff>
      <xdr:row>5</xdr:row>
      <xdr:rowOff>295275</xdr:rowOff>
    </xdr:to>
    <xdr:sp>
      <xdr:nvSpPr>
        <xdr:cNvPr id="93" name="Text Box 1923"/>
        <xdr:cNvSpPr txBox="1">
          <a:spLocks noChangeArrowheads="1"/>
        </xdr:cNvSpPr>
      </xdr:nvSpPr>
      <xdr:spPr>
        <a:xfrm>
          <a:off x="5800725" y="1905000"/>
          <a:ext cx="619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บริการสาธารณสุข</a:t>
          </a:r>
        </a:p>
      </xdr:txBody>
    </xdr:sp>
    <xdr:clientData/>
  </xdr:twoCellAnchor>
  <xdr:twoCellAnchor>
    <xdr:from>
      <xdr:col>11</xdr:col>
      <xdr:colOff>9525</xdr:colOff>
      <xdr:row>5</xdr:row>
      <xdr:rowOff>38100</xdr:rowOff>
    </xdr:from>
    <xdr:to>
      <xdr:col>11</xdr:col>
      <xdr:colOff>676275</xdr:colOff>
      <xdr:row>5</xdr:row>
      <xdr:rowOff>200025</xdr:rowOff>
    </xdr:to>
    <xdr:sp>
      <xdr:nvSpPr>
        <xdr:cNvPr id="94" name="Text Box 1924"/>
        <xdr:cNvSpPr txBox="1">
          <a:spLocks noChangeArrowheads="1"/>
        </xdr:cNvSpPr>
      </xdr:nvSpPr>
      <xdr:spPr>
        <a:xfrm>
          <a:off x="6477000" y="1962150"/>
          <a:ext cx="666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สวัสดิการสังคม</a:t>
          </a:r>
        </a:p>
      </xdr:txBody>
    </xdr:sp>
    <xdr:clientData/>
  </xdr:twoCellAnchor>
  <xdr:twoCellAnchor>
    <xdr:from>
      <xdr:col>11</xdr:col>
      <xdr:colOff>666750</xdr:colOff>
      <xdr:row>5</xdr:row>
      <xdr:rowOff>0</xdr:rowOff>
    </xdr:from>
    <xdr:to>
      <xdr:col>13</xdr:col>
      <xdr:colOff>47625</xdr:colOff>
      <xdr:row>5</xdr:row>
      <xdr:rowOff>352425</xdr:rowOff>
    </xdr:to>
    <xdr:sp>
      <xdr:nvSpPr>
        <xdr:cNvPr id="95" name="Text Box 1925"/>
        <xdr:cNvSpPr txBox="1">
          <a:spLocks noChangeArrowheads="1"/>
        </xdr:cNvSpPr>
      </xdr:nvSpPr>
      <xdr:spPr>
        <a:xfrm>
          <a:off x="7134225" y="1924050"/>
          <a:ext cx="800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บริหารทั่วไป   เคหะและชุมชน</a:t>
          </a:r>
        </a:p>
      </xdr:txBody>
    </xdr:sp>
    <xdr:clientData/>
  </xdr:twoCellAnchor>
  <xdr:twoCellAnchor>
    <xdr:from>
      <xdr:col>13</xdr:col>
      <xdr:colOff>28575</xdr:colOff>
      <xdr:row>5</xdr:row>
      <xdr:rowOff>38100</xdr:rowOff>
    </xdr:from>
    <xdr:to>
      <xdr:col>13</xdr:col>
      <xdr:colOff>609600</xdr:colOff>
      <xdr:row>5</xdr:row>
      <xdr:rowOff>180975</xdr:rowOff>
    </xdr:to>
    <xdr:sp>
      <xdr:nvSpPr>
        <xdr:cNvPr id="96" name="Text Box 1926"/>
        <xdr:cNvSpPr txBox="1">
          <a:spLocks noChangeArrowheads="1"/>
        </xdr:cNvSpPr>
      </xdr:nvSpPr>
      <xdr:spPr>
        <a:xfrm>
          <a:off x="7915275" y="1962150"/>
          <a:ext cx="581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ไฟฟ้าถนน</a:t>
          </a:r>
        </a:p>
      </xdr:txBody>
    </xdr:sp>
    <xdr:clientData/>
  </xdr:twoCellAnchor>
  <xdr:twoCellAnchor>
    <xdr:from>
      <xdr:col>14</xdr:col>
      <xdr:colOff>57150</xdr:colOff>
      <xdr:row>5</xdr:row>
      <xdr:rowOff>38100</xdr:rowOff>
    </xdr:from>
    <xdr:to>
      <xdr:col>14</xdr:col>
      <xdr:colOff>638175</xdr:colOff>
      <xdr:row>5</xdr:row>
      <xdr:rowOff>180975</xdr:rowOff>
    </xdr:to>
    <xdr:sp>
      <xdr:nvSpPr>
        <xdr:cNvPr id="97" name="Text Box 1927"/>
        <xdr:cNvSpPr txBox="1">
          <a:spLocks noChangeArrowheads="1"/>
        </xdr:cNvSpPr>
      </xdr:nvSpPr>
      <xdr:spPr>
        <a:xfrm>
          <a:off x="8705850" y="1962150"/>
          <a:ext cx="581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กำจัดขยะ</a:t>
          </a:r>
        </a:p>
      </xdr:txBody>
    </xdr:sp>
    <xdr:clientData/>
  </xdr:twoCellAnchor>
  <xdr:twoCellAnchor>
    <xdr:from>
      <xdr:col>14</xdr:col>
      <xdr:colOff>657225</xdr:colOff>
      <xdr:row>5</xdr:row>
      <xdr:rowOff>38100</xdr:rowOff>
    </xdr:from>
    <xdr:to>
      <xdr:col>16</xdr:col>
      <xdr:colOff>19050</xdr:colOff>
      <xdr:row>5</xdr:row>
      <xdr:rowOff>180975</xdr:rowOff>
    </xdr:to>
    <xdr:sp>
      <xdr:nvSpPr>
        <xdr:cNvPr id="98" name="Text Box 1928"/>
        <xdr:cNvSpPr txBox="1">
          <a:spLocks noChangeArrowheads="1"/>
        </xdr:cNvSpPr>
      </xdr:nvSpPr>
      <xdr:spPr>
        <a:xfrm>
          <a:off x="9305925" y="1962150"/>
          <a:ext cx="561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บำบัดน้ำเสีย</a:t>
          </a:r>
        </a:p>
      </xdr:txBody>
    </xdr:sp>
    <xdr:clientData/>
  </xdr:twoCellAnchor>
  <xdr:twoCellAnchor>
    <xdr:from>
      <xdr:col>15</xdr:col>
      <xdr:colOff>485775</xdr:colOff>
      <xdr:row>4</xdr:row>
      <xdr:rowOff>428625</xdr:rowOff>
    </xdr:from>
    <xdr:to>
      <xdr:col>17</xdr:col>
      <xdr:colOff>28575</xdr:colOff>
      <xdr:row>5</xdr:row>
      <xdr:rowOff>342900</xdr:rowOff>
    </xdr:to>
    <xdr:sp>
      <xdr:nvSpPr>
        <xdr:cNvPr id="99" name="Text Box 1929"/>
        <xdr:cNvSpPr txBox="1">
          <a:spLocks noChangeArrowheads="1"/>
        </xdr:cNvSpPr>
      </xdr:nvSpPr>
      <xdr:spPr>
        <a:xfrm>
          <a:off x="9791700" y="19145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ส่งเสริมและสนับสนุนฯ</a:t>
          </a:r>
        </a:p>
      </xdr:txBody>
    </xdr:sp>
    <xdr:clientData/>
  </xdr:twoCellAnchor>
  <xdr:twoCellAnchor>
    <xdr:from>
      <xdr:col>16</xdr:col>
      <xdr:colOff>609600</xdr:colOff>
      <xdr:row>4</xdr:row>
      <xdr:rowOff>428625</xdr:rowOff>
    </xdr:from>
    <xdr:to>
      <xdr:col>18</xdr:col>
      <xdr:colOff>38100</xdr:colOff>
      <xdr:row>5</xdr:row>
      <xdr:rowOff>342900</xdr:rowOff>
    </xdr:to>
    <xdr:sp>
      <xdr:nvSpPr>
        <xdr:cNvPr id="100" name="Text Box 1930"/>
        <xdr:cNvSpPr txBox="1">
          <a:spLocks noChangeArrowheads="1"/>
        </xdr:cNvSpPr>
      </xdr:nvSpPr>
      <xdr:spPr>
        <a:xfrm>
          <a:off x="10458450" y="1914525"/>
          <a:ext cx="7524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กีฬาและนันทนาการ</a:t>
          </a:r>
        </a:p>
      </xdr:txBody>
    </xdr:sp>
    <xdr:clientData/>
  </xdr:twoCellAnchor>
  <xdr:twoCellAnchor>
    <xdr:from>
      <xdr:col>17</xdr:col>
      <xdr:colOff>666750</xdr:colOff>
      <xdr:row>4</xdr:row>
      <xdr:rowOff>419100</xdr:rowOff>
    </xdr:from>
    <xdr:to>
      <xdr:col>19</xdr:col>
      <xdr:colOff>114300</xdr:colOff>
      <xdr:row>5</xdr:row>
      <xdr:rowOff>333375</xdr:rowOff>
    </xdr:to>
    <xdr:sp>
      <xdr:nvSpPr>
        <xdr:cNvPr id="101" name="Text Box 1931"/>
        <xdr:cNvSpPr txBox="1">
          <a:spLocks noChangeArrowheads="1"/>
        </xdr:cNvSpPr>
      </xdr:nvSpPr>
      <xdr:spPr>
        <a:xfrm>
          <a:off x="11163300" y="1905000"/>
          <a:ext cx="7620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วัฒนธรรม    ท้องถิ่น</a:t>
          </a:r>
        </a:p>
      </xdr:txBody>
    </xdr:sp>
    <xdr:clientData/>
  </xdr:twoCellAnchor>
  <xdr:twoCellAnchor>
    <xdr:from>
      <xdr:col>18</xdr:col>
      <xdr:colOff>638175</xdr:colOff>
      <xdr:row>5</xdr:row>
      <xdr:rowOff>0</xdr:rowOff>
    </xdr:from>
    <xdr:to>
      <xdr:col>20</xdr:col>
      <xdr:colOff>104775</xdr:colOff>
      <xdr:row>5</xdr:row>
      <xdr:rowOff>352425</xdr:rowOff>
    </xdr:to>
    <xdr:sp>
      <xdr:nvSpPr>
        <xdr:cNvPr id="102" name="Text Box 1932"/>
        <xdr:cNvSpPr txBox="1">
          <a:spLocks noChangeArrowheads="1"/>
        </xdr:cNvSpPr>
      </xdr:nvSpPr>
      <xdr:spPr>
        <a:xfrm>
          <a:off x="11811000" y="1924050"/>
          <a:ext cx="6667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วางแผนและการท่องเที่ยว</a:t>
          </a:r>
        </a:p>
      </xdr:txBody>
    </xdr:sp>
    <xdr:clientData/>
  </xdr:twoCellAnchor>
  <xdr:twoCellAnchor>
    <xdr:from>
      <xdr:col>21</xdr:col>
      <xdr:colOff>38100</xdr:colOff>
      <xdr:row>5</xdr:row>
      <xdr:rowOff>47625</xdr:rowOff>
    </xdr:from>
    <xdr:to>
      <xdr:col>21</xdr:col>
      <xdr:colOff>619125</xdr:colOff>
      <xdr:row>5</xdr:row>
      <xdr:rowOff>190500</xdr:rowOff>
    </xdr:to>
    <xdr:sp>
      <xdr:nvSpPr>
        <xdr:cNvPr id="103" name="Text Box 1933"/>
        <xdr:cNvSpPr txBox="1">
          <a:spLocks noChangeArrowheads="1"/>
        </xdr:cNvSpPr>
      </xdr:nvSpPr>
      <xdr:spPr>
        <a:xfrm>
          <a:off x="13001625" y="1971675"/>
          <a:ext cx="581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อนุรักษ์</a:t>
          </a:r>
        </a:p>
      </xdr:txBody>
    </xdr:sp>
    <xdr:clientData/>
  </xdr:twoCellAnchor>
  <xdr:twoCellAnchor>
    <xdr:from>
      <xdr:col>22</xdr:col>
      <xdr:colOff>38100</xdr:colOff>
      <xdr:row>5</xdr:row>
      <xdr:rowOff>47625</xdr:rowOff>
    </xdr:from>
    <xdr:to>
      <xdr:col>22</xdr:col>
      <xdr:colOff>733425</xdr:colOff>
      <xdr:row>5</xdr:row>
      <xdr:rowOff>180975</xdr:rowOff>
    </xdr:to>
    <xdr:sp>
      <xdr:nvSpPr>
        <xdr:cNvPr id="104" name="Text Box 1934"/>
        <xdr:cNvSpPr txBox="1">
          <a:spLocks noChangeArrowheads="1"/>
        </xdr:cNvSpPr>
      </xdr:nvSpPr>
      <xdr:spPr>
        <a:xfrm>
          <a:off x="13649325" y="1971675"/>
          <a:ext cx="6953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กิจการประปา</a:t>
          </a:r>
        </a:p>
      </xdr:txBody>
    </xdr:sp>
    <xdr:clientData/>
  </xdr:twoCellAnchor>
  <xdr:twoCellAnchor>
    <xdr:from>
      <xdr:col>1</xdr:col>
      <xdr:colOff>38100</xdr:colOff>
      <xdr:row>7</xdr:row>
      <xdr:rowOff>285750</xdr:rowOff>
    </xdr:from>
    <xdr:to>
      <xdr:col>1</xdr:col>
      <xdr:colOff>590550</xdr:colOff>
      <xdr:row>9</xdr:row>
      <xdr:rowOff>38100</xdr:rowOff>
    </xdr:to>
    <xdr:sp>
      <xdr:nvSpPr>
        <xdr:cNvPr id="105" name="Text Box 1936"/>
        <xdr:cNvSpPr txBox="1">
          <a:spLocks noChangeArrowheads="1"/>
        </xdr:cNvSpPr>
      </xdr:nvSpPr>
      <xdr:spPr>
        <a:xfrm>
          <a:off x="38100" y="2962275"/>
          <a:ext cx="552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ชำระดอกเบี้ย</a:t>
          </a:r>
        </a:p>
      </xdr:txBody>
    </xdr:sp>
    <xdr:clientData/>
  </xdr:twoCellAnchor>
  <xdr:twoCellAnchor>
    <xdr:from>
      <xdr:col>1</xdr:col>
      <xdr:colOff>38100</xdr:colOff>
      <xdr:row>6</xdr:row>
      <xdr:rowOff>285750</xdr:rowOff>
    </xdr:from>
    <xdr:to>
      <xdr:col>1</xdr:col>
      <xdr:colOff>590550</xdr:colOff>
      <xdr:row>8</xdr:row>
      <xdr:rowOff>38100</xdr:rowOff>
    </xdr:to>
    <xdr:sp>
      <xdr:nvSpPr>
        <xdr:cNvPr id="106" name="Text Box 1937"/>
        <xdr:cNvSpPr txBox="1">
          <a:spLocks noChangeArrowheads="1"/>
        </xdr:cNvSpPr>
      </xdr:nvSpPr>
      <xdr:spPr>
        <a:xfrm>
          <a:off x="38100" y="2667000"/>
          <a:ext cx="552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ชำระหนี้เงินต้น</a:t>
          </a:r>
        </a:p>
      </xdr:txBody>
    </xdr:sp>
    <xdr:clientData/>
  </xdr:twoCellAnchor>
  <xdr:twoCellAnchor>
    <xdr:from>
      <xdr:col>20</xdr:col>
      <xdr:colOff>9525</xdr:colOff>
      <xdr:row>4</xdr:row>
      <xdr:rowOff>428625</xdr:rowOff>
    </xdr:from>
    <xdr:to>
      <xdr:col>21</xdr:col>
      <xdr:colOff>28575</xdr:colOff>
      <xdr:row>5</xdr:row>
      <xdr:rowOff>295275</xdr:rowOff>
    </xdr:to>
    <xdr:sp>
      <xdr:nvSpPr>
        <xdr:cNvPr id="107" name="Text Box 1938"/>
        <xdr:cNvSpPr txBox="1">
          <a:spLocks noChangeArrowheads="1"/>
        </xdr:cNvSpPr>
      </xdr:nvSpPr>
      <xdr:spPr>
        <a:xfrm>
          <a:off x="12382500" y="1914525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ส่งเสริมการเกษตร</a:t>
          </a:r>
        </a:p>
      </xdr:txBody>
    </xdr:sp>
    <xdr:clientData/>
  </xdr:twoCellAnchor>
  <xdr:twoCellAnchor>
    <xdr:from>
      <xdr:col>1</xdr:col>
      <xdr:colOff>0</xdr:colOff>
      <xdr:row>108</xdr:row>
      <xdr:rowOff>57150</xdr:rowOff>
    </xdr:from>
    <xdr:to>
      <xdr:col>1</xdr:col>
      <xdr:colOff>542925</xdr:colOff>
      <xdr:row>108</xdr:row>
      <xdr:rowOff>276225</xdr:rowOff>
    </xdr:to>
    <xdr:sp>
      <xdr:nvSpPr>
        <xdr:cNvPr id="108" name="Text Box 1939"/>
        <xdr:cNvSpPr txBox="1">
          <a:spLocks noChangeArrowheads="1"/>
        </xdr:cNvSpPr>
      </xdr:nvSpPr>
      <xdr:spPr>
        <a:xfrm>
          <a:off x="0" y="33318450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เหล็กดัด</a:t>
          </a:r>
        </a:p>
      </xdr:txBody>
    </xdr:sp>
    <xdr:clientData/>
  </xdr:twoCellAnchor>
  <xdr:twoCellAnchor>
    <xdr:from>
      <xdr:col>1</xdr:col>
      <xdr:colOff>19050</xdr:colOff>
      <xdr:row>28</xdr:row>
      <xdr:rowOff>85725</xdr:rowOff>
    </xdr:from>
    <xdr:to>
      <xdr:col>2</xdr:col>
      <xdr:colOff>104775</xdr:colOff>
      <xdr:row>29</xdr:row>
      <xdr:rowOff>104775</xdr:rowOff>
    </xdr:to>
    <xdr:sp>
      <xdr:nvSpPr>
        <xdr:cNvPr id="109" name="Line 1831"/>
        <xdr:cNvSpPr>
          <a:spLocks/>
        </xdr:cNvSpPr>
      </xdr:nvSpPr>
      <xdr:spPr>
        <a:xfrm flipV="1">
          <a:off x="19050" y="8963025"/>
          <a:ext cx="1104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695325</xdr:colOff>
      <xdr:row>28</xdr:row>
      <xdr:rowOff>66675</xdr:rowOff>
    </xdr:from>
    <xdr:to>
      <xdr:col>5</xdr:col>
      <xdr:colOff>95250</xdr:colOff>
      <xdr:row>28</xdr:row>
      <xdr:rowOff>228600</xdr:rowOff>
    </xdr:to>
    <xdr:sp>
      <xdr:nvSpPr>
        <xdr:cNvPr id="110" name="Text Box 1904"/>
        <xdr:cNvSpPr txBox="1">
          <a:spLocks noChangeArrowheads="1"/>
        </xdr:cNvSpPr>
      </xdr:nvSpPr>
      <xdr:spPr>
        <a:xfrm>
          <a:off x="1819275" y="8943975"/>
          <a:ext cx="781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บริหารงานทั่วไป</a:t>
          </a:r>
        </a:p>
      </xdr:txBody>
    </xdr:sp>
    <xdr:clientData/>
  </xdr:twoCellAnchor>
  <xdr:twoCellAnchor>
    <xdr:from>
      <xdr:col>3</xdr:col>
      <xdr:colOff>38100</xdr:colOff>
      <xdr:row>29</xdr:row>
      <xdr:rowOff>19050</xdr:rowOff>
    </xdr:from>
    <xdr:to>
      <xdr:col>4</xdr:col>
      <xdr:colOff>0</xdr:colOff>
      <xdr:row>29</xdr:row>
      <xdr:rowOff>161925</xdr:rowOff>
    </xdr:to>
    <xdr:sp>
      <xdr:nvSpPr>
        <xdr:cNvPr id="111" name="Text Box 1905"/>
        <xdr:cNvSpPr txBox="1">
          <a:spLocks noChangeArrowheads="1"/>
        </xdr:cNvSpPr>
      </xdr:nvSpPr>
      <xdr:spPr>
        <a:xfrm>
          <a:off x="1162050" y="9334500"/>
          <a:ext cx="7334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บริหารทั่วไป</a:t>
          </a:r>
        </a:p>
      </xdr:txBody>
    </xdr:sp>
    <xdr:clientData/>
  </xdr:twoCellAnchor>
  <xdr:twoCellAnchor>
    <xdr:from>
      <xdr:col>4</xdr:col>
      <xdr:colOff>38100</xdr:colOff>
      <xdr:row>28</xdr:row>
      <xdr:rowOff>419100</xdr:rowOff>
    </xdr:from>
    <xdr:to>
      <xdr:col>4</xdr:col>
      <xdr:colOff>600075</xdr:colOff>
      <xdr:row>29</xdr:row>
      <xdr:rowOff>352425</xdr:rowOff>
    </xdr:to>
    <xdr:sp>
      <xdr:nvSpPr>
        <xdr:cNvPr id="112" name="Text Box 1906"/>
        <xdr:cNvSpPr txBox="1">
          <a:spLocks noChangeArrowheads="1"/>
        </xdr:cNvSpPr>
      </xdr:nvSpPr>
      <xdr:spPr>
        <a:xfrm>
          <a:off x="1933575" y="9296400"/>
          <a:ext cx="561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สถิติและวิชาการ</a:t>
          </a:r>
        </a:p>
      </xdr:txBody>
    </xdr:sp>
    <xdr:clientData/>
  </xdr:twoCellAnchor>
  <xdr:twoCellAnchor>
    <xdr:from>
      <xdr:col>4</xdr:col>
      <xdr:colOff>609600</xdr:colOff>
      <xdr:row>29</xdr:row>
      <xdr:rowOff>19050</xdr:rowOff>
    </xdr:from>
    <xdr:to>
      <xdr:col>5</xdr:col>
      <xdr:colOff>714375</xdr:colOff>
      <xdr:row>29</xdr:row>
      <xdr:rowOff>161925</xdr:rowOff>
    </xdr:to>
    <xdr:sp>
      <xdr:nvSpPr>
        <xdr:cNvPr id="113" name="Text Box 1907"/>
        <xdr:cNvSpPr txBox="1">
          <a:spLocks noChangeArrowheads="1"/>
        </xdr:cNvSpPr>
      </xdr:nvSpPr>
      <xdr:spPr>
        <a:xfrm>
          <a:off x="2505075" y="9334500"/>
          <a:ext cx="714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บริหารงานคลัง</a:t>
          </a:r>
        </a:p>
      </xdr:txBody>
    </xdr:sp>
    <xdr:clientData/>
  </xdr:twoCellAnchor>
  <xdr:twoCellAnchor>
    <xdr:from>
      <xdr:col>6</xdr:col>
      <xdr:colOff>28575</xdr:colOff>
      <xdr:row>28</xdr:row>
      <xdr:rowOff>28575</xdr:rowOff>
    </xdr:from>
    <xdr:to>
      <xdr:col>6</xdr:col>
      <xdr:colOff>590550</xdr:colOff>
      <xdr:row>28</xdr:row>
      <xdr:rowOff>323850</xdr:rowOff>
    </xdr:to>
    <xdr:sp>
      <xdr:nvSpPr>
        <xdr:cNvPr id="114" name="Text Box 1908"/>
        <xdr:cNvSpPr txBox="1">
          <a:spLocks noChangeArrowheads="1"/>
        </xdr:cNvSpPr>
      </xdr:nvSpPr>
      <xdr:spPr>
        <a:xfrm>
          <a:off x="3257550" y="8905875"/>
          <a:ext cx="561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รักษาความสงบฯ</a:t>
          </a:r>
        </a:p>
      </xdr:txBody>
    </xdr:sp>
    <xdr:clientData/>
  </xdr:twoCellAnchor>
  <xdr:twoCellAnchor>
    <xdr:from>
      <xdr:col>7</xdr:col>
      <xdr:colOff>561975</xdr:colOff>
      <xdr:row>28</xdr:row>
      <xdr:rowOff>66675</xdr:rowOff>
    </xdr:from>
    <xdr:to>
      <xdr:col>8</xdr:col>
      <xdr:colOff>628650</xdr:colOff>
      <xdr:row>28</xdr:row>
      <xdr:rowOff>228600</xdr:rowOff>
    </xdr:to>
    <xdr:sp>
      <xdr:nvSpPr>
        <xdr:cNvPr id="115" name="Text Box 1909"/>
        <xdr:cNvSpPr txBox="1">
          <a:spLocks noChangeArrowheads="1"/>
        </xdr:cNvSpPr>
      </xdr:nvSpPr>
      <xdr:spPr>
        <a:xfrm>
          <a:off x="4467225" y="8943975"/>
          <a:ext cx="800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การศึกษา</a:t>
          </a:r>
        </a:p>
      </xdr:txBody>
    </xdr:sp>
    <xdr:clientData/>
  </xdr:twoCellAnchor>
  <xdr:twoCellAnchor>
    <xdr:from>
      <xdr:col>10</xdr:col>
      <xdr:colOff>38100</xdr:colOff>
      <xdr:row>28</xdr:row>
      <xdr:rowOff>66675</xdr:rowOff>
    </xdr:from>
    <xdr:to>
      <xdr:col>10</xdr:col>
      <xdr:colOff>581025</xdr:colOff>
      <xdr:row>28</xdr:row>
      <xdr:rowOff>285750</xdr:rowOff>
    </xdr:to>
    <xdr:sp>
      <xdr:nvSpPr>
        <xdr:cNvPr id="116" name="Text Box 1910"/>
        <xdr:cNvSpPr txBox="1">
          <a:spLocks noChangeArrowheads="1"/>
        </xdr:cNvSpPr>
      </xdr:nvSpPr>
      <xdr:spPr>
        <a:xfrm>
          <a:off x="5838825" y="8943975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สาธารณสุข</a:t>
          </a:r>
        </a:p>
      </xdr:txBody>
    </xdr:sp>
    <xdr:clientData/>
  </xdr:twoCellAnchor>
  <xdr:twoCellAnchor>
    <xdr:from>
      <xdr:col>11</xdr:col>
      <xdr:colOff>95250</xdr:colOff>
      <xdr:row>28</xdr:row>
      <xdr:rowOff>28575</xdr:rowOff>
    </xdr:from>
    <xdr:to>
      <xdr:col>11</xdr:col>
      <xdr:colOff>657225</xdr:colOff>
      <xdr:row>28</xdr:row>
      <xdr:rowOff>323850</xdr:rowOff>
    </xdr:to>
    <xdr:sp>
      <xdr:nvSpPr>
        <xdr:cNvPr id="117" name="Text Box 1911"/>
        <xdr:cNvSpPr txBox="1">
          <a:spLocks noChangeArrowheads="1"/>
        </xdr:cNvSpPr>
      </xdr:nvSpPr>
      <xdr:spPr>
        <a:xfrm>
          <a:off x="6562725" y="8905875"/>
          <a:ext cx="561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สังคมสงเคราะห์</a:t>
          </a:r>
        </a:p>
      </xdr:txBody>
    </xdr:sp>
    <xdr:clientData/>
  </xdr:twoCellAnchor>
  <xdr:twoCellAnchor>
    <xdr:from>
      <xdr:col>13</xdr:col>
      <xdr:colOff>200025</xdr:colOff>
      <xdr:row>28</xdr:row>
      <xdr:rowOff>66675</xdr:rowOff>
    </xdr:from>
    <xdr:to>
      <xdr:col>14</xdr:col>
      <xdr:colOff>361950</xdr:colOff>
      <xdr:row>28</xdr:row>
      <xdr:rowOff>228600</xdr:rowOff>
    </xdr:to>
    <xdr:sp>
      <xdr:nvSpPr>
        <xdr:cNvPr id="118" name="Text Box 1912"/>
        <xdr:cNvSpPr txBox="1">
          <a:spLocks noChangeArrowheads="1"/>
        </xdr:cNvSpPr>
      </xdr:nvSpPr>
      <xdr:spPr>
        <a:xfrm>
          <a:off x="8086725" y="8943975"/>
          <a:ext cx="923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เคหะและชุมชน</a:t>
          </a:r>
        </a:p>
      </xdr:txBody>
    </xdr:sp>
    <xdr:clientData/>
  </xdr:twoCellAnchor>
  <xdr:twoCellAnchor>
    <xdr:from>
      <xdr:col>15</xdr:col>
      <xdr:colOff>533400</xdr:colOff>
      <xdr:row>28</xdr:row>
      <xdr:rowOff>28575</xdr:rowOff>
    </xdr:from>
    <xdr:to>
      <xdr:col>17</xdr:col>
      <xdr:colOff>9525</xdr:colOff>
      <xdr:row>28</xdr:row>
      <xdr:rowOff>323850</xdr:rowOff>
    </xdr:to>
    <xdr:sp>
      <xdr:nvSpPr>
        <xdr:cNvPr id="119" name="Text Box 1913"/>
        <xdr:cNvSpPr txBox="1">
          <a:spLocks noChangeArrowheads="1"/>
        </xdr:cNvSpPr>
      </xdr:nvSpPr>
      <xdr:spPr>
        <a:xfrm>
          <a:off x="9839325" y="8905875"/>
          <a:ext cx="666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สร้างความเข้มแข็งฯ</a:t>
          </a:r>
        </a:p>
      </xdr:txBody>
    </xdr:sp>
    <xdr:clientData/>
  </xdr:twoCellAnchor>
  <xdr:twoCellAnchor>
    <xdr:from>
      <xdr:col>17</xdr:col>
      <xdr:colOff>200025</xdr:colOff>
      <xdr:row>28</xdr:row>
      <xdr:rowOff>66675</xdr:rowOff>
    </xdr:from>
    <xdr:to>
      <xdr:col>19</xdr:col>
      <xdr:colOff>409575</xdr:colOff>
      <xdr:row>28</xdr:row>
      <xdr:rowOff>238125</xdr:rowOff>
    </xdr:to>
    <xdr:sp>
      <xdr:nvSpPr>
        <xdr:cNvPr id="120" name="Text Box 1914"/>
        <xdr:cNvSpPr txBox="1">
          <a:spLocks noChangeArrowheads="1"/>
        </xdr:cNvSpPr>
      </xdr:nvSpPr>
      <xdr:spPr>
        <a:xfrm>
          <a:off x="10696575" y="8943975"/>
          <a:ext cx="1524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การศาสนา วัฒนธรรมฯ</a:t>
          </a:r>
        </a:p>
      </xdr:txBody>
    </xdr:sp>
    <xdr:clientData/>
  </xdr:twoCellAnchor>
  <xdr:twoCellAnchor>
    <xdr:from>
      <xdr:col>20</xdr:col>
      <xdr:colOff>314325</xdr:colOff>
      <xdr:row>28</xdr:row>
      <xdr:rowOff>66675</xdr:rowOff>
    </xdr:from>
    <xdr:to>
      <xdr:col>21</xdr:col>
      <xdr:colOff>276225</xdr:colOff>
      <xdr:row>28</xdr:row>
      <xdr:rowOff>285750</xdr:rowOff>
    </xdr:to>
    <xdr:sp>
      <xdr:nvSpPr>
        <xdr:cNvPr id="121" name="Text Box 1915"/>
        <xdr:cNvSpPr txBox="1">
          <a:spLocks noChangeArrowheads="1"/>
        </xdr:cNvSpPr>
      </xdr:nvSpPr>
      <xdr:spPr>
        <a:xfrm>
          <a:off x="12687300" y="894397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การเกษตร</a:t>
          </a:r>
        </a:p>
      </xdr:txBody>
    </xdr:sp>
    <xdr:clientData/>
  </xdr:twoCellAnchor>
  <xdr:twoCellAnchor>
    <xdr:from>
      <xdr:col>24</xdr:col>
      <xdr:colOff>95250</xdr:colOff>
      <xdr:row>28</xdr:row>
      <xdr:rowOff>38100</xdr:rowOff>
    </xdr:from>
    <xdr:to>
      <xdr:col>24</xdr:col>
      <xdr:colOff>657225</xdr:colOff>
      <xdr:row>28</xdr:row>
      <xdr:rowOff>257175</xdr:rowOff>
    </xdr:to>
    <xdr:sp>
      <xdr:nvSpPr>
        <xdr:cNvPr id="122" name="Text Box 1917"/>
        <xdr:cNvSpPr txBox="1">
          <a:spLocks noChangeArrowheads="1"/>
        </xdr:cNvSpPr>
      </xdr:nvSpPr>
      <xdr:spPr>
        <a:xfrm>
          <a:off x="15192375" y="8915400"/>
          <a:ext cx="561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งบกลาง</a:t>
          </a:r>
        </a:p>
      </xdr:txBody>
    </xdr:sp>
    <xdr:clientData/>
  </xdr:twoCellAnchor>
  <xdr:twoCellAnchor>
    <xdr:from>
      <xdr:col>24</xdr:col>
      <xdr:colOff>95250</xdr:colOff>
      <xdr:row>29</xdr:row>
      <xdr:rowOff>38100</xdr:rowOff>
    </xdr:from>
    <xdr:to>
      <xdr:col>24</xdr:col>
      <xdr:colOff>657225</xdr:colOff>
      <xdr:row>29</xdr:row>
      <xdr:rowOff>257175</xdr:rowOff>
    </xdr:to>
    <xdr:sp>
      <xdr:nvSpPr>
        <xdr:cNvPr id="123" name="Text Box 1918"/>
        <xdr:cNvSpPr txBox="1">
          <a:spLocks noChangeArrowheads="1"/>
        </xdr:cNvSpPr>
      </xdr:nvSpPr>
      <xdr:spPr>
        <a:xfrm>
          <a:off x="15192375" y="9353550"/>
          <a:ext cx="561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งบกลาง</a:t>
          </a:r>
        </a:p>
      </xdr:txBody>
    </xdr:sp>
    <xdr:clientData/>
  </xdr:twoCellAnchor>
  <xdr:twoCellAnchor>
    <xdr:from>
      <xdr:col>6</xdr:col>
      <xdr:colOff>0</xdr:colOff>
      <xdr:row>29</xdr:row>
      <xdr:rowOff>38100</xdr:rowOff>
    </xdr:from>
    <xdr:to>
      <xdr:col>6</xdr:col>
      <xdr:colOff>581025</xdr:colOff>
      <xdr:row>29</xdr:row>
      <xdr:rowOff>180975</xdr:rowOff>
    </xdr:to>
    <xdr:sp>
      <xdr:nvSpPr>
        <xdr:cNvPr id="124" name="Text Box 1919"/>
        <xdr:cNvSpPr txBox="1">
          <a:spLocks noChangeArrowheads="1"/>
        </xdr:cNvSpPr>
      </xdr:nvSpPr>
      <xdr:spPr>
        <a:xfrm>
          <a:off x="3228975" y="9353550"/>
          <a:ext cx="581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ป้องกันภัยฯ</a:t>
          </a:r>
        </a:p>
      </xdr:txBody>
    </xdr:sp>
    <xdr:clientData/>
  </xdr:twoCellAnchor>
  <xdr:twoCellAnchor>
    <xdr:from>
      <xdr:col>7</xdr:col>
      <xdr:colOff>0</xdr:colOff>
      <xdr:row>28</xdr:row>
      <xdr:rowOff>428625</xdr:rowOff>
    </xdr:from>
    <xdr:to>
      <xdr:col>8</xdr:col>
      <xdr:colOff>0</xdr:colOff>
      <xdr:row>29</xdr:row>
      <xdr:rowOff>342900</xdr:rowOff>
    </xdr:to>
    <xdr:sp>
      <xdr:nvSpPr>
        <xdr:cNvPr id="125" name="Text Box 1920"/>
        <xdr:cNvSpPr txBox="1">
          <a:spLocks noChangeArrowheads="1"/>
        </xdr:cNvSpPr>
      </xdr:nvSpPr>
      <xdr:spPr>
        <a:xfrm>
          <a:off x="3905250" y="93059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บริหารทั่วไป   การศึกษา 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733425</xdr:colOff>
      <xdr:row>29</xdr:row>
      <xdr:rowOff>352425</xdr:rowOff>
    </xdr:to>
    <xdr:sp>
      <xdr:nvSpPr>
        <xdr:cNvPr id="126" name="Text Box 1921"/>
        <xdr:cNvSpPr txBox="1">
          <a:spLocks noChangeArrowheads="1"/>
        </xdr:cNvSpPr>
      </xdr:nvSpPr>
      <xdr:spPr>
        <a:xfrm>
          <a:off x="4638675" y="9315450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ก่อนวัยเรียนและประถมฯ</a:t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400050</xdr:colOff>
      <xdr:row>29</xdr:row>
      <xdr:rowOff>323850</xdr:rowOff>
    </xdr:to>
    <xdr:sp>
      <xdr:nvSpPr>
        <xdr:cNvPr id="127" name="Text Box 1922"/>
        <xdr:cNvSpPr txBox="1">
          <a:spLocks noChangeArrowheads="1"/>
        </xdr:cNvSpPr>
      </xdr:nvSpPr>
      <xdr:spPr>
        <a:xfrm>
          <a:off x="5381625" y="9315450"/>
          <a:ext cx="400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ไม่กำหนด</a:t>
          </a:r>
        </a:p>
      </xdr:txBody>
    </xdr:sp>
    <xdr:clientData/>
  </xdr:twoCellAnchor>
  <xdr:twoCellAnchor>
    <xdr:from>
      <xdr:col>10</xdr:col>
      <xdr:colOff>0</xdr:colOff>
      <xdr:row>28</xdr:row>
      <xdr:rowOff>419100</xdr:rowOff>
    </xdr:from>
    <xdr:to>
      <xdr:col>10</xdr:col>
      <xdr:colOff>619125</xdr:colOff>
      <xdr:row>29</xdr:row>
      <xdr:rowOff>295275</xdr:rowOff>
    </xdr:to>
    <xdr:sp>
      <xdr:nvSpPr>
        <xdr:cNvPr id="128" name="Text Box 1923"/>
        <xdr:cNvSpPr txBox="1">
          <a:spLocks noChangeArrowheads="1"/>
        </xdr:cNvSpPr>
      </xdr:nvSpPr>
      <xdr:spPr>
        <a:xfrm>
          <a:off x="5800725" y="9296400"/>
          <a:ext cx="619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บริการสาธารณสุข</a:t>
          </a:r>
        </a:p>
      </xdr:txBody>
    </xdr:sp>
    <xdr:clientData/>
  </xdr:twoCellAnchor>
  <xdr:twoCellAnchor>
    <xdr:from>
      <xdr:col>11</xdr:col>
      <xdr:colOff>9525</xdr:colOff>
      <xdr:row>29</xdr:row>
      <xdr:rowOff>38100</xdr:rowOff>
    </xdr:from>
    <xdr:to>
      <xdr:col>11</xdr:col>
      <xdr:colOff>676275</xdr:colOff>
      <xdr:row>29</xdr:row>
      <xdr:rowOff>200025</xdr:rowOff>
    </xdr:to>
    <xdr:sp>
      <xdr:nvSpPr>
        <xdr:cNvPr id="129" name="Text Box 1924"/>
        <xdr:cNvSpPr txBox="1">
          <a:spLocks noChangeArrowheads="1"/>
        </xdr:cNvSpPr>
      </xdr:nvSpPr>
      <xdr:spPr>
        <a:xfrm>
          <a:off x="6477000" y="9353550"/>
          <a:ext cx="666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สวัสดิการสังคม</a:t>
          </a:r>
        </a:p>
      </xdr:txBody>
    </xdr:sp>
    <xdr:clientData/>
  </xdr:twoCellAnchor>
  <xdr:twoCellAnchor>
    <xdr:from>
      <xdr:col>11</xdr:col>
      <xdr:colOff>666750</xdr:colOff>
      <xdr:row>29</xdr:row>
      <xdr:rowOff>0</xdr:rowOff>
    </xdr:from>
    <xdr:to>
      <xdr:col>13</xdr:col>
      <xdr:colOff>47625</xdr:colOff>
      <xdr:row>29</xdr:row>
      <xdr:rowOff>352425</xdr:rowOff>
    </xdr:to>
    <xdr:sp>
      <xdr:nvSpPr>
        <xdr:cNvPr id="130" name="Text Box 1925"/>
        <xdr:cNvSpPr txBox="1">
          <a:spLocks noChangeArrowheads="1"/>
        </xdr:cNvSpPr>
      </xdr:nvSpPr>
      <xdr:spPr>
        <a:xfrm>
          <a:off x="7134225" y="9315450"/>
          <a:ext cx="800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บริหารทั่วไป   เคหะและชุมชน</a:t>
          </a:r>
        </a:p>
      </xdr:txBody>
    </xdr:sp>
    <xdr:clientData/>
  </xdr:twoCellAnchor>
  <xdr:twoCellAnchor>
    <xdr:from>
      <xdr:col>13</xdr:col>
      <xdr:colOff>28575</xdr:colOff>
      <xdr:row>29</xdr:row>
      <xdr:rowOff>38100</xdr:rowOff>
    </xdr:from>
    <xdr:to>
      <xdr:col>13</xdr:col>
      <xdr:colOff>609600</xdr:colOff>
      <xdr:row>29</xdr:row>
      <xdr:rowOff>180975</xdr:rowOff>
    </xdr:to>
    <xdr:sp>
      <xdr:nvSpPr>
        <xdr:cNvPr id="131" name="Text Box 1926"/>
        <xdr:cNvSpPr txBox="1">
          <a:spLocks noChangeArrowheads="1"/>
        </xdr:cNvSpPr>
      </xdr:nvSpPr>
      <xdr:spPr>
        <a:xfrm>
          <a:off x="7915275" y="9353550"/>
          <a:ext cx="581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ไฟฟ้าถนน</a:t>
          </a:r>
        </a:p>
      </xdr:txBody>
    </xdr:sp>
    <xdr:clientData/>
  </xdr:twoCellAnchor>
  <xdr:twoCellAnchor>
    <xdr:from>
      <xdr:col>14</xdr:col>
      <xdr:colOff>57150</xdr:colOff>
      <xdr:row>29</xdr:row>
      <xdr:rowOff>38100</xdr:rowOff>
    </xdr:from>
    <xdr:to>
      <xdr:col>14</xdr:col>
      <xdr:colOff>638175</xdr:colOff>
      <xdr:row>29</xdr:row>
      <xdr:rowOff>180975</xdr:rowOff>
    </xdr:to>
    <xdr:sp>
      <xdr:nvSpPr>
        <xdr:cNvPr id="132" name="Text Box 1927"/>
        <xdr:cNvSpPr txBox="1">
          <a:spLocks noChangeArrowheads="1"/>
        </xdr:cNvSpPr>
      </xdr:nvSpPr>
      <xdr:spPr>
        <a:xfrm>
          <a:off x="8705850" y="9353550"/>
          <a:ext cx="581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กำจัดขยะ</a:t>
          </a:r>
        </a:p>
      </xdr:txBody>
    </xdr:sp>
    <xdr:clientData/>
  </xdr:twoCellAnchor>
  <xdr:twoCellAnchor>
    <xdr:from>
      <xdr:col>14</xdr:col>
      <xdr:colOff>657225</xdr:colOff>
      <xdr:row>29</xdr:row>
      <xdr:rowOff>38100</xdr:rowOff>
    </xdr:from>
    <xdr:to>
      <xdr:col>16</xdr:col>
      <xdr:colOff>19050</xdr:colOff>
      <xdr:row>29</xdr:row>
      <xdr:rowOff>180975</xdr:rowOff>
    </xdr:to>
    <xdr:sp>
      <xdr:nvSpPr>
        <xdr:cNvPr id="133" name="Text Box 1928"/>
        <xdr:cNvSpPr txBox="1">
          <a:spLocks noChangeArrowheads="1"/>
        </xdr:cNvSpPr>
      </xdr:nvSpPr>
      <xdr:spPr>
        <a:xfrm>
          <a:off x="9305925" y="9353550"/>
          <a:ext cx="561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บำบัดน้ำเสีย</a:t>
          </a:r>
        </a:p>
      </xdr:txBody>
    </xdr:sp>
    <xdr:clientData/>
  </xdr:twoCellAnchor>
  <xdr:twoCellAnchor>
    <xdr:from>
      <xdr:col>15</xdr:col>
      <xdr:colOff>485775</xdr:colOff>
      <xdr:row>28</xdr:row>
      <xdr:rowOff>428625</xdr:rowOff>
    </xdr:from>
    <xdr:to>
      <xdr:col>17</xdr:col>
      <xdr:colOff>28575</xdr:colOff>
      <xdr:row>29</xdr:row>
      <xdr:rowOff>342900</xdr:rowOff>
    </xdr:to>
    <xdr:sp>
      <xdr:nvSpPr>
        <xdr:cNvPr id="134" name="Text Box 1929"/>
        <xdr:cNvSpPr txBox="1">
          <a:spLocks noChangeArrowheads="1"/>
        </xdr:cNvSpPr>
      </xdr:nvSpPr>
      <xdr:spPr>
        <a:xfrm>
          <a:off x="9791700" y="93059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ส่งเสริมและสนับสนุนฯ</a:t>
          </a:r>
        </a:p>
      </xdr:txBody>
    </xdr:sp>
    <xdr:clientData/>
  </xdr:twoCellAnchor>
  <xdr:twoCellAnchor>
    <xdr:from>
      <xdr:col>16</xdr:col>
      <xdr:colOff>609600</xdr:colOff>
      <xdr:row>28</xdr:row>
      <xdr:rowOff>428625</xdr:rowOff>
    </xdr:from>
    <xdr:to>
      <xdr:col>18</xdr:col>
      <xdr:colOff>38100</xdr:colOff>
      <xdr:row>29</xdr:row>
      <xdr:rowOff>342900</xdr:rowOff>
    </xdr:to>
    <xdr:sp>
      <xdr:nvSpPr>
        <xdr:cNvPr id="135" name="Text Box 1930"/>
        <xdr:cNvSpPr txBox="1">
          <a:spLocks noChangeArrowheads="1"/>
        </xdr:cNvSpPr>
      </xdr:nvSpPr>
      <xdr:spPr>
        <a:xfrm>
          <a:off x="10458450" y="9305925"/>
          <a:ext cx="7524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กีฬาและนันทนาการ</a:t>
          </a:r>
        </a:p>
      </xdr:txBody>
    </xdr:sp>
    <xdr:clientData/>
  </xdr:twoCellAnchor>
  <xdr:twoCellAnchor>
    <xdr:from>
      <xdr:col>17</xdr:col>
      <xdr:colOff>666750</xdr:colOff>
      <xdr:row>28</xdr:row>
      <xdr:rowOff>419100</xdr:rowOff>
    </xdr:from>
    <xdr:to>
      <xdr:col>19</xdr:col>
      <xdr:colOff>114300</xdr:colOff>
      <xdr:row>29</xdr:row>
      <xdr:rowOff>333375</xdr:rowOff>
    </xdr:to>
    <xdr:sp>
      <xdr:nvSpPr>
        <xdr:cNvPr id="136" name="Text Box 1931"/>
        <xdr:cNvSpPr txBox="1">
          <a:spLocks noChangeArrowheads="1"/>
        </xdr:cNvSpPr>
      </xdr:nvSpPr>
      <xdr:spPr>
        <a:xfrm>
          <a:off x="11163300" y="9296400"/>
          <a:ext cx="7620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วัฒนธรรม    ท้องถิ่น</a:t>
          </a:r>
        </a:p>
      </xdr:txBody>
    </xdr:sp>
    <xdr:clientData/>
  </xdr:twoCellAnchor>
  <xdr:twoCellAnchor>
    <xdr:from>
      <xdr:col>18</xdr:col>
      <xdr:colOff>638175</xdr:colOff>
      <xdr:row>29</xdr:row>
      <xdr:rowOff>0</xdr:rowOff>
    </xdr:from>
    <xdr:to>
      <xdr:col>20</xdr:col>
      <xdr:colOff>104775</xdr:colOff>
      <xdr:row>29</xdr:row>
      <xdr:rowOff>352425</xdr:rowOff>
    </xdr:to>
    <xdr:sp>
      <xdr:nvSpPr>
        <xdr:cNvPr id="137" name="Text Box 1932"/>
        <xdr:cNvSpPr txBox="1">
          <a:spLocks noChangeArrowheads="1"/>
        </xdr:cNvSpPr>
      </xdr:nvSpPr>
      <xdr:spPr>
        <a:xfrm>
          <a:off x="11811000" y="9315450"/>
          <a:ext cx="6667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วางแผนและการท่องเที่ยว</a:t>
          </a:r>
        </a:p>
      </xdr:txBody>
    </xdr:sp>
    <xdr:clientData/>
  </xdr:twoCellAnchor>
  <xdr:twoCellAnchor>
    <xdr:from>
      <xdr:col>21</xdr:col>
      <xdr:colOff>38100</xdr:colOff>
      <xdr:row>29</xdr:row>
      <xdr:rowOff>47625</xdr:rowOff>
    </xdr:from>
    <xdr:to>
      <xdr:col>21</xdr:col>
      <xdr:colOff>619125</xdr:colOff>
      <xdr:row>29</xdr:row>
      <xdr:rowOff>190500</xdr:rowOff>
    </xdr:to>
    <xdr:sp>
      <xdr:nvSpPr>
        <xdr:cNvPr id="138" name="Text Box 1933"/>
        <xdr:cNvSpPr txBox="1">
          <a:spLocks noChangeArrowheads="1"/>
        </xdr:cNvSpPr>
      </xdr:nvSpPr>
      <xdr:spPr>
        <a:xfrm>
          <a:off x="13001625" y="9363075"/>
          <a:ext cx="581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อนุรักษ์</a:t>
          </a:r>
        </a:p>
      </xdr:txBody>
    </xdr:sp>
    <xdr:clientData/>
  </xdr:twoCellAnchor>
  <xdr:twoCellAnchor>
    <xdr:from>
      <xdr:col>22</xdr:col>
      <xdr:colOff>38100</xdr:colOff>
      <xdr:row>29</xdr:row>
      <xdr:rowOff>47625</xdr:rowOff>
    </xdr:from>
    <xdr:to>
      <xdr:col>22</xdr:col>
      <xdr:colOff>733425</xdr:colOff>
      <xdr:row>29</xdr:row>
      <xdr:rowOff>180975</xdr:rowOff>
    </xdr:to>
    <xdr:sp>
      <xdr:nvSpPr>
        <xdr:cNvPr id="139" name="Text Box 1934"/>
        <xdr:cNvSpPr txBox="1">
          <a:spLocks noChangeArrowheads="1"/>
        </xdr:cNvSpPr>
      </xdr:nvSpPr>
      <xdr:spPr>
        <a:xfrm>
          <a:off x="13649325" y="9363075"/>
          <a:ext cx="6953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กิจการประปา</a:t>
          </a:r>
        </a:p>
      </xdr:txBody>
    </xdr:sp>
    <xdr:clientData/>
  </xdr:twoCellAnchor>
  <xdr:twoCellAnchor>
    <xdr:from>
      <xdr:col>20</xdr:col>
      <xdr:colOff>9525</xdr:colOff>
      <xdr:row>28</xdr:row>
      <xdr:rowOff>428625</xdr:rowOff>
    </xdr:from>
    <xdr:to>
      <xdr:col>21</xdr:col>
      <xdr:colOff>28575</xdr:colOff>
      <xdr:row>29</xdr:row>
      <xdr:rowOff>295275</xdr:rowOff>
    </xdr:to>
    <xdr:sp>
      <xdr:nvSpPr>
        <xdr:cNvPr id="140" name="Text Box 1938"/>
        <xdr:cNvSpPr txBox="1">
          <a:spLocks noChangeArrowheads="1"/>
        </xdr:cNvSpPr>
      </xdr:nvSpPr>
      <xdr:spPr>
        <a:xfrm>
          <a:off x="12382500" y="9305925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ส่งเสริมการเกษตร</a:t>
          </a:r>
        </a:p>
      </xdr:txBody>
    </xdr:sp>
    <xdr:clientData/>
  </xdr:twoCellAnchor>
  <xdr:twoCellAnchor>
    <xdr:from>
      <xdr:col>1</xdr:col>
      <xdr:colOff>19050</xdr:colOff>
      <xdr:row>58</xdr:row>
      <xdr:rowOff>85725</xdr:rowOff>
    </xdr:from>
    <xdr:to>
      <xdr:col>2</xdr:col>
      <xdr:colOff>104775</xdr:colOff>
      <xdr:row>59</xdr:row>
      <xdr:rowOff>104775</xdr:rowOff>
    </xdr:to>
    <xdr:sp>
      <xdr:nvSpPr>
        <xdr:cNvPr id="141" name="Line 1831"/>
        <xdr:cNvSpPr>
          <a:spLocks/>
        </xdr:cNvSpPr>
      </xdr:nvSpPr>
      <xdr:spPr>
        <a:xfrm flipV="1">
          <a:off x="19050" y="18126075"/>
          <a:ext cx="1104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695325</xdr:colOff>
      <xdr:row>58</xdr:row>
      <xdr:rowOff>85725</xdr:rowOff>
    </xdr:from>
    <xdr:to>
      <xdr:col>5</xdr:col>
      <xdr:colOff>95250</xdr:colOff>
      <xdr:row>58</xdr:row>
      <xdr:rowOff>247650</xdr:rowOff>
    </xdr:to>
    <xdr:sp>
      <xdr:nvSpPr>
        <xdr:cNvPr id="142" name="Text Box 1904"/>
        <xdr:cNvSpPr txBox="1">
          <a:spLocks noChangeArrowheads="1"/>
        </xdr:cNvSpPr>
      </xdr:nvSpPr>
      <xdr:spPr>
        <a:xfrm>
          <a:off x="1819275" y="18126075"/>
          <a:ext cx="781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บริหารงานทั่วไป</a:t>
          </a:r>
        </a:p>
      </xdr:txBody>
    </xdr:sp>
    <xdr:clientData/>
  </xdr:twoCellAnchor>
  <xdr:twoCellAnchor>
    <xdr:from>
      <xdr:col>3</xdr:col>
      <xdr:colOff>38100</xdr:colOff>
      <xdr:row>59</xdr:row>
      <xdr:rowOff>19050</xdr:rowOff>
    </xdr:from>
    <xdr:to>
      <xdr:col>4</xdr:col>
      <xdr:colOff>0</xdr:colOff>
      <xdr:row>59</xdr:row>
      <xdr:rowOff>161925</xdr:rowOff>
    </xdr:to>
    <xdr:sp>
      <xdr:nvSpPr>
        <xdr:cNvPr id="143" name="Text Box 1905"/>
        <xdr:cNvSpPr txBox="1">
          <a:spLocks noChangeArrowheads="1"/>
        </xdr:cNvSpPr>
      </xdr:nvSpPr>
      <xdr:spPr>
        <a:xfrm>
          <a:off x="1162050" y="18497550"/>
          <a:ext cx="7334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บริหารทั่วไป</a:t>
          </a:r>
        </a:p>
      </xdr:txBody>
    </xdr:sp>
    <xdr:clientData/>
  </xdr:twoCellAnchor>
  <xdr:twoCellAnchor>
    <xdr:from>
      <xdr:col>4</xdr:col>
      <xdr:colOff>38100</xdr:colOff>
      <xdr:row>58</xdr:row>
      <xdr:rowOff>419100</xdr:rowOff>
    </xdr:from>
    <xdr:to>
      <xdr:col>4</xdr:col>
      <xdr:colOff>600075</xdr:colOff>
      <xdr:row>59</xdr:row>
      <xdr:rowOff>352425</xdr:rowOff>
    </xdr:to>
    <xdr:sp>
      <xdr:nvSpPr>
        <xdr:cNvPr id="144" name="Text Box 1906"/>
        <xdr:cNvSpPr txBox="1">
          <a:spLocks noChangeArrowheads="1"/>
        </xdr:cNvSpPr>
      </xdr:nvSpPr>
      <xdr:spPr>
        <a:xfrm>
          <a:off x="1933575" y="18459450"/>
          <a:ext cx="561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สถิติและวิชาการ</a:t>
          </a:r>
        </a:p>
      </xdr:txBody>
    </xdr:sp>
    <xdr:clientData/>
  </xdr:twoCellAnchor>
  <xdr:twoCellAnchor>
    <xdr:from>
      <xdr:col>4</xdr:col>
      <xdr:colOff>609600</xdr:colOff>
      <xdr:row>59</xdr:row>
      <xdr:rowOff>19050</xdr:rowOff>
    </xdr:from>
    <xdr:to>
      <xdr:col>5</xdr:col>
      <xdr:colOff>714375</xdr:colOff>
      <xdr:row>59</xdr:row>
      <xdr:rowOff>161925</xdr:rowOff>
    </xdr:to>
    <xdr:sp>
      <xdr:nvSpPr>
        <xdr:cNvPr id="145" name="Text Box 1907"/>
        <xdr:cNvSpPr txBox="1">
          <a:spLocks noChangeArrowheads="1"/>
        </xdr:cNvSpPr>
      </xdr:nvSpPr>
      <xdr:spPr>
        <a:xfrm>
          <a:off x="2505075" y="18497550"/>
          <a:ext cx="714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บริหารงานคลัง</a:t>
          </a:r>
        </a:p>
      </xdr:txBody>
    </xdr:sp>
    <xdr:clientData/>
  </xdr:twoCellAnchor>
  <xdr:twoCellAnchor>
    <xdr:from>
      <xdr:col>6</xdr:col>
      <xdr:colOff>28575</xdr:colOff>
      <xdr:row>58</xdr:row>
      <xdr:rowOff>47625</xdr:rowOff>
    </xdr:from>
    <xdr:to>
      <xdr:col>6</xdr:col>
      <xdr:colOff>590550</xdr:colOff>
      <xdr:row>58</xdr:row>
      <xdr:rowOff>342900</xdr:rowOff>
    </xdr:to>
    <xdr:sp>
      <xdr:nvSpPr>
        <xdr:cNvPr id="146" name="Text Box 1908"/>
        <xdr:cNvSpPr txBox="1">
          <a:spLocks noChangeArrowheads="1"/>
        </xdr:cNvSpPr>
      </xdr:nvSpPr>
      <xdr:spPr>
        <a:xfrm>
          <a:off x="3257550" y="18087975"/>
          <a:ext cx="561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รักษาความสงบฯ</a:t>
          </a:r>
        </a:p>
      </xdr:txBody>
    </xdr:sp>
    <xdr:clientData/>
  </xdr:twoCellAnchor>
  <xdr:twoCellAnchor>
    <xdr:from>
      <xdr:col>7</xdr:col>
      <xdr:colOff>561975</xdr:colOff>
      <xdr:row>58</xdr:row>
      <xdr:rowOff>85725</xdr:rowOff>
    </xdr:from>
    <xdr:to>
      <xdr:col>8</xdr:col>
      <xdr:colOff>628650</xdr:colOff>
      <xdr:row>58</xdr:row>
      <xdr:rowOff>247650</xdr:rowOff>
    </xdr:to>
    <xdr:sp>
      <xdr:nvSpPr>
        <xdr:cNvPr id="147" name="Text Box 1909"/>
        <xdr:cNvSpPr txBox="1">
          <a:spLocks noChangeArrowheads="1"/>
        </xdr:cNvSpPr>
      </xdr:nvSpPr>
      <xdr:spPr>
        <a:xfrm>
          <a:off x="4467225" y="18126075"/>
          <a:ext cx="800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การศึกษา</a:t>
          </a:r>
        </a:p>
      </xdr:txBody>
    </xdr:sp>
    <xdr:clientData/>
  </xdr:twoCellAnchor>
  <xdr:twoCellAnchor>
    <xdr:from>
      <xdr:col>10</xdr:col>
      <xdr:colOff>38100</xdr:colOff>
      <xdr:row>58</xdr:row>
      <xdr:rowOff>85725</xdr:rowOff>
    </xdr:from>
    <xdr:to>
      <xdr:col>10</xdr:col>
      <xdr:colOff>581025</xdr:colOff>
      <xdr:row>58</xdr:row>
      <xdr:rowOff>304800</xdr:rowOff>
    </xdr:to>
    <xdr:sp>
      <xdr:nvSpPr>
        <xdr:cNvPr id="148" name="Text Box 1910"/>
        <xdr:cNvSpPr txBox="1">
          <a:spLocks noChangeArrowheads="1"/>
        </xdr:cNvSpPr>
      </xdr:nvSpPr>
      <xdr:spPr>
        <a:xfrm>
          <a:off x="5838825" y="18126075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สาธารณสุข</a:t>
          </a:r>
        </a:p>
      </xdr:txBody>
    </xdr:sp>
    <xdr:clientData/>
  </xdr:twoCellAnchor>
  <xdr:twoCellAnchor>
    <xdr:from>
      <xdr:col>11</xdr:col>
      <xdr:colOff>95250</xdr:colOff>
      <xdr:row>58</xdr:row>
      <xdr:rowOff>47625</xdr:rowOff>
    </xdr:from>
    <xdr:to>
      <xdr:col>11</xdr:col>
      <xdr:colOff>657225</xdr:colOff>
      <xdr:row>58</xdr:row>
      <xdr:rowOff>342900</xdr:rowOff>
    </xdr:to>
    <xdr:sp>
      <xdr:nvSpPr>
        <xdr:cNvPr id="149" name="Text Box 1911"/>
        <xdr:cNvSpPr txBox="1">
          <a:spLocks noChangeArrowheads="1"/>
        </xdr:cNvSpPr>
      </xdr:nvSpPr>
      <xdr:spPr>
        <a:xfrm>
          <a:off x="6562725" y="18087975"/>
          <a:ext cx="561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สังคมสงเคราะห์</a:t>
          </a:r>
        </a:p>
      </xdr:txBody>
    </xdr:sp>
    <xdr:clientData/>
  </xdr:twoCellAnchor>
  <xdr:twoCellAnchor>
    <xdr:from>
      <xdr:col>13</xdr:col>
      <xdr:colOff>200025</xdr:colOff>
      <xdr:row>58</xdr:row>
      <xdr:rowOff>85725</xdr:rowOff>
    </xdr:from>
    <xdr:to>
      <xdr:col>14</xdr:col>
      <xdr:colOff>361950</xdr:colOff>
      <xdr:row>58</xdr:row>
      <xdr:rowOff>247650</xdr:rowOff>
    </xdr:to>
    <xdr:sp>
      <xdr:nvSpPr>
        <xdr:cNvPr id="150" name="Text Box 1912"/>
        <xdr:cNvSpPr txBox="1">
          <a:spLocks noChangeArrowheads="1"/>
        </xdr:cNvSpPr>
      </xdr:nvSpPr>
      <xdr:spPr>
        <a:xfrm>
          <a:off x="8086725" y="18126075"/>
          <a:ext cx="923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เคหะและชุมชน</a:t>
          </a:r>
        </a:p>
      </xdr:txBody>
    </xdr:sp>
    <xdr:clientData/>
  </xdr:twoCellAnchor>
  <xdr:twoCellAnchor>
    <xdr:from>
      <xdr:col>15</xdr:col>
      <xdr:colOff>533400</xdr:colOff>
      <xdr:row>58</xdr:row>
      <xdr:rowOff>47625</xdr:rowOff>
    </xdr:from>
    <xdr:to>
      <xdr:col>17</xdr:col>
      <xdr:colOff>9525</xdr:colOff>
      <xdr:row>58</xdr:row>
      <xdr:rowOff>342900</xdr:rowOff>
    </xdr:to>
    <xdr:sp>
      <xdr:nvSpPr>
        <xdr:cNvPr id="151" name="Text Box 1913"/>
        <xdr:cNvSpPr txBox="1">
          <a:spLocks noChangeArrowheads="1"/>
        </xdr:cNvSpPr>
      </xdr:nvSpPr>
      <xdr:spPr>
        <a:xfrm>
          <a:off x="9839325" y="18087975"/>
          <a:ext cx="666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สร้างความเข้มแข็งฯ</a:t>
          </a:r>
        </a:p>
      </xdr:txBody>
    </xdr:sp>
    <xdr:clientData/>
  </xdr:twoCellAnchor>
  <xdr:twoCellAnchor>
    <xdr:from>
      <xdr:col>17</xdr:col>
      <xdr:colOff>200025</xdr:colOff>
      <xdr:row>58</xdr:row>
      <xdr:rowOff>85725</xdr:rowOff>
    </xdr:from>
    <xdr:to>
      <xdr:col>19</xdr:col>
      <xdr:colOff>409575</xdr:colOff>
      <xdr:row>58</xdr:row>
      <xdr:rowOff>257175</xdr:rowOff>
    </xdr:to>
    <xdr:sp>
      <xdr:nvSpPr>
        <xdr:cNvPr id="152" name="Text Box 1914"/>
        <xdr:cNvSpPr txBox="1">
          <a:spLocks noChangeArrowheads="1"/>
        </xdr:cNvSpPr>
      </xdr:nvSpPr>
      <xdr:spPr>
        <a:xfrm>
          <a:off x="10696575" y="18126075"/>
          <a:ext cx="1524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การศาสนา วัฒนธรรมฯ</a:t>
          </a:r>
        </a:p>
      </xdr:txBody>
    </xdr:sp>
    <xdr:clientData/>
  </xdr:twoCellAnchor>
  <xdr:twoCellAnchor>
    <xdr:from>
      <xdr:col>20</xdr:col>
      <xdr:colOff>314325</xdr:colOff>
      <xdr:row>58</xdr:row>
      <xdr:rowOff>85725</xdr:rowOff>
    </xdr:from>
    <xdr:to>
      <xdr:col>21</xdr:col>
      <xdr:colOff>276225</xdr:colOff>
      <xdr:row>58</xdr:row>
      <xdr:rowOff>304800</xdr:rowOff>
    </xdr:to>
    <xdr:sp>
      <xdr:nvSpPr>
        <xdr:cNvPr id="153" name="Text Box 1915"/>
        <xdr:cNvSpPr txBox="1">
          <a:spLocks noChangeArrowheads="1"/>
        </xdr:cNvSpPr>
      </xdr:nvSpPr>
      <xdr:spPr>
        <a:xfrm>
          <a:off x="12687300" y="1812607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การเกษตร</a:t>
          </a:r>
        </a:p>
      </xdr:txBody>
    </xdr:sp>
    <xdr:clientData/>
  </xdr:twoCellAnchor>
  <xdr:twoCellAnchor>
    <xdr:from>
      <xdr:col>24</xdr:col>
      <xdr:colOff>95250</xdr:colOff>
      <xdr:row>58</xdr:row>
      <xdr:rowOff>85725</xdr:rowOff>
    </xdr:from>
    <xdr:to>
      <xdr:col>24</xdr:col>
      <xdr:colOff>657225</xdr:colOff>
      <xdr:row>58</xdr:row>
      <xdr:rowOff>304800</xdr:rowOff>
    </xdr:to>
    <xdr:sp>
      <xdr:nvSpPr>
        <xdr:cNvPr id="154" name="Text Box 1917"/>
        <xdr:cNvSpPr txBox="1">
          <a:spLocks noChangeArrowheads="1"/>
        </xdr:cNvSpPr>
      </xdr:nvSpPr>
      <xdr:spPr>
        <a:xfrm>
          <a:off x="15192375" y="18126075"/>
          <a:ext cx="561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งบกลาง</a:t>
          </a:r>
        </a:p>
      </xdr:txBody>
    </xdr:sp>
    <xdr:clientData/>
  </xdr:twoCellAnchor>
  <xdr:twoCellAnchor>
    <xdr:from>
      <xdr:col>24</xdr:col>
      <xdr:colOff>95250</xdr:colOff>
      <xdr:row>59</xdr:row>
      <xdr:rowOff>38100</xdr:rowOff>
    </xdr:from>
    <xdr:to>
      <xdr:col>24</xdr:col>
      <xdr:colOff>657225</xdr:colOff>
      <xdr:row>59</xdr:row>
      <xdr:rowOff>257175</xdr:rowOff>
    </xdr:to>
    <xdr:sp>
      <xdr:nvSpPr>
        <xdr:cNvPr id="155" name="Text Box 1918"/>
        <xdr:cNvSpPr txBox="1">
          <a:spLocks noChangeArrowheads="1"/>
        </xdr:cNvSpPr>
      </xdr:nvSpPr>
      <xdr:spPr>
        <a:xfrm>
          <a:off x="15192375" y="18516600"/>
          <a:ext cx="561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งบกลาง</a:t>
          </a:r>
        </a:p>
      </xdr:txBody>
    </xdr:sp>
    <xdr:clientData/>
  </xdr:twoCellAnchor>
  <xdr:twoCellAnchor>
    <xdr:from>
      <xdr:col>6</xdr:col>
      <xdr:colOff>0</xdr:colOff>
      <xdr:row>59</xdr:row>
      <xdr:rowOff>38100</xdr:rowOff>
    </xdr:from>
    <xdr:to>
      <xdr:col>6</xdr:col>
      <xdr:colOff>581025</xdr:colOff>
      <xdr:row>59</xdr:row>
      <xdr:rowOff>180975</xdr:rowOff>
    </xdr:to>
    <xdr:sp>
      <xdr:nvSpPr>
        <xdr:cNvPr id="156" name="Text Box 1919"/>
        <xdr:cNvSpPr txBox="1">
          <a:spLocks noChangeArrowheads="1"/>
        </xdr:cNvSpPr>
      </xdr:nvSpPr>
      <xdr:spPr>
        <a:xfrm>
          <a:off x="3228975" y="18516600"/>
          <a:ext cx="581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ป้องกันภัยฯ</a:t>
          </a:r>
        </a:p>
      </xdr:txBody>
    </xdr:sp>
    <xdr:clientData/>
  </xdr:twoCellAnchor>
  <xdr:twoCellAnchor>
    <xdr:from>
      <xdr:col>7</xdr:col>
      <xdr:colOff>0</xdr:colOff>
      <xdr:row>58</xdr:row>
      <xdr:rowOff>428625</xdr:rowOff>
    </xdr:from>
    <xdr:to>
      <xdr:col>8</xdr:col>
      <xdr:colOff>0</xdr:colOff>
      <xdr:row>59</xdr:row>
      <xdr:rowOff>342900</xdr:rowOff>
    </xdr:to>
    <xdr:sp>
      <xdr:nvSpPr>
        <xdr:cNvPr id="157" name="Text Box 1920"/>
        <xdr:cNvSpPr txBox="1">
          <a:spLocks noChangeArrowheads="1"/>
        </xdr:cNvSpPr>
      </xdr:nvSpPr>
      <xdr:spPr>
        <a:xfrm>
          <a:off x="3905250" y="1846897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บริหารทั่วไป   การศึกษา </a:t>
          </a:r>
        </a:p>
      </xdr:txBody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733425</xdr:colOff>
      <xdr:row>59</xdr:row>
      <xdr:rowOff>352425</xdr:rowOff>
    </xdr:to>
    <xdr:sp>
      <xdr:nvSpPr>
        <xdr:cNvPr id="158" name="Text Box 1921"/>
        <xdr:cNvSpPr txBox="1">
          <a:spLocks noChangeArrowheads="1"/>
        </xdr:cNvSpPr>
      </xdr:nvSpPr>
      <xdr:spPr>
        <a:xfrm>
          <a:off x="4638675" y="18478500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ก่อนวัยเรียนและประถมฯ</a:t>
          </a:r>
        </a:p>
      </xdr:txBody>
    </xdr:sp>
    <xdr:clientData/>
  </xdr:twoCellAnchor>
  <xdr:twoCellAnchor>
    <xdr:from>
      <xdr:col>9</xdr:col>
      <xdr:colOff>0</xdr:colOff>
      <xdr:row>59</xdr:row>
      <xdr:rowOff>0</xdr:rowOff>
    </xdr:from>
    <xdr:to>
      <xdr:col>9</xdr:col>
      <xdr:colOff>400050</xdr:colOff>
      <xdr:row>59</xdr:row>
      <xdr:rowOff>323850</xdr:rowOff>
    </xdr:to>
    <xdr:sp>
      <xdr:nvSpPr>
        <xdr:cNvPr id="159" name="Text Box 1922"/>
        <xdr:cNvSpPr txBox="1">
          <a:spLocks noChangeArrowheads="1"/>
        </xdr:cNvSpPr>
      </xdr:nvSpPr>
      <xdr:spPr>
        <a:xfrm>
          <a:off x="5381625" y="18478500"/>
          <a:ext cx="400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ไม่กำหนด</a:t>
          </a:r>
        </a:p>
      </xdr:txBody>
    </xdr:sp>
    <xdr:clientData/>
  </xdr:twoCellAnchor>
  <xdr:twoCellAnchor>
    <xdr:from>
      <xdr:col>10</xdr:col>
      <xdr:colOff>0</xdr:colOff>
      <xdr:row>58</xdr:row>
      <xdr:rowOff>419100</xdr:rowOff>
    </xdr:from>
    <xdr:to>
      <xdr:col>10</xdr:col>
      <xdr:colOff>619125</xdr:colOff>
      <xdr:row>59</xdr:row>
      <xdr:rowOff>295275</xdr:rowOff>
    </xdr:to>
    <xdr:sp>
      <xdr:nvSpPr>
        <xdr:cNvPr id="160" name="Text Box 1923"/>
        <xdr:cNvSpPr txBox="1">
          <a:spLocks noChangeArrowheads="1"/>
        </xdr:cNvSpPr>
      </xdr:nvSpPr>
      <xdr:spPr>
        <a:xfrm>
          <a:off x="5800725" y="18459450"/>
          <a:ext cx="619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บริการสาธารณสุข</a:t>
          </a:r>
        </a:p>
      </xdr:txBody>
    </xdr:sp>
    <xdr:clientData/>
  </xdr:twoCellAnchor>
  <xdr:twoCellAnchor>
    <xdr:from>
      <xdr:col>11</xdr:col>
      <xdr:colOff>9525</xdr:colOff>
      <xdr:row>59</xdr:row>
      <xdr:rowOff>38100</xdr:rowOff>
    </xdr:from>
    <xdr:to>
      <xdr:col>11</xdr:col>
      <xdr:colOff>676275</xdr:colOff>
      <xdr:row>59</xdr:row>
      <xdr:rowOff>200025</xdr:rowOff>
    </xdr:to>
    <xdr:sp>
      <xdr:nvSpPr>
        <xdr:cNvPr id="161" name="Text Box 1924"/>
        <xdr:cNvSpPr txBox="1">
          <a:spLocks noChangeArrowheads="1"/>
        </xdr:cNvSpPr>
      </xdr:nvSpPr>
      <xdr:spPr>
        <a:xfrm>
          <a:off x="6477000" y="18516600"/>
          <a:ext cx="666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สวัสดิการสังคม</a:t>
          </a:r>
        </a:p>
      </xdr:txBody>
    </xdr:sp>
    <xdr:clientData/>
  </xdr:twoCellAnchor>
  <xdr:twoCellAnchor>
    <xdr:from>
      <xdr:col>11</xdr:col>
      <xdr:colOff>666750</xdr:colOff>
      <xdr:row>59</xdr:row>
      <xdr:rowOff>0</xdr:rowOff>
    </xdr:from>
    <xdr:to>
      <xdr:col>13</xdr:col>
      <xdr:colOff>47625</xdr:colOff>
      <xdr:row>59</xdr:row>
      <xdr:rowOff>352425</xdr:rowOff>
    </xdr:to>
    <xdr:sp>
      <xdr:nvSpPr>
        <xdr:cNvPr id="162" name="Text Box 1925"/>
        <xdr:cNvSpPr txBox="1">
          <a:spLocks noChangeArrowheads="1"/>
        </xdr:cNvSpPr>
      </xdr:nvSpPr>
      <xdr:spPr>
        <a:xfrm>
          <a:off x="7134225" y="18478500"/>
          <a:ext cx="800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บริหารทั่วไป   เคหะและชุมชน</a:t>
          </a:r>
        </a:p>
      </xdr:txBody>
    </xdr:sp>
    <xdr:clientData/>
  </xdr:twoCellAnchor>
  <xdr:twoCellAnchor>
    <xdr:from>
      <xdr:col>13</xdr:col>
      <xdr:colOff>28575</xdr:colOff>
      <xdr:row>59</xdr:row>
      <xdr:rowOff>38100</xdr:rowOff>
    </xdr:from>
    <xdr:to>
      <xdr:col>13</xdr:col>
      <xdr:colOff>609600</xdr:colOff>
      <xdr:row>59</xdr:row>
      <xdr:rowOff>180975</xdr:rowOff>
    </xdr:to>
    <xdr:sp>
      <xdr:nvSpPr>
        <xdr:cNvPr id="163" name="Text Box 1926"/>
        <xdr:cNvSpPr txBox="1">
          <a:spLocks noChangeArrowheads="1"/>
        </xdr:cNvSpPr>
      </xdr:nvSpPr>
      <xdr:spPr>
        <a:xfrm>
          <a:off x="7915275" y="18516600"/>
          <a:ext cx="581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ไฟฟ้าถนน</a:t>
          </a:r>
        </a:p>
      </xdr:txBody>
    </xdr:sp>
    <xdr:clientData/>
  </xdr:twoCellAnchor>
  <xdr:twoCellAnchor>
    <xdr:from>
      <xdr:col>14</xdr:col>
      <xdr:colOff>57150</xdr:colOff>
      <xdr:row>59</xdr:row>
      <xdr:rowOff>38100</xdr:rowOff>
    </xdr:from>
    <xdr:to>
      <xdr:col>14</xdr:col>
      <xdr:colOff>638175</xdr:colOff>
      <xdr:row>59</xdr:row>
      <xdr:rowOff>180975</xdr:rowOff>
    </xdr:to>
    <xdr:sp>
      <xdr:nvSpPr>
        <xdr:cNvPr id="164" name="Text Box 1927"/>
        <xdr:cNvSpPr txBox="1">
          <a:spLocks noChangeArrowheads="1"/>
        </xdr:cNvSpPr>
      </xdr:nvSpPr>
      <xdr:spPr>
        <a:xfrm>
          <a:off x="8705850" y="18516600"/>
          <a:ext cx="581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กำจัดขยะ</a:t>
          </a:r>
        </a:p>
      </xdr:txBody>
    </xdr:sp>
    <xdr:clientData/>
  </xdr:twoCellAnchor>
  <xdr:twoCellAnchor>
    <xdr:from>
      <xdr:col>14</xdr:col>
      <xdr:colOff>657225</xdr:colOff>
      <xdr:row>59</xdr:row>
      <xdr:rowOff>38100</xdr:rowOff>
    </xdr:from>
    <xdr:to>
      <xdr:col>16</xdr:col>
      <xdr:colOff>19050</xdr:colOff>
      <xdr:row>59</xdr:row>
      <xdr:rowOff>180975</xdr:rowOff>
    </xdr:to>
    <xdr:sp>
      <xdr:nvSpPr>
        <xdr:cNvPr id="165" name="Text Box 1928"/>
        <xdr:cNvSpPr txBox="1">
          <a:spLocks noChangeArrowheads="1"/>
        </xdr:cNvSpPr>
      </xdr:nvSpPr>
      <xdr:spPr>
        <a:xfrm>
          <a:off x="9305925" y="18516600"/>
          <a:ext cx="561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บำบัดน้ำเสีย</a:t>
          </a:r>
        </a:p>
      </xdr:txBody>
    </xdr:sp>
    <xdr:clientData/>
  </xdr:twoCellAnchor>
  <xdr:twoCellAnchor>
    <xdr:from>
      <xdr:col>15</xdr:col>
      <xdr:colOff>485775</xdr:colOff>
      <xdr:row>58</xdr:row>
      <xdr:rowOff>428625</xdr:rowOff>
    </xdr:from>
    <xdr:to>
      <xdr:col>17</xdr:col>
      <xdr:colOff>28575</xdr:colOff>
      <xdr:row>59</xdr:row>
      <xdr:rowOff>342900</xdr:rowOff>
    </xdr:to>
    <xdr:sp>
      <xdr:nvSpPr>
        <xdr:cNvPr id="166" name="Text Box 1929"/>
        <xdr:cNvSpPr txBox="1">
          <a:spLocks noChangeArrowheads="1"/>
        </xdr:cNvSpPr>
      </xdr:nvSpPr>
      <xdr:spPr>
        <a:xfrm>
          <a:off x="9791700" y="1846897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ส่งเสริมและสนับสนุนฯ</a:t>
          </a:r>
        </a:p>
      </xdr:txBody>
    </xdr:sp>
    <xdr:clientData/>
  </xdr:twoCellAnchor>
  <xdr:twoCellAnchor>
    <xdr:from>
      <xdr:col>16</xdr:col>
      <xdr:colOff>609600</xdr:colOff>
      <xdr:row>58</xdr:row>
      <xdr:rowOff>428625</xdr:rowOff>
    </xdr:from>
    <xdr:to>
      <xdr:col>18</xdr:col>
      <xdr:colOff>38100</xdr:colOff>
      <xdr:row>59</xdr:row>
      <xdr:rowOff>342900</xdr:rowOff>
    </xdr:to>
    <xdr:sp>
      <xdr:nvSpPr>
        <xdr:cNvPr id="167" name="Text Box 1930"/>
        <xdr:cNvSpPr txBox="1">
          <a:spLocks noChangeArrowheads="1"/>
        </xdr:cNvSpPr>
      </xdr:nvSpPr>
      <xdr:spPr>
        <a:xfrm>
          <a:off x="10458450" y="18468975"/>
          <a:ext cx="7524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กีฬาและนันทนาการ</a:t>
          </a:r>
        </a:p>
      </xdr:txBody>
    </xdr:sp>
    <xdr:clientData/>
  </xdr:twoCellAnchor>
  <xdr:twoCellAnchor>
    <xdr:from>
      <xdr:col>17</xdr:col>
      <xdr:colOff>666750</xdr:colOff>
      <xdr:row>58</xdr:row>
      <xdr:rowOff>419100</xdr:rowOff>
    </xdr:from>
    <xdr:to>
      <xdr:col>19</xdr:col>
      <xdr:colOff>114300</xdr:colOff>
      <xdr:row>59</xdr:row>
      <xdr:rowOff>333375</xdr:rowOff>
    </xdr:to>
    <xdr:sp>
      <xdr:nvSpPr>
        <xdr:cNvPr id="168" name="Text Box 1931"/>
        <xdr:cNvSpPr txBox="1">
          <a:spLocks noChangeArrowheads="1"/>
        </xdr:cNvSpPr>
      </xdr:nvSpPr>
      <xdr:spPr>
        <a:xfrm>
          <a:off x="11163300" y="18459450"/>
          <a:ext cx="7620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วัฒนธรรม    ท้องถิ่น</a:t>
          </a:r>
        </a:p>
      </xdr:txBody>
    </xdr:sp>
    <xdr:clientData/>
  </xdr:twoCellAnchor>
  <xdr:twoCellAnchor>
    <xdr:from>
      <xdr:col>18</xdr:col>
      <xdr:colOff>638175</xdr:colOff>
      <xdr:row>59</xdr:row>
      <xdr:rowOff>0</xdr:rowOff>
    </xdr:from>
    <xdr:to>
      <xdr:col>20</xdr:col>
      <xdr:colOff>104775</xdr:colOff>
      <xdr:row>59</xdr:row>
      <xdr:rowOff>352425</xdr:rowOff>
    </xdr:to>
    <xdr:sp>
      <xdr:nvSpPr>
        <xdr:cNvPr id="169" name="Text Box 1932"/>
        <xdr:cNvSpPr txBox="1">
          <a:spLocks noChangeArrowheads="1"/>
        </xdr:cNvSpPr>
      </xdr:nvSpPr>
      <xdr:spPr>
        <a:xfrm>
          <a:off x="11811000" y="18478500"/>
          <a:ext cx="6667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วางแผนและการท่องเที่ยว</a:t>
          </a:r>
        </a:p>
      </xdr:txBody>
    </xdr:sp>
    <xdr:clientData/>
  </xdr:twoCellAnchor>
  <xdr:twoCellAnchor>
    <xdr:from>
      <xdr:col>21</xdr:col>
      <xdr:colOff>38100</xdr:colOff>
      <xdr:row>59</xdr:row>
      <xdr:rowOff>47625</xdr:rowOff>
    </xdr:from>
    <xdr:to>
      <xdr:col>21</xdr:col>
      <xdr:colOff>619125</xdr:colOff>
      <xdr:row>59</xdr:row>
      <xdr:rowOff>190500</xdr:rowOff>
    </xdr:to>
    <xdr:sp>
      <xdr:nvSpPr>
        <xdr:cNvPr id="170" name="Text Box 1933"/>
        <xdr:cNvSpPr txBox="1">
          <a:spLocks noChangeArrowheads="1"/>
        </xdr:cNvSpPr>
      </xdr:nvSpPr>
      <xdr:spPr>
        <a:xfrm>
          <a:off x="13001625" y="18526125"/>
          <a:ext cx="581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อนุรักษ์</a:t>
          </a:r>
        </a:p>
      </xdr:txBody>
    </xdr:sp>
    <xdr:clientData/>
  </xdr:twoCellAnchor>
  <xdr:twoCellAnchor>
    <xdr:from>
      <xdr:col>22</xdr:col>
      <xdr:colOff>38100</xdr:colOff>
      <xdr:row>59</xdr:row>
      <xdr:rowOff>47625</xdr:rowOff>
    </xdr:from>
    <xdr:to>
      <xdr:col>22</xdr:col>
      <xdr:colOff>733425</xdr:colOff>
      <xdr:row>59</xdr:row>
      <xdr:rowOff>180975</xdr:rowOff>
    </xdr:to>
    <xdr:sp>
      <xdr:nvSpPr>
        <xdr:cNvPr id="171" name="Text Box 1934"/>
        <xdr:cNvSpPr txBox="1">
          <a:spLocks noChangeArrowheads="1"/>
        </xdr:cNvSpPr>
      </xdr:nvSpPr>
      <xdr:spPr>
        <a:xfrm>
          <a:off x="13649325" y="18526125"/>
          <a:ext cx="6953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กิจการประปา</a:t>
          </a:r>
        </a:p>
      </xdr:txBody>
    </xdr:sp>
    <xdr:clientData/>
  </xdr:twoCellAnchor>
  <xdr:twoCellAnchor>
    <xdr:from>
      <xdr:col>20</xdr:col>
      <xdr:colOff>9525</xdr:colOff>
      <xdr:row>58</xdr:row>
      <xdr:rowOff>428625</xdr:rowOff>
    </xdr:from>
    <xdr:to>
      <xdr:col>21</xdr:col>
      <xdr:colOff>28575</xdr:colOff>
      <xdr:row>59</xdr:row>
      <xdr:rowOff>295275</xdr:rowOff>
    </xdr:to>
    <xdr:sp>
      <xdr:nvSpPr>
        <xdr:cNvPr id="172" name="Text Box 1938"/>
        <xdr:cNvSpPr txBox="1">
          <a:spLocks noChangeArrowheads="1"/>
        </xdr:cNvSpPr>
      </xdr:nvSpPr>
      <xdr:spPr>
        <a:xfrm>
          <a:off x="12382500" y="18468975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ส่งเสริมการเกษตร</a:t>
          </a:r>
        </a:p>
      </xdr:txBody>
    </xdr:sp>
    <xdr:clientData/>
  </xdr:twoCellAnchor>
  <xdr:twoCellAnchor>
    <xdr:from>
      <xdr:col>1</xdr:col>
      <xdr:colOff>19050</xdr:colOff>
      <xdr:row>89</xdr:row>
      <xdr:rowOff>85725</xdr:rowOff>
    </xdr:from>
    <xdr:to>
      <xdr:col>2</xdr:col>
      <xdr:colOff>104775</xdr:colOff>
      <xdr:row>90</xdr:row>
      <xdr:rowOff>104775</xdr:rowOff>
    </xdr:to>
    <xdr:sp>
      <xdr:nvSpPr>
        <xdr:cNvPr id="173" name="Line 1831"/>
        <xdr:cNvSpPr>
          <a:spLocks/>
        </xdr:cNvSpPr>
      </xdr:nvSpPr>
      <xdr:spPr>
        <a:xfrm flipV="1">
          <a:off x="19050" y="27574875"/>
          <a:ext cx="11049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714375</xdr:colOff>
      <xdr:row>88</xdr:row>
      <xdr:rowOff>28575</xdr:rowOff>
    </xdr:from>
    <xdr:to>
      <xdr:col>5</xdr:col>
      <xdr:colOff>114300</xdr:colOff>
      <xdr:row>88</xdr:row>
      <xdr:rowOff>190500</xdr:rowOff>
    </xdr:to>
    <xdr:sp>
      <xdr:nvSpPr>
        <xdr:cNvPr id="174" name="Text Box 1904"/>
        <xdr:cNvSpPr txBox="1">
          <a:spLocks noChangeArrowheads="1"/>
        </xdr:cNvSpPr>
      </xdr:nvSpPr>
      <xdr:spPr>
        <a:xfrm>
          <a:off x="1838325" y="27079575"/>
          <a:ext cx="781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บริหารงานทั่วไป</a:t>
          </a:r>
        </a:p>
      </xdr:txBody>
    </xdr:sp>
    <xdr:clientData/>
  </xdr:twoCellAnchor>
  <xdr:twoCellAnchor>
    <xdr:from>
      <xdr:col>3</xdr:col>
      <xdr:colOff>57150</xdr:colOff>
      <xdr:row>89</xdr:row>
      <xdr:rowOff>28575</xdr:rowOff>
    </xdr:from>
    <xdr:to>
      <xdr:col>4</xdr:col>
      <xdr:colOff>19050</xdr:colOff>
      <xdr:row>89</xdr:row>
      <xdr:rowOff>171450</xdr:rowOff>
    </xdr:to>
    <xdr:sp>
      <xdr:nvSpPr>
        <xdr:cNvPr id="175" name="Text Box 1905"/>
        <xdr:cNvSpPr txBox="1">
          <a:spLocks noChangeArrowheads="1"/>
        </xdr:cNvSpPr>
      </xdr:nvSpPr>
      <xdr:spPr>
        <a:xfrm>
          <a:off x="1181100" y="27517725"/>
          <a:ext cx="7334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บริหารทั่วไป</a:t>
          </a:r>
        </a:p>
      </xdr:txBody>
    </xdr:sp>
    <xdr:clientData/>
  </xdr:twoCellAnchor>
  <xdr:twoCellAnchor>
    <xdr:from>
      <xdr:col>4</xdr:col>
      <xdr:colOff>57150</xdr:colOff>
      <xdr:row>88</xdr:row>
      <xdr:rowOff>409575</xdr:rowOff>
    </xdr:from>
    <xdr:to>
      <xdr:col>5</xdr:col>
      <xdr:colOff>9525</xdr:colOff>
      <xdr:row>89</xdr:row>
      <xdr:rowOff>304800</xdr:rowOff>
    </xdr:to>
    <xdr:sp>
      <xdr:nvSpPr>
        <xdr:cNvPr id="176" name="Text Box 1906"/>
        <xdr:cNvSpPr txBox="1">
          <a:spLocks noChangeArrowheads="1"/>
        </xdr:cNvSpPr>
      </xdr:nvSpPr>
      <xdr:spPr>
        <a:xfrm>
          <a:off x="1952625" y="27460575"/>
          <a:ext cx="561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สถิติและวิชาการ</a:t>
          </a:r>
        </a:p>
      </xdr:txBody>
    </xdr:sp>
    <xdr:clientData/>
  </xdr:twoCellAnchor>
  <xdr:twoCellAnchor>
    <xdr:from>
      <xdr:col>5</xdr:col>
      <xdr:colOff>19050</xdr:colOff>
      <xdr:row>89</xdr:row>
      <xdr:rowOff>28575</xdr:rowOff>
    </xdr:from>
    <xdr:to>
      <xdr:col>6</xdr:col>
      <xdr:colOff>9525</xdr:colOff>
      <xdr:row>89</xdr:row>
      <xdr:rowOff>171450</xdr:rowOff>
    </xdr:to>
    <xdr:sp>
      <xdr:nvSpPr>
        <xdr:cNvPr id="177" name="Text Box 1907"/>
        <xdr:cNvSpPr txBox="1">
          <a:spLocks noChangeArrowheads="1"/>
        </xdr:cNvSpPr>
      </xdr:nvSpPr>
      <xdr:spPr>
        <a:xfrm>
          <a:off x="2524125" y="27517725"/>
          <a:ext cx="714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บริหารงานคลัง</a:t>
          </a:r>
        </a:p>
      </xdr:txBody>
    </xdr:sp>
    <xdr:clientData/>
  </xdr:twoCellAnchor>
  <xdr:twoCellAnchor>
    <xdr:from>
      <xdr:col>6</xdr:col>
      <xdr:colOff>47625</xdr:colOff>
      <xdr:row>88</xdr:row>
      <xdr:rowOff>9525</xdr:rowOff>
    </xdr:from>
    <xdr:to>
      <xdr:col>6</xdr:col>
      <xdr:colOff>609600</xdr:colOff>
      <xdr:row>88</xdr:row>
      <xdr:rowOff>361950</xdr:rowOff>
    </xdr:to>
    <xdr:sp>
      <xdr:nvSpPr>
        <xdr:cNvPr id="178" name="Text Box 1908"/>
        <xdr:cNvSpPr txBox="1">
          <a:spLocks noChangeArrowheads="1"/>
        </xdr:cNvSpPr>
      </xdr:nvSpPr>
      <xdr:spPr>
        <a:xfrm>
          <a:off x="3276600" y="27060525"/>
          <a:ext cx="561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รักษาความสงบฯ</a:t>
          </a:r>
        </a:p>
      </xdr:txBody>
    </xdr:sp>
    <xdr:clientData/>
  </xdr:twoCellAnchor>
  <xdr:twoCellAnchor>
    <xdr:from>
      <xdr:col>7</xdr:col>
      <xdr:colOff>581025</xdr:colOff>
      <xdr:row>88</xdr:row>
      <xdr:rowOff>28575</xdr:rowOff>
    </xdr:from>
    <xdr:to>
      <xdr:col>8</xdr:col>
      <xdr:colOff>647700</xdr:colOff>
      <xdr:row>88</xdr:row>
      <xdr:rowOff>190500</xdr:rowOff>
    </xdr:to>
    <xdr:sp>
      <xdr:nvSpPr>
        <xdr:cNvPr id="179" name="Text Box 1909"/>
        <xdr:cNvSpPr txBox="1">
          <a:spLocks noChangeArrowheads="1"/>
        </xdr:cNvSpPr>
      </xdr:nvSpPr>
      <xdr:spPr>
        <a:xfrm>
          <a:off x="4486275" y="27079575"/>
          <a:ext cx="800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การศึกษา</a:t>
          </a:r>
        </a:p>
      </xdr:txBody>
    </xdr:sp>
    <xdr:clientData/>
  </xdr:twoCellAnchor>
  <xdr:twoCellAnchor>
    <xdr:from>
      <xdr:col>10</xdr:col>
      <xdr:colOff>57150</xdr:colOff>
      <xdr:row>88</xdr:row>
      <xdr:rowOff>28575</xdr:rowOff>
    </xdr:from>
    <xdr:to>
      <xdr:col>10</xdr:col>
      <xdr:colOff>600075</xdr:colOff>
      <xdr:row>88</xdr:row>
      <xdr:rowOff>247650</xdr:rowOff>
    </xdr:to>
    <xdr:sp>
      <xdr:nvSpPr>
        <xdr:cNvPr id="180" name="Text Box 1910"/>
        <xdr:cNvSpPr txBox="1">
          <a:spLocks noChangeArrowheads="1"/>
        </xdr:cNvSpPr>
      </xdr:nvSpPr>
      <xdr:spPr>
        <a:xfrm>
          <a:off x="5857875" y="27079575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สาธารณสุข</a:t>
          </a:r>
        </a:p>
      </xdr:txBody>
    </xdr:sp>
    <xdr:clientData/>
  </xdr:twoCellAnchor>
  <xdr:twoCellAnchor>
    <xdr:from>
      <xdr:col>11</xdr:col>
      <xdr:colOff>76200</xdr:colOff>
      <xdr:row>88</xdr:row>
      <xdr:rowOff>9525</xdr:rowOff>
    </xdr:from>
    <xdr:to>
      <xdr:col>11</xdr:col>
      <xdr:colOff>638175</xdr:colOff>
      <xdr:row>88</xdr:row>
      <xdr:rowOff>390525</xdr:rowOff>
    </xdr:to>
    <xdr:sp>
      <xdr:nvSpPr>
        <xdr:cNvPr id="181" name="Text Box 1911"/>
        <xdr:cNvSpPr txBox="1">
          <a:spLocks noChangeArrowheads="1"/>
        </xdr:cNvSpPr>
      </xdr:nvSpPr>
      <xdr:spPr>
        <a:xfrm>
          <a:off x="6543675" y="27060525"/>
          <a:ext cx="561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สังคมสงเคราะห์</a:t>
          </a:r>
        </a:p>
      </xdr:txBody>
    </xdr:sp>
    <xdr:clientData/>
  </xdr:twoCellAnchor>
  <xdr:twoCellAnchor>
    <xdr:from>
      <xdr:col>13</xdr:col>
      <xdr:colOff>219075</xdr:colOff>
      <xdr:row>88</xdr:row>
      <xdr:rowOff>28575</xdr:rowOff>
    </xdr:from>
    <xdr:to>
      <xdr:col>14</xdr:col>
      <xdr:colOff>381000</xdr:colOff>
      <xdr:row>88</xdr:row>
      <xdr:rowOff>190500</xdr:rowOff>
    </xdr:to>
    <xdr:sp>
      <xdr:nvSpPr>
        <xdr:cNvPr id="182" name="Text Box 1912"/>
        <xdr:cNvSpPr txBox="1">
          <a:spLocks noChangeArrowheads="1"/>
        </xdr:cNvSpPr>
      </xdr:nvSpPr>
      <xdr:spPr>
        <a:xfrm>
          <a:off x="8105775" y="27079575"/>
          <a:ext cx="923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เคหะและชุมชน</a:t>
          </a:r>
        </a:p>
      </xdr:txBody>
    </xdr:sp>
    <xdr:clientData/>
  </xdr:twoCellAnchor>
  <xdr:twoCellAnchor>
    <xdr:from>
      <xdr:col>15</xdr:col>
      <xdr:colOff>523875</xdr:colOff>
      <xdr:row>88</xdr:row>
      <xdr:rowOff>19050</xdr:rowOff>
    </xdr:from>
    <xdr:to>
      <xdr:col>17</xdr:col>
      <xdr:colOff>0</xdr:colOff>
      <xdr:row>88</xdr:row>
      <xdr:rowOff>381000</xdr:rowOff>
    </xdr:to>
    <xdr:sp>
      <xdr:nvSpPr>
        <xdr:cNvPr id="183" name="Text Box 1913"/>
        <xdr:cNvSpPr txBox="1">
          <a:spLocks noChangeArrowheads="1"/>
        </xdr:cNvSpPr>
      </xdr:nvSpPr>
      <xdr:spPr>
        <a:xfrm>
          <a:off x="9829800" y="27070050"/>
          <a:ext cx="666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สร้างความเข้มแข็งฯ</a:t>
          </a:r>
        </a:p>
      </xdr:txBody>
    </xdr:sp>
    <xdr:clientData/>
  </xdr:twoCellAnchor>
  <xdr:twoCellAnchor>
    <xdr:from>
      <xdr:col>17</xdr:col>
      <xdr:colOff>219075</xdr:colOff>
      <xdr:row>88</xdr:row>
      <xdr:rowOff>28575</xdr:rowOff>
    </xdr:from>
    <xdr:to>
      <xdr:col>19</xdr:col>
      <xdr:colOff>428625</xdr:colOff>
      <xdr:row>88</xdr:row>
      <xdr:rowOff>200025</xdr:rowOff>
    </xdr:to>
    <xdr:sp>
      <xdr:nvSpPr>
        <xdr:cNvPr id="184" name="Text Box 1914"/>
        <xdr:cNvSpPr txBox="1">
          <a:spLocks noChangeArrowheads="1"/>
        </xdr:cNvSpPr>
      </xdr:nvSpPr>
      <xdr:spPr>
        <a:xfrm>
          <a:off x="10715625" y="27079575"/>
          <a:ext cx="1524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การศาสนา วัฒนธรรมฯ</a:t>
          </a:r>
        </a:p>
      </xdr:txBody>
    </xdr:sp>
    <xdr:clientData/>
  </xdr:twoCellAnchor>
  <xdr:twoCellAnchor>
    <xdr:from>
      <xdr:col>20</xdr:col>
      <xdr:colOff>333375</xdr:colOff>
      <xdr:row>88</xdr:row>
      <xdr:rowOff>28575</xdr:rowOff>
    </xdr:from>
    <xdr:to>
      <xdr:col>21</xdr:col>
      <xdr:colOff>295275</xdr:colOff>
      <xdr:row>88</xdr:row>
      <xdr:rowOff>247650</xdr:rowOff>
    </xdr:to>
    <xdr:sp>
      <xdr:nvSpPr>
        <xdr:cNvPr id="185" name="Text Box 1915"/>
        <xdr:cNvSpPr txBox="1">
          <a:spLocks noChangeArrowheads="1"/>
        </xdr:cNvSpPr>
      </xdr:nvSpPr>
      <xdr:spPr>
        <a:xfrm>
          <a:off x="12706350" y="2707957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การเกษตร</a:t>
          </a:r>
        </a:p>
      </xdr:txBody>
    </xdr:sp>
    <xdr:clientData/>
  </xdr:twoCellAnchor>
  <xdr:twoCellAnchor>
    <xdr:from>
      <xdr:col>24</xdr:col>
      <xdr:colOff>114300</xdr:colOff>
      <xdr:row>88</xdr:row>
      <xdr:rowOff>28575</xdr:rowOff>
    </xdr:from>
    <xdr:to>
      <xdr:col>24</xdr:col>
      <xdr:colOff>676275</xdr:colOff>
      <xdr:row>88</xdr:row>
      <xdr:rowOff>247650</xdr:rowOff>
    </xdr:to>
    <xdr:sp>
      <xdr:nvSpPr>
        <xdr:cNvPr id="186" name="Text Box 1917"/>
        <xdr:cNvSpPr txBox="1">
          <a:spLocks noChangeArrowheads="1"/>
        </xdr:cNvSpPr>
      </xdr:nvSpPr>
      <xdr:spPr>
        <a:xfrm>
          <a:off x="15211425" y="27079575"/>
          <a:ext cx="561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งบกลาง</a:t>
          </a:r>
        </a:p>
      </xdr:txBody>
    </xdr:sp>
    <xdr:clientData/>
  </xdr:twoCellAnchor>
  <xdr:twoCellAnchor>
    <xdr:from>
      <xdr:col>24</xdr:col>
      <xdr:colOff>114300</xdr:colOff>
      <xdr:row>89</xdr:row>
      <xdr:rowOff>47625</xdr:rowOff>
    </xdr:from>
    <xdr:to>
      <xdr:col>24</xdr:col>
      <xdr:colOff>676275</xdr:colOff>
      <xdr:row>89</xdr:row>
      <xdr:rowOff>266700</xdr:rowOff>
    </xdr:to>
    <xdr:sp>
      <xdr:nvSpPr>
        <xdr:cNvPr id="187" name="Text Box 1918"/>
        <xdr:cNvSpPr txBox="1">
          <a:spLocks noChangeArrowheads="1"/>
        </xdr:cNvSpPr>
      </xdr:nvSpPr>
      <xdr:spPr>
        <a:xfrm>
          <a:off x="15211425" y="27536775"/>
          <a:ext cx="561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งบกลาง</a:t>
          </a:r>
        </a:p>
      </xdr:txBody>
    </xdr:sp>
    <xdr:clientData/>
  </xdr:twoCellAnchor>
  <xdr:twoCellAnchor>
    <xdr:from>
      <xdr:col>6</xdr:col>
      <xdr:colOff>19050</xdr:colOff>
      <xdr:row>89</xdr:row>
      <xdr:rowOff>47625</xdr:rowOff>
    </xdr:from>
    <xdr:to>
      <xdr:col>6</xdr:col>
      <xdr:colOff>600075</xdr:colOff>
      <xdr:row>89</xdr:row>
      <xdr:rowOff>190500</xdr:rowOff>
    </xdr:to>
    <xdr:sp>
      <xdr:nvSpPr>
        <xdr:cNvPr id="188" name="Text Box 1919"/>
        <xdr:cNvSpPr txBox="1">
          <a:spLocks noChangeArrowheads="1"/>
        </xdr:cNvSpPr>
      </xdr:nvSpPr>
      <xdr:spPr>
        <a:xfrm>
          <a:off x="3248025" y="27536775"/>
          <a:ext cx="581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ป้องกันภัยฯ</a:t>
          </a:r>
        </a:p>
      </xdr:txBody>
    </xdr:sp>
    <xdr:clientData/>
  </xdr:twoCellAnchor>
  <xdr:twoCellAnchor>
    <xdr:from>
      <xdr:col>7</xdr:col>
      <xdr:colOff>19050</xdr:colOff>
      <xdr:row>88</xdr:row>
      <xdr:rowOff>419100</xdr:rowOff>
    </xdr:from>
    <xdr:to>
      <xdr:col>8</xdr:col>
      <xdr:colOff>19050</xdr:colOff>
      <xdr:row>89</xdr:row>
      <xdr:rowOff>304800</xdr:rowOff>
    </xdr:to>
    <xdr:sp>
      <xdr:nvSpPr>
        <xdr:cNvPr id="189" name="Text Box 1920"/>
        <xdr:cNvSpPr txBox="1">
          <a:spLocks noChangeArrowheads="1"/>
        </xdr:cNvSpPr>
      </xdr:nvSpPr>
      <xdr:spPr>
        <a:xfrm>
          <a:off x="3924300" y="27470100"/>
          <a:ext cx="7334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บริหารทั่วไป   การศึกษา </a:t>
          </a:r>
        </a:p>
      </xdr:txBody>
    </xdr:sp>
    <xdr:clientData/>
  </xdr:twoCellAnchor>
  <xdr:twoCellAnchor>
    <xdr:from>
      <xdr:col>8</xdr:col>
      <xdr:colOff>19050</xdr:colOff>
      <xdr:row>89</xdr:row>
      <xdr:rowOff>9525</xdr:rowOff>
    </xdr:from>
    <xdr:to>
      <xdr:col>9</xdr:col>
      <xdr:colOff>9525</xdr:colOff>
      <xdr:row>89</xdr:row>
      <xdr:rowOff>304800</xdr:rowOff>
    </xdr:to>
    <xdr:sp>
      <xdr:nvSpPr>
        <xdr:cNvPr id="190" name="Text Box 1921"/>
        <xdr:cNvSpPr txBox="1">
          <a:spLocks noChangeArrowheads="1"/>
        </xdr:cNvSpPr>
      </xdr:nvSpPr>
      <xdr:spPr>
        <a:xfrm>
          <a:off x="4657725" y="27498675"/>
          <a:ext cx="733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ก่อนวัยเรียนและประถมฯ</a:t>
          </a:r>
        </a:p>
      </xdr:txBody>
    </xdr:sp>
    <xdr:clientData/>
  </xdr:twoCellAnchor>
  <xdr:twoCellAnchor>
    <xdr:from>
      <xdr:col>9</xdr:col>
      <xdr:colOff>19050</xdr:colOff>
      <xdr:row>89</xdr:row>
      <xdr:rowOff>9525</xdr:rowOff>
    </xdr:from>
    <xdr:to>
      <xdr:col>10</xdr:col>
      <xdr:colOff>0</xdr:colOff>
      <xdr:row>89</xdr:row>
      <xdr:rowOff>304800</xdr:rowOff>
    </xdr:to>
    <xdr:sp>
      <xdr:nvSpPr>
        <xdr:cNvPr id="191" name="Text Box 1922"/>
        <xdr:cNvSpPr txBox="1">
          <a:spLocks noChangeArrowheads="1"/>
        </xdr:cNvSpPr>
      </xdr:nvSpPr>
      <xdr:spPr>
        <a:xfrm>
          <a:off x="5400675" y="27498675"/>
          <a:ext cx="400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ไม่กำหนด</a:t>
          </a:r>
        </a:p>
      </xdr:txBody>
    </xdr:sp>
    <xdr:clientData/>
  </xdr:twoCellAnchor>
  <xdr:twoCellAnchor>
    <xdr:from>
      <xdr:col>10</xdr:col>
      <xdr:colOff>19050</xdr:colOff>
      <xdr:row>88</xdr:row>
      <xdr:rowOff>409575</xdr:rowOff>
    </xdr:from>
    <xdr:to>
      <xdr:col>10</xdr:col>
      <xdr:colOff>638175</xdr:colOff>
      <xdr:row>89</xdr:row>
      <xdr:rowOff>304800</xdr:rowOff>
    </xdr:to>
    <xdr:sp>
      <xdr:nvSpPr>
        <xdr:cNvPr id="192" name="Text Box 1923"/>
        <xdr:cNvSpPr txBox="1">
          <a:spLocks noChangeArrowheads="1"/>
        </xdr:cNvSpPr>
      </xdr:nvSpPr>
      <xdr:spPr>
        <a:xfrm>
          <a:off x="5819775" y="27460575"/>
          <a:ext cx="6191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บริการสาธารณสุข</a:t>
          </a:r>
        </a:p>
      </xdr:txBody>
    </xdr:sp>
    <xdr:clientData/>
  </xdr:twoCellAnchor>
  <xdr:twoCellAnchor>
    <xdr:from>
      <xdr:col>11</xdr:col>
      <xdr:colOff>28575</xdr:colOff>
      <xdr:row>89</xdr:row>
      <xdr:rowOff>47625</xdr:rowOff>
    </xdr:from>
    <xdr:to>
      <xdr:col>12</xdr:col>
      <xdr:colOff>19050</xdr:colOff>
      <xdr:row>89</xdr:row>
      <xdr:rowOff>209550</xdr:rowOff>
    </xdr:to>
    <xdr:sp>
      <xdr:nvSpPr>
        <xdr:cNvPr id="193" name="Text Box 1924"/>
        <xdr:cNvSpPr txBox="1">
          <a:spLocks noChangeArrowheads="1"/>
        </xdr:cNvSpPr>
      </xdr:nvSpPr>
      <xdr:spPr>
        <a:xfrm>
          <a:off x="6496050" y="27536775"/>
          <a:ext cx="666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สวัสดิการสังคม</a:t>
          </a:r>
        </a:p>
      </xdr:txBody>
    </xdr:sp>
    <xdr:clientData/>
  </xdr:twoCellAnchor>
  <xdr:twoCellAnchor>
    <xdr:from>
      <xdr:col>12</xdr:col>
      <xdr:colOff>9525</xdr:colOff>
      <xdr:row>89</xdr:row>
      <xdr:rowOff>9525</xdr:rowOff>
    </xdr:from>
    <xdr:to>
      <xdr:col>13</xdr:col>
      <xdr:colOff>66675</xdr:colOff>
      <xdr:row>89</xdr:row>
      <xdr:rowOff>304800</xdr:rowOff>
    </xdr:to>
    <xdr:sp>
      <xdr:nvSpPr>
        <xdr:cNvPr id="194" name="Text Box 1925"/>
        <xdr:cNvSpPr txBox="1">
          <a:spLocks noChangeArrowheads="1"/>
        </xdr:cNvSpPr>
      </xdr:nvSpPr>
      <xdr:spPr>
        <a:xfrm>
          <a:off x="7153275" y="27498675"/>
          <a:ext cx="800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บริหารทั่วไป   เคหะและชุมชน</a:t>
          </a:r>
        </a:p>
      </xdr:txBody>
    </xdr:sp>
    <xdr:clientData/>
  </xdr:twoCellAnchor>
  <xdr:twoCellAnchor>
    <xdr:from>
      <xdr:col>13</xdr:col>
      <xdr:colOff>47625</xdr:colOff>
      <xdr:row>89</xdr:row>
      <xdr:rowOff>47625</xdr:rowOff>
    </xdr:from>
    <xdr:to>
      <xdr:col>13</xdr:col>
      <xdr:colOff>628650</xdr:colOff>
      <xdr:row>89</xdr:row>
      <xdr:rowOff>190500</xdr:rowOff>
    </xdr:to>
    <xdr:sp>
      <xdr:nvSpPr>
        <xdr:cNvPr id="195" name="Text Box 1926"/>
        <xdr:cNvSpPr txBox="1">
          <a:spLocks noChangeArrowheads="1"/>
        </xdr:cNvSpPr>
      </xdr:nvSpPr>
      <xdr:spPr>
        <a:xfrm>
          <a:off x="7934325" y="27536775"/>
          <a:ext cx="581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ไฟฟ้าถนน</a:t>
          </a:r>
        </a:p>
      </xdr:txBody>
    </xdr:sp>
    <xdr:clientData/>
  </xdr:twoCellAnchor>
  <xdr:twoCellAnchor>
    <xdr:from>
      <xdr:col>14</xdr:col>
      <xdr:colOff>76200</xdr:colOff>
      <xdr:row>89</xdr:row>
      <xdr:rowOff>47625</xdr:rowOff>
    </xdr:from>
    <xdr:to>
      <xdr:col>15</xdr:col>
      <xdr:colOff>19050</xdr:colOff>
      <xdr:row>89</xdr:row>
      <xdr:rowOff>190500</xdr:rowOff>
    </xdr:to>
    <xdr:sp>
      <xdr:nvSpPr>
        <xdr:cNvPr id="196" name="Text Box 1927"/>
        <xdr:cNvSpPr txBox="1">
          <a:spLocks noChangeArrowheads="1"/>
        </xdr:cNvSpPr>
      </xdr:nvSpPr>
      <xdr:spPr>
        <a:xfrm>
          <a:off x="8724900" y="27536775"/>
          <a:ext cx="600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กำจัดขยะ</a:t>
          </a:r>
        </a:p>
      </xdr:txBody>
    </xdr:sp>
    <xdr:clientData/>
  </xdr:twoCellAnchor>
  <xdr:twoCellAnchor>
    <xdr:from>
      <xdr:col>15</xdr:col>
      <xdr:colOff>19050</xdr:colOff>
      <xdr:row>89</xdr:row>
      <xdr:rowOff>47625</xdr:rowOff>
    </xdr:from>
    <xdr:to>
      <xdr:col>16</xdr:col>
      <xdr:colOff>38100</xdr:colOff>
      <xdr:row>89</xdr:row>
      <xdr:rowOff>190500</xdr:rowOff>
    </xdr:to>
    <xdr:sp>
      <xdr:nvSpPr>
        <xdr:cNvPr id="197" name="Text Box 1928"/>
        <xdr:cNvSpPr txBox="1">
          <a:spLocks noChangeArrowheads="1"/>
        </xdr:cNvSpPr>
      </xdr:nvSpPr>
      <xdr:spPr>
        <a:xfrm>
          <a:off x="9324975" y="27536775"/>
          <a:ext cx="561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บำบัดน้ำเสีย</a:t>
          </a:r>
        </a:p>
      </xdr:txBody>
    </xdr:sp>
    <xdr:clientData/>
  </xdr:twoCellAnchor>
  <xdr:twoCellAnchor>
    <xdr:from>
      <xdr:col>15</xdr:col>
      <xdr:colOff>504825</xdr:colOff>
      <xdr:row>88</xdr:row>
      <xdr:rowOff>419100</xdr:rowOff>
    </xdr:from>
    <xdr:to>
      <xdr:col>17</xdr:col>
      <xdr:colOff>47625</xdr:colOff>
      <xdr:row>89</xdr:row>
      <xdr:rowOff>304800</xdr:rowOff>
    </xdr:to>
    <xdr:sp>
      <xdr:nvSpPr>
        <xdr:cNvPr id="198" name="Text Box 1929"/>
        <xdr:cNvSpPr txBox="1">
          <a:spLocks noChangeArrowheads="1"/>
        </xdr:cNvSpPr>
      </xdr:nvSpPr>
      <xdr:spPr>
        <a:xfrm>
          <a:off x="9810750" y="27470100"/>
          <a:ext cx="7334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ส่งเสริมและสนับสนุนฯ</a:t>
          </a:r>
        </a:p>
      </xdr:txBody>
    </xdr:sp>
    <xdr:clientData/>
  </xdr:twoCellAnchor>
  <xdr:twoCellAnchor>
    <xdr:from>
      <xdr:col>16</xdr:col>
      <xdr:colOff>628650</xdr:colOff>
      <xdr:row>88</xdr:row>
      <xdr:rowOff>419100</xdr:rowOff>
    </xdr:from>
    <xdr:to>
      <xdr:col>18</xdr:col>
      <xdr:colOff>57150</xdr:colOff>
      <xdr:row>89</xdr:row>
      <xdr:rowOff>304800</xdr:rowOff>
    </xdr:to>
    <xdr:sp>
      <xdr:nvSpPr>
        <xdr:cNvPr id="199" name="Text Box 1930"/>
        <xdr:cNvSpPr txBox="1">
          <a:spLocks noChangeArrowheads="1"/>
        </xdr:cNvSpPr>
      </xdr:nvSpPr>
      <xdr:spPr>
        <a:xfrm>
          <a:off x="10477500" y="27470100"/>
          <a:ext cx="752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กีฬาและนันทนาการ</a:t>
          </a:r>
        </a:p>
      </xdr:txBody>
    </xdr:sp>
    <xdr:clientData/>
  </xdr:twoCellAnchor>
  <xdr:twoCellAnchor>
    <xdr:from>
      <xdr:col>18</xdr:col>
      <xdr:colOff>9525</xdr:colOff>
      <xdr:row>88</xdr:row>
      <xdr:rowOff>409575</xdr:rowOff>
    </xdr:from>
    <xdr:to>
      <xdr:col>19</xdr:col>
      <xdr:colOff>133350</xdr:colOff>
      <xdr:row>89</xdr:row>
      <xdr:rowOff>304800</xdr:rowOff>
    </xdr:to>
    <xdr:sp>
      <xdr:nvSpPr>
        <xdr:cNvPr id="200" name="Text Box 1931"/>
        <xdr:cNvSpPr txBox="1">
          <a:spLocks noChangeArrowheads="1"/>
        </xdr:cNvSpPr>
      </xdr:nvSpPr>
      <xdr:spPr>
        <a:xfrm>
          <a:off x="11182350" y="27460575"/>
          <a:ext cx="762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วัฒนธรรม    ท้องถิ่น</a:t>
          </a:r>
        </a:p>
      </xdr:txBody>
    </xdr:sp>
    <xdr:clientData/>
  </xdr:twoCellAnchor>
  <xdr:twoCellAnchor>
    <xdr:from>
      <xdr:col>19</xdr:col>
      <xdr:colOff>19050</xdr:colOff>
      <xdr:row>89</xdr:row>
      <xdr:rowOff>9525</xdr:rowOff>
    </xdr:from>
    <xdr:to>
      <xdr:col>20</xdr:col>
      <xdr:colOff>123825</xdr:colOff>
      <xdr:row>89</xdr:row>
      <xdr:rowOff>304800</xdr:rowOff>
    </xdr:to>
    <xdr:sp>
      <xdr:nvSpPr>
        <xdr:cNvPr id="201" name="Text Box 1932"/>
        <xdr:cNvSpPr txBox="1">
          <a:spLocks noChangeArrowheads="1"/>
        </xdr:cNvSpPr>
      </xdr:nvSpPr>
      <xdr:spPr>
        <a:xfrm>
          <a:off x="11830050" y="27498675"/>
          <a:ext cx="666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วางแผนและการท่องเที่ยว</a:t>
          </a:r>
        </a:p>
      </xdr:txBody>
    </xdr:sp>
    <xdr:clientData/>
  </xdr:twoCellAnchor>
  <xdr:twoCellAnchor>
    <xdr:from>
      <xdr:col>21</xdr:col>
      <xdr:colOff>57150</xdr:colOff>
      <xdr:row>89</xdr:row>
      <xdr:rowOff>57150</xdr:rowOff>
    </xdr:from>
    <xdr:to>
      <xdr:col>21</xdr:col>
      <xdr:colOff>638175</xdr:colOff>
      <xdr:row>89</xdr:row>
      <xdr:rowOff>200025</xdr:rowOff>
    </xdr:to>
    <xdr:sp>
      <xdr:nvSpPr>
        <xdr:cNvPr id="202" name="Text Box 1933"/>
        <xdr:cNvSpPr txBox="1">
          <a:spLocks noChangeArrowheads="1"/>
        </xdr:cNvSpPr>
      </xdr:nvSpPr>
      <xdr:spPr>
        <a:xfrm>
          <a:off x="13020675" y="27546300"/>
          <a:ext cx="581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อนุรักษ์</a:t>
          </a:r>
        </a:p>
      </xdr:txBody>
    </xdr:sp>
    <xdr:clientData/>
  </xdr:twoCellAnchor>
  <xdr:twoCellAnchor>
    <xdr:from>
      <xdr:col>20</xdr:col>
      <xdr:colOff>28575</xdr:colOff>
      <xdr:row>88</xdr:row>
      <xdr:rowOff>419100</xdr:rowOff>
    </xdr:from>
    <xdr:to>
      <xdr:col>21</xdr:col>
      <xdr:colOff>47625</xdr:colOff>
      <xdr:row>89</xdr:row>
      <xdr:rowOff>304800</xdr:rowOff>
    </xdr:to>
    <xdr:sp>
      <xdr:nvSpPr>
        <xdr:cNvPr id="203" name="Text Box 1938"/>
        <xdr:cNvSpPr txBox="1">
          <a:spLocks noChangeArrowheads="1"/>
        </xdr:cNvSpPr>
      </xdr:nvSpPr>
      <xdr:spPr>
        <a:xfrm>
          <a:off x="12401550" y="27470100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ส่งเสริมการเกษตร</a:t>
          </a:r>
        </a:p>
      </xdr:txBody>
    </xdr:sp>
    <xdr:clientData/>
  </xdr:twoCellAnchor>
  <xdr:twoCellAnchor>
    <xdr:from>
      <xdr:col>23</xdr:col>
      <xdr:colOff>38100</xdr:colOff>
      <xdr:row>5</xdr:row>
      <xdr:rowOff>47625</xdr:rowOff>
    </xdr:from>
    <xdr:to>
      <xdr:col>23</xdr:col>
      <xdr:colOff>733425</xdr:colOff>
      <xdr:row>5</xdr:row>
      <xdr:rowOff>180975</xdr:rowOff>
    </xdr:to>
    <xdr:sp>
      <xdr:nvSpPr>
        <xdr:cNvPr id="204" name="Text Box 1934"/>
        <xdr:cNvSpPr txBox="1">
          <a:spLocks noChangeArrowheads="1"/>
        </xdr:cNvSpPr>
      </xdr:nvSpPr>
      <xdr:spPr>
        <a:xfrm>
          <a:off x="14392275" y="1971675"/>
          <a:ext cx="6953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ตลาดสด</a:t>
          </a:r>
        </a:p>
      </xdr:txBody>
    </xdr:sp>
    <xdr:clientData/>
  </xdr:twoCellAnchor>
  <xdr:twoCellAnchor>
    <xdr:from>
      <xdr:col>22</xdr:col>
      <xdr:colOff>447675</xdr:colOff>
      <xdr:row>28</xdr:row>
      <xdr:rowOff>47625</xdr:rowOff>
    </xdr:from>
    <xdr:to>
      <xdr:col>23</xdr:col>
      <xdr:colOff>266700</xdr:colOff>
      <xdr:row>28</xdr:row>
      <xdr:rowOff>266700</xdr:rowOff>
    </xdr:to>
    <xdr:sp>
      <xdr:nvSpPr>
        <xdr:cNvPr id="205" name="Text Box 1916"/>
        <xdr:cNvSpPr txBox="1">
          <a:spLocks noChangeArrowheads="1"/>
        </xdr:cNvSpPr>
      </xdr:nvSpPr>
      <xdr:spPr>
        <a:xfrm>
          <a:off x="14058900" y="8924925"/>
          <a:ext cx="561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การพาณิชย์</a:t>
          </a:r>
        </a:p>
      </xdr:txBody>
    </xdr:sp>
    <xdr:clientData/>
  </xdr:twoCellAnchor>
  <xdr:twoCellAnchor>
    <xdr:from>
      <xdr:col>22</xdr:col>
      <xdr:colOff>38100</xdr:colOff>
      <xdr:row>29</xdr:row>
      <xdr:rowOff>47625</xdr:rowOff>
    </xdr:from>
    <xdr:to>
      <xdr:col>22</xdr:col>
      <xdr:colOff>733425</xdr:colOff>
      <xdr:row>29</xdr:row>
      <xdr:rowOff>180975</xdr:rowOff>
    </xdr:to>
    <xdr:sp>
      <xdr:nvSpPr>
        <xdr:cNvPr id="206" name="Text Box 1934"/>
        <xdr:cNvSpPr txBox="1">
          <a:spLocks noChangeArrowheads="1"/>
        </xdr:cNvSpPr>
      </xdr:nvSpPr>
      <xdr:spPr>
        <a:xfrm>
          <a:off x="13649325" y="9363075"/>
          <a:ext cx="6953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กิจการประปา</a:t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23</xdr:col>
      <xdr:colOff>733425</xdr:colOff>
      <xdr:row>29</xdr:row>
      <xdr:rowOff>180975</xdr:rowOff>
    </xdr:to>
    <xdr:sp>
      <xdr:nvSpPr>
        <xdr:cNvPr id="207" name="Text Box 1934"/>
        <xdr:cNvSpPr txBox="1">
          <a:spLocks noChangeArrowheads="1"/>
        </xdr:cNvSpPr>
      </xdr:nvSpPr>
      <xdr:spPr>
        <a:xfrm>
          <a:off x="14392275" y="9363075"/>
          <a:ext cx="6953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ตลาดสด</a:t>
          </a:r>
        </a:p>
      </xdr:txBody>
    </xdr:sp>
    <xdr:clientData/>
  </xdr:twoCellAnchor>
  <xdr:twoCellAnchor>
    <xdr:from>
      <xdr:col>22</xdr:col>
      <xdr:colOff>447675</xdr:colOff>
      <xdr:row>58</xdr:row>
      <xdr:rowOff>66675</xdr:rowOff>
    </xdr:from>
    <xdr:to>
      <xdr:col>23</xdr:col>
      <xdr:colOff>266700</xdr:colOff>
      <xdr:row>58</xdr:row>
      <xdr:rowOff>285750</xdr:rowOff>
    </xdr:to>
    <xdr:sp>
      <xdr:nvSpPr>
        <xdr:cNvPr id="208" name="Text Box 1916"/>
        <xdr:cNvSpPr txBox="1">
          <a:spLocks noChangeArrowheads="1"/>
        </xdr:cNvSpPr>
      </xdr:nvSpPr>
      <xdr:spPr>
        <a:xfrm>
          <a:off x="14058900" y="18107025"/>
          <a:ext cx="561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การพาณิชย์</a:t>
          </a:r>
        </a:p>
      </xdr:txBody>
    </xdr:sp>
    <xdr:clientData/>
  </xdr:twoCellAnchor>
  <xdr:twoCellAnchor>
    <xdr:from>
      <xdr:col>22</xdr:col>
      <xdr:colOff>38100</xdr:colOff>
      <xdr:row>59</xdr:row>
      <xdr:rowOff>47625</xdr:rowOff>
    </xdr:from>
    <xdr:to>
      <xdr:col>22</xdr:col>
      <xdr:colOff>733425</xdr:colOff>
      <xdr:row>59</xdr:row>
      <xdr:rowOff>180975</xdr:rowOff>
    </xdr:to>
    <xdr:sp>
      <xdr:nvSpPr>
        <xdr:cNvPr id="209" name="Text Box 1934"/>
        <xdr:cNvSpPr txBox="1">
          <a:spLocks noChangeArrowheads="1"/>
        </xdr:cNvSpPr>
      </xdr:nvSpPr>
      <xdr:spPr>
        <a:xfrm>
          <a:off x="13649325" y="18526125"/>
          <a:ext cx="6953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กิจการประปา</a:t>
          </a:r>
        </a:p>
      </xdr:txBody>
    </xdr:sp>
    <xdr:clientData/>
  </xdr:twoCellAnchor>
  <xdr:twoCellAnchor>
    <xdr:from>
      <xdr:col>23</xdr:col>
      <xdr:colOff>38100</xdr:colOff>
      <xdr:row>59</xdr:row>
      <xdr:rowOff>47625</xdr:rowOff>
    </xdr:from>
    <xdr:to>
      <xdr:col>23</xdr:col>
      <xdr:colOff>733425</xdr:colOff>
      <xdr:row>59</xdr:row>
      <xdr:rowOff>180975</xdr:rowOff>
    </xdr:to>
    <xdr:sp>
      <xdr:nvSpPr>
        <xdr:cNvPr id="210" name="Text Box 1934"/>
        <xdr:cNvSpPr txBox="1">
          <a:spLocks noChangeArrowheads="1"/>
        </xdr:cNvSpPr>
      </xdr:nvSpPr>
      <xdr:spPr>
        <a:xfrm>
          <a:off x="14392275" y="18526125"/>
          <a:ext cx="6953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ตลาดสด</a:t>
          </a:r>
        </a:p>
      </xdr:txBody>
    </xdr:sp>
    <xdr:clientData/>
  </xdr:twoCellAnchor>
  <xdr:twoCellAnchor>
    <xdr:from>
      <xdr:col>22</xdr:col>
      <xdr:colOff>466725</xdr:colOff>
      <xdr:row>88</xdr:row>
      <xdr:rowOff>9525</xdr:rowOff>
    </xdr:from>
    <xdr:to>
      <xdr:col>23</xdr:col>
      <xdr:colOff>285750</xdr:colOff>
      <xdr:row>88</xdr:row>
      <xdr:rowOff>228600</xdr:rowOff>
    </xdr:to>
    <xdr:sp>
      <xdr:nvSpPr>
        <xdr:cNvPr id="211" name="Text Box 1916"/>
        <xdr:cNvSpPr txBox="1">
          <a:spLocks noChangeArrowheads="1"/>
        </xdr:cNvSpPr>
      </xdr:nvSpPr>
      <xdr:spPr>
        <a:xfrm>
          <a:off x="14077950" y="27060525"/>
          <a:ext cx="561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การพาณิชย์</a:t>
          </a:r>
        </a:p>
      </xdr:txBody>
    </xdr:sp>
    <xdr:clientData/>
  </xdr:twoCellAnchor>
  <xdr:twoCellAnchor>
    <xdr:from>
      <xdr:col>22</xdr:col>
      <xdr:colOff>57150</xdr:colOff>
      <xdr:row>89</xdr:row>
      <xdr:rowOff>57150</xdr:rowOff>
    </xdr:from>
    <xdr:to>
      <xdr:col>23</xdr:col>
      <xdr:colOff>9525</xdr:colOff>
      <xdr:row>89</xdr:row>
      <xdr:rowOff>190500</xdr:rowOff>
    </xdr:to>
    <xdr:sp>
      <xdr:nvSpPr>
        <xdr:cNvPr id="212" name="Text Box 1934"/>
        <xdr:cNvSpPr txBox="1">
          <a:spLocks noChangeArrowheads="1"/>
        </xdr:cNvSpPr>
      </xdr:nvSpPr>
      <xdr:spPr>
        <a:xfrm>
          <a:off x="13668375" y="27546300"/>
          <a:ext cx="6953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กิจการประปา</a:t>
          </a:r>
        </a:p>
      </xdr:txBody>
    </xdr:sp>
    <xdr:clientData/>
  </xdr:twoCellAnchor>
  <xdr:twoCellAnchor>
    <xdr:from>
      <xdr:col>23</xdr:col>
      <xdr:colOff>57150</xdr:colOff>
      <xdr:row>89</xdr:row>
      <xdr:rowOff>57150</xdr:rowOff>
    </xdr:from>
    <xdr:to>
      <xdr:col>24</xdr:col>
      <xdr:colOff>9525</xdr:colOff>
      <xdr:row>89</xdr:row>
      <xdr:rowOff>190500</xdr:rowOff>
    </xdr:to>
    <xdr:sp>
      <xdr:nvSpPr>
        <xdr:cNvPr id="213" name="Text Box 1934"/>
        <xdr:cNvSpPr txBox="1">
          <a:spLocks noChangeArrowheads="1"/>
        </xdr:cNvSpPr>
      </xdr:nvSpPr>
      <xdr:spPr>
        <a:xfrm>
          <a:off x="14411325" y="27546300"/>
          <a:ext cx="6953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ตลาดสด</a:t>
          </a:r>
        </a:p>
      </xdr:txBody>
    </xdr:sp>
    <xdr:clientData/>
  </xdr:twoCellAnchor>
  <xdr:twoCellAnchor>
    <xdr:from>
      <xdr:col>1</xdr:col>
      <xdr:colOff>47625</xdr:colOff>
      <xdr:row>101</xdr:row>
      <xdr:rowOff>66675</xdr:rowOff>
    </xdr:from>
    <xdr:to>
      <xdr:col>1</xdr:col>
      <xdr:colOff>619125</xdr:colOff>
      <xdr:row>102</xdr:row>
      <xdr:rowOff>19050</xdr:rowOff>
    </xdr:to>
    <xdr:sp>
      <xdr:nvSpPr>
        <xdr:cNvPr id="214" name="Text Box 1898"/>
        <xdr:cNvSpPr txBox="1">
          <a:spLocks noChangeArrowheads="1"/>
        </xdr:cNvSpPr>
      </xdr:nvSpPr>
      <xdr:spPr>
        <a:xfrm>
          <a:off x="47625" y="31261050"/>
          <a:ext cx="571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สำรวจ</a:t>
          </a:r>
        </a:p>
      </xdr:txBody>
    </xdr:sp>
    <xdr:clientData/>
  </xdr:twoCellAnchor>
  <xdr:twoCellAnchor>
    <xdr:from>
      <xdr:col>1</xdr:col>
      <xdr:colOff>38100</xdr:colOff>
      <xdr:row>100</xdr:row>
      <xdr:rowOff>9525</xdr:rowOff>
    </xdr:from>
    <xdr:to>
      <xdr:col>1</xdr:col>
      <xdr:colOff>609600</xdr:colOff>
      <xdr:row>101</xdr:row>
      <xdr:rowOff>85725</xdr:rowOff>
    </xdr:to>
    <xdr:sp>
      <xdr:nvSpPr>
        <xdr:cNvPr id="215" name="Text Box 1935"/>
        <xdr:cNvSpPr txBox="1">
          <a:spLocks noChangeArrowheads="1"/>
        </xdr:cNvSpPr>
      </xdr:nvSpPr>
      <xdr:spPr>
        <a:xfrm>
          <a:off x="38100" y="30908625"/>
          <a:ext cx="571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โฆษณษาและเผยแพร่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60</xdr:row>
      <xdr:rowOff>0</xdr:rowOff>
    </xdr:from>
    <xdr:to>
      <xdr:col>2</xdr:col>
      <xdr:colOff>0</xdr:colOff>
      <xdr:row>60</xdr:row>
      <xdr:rowOff>0</xdr:rowOff>
    </xdr:to>
    <xdr:sp>
      <xdr:nvSpPr>
        <xdr:cNvPr id="1" name="Line 43"/>
        <xdr:cNvSpPr>
          <a:spLocks/>
        </xdr:cNvSpPr>
      </xdr:nvSpPr>
      <xdr:spPr>
        <a:xfrm>
          <a:off x="19050" y="1902142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" name="Text Box 64"/>
        <xdr:cNvSpPr txBox="1">
          <a:spLocks noChangeArrowheads="1"/>
        </xdr:cNvSpPr>
      </xdr:nvSpPr>
      <xdr:spPr>
        <a:xfrm>
          <a:off x="2571750" y="235267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บริหารทั่วไป</a:t>
          </a:r>
        </a:p>
      </xdr:txBody>
    </xdr:sp>
    <xdr:clientData/>
  </xdr:twoCellAnchor>
  <xdr:twoCellAnchor>
    <xdr:from>
      <xdr:col>4</xdr:col>
      <xdr:colOff>609600</xdr:colOff>
      <xdr:row>6</xdr:row>
      <xdr:rowOff>0</xdr:rowOff>
    </xdr:from>
    <xdr:to>
      <xdr:col>6</xdr:col>
      <xdr:colOff>714375</xdr:colOff>
      <xdr:row>6</xdr:row>
      <xdr:rowOff>0</xdr:rowOff>
    </xdr:to>
    <xdr:sp>
      <xdr:nvSpPr>
        <xdr:cNvPr id="3" name="Text Box 65"/>
        <xdr:cNvSpPr txBox="1">
          <a:spLocks noChangeArrowheads="1"/>
        </xdr:cNvSpPr>
      </xdr:nvSpPr>
      <xdr:spPr>
        <a:xfrm>
          <a:off x="3486150" y="2352675"/>
          <a:ext cx="2114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บริหารงานคลัง</a:t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4" name="Text Box 66"/>
        <xdr:cNvSpPr txBox="1">
          <a:spLocks noChangeArrowheads="1"/>
        </xdr:cNvSpPr>
      </xdr:nvSpPr>
      <xdr:spPr>
        <a:xfrm>
          <a:off x="13077825" y="2352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งบกลาง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581025</xdr:colOff>
      <xdr:row>6</xdr:row>
      <xdr:rowOff>0</xdr:rowOff>
    </xdr:to>
    <xdr:sp>
      <xdr:nvSpPr>
        <xdr:cNvPr id="5" name="Text Box 67"/>
        <xdr:cNvSpPr txBox="1">
          <a:spLocks noChangeArrowheads="1"/>
        </xdr:cNvSpPr>
      </xdr:nvSpPr>
      <xdr:spPr>
        <a:xfrm>
          <a:off x="5743575" y="23526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ป้องกันภัยฯ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733425</xdr:colOff>
      <xdr:row>6</xdr:row>
      <xdr:rowOff>0</xdr:rowOff>
    </xdr:to>
    <xdr:sp>
      <xdr:nvSpPr>
        <xdr:cNvPr id="6" name="Text Box 68"/>
        <xdr:cNvSpPr txBox="1">
          <a:spLocks noChangeArrowheads="1"/>
        </xdr:cNvSpPr>
      </xdr:nvSpPr>
      <xdr:spPr>
        <a:xfrm>
          <a:off x="7439025" y="2352675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ก่อนวัยเรียนและประถมฯ</a:t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400050</xdr:colOff>
      <xdr:row>6</xdr:row>
      <xdr:rowOff>0</xdr:rowOff>
    </xdr:to>
    <xdr:sp>
      <xdr:nvSpPr>
        <xdr:cNvPr id="7" name="Text Box 69"/>
        <xdr:cNvSpPr txBox="1">
          <a:spLocks noChangeArrowheads="1"/>
        </xdr:cNvSpPr>
      </xdr:nvSpPr>
      <xdr:spPr>
        <a:xfrm>
          <a:off x="10410825" y="23526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ไม่กำหนด</a:t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685800</xdr:colOff>
      <xdr:row>6</xdr:row>
      <xdr:rowOff>0</xdr:rowOff>
    </xdr:to>
    <xdr:sp>
      <xdr:nvSpPr>
        <xdr:cNvPr id="8" name="Text Box 70"/>
        <xdr:cNvSpPr txBox="1">
          <a:spLocks noChangeArrowheads="1"/>
        </xdr:cNvSpPr>
      </xdr:nvSpPr>
      <xdr:spPr>
        <a:xfrm>
          <a:off x="8286750" y="2352675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สวัสดิการสังคม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13</xdr:col>
      <xdr:colOff>47625</xdr:colOff>
      <xdr:row>6</xdr:row>
      <xdr:rowOff>0</xdr:rowOff>
    </xdr:to>
    <xdr:sp>
      <xdr:nvSpPr>
        <xdr:cNvPr id="9" name="Text Box 71"/>
        <xdr:cNvSpPr txBox="1">
          <a:spLocks noChangeArrowheads="1"/>
        </xdr:cNvSpPr>
      </xdr:nvSpPr>
      <xdr:spPr>
        <a:xfrm>
          <a:off x="8963025" y="2352675"/>
          <a:ext cx="1495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บริหารทั่วไป   เคหะและชุมชน</a:t>
          </a:r>
        </a:p>
      </xdr:txBody>
    </xdr:sp>
    <xdr:clientData/>
  </xdr:twoCellAnchor>
  <xdr:twoCellAnchor>
    <xdr:from>
      <xdr:col>14</xdr:col>
      <xdr:colOff>28575</xdr:colOff>
      <xdr:row>6</xdr:row>
      <xdr:rowOff>0</xdr:rowOff>
    </xdr:from>
    <xdr:to>
      <xdr:col>14</xdr:col>
      <xdr:colOff>609600</xdr:colOff>
      <xdr:row>6</xdr:row>
      <xdr:rowOff>0</xdr:rowOff>
    </xdr:to>
    <xdr:sp>
      <xdr:nvSpPr>
        <xdr:cNvPr id="10" name="Text Box 72"/>
        <xdr:cNvSpPr txBox="1">
          <a:spLocks noChangeArrowheads="1"/>
        </xdr:cNvSpPr>
      </xdr:nvSpPr>
      <xdr:spPr>
        <a:xfrm>
          <a:off x="11353800" y="23526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ไฟฟ้าถนน</a:t>
          </a:r>
        </a:p>
      </xdr:txBody>
    </xdr:sp>
    <xdr:clientData/>
  </xdr:twoCellAnchor>
  <xdr:twoCellAnchor>
    <xdr:from>
      <xdr:col>15</xdr:col>
      <xdr:colOff>57150</xdr:colOff>
      <xdr:row>6</xdr:row>
      <xdr:rowOff>0</xdr:rowOff>
    </xdr:from>
    <xdr:to>
      <xdr:col>15</xdr:col>
      <xdr:colOff>590550</xdr:colOff>
      <xdr:row>6</xdr:row>
      <xdr:rowOff>0</xdr:rowOff>
    </xdr:to>
    <xdr:sp>
      <xdr:nvSpPr>
        <xdr:cNvPr id="11" name="Text Box 73"/>
        <xdr:cNvSpPr txBox="1">
          <a:spLocks noChangeArrowheads="1"/>
        </xdr:cNvSpPr>
      </xdr:nvSpPr>
      <xdr:spPr>
        <a:xfrm>
          <a:off x="12211050" y="2352675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กำจัดขยะ</a:t>
          </a:r>
        </a:p>
      </xdr:txBody>
    </xdr:sp>
    <xdr:clientData/>
  </xdr:twoCellAnchor>
  <xdr:twoCellAnchor>
    <xdr:from>
      <xdr:col>15</xdr:col>
      <xdr:colOff>685800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2" name="Text Box 74"/>
        <xdr:cNvSpPr txBox="1">
          <a:spLocks noChangeArrowheads="1"/>
        </xdr:cNvSpPr>
      </xdr:nvSpPr>
      <xdr:spPr>
        <a:xfrm>
          <a:off x="12839700" y="23526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บำบัดน้ำเสีย</a:t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3" name="Text Box 75"/>
        <xdr:cNvSpPr txBox="1">
          <a:spLocks noChangeArrowheads="1"/>
        </xdr:cNvSpPr>
      </xdr:nvSpPr>
      <xdr:spPr>
        <a:xfrm>
          <a:off x="13077825" y="2352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วางแผนและการท่องเที่ยว</a:t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4" name="Text Box 76"/>
        <xdr:cNvSpPr txBox="1">
          <a:spLocks noChangeArrowheads="1"/>
        </xdr:cNvSpPr>
      </xdr:nvSpPr>
      <xdr:spPr>
        <a:xfrm>
          <a:off x="13077825" y="2352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อนุรักษ์</a:t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5" name="Text Box 77"/>
        <xdr:cNvSpPr txBox="1">
          <a:spLocks noChangeArrowheads="1"/>
        </xdr:cNvSpPr>
      </xdr:nvSpPr>
      <xdr:spPr>
        <a:xfrm>
          <a:off x="13077825" y="2352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กิจการประปา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6</xdr:row>
      <xdr:rowOff>0</xdr:rowOff>
    </xdr:from>
    <xdr:to>
      <xdr:col>3</xdr:col>
      <xdr:colOff>1076325</xdr:colOff>
      <xdr:row>33</xdr:row>
      <xdr:rowOff>0</xdr:rowOff>
    </xdr:to>
    <xdr:sp>
      <xdr:nvSpPr>
        <xdr:cNvPr id="1" name="Line 11"/>
        <xdr:cNvSpPr>
          <a:spLocks/>
        </xdr:cNvSpPr>
      </xdr:nvSpPr>
      <xdr:spPr>
        <a:xfrm>
          <a:off x="5857875" y="1828800"/>
          <a:ext cx="0" cy="758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9">
      <selection activeCell="H25" sqref="H25"/>
    </sheetView>
  </sheetViews>
  <sheetFormatPr defaultColWidth="9.140625" defaultRowHeight="25.5" customHeight="1"/>
  <cols>
    <col min="1" max="1" width="5.57421875" style="102" customWidth="1"/>
    <col min="2" max="2" width="6.28125" style="102" customWidth="1"/>
    <col min="3" max="3" width="38.8515625" style="102" customWidth="1"/>
    <col min="4" max="4" width="10.28125" style="102" customWidth="1"/>
    <col min="5" max="5" width="19.57421875" style="102" customWidth="1"/>
    <col min="6" max="6" width="20.28125" style="102" customWidth="1"/>
    <col min="7" max="16384" width="9.140625" style="102" customWidth="1"/>
  </cols>
  <sheetData>
    <row r="1" spans="5:6" ht="23.25" customHeight="1">
      <c r="E1" s="117"/>
      <c r="F1" s="359" t="s">
        <v>404</v>
      </c>
    </row>
    <row r="2" spans="1:7" ht="24" customHeight="1">
      <c r="A2" s="360"/>
      <c r="B2" s="360"/>
      <c r="C2" s="361" t="s">
        <v>399</v>
      </c>
      <c r="D2" s="360"/>
      <c r="F2" s="359" t="s">
        <v>405</v>
      </c>
      <c r="G2" s="362"/>
    </row>
    <row r="3" ht="2.25" customHeight="1"/>
    <row r="4" ht="22.5" customHeight="1">
      <c r="A4" s="363" t="s">
        <v>400</v>
      </c>
    </row>
    <row r="5" spans="1:6" ht="21.75" customHeight="1">
      <c r="A5" s="364"/>
      <c r="B5" s="365"/>
      <c r="C5" s="366" t="s">
        <v>0</v>
      </c>
      <c r="D5" s="367" t="s">
        <v>3</v>
      </c>
      <c r="E5" s="364" t="s">
        <v>1</v>
      </c>
      <c r="F5" s="368" t="s">
        <v>2</v>
      </c>
    </row>
    <row r="6" spans="1:6" ht="23.25" customHeight="1">
      <c r="A6" s="371" t="s">
        <v>6</v>
      </c>
      <c r="B6" s="369"/>
      <c r="D6" s="388">
        <v>110100</v>
      </c>
      <c r="E6" s="389">
        <v>2074</v>
      </c>
      <c r="F6" s="390"/>
    </row>
    <row r="7" spans="1:6" ht="23.25" customHeight="1">
      <c r="A7" s="374" t="s">
        <v>50</v>
      </c>
      <c r="B7" s="372"/>
      <c r="D7" s="391">
        <v>110203</v>
      </c>
      <c r="E7" s="392">
        <f>687071.53+1963414.97-2577329.55</f>
        <v>73156.95000000019</v>
      </c>
      <c r="F7" s="393"/>
    </row>
    <row r="8" spans="1:6" ht="23.25" customHeight="1">
      <c r="A8" s="374" t="s">
        <v>22</v>
      </c>
      <c r="B8" s="372"/>
      <c r="D8" s="391">
        <v>110201</v>
      </c>
      <c r="E8" s="392">
        <f>14799208.33+900-4163577.5+2577329.55</f>
        <v>13213860.379999999</v>
      </c>
      <c r="F8" s="393"/>
    </row>
    <row r="9" spans="1:6" ht="23.25" customHeight="1">
      <c r="A9" s="374" t="s">
        <v>74</v>
      </c>
      <c r="B9" s="372"/>
      <c r="D9" s="391">
        <v>110201</v>
      </c>
      <c r="E9" s="392">
        <v>7266020.9</v>
      </c>
      <c r="F9" s="393"/>
    </row>
    <row r="10" spans="1:6" ht="23.25" customHeight="1">
      <c r="A10" s="374" t="s">
        <v>20</v>
      </c>
      <c r="B10" s="372"/>
      <c r="D10" s="391">
        <v>110201</v>
      </c>
      <c r="E10" s="392">
        <f>960229.81+168293.5-116431.32</f>
        <v>1012091.99</v>
      </c>
      <c r="F10" s="393"/>
    </row>
    <row r="11" spans="1:6" ht="23.25" customHeight="1">
      <c r="A11" s="374" t="s">
        <v>21</v>
      </c>
      <c r="B11" s="372"/>
      <c r="D11" s="391">
        <v>110202</v>
      </c>
      <c r="E11" s="392">
        <f>1535441.24+4257.17</f>
        <v>1539698.41</v>
      </c>
      <c r="F11" s="393"/>
    </row>
    <row r="12" spans="1:6" ht="23.25" customHeight="1">
      <c r="A12" s="374" t="s">
        <v>80</v>
      </c>
      <c r="B12" s="372"/>
      <c r="D12" s="391">
        <v>110201</v>
      </c>
      <c r="E12" s="392">
        <v>12191704.31</v>
      </c>
      <c r="F12" s="393"/>
    </row>
    <row r="13" spans="1:6" ht="23.25" customHeight="1">
      <c r="A13" s="374" t="s">
        <v>73</v>
      </c>
      <c r="B13" s="372"/>
      <c r="D13" s="391">
        <v>120200</v>
      </c>
      <c r="E13" s="392">
        <v>3444715.72</v>
      </c>
      <c r="F13" s="393"/>
    </row>
    <row r="14" spans="1:6" ht="23.25" customHeight="1">
      <c r="A14" s="374" t="s">
        <v>84</v>
      </c>
      <c r="B14" s="372"/>
      <c r="D14" s="394" t="s">
        <v>316</v>
      </c>
      <c r="E14" s="392">
        <v>17050261</v>
      </c>
      <c r="F14" s="393"/>
    </row>
    <row r="15" spans="1:6" ht="23.25" customHeight="1">
      <c r="A15" s="374" t="s">
        <v>376</v>
      </c>
      <c r="B15" s="372"/>
      <c r="D15" s="391">
        <v>110300</v>
      </c>
      <c r="E15" s="392">
        <v>22890</v>
      </c>
      <c r="F15" s="393"/>
    </row>
    <row r="16" spans="1:6" ht="23.25" customHeight="1">
      <c r="A16" s="374" t="s">
        <v>309</v>
      </c>
      <c r="B16" s="372"/>
      <c r="D16" s="391">
        <v>110606</v>
      </c>
      <c r="E16" s="392">
        <f>312690+205470-326400-145980-1090-21800</f>
        <v>22890</v>
      </c>
      <c r="F16" s="393"/>
    </row>
    <row r="17" spans="1:6" ht="23.25" customHeight="1">
      <c r="A17" s="374" t="s">
        <v>17</v>
      </c>
      <c r="B17" s="372"/>
      <c r="D17" s="395" t="s">
        <v>315</v>
      </c>
      <c r="E17" s="393"/>
      <c r="F17" s="393">
        <f>179276.77+557.95+51991+900-200-2931.32-900+5488.45</f>
        <v>234182.85</v>
      </c>
    </row>
    <row r="18" spans="1:6" ht="23.25" customHeight="1">
      <c r="A18" s="374" t="s">
        <v>375</v>
      </c>
      <c r="B18" s="372"/>
      <c r="D18" s="395"/>
      <c r="E18" s="393"/>
      <c r="F18" s="393">
        <f>387200+36870</f>
        <v>424070</v>
      </c>
    </row>
    <row r="19" spans="1:6" ht="23.25" customHeight="1">
      <c r="A19" s="374" t="s">
        <v>407</v>
      </c>
      <c r="B19" s="372"/>
      <c r="D19" s="395"/>
      <c r="E19" s="393"/>
      <c r="F19" s="393">
        <v>22890</v>
      </c>
    </row>
    <row r="20" spans="1:6" ht="23.25" customHeight="1">
      <c r="A20" s="374" t="s">
        <v>70</v>
      </c>
      <c r="B20" s="372"/>
      <c r="D20" s="395" t="s">
        <v>72</v>
      </c>
      <c r="E20" s="393"/>
      <c r="F20" s="393">
        <f>2800</f>
        <v>2800</v>
      </c>
    </row>
    <row r="21" spans="1:6" ht="23.25" customHeight="1">
      <c r="A21" s="374" t="s">
        <v>18</v>
      </c>
      <c r="B21" s="372"/>
      <c r="D21" s="395" t="s">
        <v>72</v>
      </c>
      <c r="E21" s="393"/>
      <c r="F21" s="393">
        <f>1252590.88</f>
        <v>1252590.88</v>
      </c>
    </row>
    <row r="22" spans="1:6" ht="23.25" customHeight="1">
      <c r="A22" s="374" t="s">
        <v>77</v>
      </c>
      <c r="B22" s="372"/>
      <c r="D22" s="395" t="s">
        <v>311</v>
      </c>
      <c r="E22" s="393"/>
      <c r="F22" s="393">
        <v>8274886</v>
      </c>
    </row>
    <row r="23" spans="1:6" ht="21.75" customHeight="1">
      <c r="A23" s="374" t="s">
        <v>19</v>
      </c>
      <c r="B23" s="372"/>
      <c r="D23" s="395" t="s">
        <v>313</v>
      </c>
      <c r="E23" s="393"/>
      <c r="F23" s="396">
        <v>27830260.21</v>
      </c>
    </row>
    <row r="24" spans="1:6" ht="23.25" customHeight="1" thickBot="1">
      <c r="A24" s="397" t="s">
        <v>51</v>
      </c>
      <c r="B24" s="372"/>
      <c r="D24" s="398">
        <v>320000</v>
      </c>
      <c r="E24" s="399"/>
      <c r="F24" s="400">
        <v>17797683.72</v>
      </c>
    </row>
    <row r="25" spans="1:6" ht="23.25" customHeight="1" thickBot="1">
      <c r="A25" s="377"/>
      <c r="B25" s="377"/>
      <c r="C25" s="377"/>
      <c r="D25" s="378"/>
      <c r="E25" s="401">
        <f>SUM(E6:E24)</f>
        <v>55839363.66</v>
      </c>
      <c r="F25" s="402">
        <f>SUM(F6:F24)</f>
        <v>55839363.66</v>
      </c>
    </row>
    <row r="26" spans="1:6" s="379" customFormat="1" ht="27.75" customHeight="1">
      <c r="A26" s="132" t="s">
        <v>406</v>
      </c>
      <c r="F26" s="380"/>
    </row>
    <row r="27" spans="1:6" s="379" customFormat="1" ht="27" customHeight="1">
      <c r="A27" s="102"/>
      <c r="E27" s="381"/>
      <c r="F27" s="380"/>
    </row>
    <row r="28" ht="23.25" customHeight="1"/>
    <row r="29" spans="1:6" ht="21" customHeight="1">
      <c r="A29" s="382" t="s">
        <v>401</v>
      </c>
      <c r="B29" s="383"/>
      <c r="C29" s="384" t="s">
        <v>402</v>
      </c>
      <c r="D29" s="383"/>
      <c r="E29" s="382" t="s">
        <v>403</v>
      </c>
      <c r="F29" s="370"/>
    </row>
    <row r="30" spans="1:6" ht="24.75" customHeight="1">
      <c r="A30" s="375"/>
      <c r="B30" s="376"/>
      <c r="C30" s="376"/>
      <c r="D30" s="376"/>
      <c r="E30" s="375"/>
      <c r="F30" s="373"/>
    </row>
    <row r="31" spans="1:6" ht="26.25" customHeight="1">
      <c r="A31" s="385"/>
      <c r="B31" s="386"/>
      <c r="C31" s="386"/>
      <c r="D31" s="386"/>
      <c r="E31" s="385"/>
      <c r="F31" s="387"/>
    </row>
    <row r="32" spans="1:6" ht="26.25" customHeight="1">
      <c r="A32" s="376"/>
      <c r="B32" s="376"/>
      <c r="C32" s="376"/>
      <c r="D32" s="376"/>
      <c r="E32" s="376"/>
      <c r="F32" s="376"/>
    </row>
  </sheetData>
  <sheetProtection/>
  <printOptions horizontalCentered="1"/>
  <pageMargins left="0.58" right="0.2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31">
      <selection activeCell="E33" sqref="E33"/>
    </sheetView>
  </sheetViews>
  <sheetFormatPr defaultColWidth="9.140625" defaultRowHeight="21.75"/>
  <cols>
    <col min="1" max="1" width="25.00390625" style="308" customWidth="1"/>
    <col min="2" max="2" width="16.7109375" style="308" customWidth="1"/>
    <col min="3" max="3" width="30.00390625" style="308" customWidth="1"/>
    <col min="4" max="4" width="19.7109375" style="308" customWidth="1"/>
    <col min="5" max="5" width="15.57421875" style="308" customWidth="1"/>
    <col min="6" max="16384" width="9.140625" style="308" customWidth="1"/>
  </cols>
  <sheetData>
    <row r="1" spans="1:4" s="305" customFormat="1" ht="25.5" customHeight="1">
      <c r="A1" s="519" t="s">
        <v>52</v>
      </c>
      <c r="B1" s="519"/>
      <c r="C1" s="519"/>
      <c r="D1" s="519"/>
    </row>
    <row r="2" spans="1:4" s="305" customFormat="1" ht="25.5" customHeight="1" thickBot="1">
      <c r="A2" s="519" t="s">
        <v>391</v>
      </c>
      <c r="B2" s="519"/>
      <c r="C2" s="519"/>
      <c r="D2" s="519"/>
    </row>
    <row r="3" spans="1:4" ht="24">
      <c r="A3" s="306" t="s">
        <v>68</v>
      </c>
      <c r="B3" s="307"/>
      <c r="C3" s="306" t="s">
        <v>82</v>
      </c>
      <c r="D3" s="307"/>
    </row>
    <row r="4" spans="1:4" ht="24">
      <c r="A4" s="309" t="s">
        <v>57</v>
      </c>
      <c r="B4" s="310"/>
      <c r="C4" s="309" t="s">
        <v>58</v>
      </c>
      <c r="D4" s="310"/>
    </row>
    <row r="5" spans="1:4" ht="24.75" thickBot="1">
      <c r="A5" s="311"/>
      <c r="B5" s="312"/>
      <c r="C5" s="311" t="s">
        <v>69</v>
      </c>
      <c r="D5" s="312"/>
    </row>
    <row r="6" spans="1:4" ht="20.25" customHeight="1" thickBot="1">
      <c r="A6" s="306"/>
      <c r="B6" s="313"/>
      <c r="C6" s="313"/>
      <c r="D6" s="314" t="s">
        <v>53</v>
      </c>
    </row>
    <row r="7" spans="1:4" ht="24">
      <c r="A7" s="309" t="s">
        <v>392</v>
      </c>
      <c r="B7" s="315"/>
      <c r="C7" s="310"/>
      <c r="D7" s="316">
        <v>10088594</v>
      </c>
    </row>
    <row r="8" spans="1:4" ht="24">
      <c r="A8" s="309" t="s">
        <v>54</v>
      </c>
      <c r="B8" s="315"/>
      <c r="C8" s="315"/>
      <c r="D8" s="317"/>
    </row>
    <row r="9" spans="1:4" s="321" customFormat="1" ht="24">
      <c r="A9" s="318" t="s">
        <v>55</v>
      </c>
      <c r="B9" s="319" t="s">
        <v>56</v>
      </c>
      <c r="C9" s="319" t="s">
        <v>53</v>
      </c>
      <c r="D9" s="320"/>
    </row>
    <row r="10" spans="1:4" ht="18" customHeight="1">
      <c r="A10" s="322"/>
      <c r="B10" s="323"/>
      <c r="C10" s="324"/>
      <c r="D10" s="325"/>
    </row>
    <row r="11" spans="1:4" ht="24">
      <c r="A11" s="309" t="s">
        <v>59</v>
      </c>
      <c r="B11" s="315"/>
      <c r="C11" s="315"/>
      <c r="D11" s="317"/>
    </row>
    <row r="12" spans="1:4" ht="24">
      <c r="A12" s="318" t="s">
        <v>60</v>
      </c>
      <c r="B12" s="319" t="s">
        <v>61</v>
      </c>
      <c r="C12" s="319" t="s">
        <v>53</v>
      </c>
      <c r="D12" s="317"/>
    </row>
    <row r="13" spans="1:4" s="330" customFormat="1" ht="21" customHeight="1">
      <c r="A13" s="326" t="s">
        <v>394</v>
      </c>
      <c r="B13" s="327" t="s">
        <v>395</v>
      </c>
      <c r="C13" s="328">
        <v>16900</v>
      </c>
      <c r="D13" s="329">
        <f>SUM(C13:C25)</f>
        <v>47182</v>
      </c>
    </row>
    <row r="14" spans="1:4" ht="21" customHeight="1">
      <c r="A14" s="326" t="s">
        <v>394</v>
      </c>
      <c r="B14" s="327" t="s">
        <v>396</v>
      </c>
      <c r="C14" s="328">
        <v>24014</v>
      </c>
      <c r="D14" s="331"/>
    </row>
    <row r="15" spans="1:4" ht="21" customHeight="1">
      <c r="A15" s="326" t="s">
        <v>394</v>
      </c>
      <c r="B15" s="327" t="s">
        <v>397</v>
      </c>
      <c r="C15" s="328">
        <v>3612</v>
      </c>
      <c r="D15" s="331"/>
    </row>
    <row r="16" spans="1:4" ht="21" customHeight="1">
      <c r="A16" s="326" t="s">
        <v>394</v>
      </c>
      <c r="B16" s="327" t="s">
        <v>398</v>
      </c>
      <c r="C16" s="328">
        <v>2656</v>
      </c>
      <c r="D16" s="331"/>
    </row>
    <row r="17" spans="1:4" ht="21" customHeight="1">
      <c r="A17" s="326"/>
      <c r="B17" s="327"/>
      <c r="C17" s="328"/>
      <c r="D17" s="331"/>
    </row>
    <row r="18" spans="1:4" ht="21" customHeight="1">
      <c r="A18" s="326"/>
      <c r="B18" s="327"/>
      <c r="C18" s="328"/>
      <c r="D18" s="331"/>
    </row>
    <row r="19" spans="1:4" ht="21" customHeight="1">
      <c r="A19" s="326"/>
      <c r="B19" s="327"/>
      <c r="C19" s="328"/>
      <c r="D19" s="331"/>
    </row>
    <row r="20" spans="1:4" ht="21" customHeight="1">
      <c r="A20" s="326"/>
      <c r="B20" s="327"/>
      <c r="C20" s="328"/>
      <c r="D20" s="331"/>
    </row>
    <row r="21" spans="1:4" ht="21" customHeight="1">
      <c r="A21" s="326"/>
      <c r="B21" s="327"/>
      <c r="C21" s="328"/>
      <c r="D21" s="331"/>
    </row>
    <row r="22" spans="1:4" ht="21" customHeight="1">
      <c r="A22" s="326"/>
      <c r="B22" s="327"/>
      <c r="C22" s="328"/>
      <c r="D22" s="331"/>
    </row>
    <row r="23" spans="1:4" ht="21" customHeight="1">
      <c r="A23" s="326"/>
      <c r="B23" s="327"/>
      <c r="C23" s="328"/>
      <c r="D23" s="331"/>
    </row>
    <row r="24" spans="1:4" ht="21" customHeight="1">
      <c r="A24" s="326"/>
      <c r="B24" s="327"/>
      <c r="C24" s="328"/>
      <c r="D24" s="331"/>
    </row>
    <row r="25" spans="1:4" ht="21" customHeight="1">
      <c r="A25" s="326"/>
      <c r="B25" s="327"/>
      <c r="C25" s="328"/>
      <c r="D25" s="331"/>
    </row>
    <row r="26" spans="1:4" ht="22.5" customHeight="1">
      <c r="A26" s="332" t="s">
        <v>83</v>
      </c>
      <c r="B26" s="333"/>
      <c r="C26" s="334"/>
      <c r="D26" s="317"/>
    </row>
    <row r="27" spans="1:5" ht="24">
      <c r="A27" s="335"/>
      <c r="B27" s="336"/>
      <c r="C27" s="337"/>
      <c r="D27" s="325"/>
      <c r="E27" s="338"/>
    </row>
    <row r="28" spans="1:5" ht="24">
      <c r="A28" s="335"/>
      <c r="B28" s="339"/>
      <c r="C28" s="340"/>
      <c r="D28" s="325"/>
      <c r="E28" s="338"/>
    </row>
    <row r="29" spans="1:5" ht="24">
      <c r="A29" s="341"/>
      <c r="B29" s="339"/>
      <c r="C29" s="340"/>
      <c r="D29" s="325"/>
      <c r="E29" s="338"/>
    </row>
    <row r="30" spans="1:4" ht="22.5" customHeight="1">
      <c r="A30" s="342" t="s">
        <v>60</v>
      </c>
      <c r="B30" s="343" t="s">
        <v>61</v>
      </c>
      <c r="C30" s="344" t="s">
        <v>53</v>
      </c>
      <c r="D30" s="317"/>
    </row>
    <row r="31" spans="1:5" ht="22.5" customHeight="1">
      <c r="A31" s="345"/>
      <c r="B31" s="319"/>
      <c r="C31" s="346"/>
      <c r="D31" s="325"/>
      <c r="E31" s="347"/>
    </row>
    <row r="32" spans="1:5" ht="24" customHeight="1" thickBot="1">
      <c r="A32" s="348"/>
      <c r="B32" s="336"/>
      <c r="C32" s="337"/>
      <c r="D32" s="349"/>
      <c r="E32" s="347"/>
    </row>
    <row r="33" spans="1:6" ht="22.5" customHeight="1" thickBot="1">
      <c r="A33" s="350" t="s">
        <v>393</v>
      </c>
      <c r="B33" s="351"/>
      <c r="C33" s="352"/>
      <c r="D33" s="353">
        <f>SUM(D7-D13-D27-D28)</f>
        <v>10041412</v>
      </c>
      <c r="E33" s="354"/>
      <c r="F33" s="315"/>
    </row>
    <row r="34" spans="1:5" ht="22.5" customHeight="1">
      <c r="A34" s="309" t="s">
        <v>4</v>
      </c>
      <c r="B34" s="355"/>
      <c r="C34" s="306" t="s">
        <v>63</v>
      </c>
      <c r="D34" s="310"/>
      <c r="E34" s="347"/>
    </row>
    <row r="35" spans="1:5" ht="22.5" customHeight="1">
      <c r="A35" s="309" t="s">
        <v>62</v>
      </c>
      <c r="B35" s="355"/>
      <c r="C35" s="309" t="s">
        <v>62</v>
      </c>
      <c r="D35" s="356"/>
      <c r="E35" s="347"/>
    </row>
    <row r="36" spans="1:4" ht="22.5" customHeight="1">
      <c r="A36" s="520" t="s">
        <v>78</v>
      </c>
      <c r="B36" s="521"/>
      <c r="C36" s="309" t="s">
        <v>64</v>
      </c>
      <c r="D36" s="357"/>
    </row>
    <row r="37" spans="1:5" ht="22.5" customHeight="1" thickBot="1">
      <c r="A37" s="522" t="s">
        <v>76</v>
      </c>
      <c r="B37" s="523"/>
      <c r="C37" s="311" t="s">
        <v>79</v>
      </c>
      <c r="D37" s="358"/>
      <c r="E37" s="347"/>
    </row>
  </sheetData>
  <sheetProtection/>
  <mergeCells count="4">
    <mergeCell ref="A1:D1"/>
    <mergeCell ref="A2:D2"/>
    <mergeCell ref="A36:B36"/>
    <mergeCell ref="A37:B37"/>
  </mergeCells>
  <printOptions horizontalCentered="1"/>
  <pageMargins left="1.3" right="0.31" top="0.39" bottom="0.15748031496062992" header="0.14" footer="0.1574803149606299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H10" sqref="H10"/>
    </sheetView>
  </sheetViews>
  <sheetFormatPr defaultColWidth="9.140625" defaultRowHeight="21.75"/>
  <cols>
    <col min="1" max="1" width="55.7109375" style="0" customWidth="1"/>
    <col min="2" max="2" width="8.28125" style="1" customWidth="1"/>
    <col min="3" max="3" width="16.421875" style="0" customWidth="1"/>
    <col min="4" max="4" width="15.57421875" style="0" customWidth="1"/>
    <col min="6" max="6" width="14.7109375" style="0" customWidth="1"/>
  </cols>
  <sheetData>
    <row r="1" spans="1:4" s="3" customFormat="1" ht="21" customHeight="1">
      <c r="A1" s="403" t="s">
        <v>67</v>
      </c>
      <c r="B1" s="403"/>
      <c r="C1" s="403"/>
      <c r="D1" s="403"/>
    </row>
    <row r="2" spans="1:4" s="3" customFormat="1" ht="21" customHeight="1">
      <c r="A2" s="403" t="s">
        <v>5</v>
      </c>
      <c r="B2" s="403"/>
      <c r="C2" s="403"/>
      <c r="D2" s="403"/>
    </row>
    <row r="3" spans="1:4" s="3" customFormat="1" ht="21" customHeight="1">
      <c r="A3" s="404" t="s">
        <v>380</v>
      </c>
      <c r="B3" s="404"/>
      <c r="C3" s="404"/>
      <c r="D3" s="404"/>
    </row>
    <row r="4" spans="1:4" s="53" customFormat="1" ht="21" customHeight="1">
      <c r="A4" s="54" t="s">
        <v>0</v>
      </c>
      <c r="B4" s="59" t="s">
        <v>3</v>
      </c>
      <c r="C4" s="58" t="s">
        <v>1</v>
      </c>
      <c r="D4" s="58" t="s">
        <v>2</v>
      </c>
    </row>
    <row r="5" spans="1:4" ht="21" customHeight="1">
      <c r="A5" s="55" t="s">
        <v>6</v>
      </c>
      <c r="B5" s="68">
        <v>110100</v>
      </c>
      <c r="C5" s="71">
        <v>184</v>
      </c>
      <c r="D5" s="62"/>
    </row>
    <row r="6" spans="1:4" ht="21" customHeight="1">
      <c r="A6" s="56" t="s">
        <v>50</v>
      </c>
      <c r="B6" s="69">
        <v>110203</v>
      </c>
      <c r="C6" s="282">
        <f>73156.9500000002+1323239.66</f>
        <v>1396396.61</v>
      </c>
      <c r="D6" s="63"/>
    </row>
    <row r="7" spans="1:4" ht="21" customHeight="1">
      <c r="A7" s="56" t="s">
        <v>22</v>
      </c>
      <c r="B7" s="69">
        <v>110201</v>
      </c>
      <c r="C7" s="72">
        <f>13213860.38-3172448.38</f>
        <v>10041412</v>
      </c>
      <c r="D7" s="63"/>
    </row>
    <row r="8" spans="1:4" ht="21" customHeight="1">
      <c r="A8" s="56" t="s">
        <v>74</v>
      </c>
      <c r="B8" s="69">
        <v>110201</v>
      </c>
      <c r="C8" s="72">
        <v>7266020.9</v>
      </c>
      <c r="D8" s="63"/>
    </row>
    <row r="9" spans="1:4" ht="21" customHeight="1">
      <c r="A9" s="56" t="s">
        <v>20</v>
      </c>
      <c r="B9" s="69">
        <v>110201</v>
      </c>
      <c r="C9" s="72">
        <f>1012091.99+71135-8988.45</f>
        <v>1074238.54</v>
      </c>
      <c r="D9" s="63"/>
    </row>
    <row r="10" spans="1:4" ht="21" customHeight="1">
      <c r="A10" s="56" t="s">
        <v>21</v>
      </c>
      <c r="B10" s="69">
        <v>110202</v>
      </c>
      <c r="C10" s="72">
        <v>1539698.41</v>
      </c>
      <c r="D10" s="63"/>
    </row>
    <row r="11" spans="1:4" ht="21" customHeight="1">
      <c r="A11" s="56" t="s">
        <v>80</v>
      </c>
      <c r="B11" s="69">
        <v>110201</v>
      </c>
      <c r="C11" s="72">
        <v>12191704.31</v>
      </c>
      <c r="D11" s="63"/>
    </row>
    <row r="12" spans="1:4" ht="21" customHeight="1">
      <c r="A12" s="56" t="s">
        <v>73</v>
      </c>
      <c r="B12" s="69">
        <v>120200</v>
      </c>
      <c r="C12" s="72">
        <v>3444715.72</v>
      </c>
      <c r="D12" s="63"/>
    </row>
    <row r="13" spans="1:4" ht="21" customHeight="1">
      <c r="A13" s="56" t="s">
        <v>84</v>
      </c>
      <c r="B13" s="70" t="s">
        <v>316</v>
      </c>
      <c r="C13" s="72">
        <v>17050261</v>
      </c>
      <c r="D13" s="63"/>
    </row>
    <row r="14" spans="1:4" ht="21" customHeight="1">
      <c r="A14" s="56" t="s">
        <v>376</v>
      </c>
      <c r="B14" s="70"/>
      <c r="C14" s="72">
        <v>0</v>
      </c>
      <c r="D14" s="63"/>
    </row>
    <row r="15" spans="1:4" ht="21" customHeight="1">
      <c r="A15" s="56" t="s">
        <v>309</v>
      </c>
      <c r="B15" s="69">
        <v>110606</v>
      </c>
      <c r="C15" s="72">
        <f>22890+1296950-3770-22890</f>
        <v>1293180</v>
      </c>
      <c r="D15" s="63"/>
    </row>
    <row r="16" spans="1:6" ht="21" customHeight="1">
      <c r="A16" s="56" t="s">
        <v>308</v>
      </c>
      <c r="B16" s="70" t="s">
        <v>317</v>
      </c>
      <c r="C16" s="72">
        <v>218720</v>
      </c>
      <c r="D16" s="63"/>
      <c r="F16" s="24"/>
    </row>
    <row r="17" spans="1:4" ht="21" customHeight="1">
      <c r="A17" s="56" t="s">
        <v>307</v>
      </c>
      <c r="B17" s="70" t="s">
        <v>318</v>
      </c>
      <c r="C17" s="73">
        <f>656675+3770</f>
        <v>660445</v>
      </c>
      <c r="D17" s="63"/>
    </row>
    <row r="18" spans="1:4" ht="21" customHeight="1">
      <c r="A18" s="56" t="s">
        <v>8</v>
      </c>
      <c r="B18" s="70" t="s">
        <v>319</v>
      </c>
      <c r="C18" s="72">
        <v>3950</v>
      </c>
      <c r="D18" s="63"/>
    </row>
    <row r="19" spans="1:4" ht="21" customHeight="1">
      <c r="A19" s="56" t="s">
        <v>374</v>
      </c>
      <c r="B19" s="70"/>
      <c r="C19" s="72"/>
      <c r="D19" s="63"/>
    </row>
    <row r="20" spans="1:4" ht="21" customHeight="1">
      <c r="A20" s="56" t="s">
        <v>9</v>
      </c>
      <c r="B20" s="70" t="s">
        <v>320</v>
      </c>
      <c r="C20" s="268">
        <v>21612</v>
      </c>
      <c r="D20" s="63"/>
    </row>
    <row r="21" spans="1:4" ht="21" customHeight="1">
      <c r="A21" s="56" t="s">
        <v>10</v>
      </c>
      <c r="B21" s="70" t="s">
        <v>321</v>
      </c>
      <c r="C21" s="72"/>
      <c r="D21" s="63"/>
    </row>
    <row r="22" spans="1:4" ht="21" customHeight="1">
      <c r="A22" s="56" t="s">
        <v>11</v>
      </c>
      <c r="B22" s="70" t="s">
        <v>322</v>
      </c>
      <c r="C22" s="72">
        <v>137314.88</v>
      </c>
      <c r="D22" s="63"/>
    </row>
    <row r="23" spans="1:4" ht="21" customHeight="1">
      <c r="A23" s="56" t="s">
        <v>12</v>
      </c>
      <c r="B23" s="70" t="s">
        <v>327</v>
      </c>
      <c r="C23" s="72"/>
      <c r="D23" s="63"/>
    </row>
    <row r="24" spans="1:4" ht="21" customHeight="1">
      <c r="A24" s="56" t="s">
        <v>88</v>
      </c>
      <c r="B24" s="70"/>
      <c r="C24" s="72"/>
      <c r="D24" s="63"/>
    </row>
    <row r="25" spans="1:4" ht="21" customHeight="1">
      <c r="A25" s="56" t="s">
        <v>13</v>
      </c>
      <c r="B25" s="70" t="s">
        <v>324</v>
      </c>
      <c r="C25" s="72">
        <v>36778.96</v>
      </c>
      <c r="D25" s="63"/>
    </row>
    <row r="26" spans="1:4" ht="21" customHeight="1">
      <c r="A26" s="56" t="s">
        <v>353</v>
      </c>
      <c r="B26" s="70"/>
      <c r="C26" s="72"/>
      <c r="D26" s="63"/>
    </row>
    <row r="27" spans="1:4" ht="21" customHeight="1">
      <c r="A27" s="56" t="s">
        <v>355</v>
      </c>
      <c r="B27" s="70"/>
      <c r="C27" s="72"/>
      <c r="D27" s="63"/>
    </row>
    <row r="28" spans="1:4" ht="21" customHeight="1">
      <c r="A28" s="56" t="s">
        <v>354</v>
      </c>
      <c r="B28" s="70"/>
      <c r="C28" s="72"/>
      <c r="D28" s="63"/>
    </row>
    <row r="29" spans="1:6" ht="21" customHeight="1">
      <c r="A29" s="56" t="s">
        <v>14</v>
      </c>
      <c r="B29" s="70" t="s">
        <v>326</v>
      </c>
      <c r="C29" s="72"/>
      <c r="D29" s="63"/>
      <c r="F29" s="24"/>
    </row>
    <row r="30" spans="1:6" ht="21" customHeight="1">
      <c r="A30" s="56" t="s">
        <v>15</v>
      </c>
      <c r="B30" s="70" t="s">
        <v>325</v>
      </c>
      <c r="C30" s="72"/>
      <c r="D30" s="63"/>
      <c r="F30" s="24"/>
    </row>
    <row r="31" spans="1:4" ht="21" customHeight="1">
      <c r="A31" s="56" t="s">
        <v>16</v>
      </c>
      <c r="B31" s="60" t="s">
        <v>314</v>
      </c>
      <c r="C31" s="63"/>
      <c r="D31" s="63">
        <v>1369583.31</v>
      </c>
    </row>
    <row r="32" spans="1:4" ht="21" customHeight="1">
      <c r="A32" s="56" t="s">
        <v>17</v>
      </c>
      <c r="B32" s="60" t="s">
        <v>315</v>
      </c>
      <c r="C32" s="63"/>
      <c r="D32" s="75">
        <f>234182.85+11.35+5823.34-5488.45</f>
        <v>234529.09</v>
      </c>
    </row>
    <row r="33" spans="1:4" ht="21" customHeight="1">
      <c r="A33" s="56" t="s">
        <v>375</v>
      </c>
      <c r="B33" s="60"/>
      <c r="C33" s="63"/>
      <c r="D33" s="63">
        <v>424070</v>
      </c>
    </row>
    <row r="34" spans="1:4" ht="21" customHeight="1">
      <c r="A34" s="56" t="s">
        <v>70</v>
      </c>
      <c r="B34" s="60"/>
      <c r="C34" s="63"/>
      <c r="D34" s="63">
        <v>2800</v>
      </c>
    </row>
    <row r="35" spans="1:4" ht="21" customHeight="1">
      <c r="A35" s="56" t="s">
        <v>18</v>
      </c>
      <c r="B35" s="60"/>
      <c r="C35" s="63"/>
      <c r="D35" s="63">
        <f>1252590.88-809770.88</f>
        <v>442819.9999999999</v>
      </c>
    </row>
    <row r="36" spans="1:4" ht="21" customHeight="1">
      <c r="A36" s="56" t="s">
        <v>77</v>
      </c>
      <c r="B36" s="60" t="s">
        <v>311</v>
      </c>
      <c r="C36" s="63"/>
      <c r="D36" s="63">
        <v>8274886</v>
      </c>
    </row>
    <row r="37" spans="1:4" ht="21" customHeight="1">
      <c r="A37" s="56" t="s">
        <v>19</v>
      </c>
      <c r="B37" s="60" t="s">
        <v>313</v>
      </c>
      <c r="C37" s="63"/>
      <c r="D37" s="63">
        <v>27830260.21</v>
      </c>
    </row>
    <row r="38" spans="1:4" ht="21" customHeight="1">
      <c r="A38" s="57" t="s">
        <v>51</v>
      </c>
      <c r="B38" s="61">
        <v>320000</v>
      </c>
      <c r="C38" s="64"/>
      <c r="D38" s="64">
        <v>17797683.72</v>
      </c>
    </row>
    <row r="39" spans="1:4" ht="21" customHeight="1">
      <c r="A39" s="24"/>
      <c r="C39" s="65">
        <f>SUM(C5:C38)</f>
        <v>56376632.33</v>
      </c>
      <c r="D39" s="65">
        <f>SUM(D31:D38)</f>
        <v>56376632.33</v>
      </c>
    </row>
    <row r="40" ht="21.75">
      <c r="D40" s="24"/>
    </row>
    <row r="41" spans="3:4" ht="21.75">
      <c r="C41" s="24"/>
      <c r="D41" s="24"/>
    </row>
    <row r="42" ht="21.75">
      <c r="D42" s="82"/>
    </row>
    <row r="43" ht="21.75">
      <c r="D43" s="24"/>
    </row>
  </sheetData>
  <sheetProtection/>
  <mergeCells count="3">
    <mergeCell ref="A1:D1"/>
    <mergeCell ref="A2:D2"/>
    <mergeCell ref="A3:D3"/>
  </mergeCells>
  <printOptions horizontalCentered="1"/>
  <pageMargins left="0.89" right="0.15748031496062992" top="0.59" bottom="0.1968503937007874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1"/>
  <sheetViews>
    <sheetView view="pageBreakPreview" zoomScaleSheetLayoutView="100" zoomScalePageLayoutView="0" workbookViewId="0" topLeftCell="A55">
      <selection activeCell="G57" sqref="G57"/>
    </sheetView>
  </sheetViews>
  <sheetFormatPr defaultColWidth="9.140625" defaultRowHeight="21.75"/>
  <cols>
    <col min="1" max="1" width="14.7109375" style="4" customWidth="1"/>
    <col min="2" max="2" width="4.57421875" style="4" customWidth="1"/>
    <col min="3" max="3" width="15.140625" style="4" customWidth="1"/>
    <col min="4" max="4" width="4.00390625" style="4" customWidth="1"/>
    <col min="5" max="5" width="6.140625" style="4" customWidth="1"/>
    <col min="6" max="6" width="37.7109375" style="4" customWidth="1"/>
    <col min="7" max="7" width="7.421875" style="16" customWidth="1"/>
    <col min="8" max="8" width="12.421875" style="4" customWidth="1"/>
    <col min="9" max="9" width="6.140625" style="4" customWidth="1"/>
    <col min="10" max="10" width="5.8515625" style="4" customWidth="1"/>
    <col min="11" max="11" width="20.00390625" style="4" customWidth="1"/>
    <col min="12" max="16384" width="9.140625" style="4" customWidth="1"/>
  </cols>
  <sheetData>
    <row r="1" spans="1:9" ht="23.25">
      <c r="A1" s="437" t="s">
        <v>66</v>
      </c>
      <c r="B1" s="437"/>
      <c r="C1" s="437"/>
      <c r="D1" s="437"/>
      <c r="E1" s="437"/>
      <c r="F1" s="437"/>
      <c r="G1" s="437"/>
      <c r="H1" s="437"/>
      <c r="I1" s="437"/>
    </row>
    <row r="2" spans="1:9" ht="23.25">
      <c r="A2" s="437" t="s">
        <v>381</v>
      </c>
      <c r="B2" s="437"/>
      <c r="C2" s="437"/>
      <c r="D2" s="437"/>
      <c r="E2" s="437"/>
      <c r="F2" s="437"/>
      <c r="G2" s="437"/>
      <c r="H2" s="437"/>
      <c r="I2" s="437"/>
    </row>
    <row r="3" spans="1:9" ht="26.25" customHeight="1">
      <c r="A3" s="438" t="s">
        <v>23</v>
      </c>
      <c r="B3" s="438"/>
      <c r="C3" s="438"/>
      <c r="D3" s="438"/>
      <c r="E3" s="438"/>
      <c r="F3" s="438"/>
      <c r="G3" s="438"/>
      <c r="H3" s="438"/>
      <c r="I3" s="438"/>
    </row>
    <row r="4" spans="1:9" ht="24" thickBot="1">
      <c r="A4" s="5"/>
      <c r="B4" s="5"/>
      <c r="C4" s="5"/>
      <c r="D4" s="5"/>
      <c r="E4" s="5"/>
      <c r="F4" s="439" t="s">
        <v>382</v>
      </c>
      <c r="G4" s="439"/>
      <c r="H4" s="439"/>
      <c r="I4" s="439"/>
    </row>
    <row r="5" spans="1:9" ht="24" thickTop="1">
      <c r="A5" s="435" t="s">
        <v>24</v>
      </c>
      <c r="B5" s="440"/>
      <c r="C5" s="440"/>
      <c r="D5" s="436"/>
      <c r="E5" s="427"/>
      <c r="F5" s="428"/>
      <c r="G5" s="6"/>
      <c r="H5" s="435" t="s">
        <v>25</v>
      </c>
      <c r="I5" s="436"/>
    </row>
    <row r="6" spans="1:9" ht="23.25">
      <c r="A6" s="430" t="s">
        <v>26</v>
      </c>
      <c r="B6" s="431"/>
      <c r="C6" s="424" t="s">
        <v>27</v>
      </c>
      <c r="D6" s="423"/>
      <c r="E6" s="429" t="s">
        <v>0</v>
      </c>
      <c r="F6" s="424"/>
      <c r="G6" s="8" t="s">
        <v>28</v>
      </c>
      <c r="H6" s="430" t="s">
        <v>27</v>
      </c>
      <c r="I6" s="431"/>
    </row>
    <row r="7" spans="1:9" ht="24" thickBot="1">
      <c r="A7" s="411" t="s">
        <v>29</v>
      </c>
      <c r="B7" s="412"/>
      <c r="C7" s="434" t="s">
        <v>29</v>
      </c>
      <c r="D7" s="412"/>
      <c r="E7" s="411"/>
      <c r="F7" s="434"/>
      <c r="G7" s="9" t="s">
        <v>30</v>
      </c>
      <c r="H7" s="411" t="s">
        <v>29</v>
      </c>
      <c r="I7" s="412"/>
    </row>
    <row r="8" spans="1:12" ht="24" thickTop="1">
      <c r="A8" s="409"/>
      <c r="B8" s="410"/>
      <c r="C8" s="409">
        <v>35298606.94</v>
      </c>
      <c r="D8" s="410"/>
      <c r="E8" s="10" t="s">
        <v>31</v>
      </c>
      <c r="F8" s="11"/>
      <c r="G8" s="6"/>
      <c r="H8" s="409">
        <v>35298606.94</v>
      </c>
      <c r="I8" s="410"/>
      <c r="J8" s="49"/>
      <c r="K8" s="137"/>
      <c r="L8" s="137"/>
    </row>
    <row r="9" spans="1:11" ht="23.25">
      <c r="A9" s="432"/>
      <c r="B9" s="433"/>
      <c r="C9" s="432"/>
      <c r="D9" s="433"/>
      <c r="E9" s="12" t="s">
        <v>32</v>
      </c>
      <c r="F9" s="13"/>
      <c r="G9" s="8"/>
      <c r="H9" s="432"/>
      <c r="I9" s="433"/>
      <c r="K9" s="41"/>
    </row>
    <row r="10" spans="1:11" ht="23.25">
      <c r="A10" s="413">
        <v>813500</v>
      </c>
      <c r="B10" s="414"/>
      <c r="C10" s="413">
        <f>SUM(H10)</f>
        <v>425.65</v>
      </c>
      <c r="D10" s="414"/>
      <c r="E10" s="19" t="s">
        <v>33</v>
      </c>
      <c r="F10" s="20"/>
      <c r="G10" s="21" t="s">
        <v>328</v>
      </c>
      <c r="H10" s="413">
        <v>425.65</v>
      </c>
      <c r="I10" s="414"/>
      <c r="K10" s="41"/>
    </row>
    <row r="11" spans="1:9" ht="23.25">
      <c r="A11" s="413">
        <v>30900</v>
      </c>
      <c r="B11" s="414"/>
      <c r="C11" s="405">
        <f>SUM(H11)</f>
        <v>50</v>
      </c>
      <c r="D11" s="406"/>
      <c r="E11" s="19" t="s">
        <v>34</v>
      </c>
      <c r="F11" s="20"/>
      <c r="G11" s="21" t="s">
        <v>329</v>
      </c>
      <c r="H11" s="405">
        <v>50</v>
      </c>
      <c r="I11" s="406"/>
    </row>
    <row r="12" spans="1:9" ht="23.25">
      <c r="A12" s="413">
        <v>471000</v>
      </c>
      <c r="B12" s="414"/>
      <c r="C12" s="413">
        <f>SUM(H12)</f>
        <v>13890</v>
      </c>
      <c r="D12" s="414"/>
      <c r="E12" s="19" t="s">
        <v>35</v>
      </c>
      <c r="F12" s="20"/>
      <c r="G12" s="21" t="s">
        <v>330</v>
      </c>
      <c r="H12" s="413">
        <v>13890</v>
      </c>
      <c r="I12" s="414"/>
    </row>
    <row r="13" spans="1:9" ht="23.25">
      <c r="A13" s="413">
        <v>600000</v>
      </c>
      <c r="B13" s="414"/>
      <c r="C13" s="413">
        <f>SUM(H13)</f>
        <v>42324</v>
      </c>
      <c r="D13" s="414"/>
      <c r="E13" s="19" t="s">
        <v>36</v>
      </c>
      <c r="F13" s="20"/>
      <c r="G13" s="21" t="s">
        <v>331</v>
      </c>
      <c r="H13" s="413">
        <v>42324</v>
      </c>
      <c r="I13" s="414"/>
    </row>
    <row r="14" spans="1:9" ht="23.25">
      <c r="A14" s="413">
        <v>144100</v>
      </c>
      <c r="B14" s="414"/>
      <c r="C14" s="405">
        <f>SUM(H14)</f>
        <v>12544</v>
      </c>
      <c r="D14" s="406"/>
      <c r="E14" s="19" t="s">
        <v>37</v>
      </c>
      <c r="F14" s="20"/>
      <c r="G14" s="21" t="s">
        <v>332</v>
      </c>
      <c r="H14" s="405">
        <v>12544</v>
      </c>
      <c r="I14" s="406"/>
    </row>
    <row r="15" spans="1:9" ht="23.25">
      <c r="A15" s="421">
        <v>3000</v>
      </c>
      <c r="B15" s="406"/>
      <c r="C15" s="421"/>
      <c r="D15" s="406"/>
      <c r="E15" s="19" t="s">
        <v>38</v>
      </c>
      <c r="F15" s="20"/>
      <c r="G15" s="21" t="s">
        <v>333</v>
      </c>
      <c r="H15" s="421"/>
      <c r="I15" s="406"/>
    </row>
    <row r="16" spans="1:9" ht="23.25">
      <c r="A16" s="413">
        <v>15618000</v>
      </c>
      <c r="B16" s="414"/>
      <c r="C16" s="405">
        <f>SUM(H16)</f>
        <v>1300349.66</v>
      </c>
      <c r="D16" s="406"/>
      <c r="E16" s="19" t="s">
        <v>39</v>
      </c>
      <c r="F16" s="20"/>
      <c r="G16" s="21" t="s">
        <v>334</v>
      </c>
      <c r="H16" s="405">
        <v>1300349.66</v>
      </c>
      <c r="I16" s="406"/>
    </row>
    <row r="17" spans="1:9" ht="23.25">
      <c r="A17" s="413">
        <v>15617650</v>
      </c>
      <c r="B17" s="414"/>
      <c r="C17" s="425"/>
      <c r="D17" s="426"/>
      <c r="E17" s="19" t="s">
        <v>65</v>
      </c>
      <c r="F17" s="20"/>
      <c r="G17" s="21" t="s">
        <v>335</v>
      </c>
      <c r="H17" s="405"/>
      <c r="I17" s="406"/>
    </row>
    <row r="18" spans="1:11" ht="24" thickBot="1">
      <c r="A18" s="415">
        <f>SUM(A10:B17)</f>
        <v>33298150</v>
      </c>
      <c r="B18" s="416"/>
      <c r="C18" s="415">
        <f>SUM(C10:D17)</f>
        <v>1369583.3099999998</v>
      </c>
      <c r="D18" s="416"/>
      <c r="F18" s="41"/>
      <c r="G18" s="8"/>
      <c r="H18" s="415">
        <f>SUM(H10:H17)</f>
        <v>1369583.3099999998</v>
      </c>
      <c r="I18" s="416"/>
      <c r="K18" s="41"/>
    </row>
    <row r="19" spans="1:11" ht="24" thickTop="1">
      <c r="A19" s="43"/>
      <c r="B19" s="38"/>
      <c r="C19" s="419"/>
      <c r="D19" s="420"/>
      <c r="E19" s="19" t="s">
        <v>350</v>
      </c>
      <c r="G19" s="21"/>
      <c r="H19" s="419"/>
      <c r="I19" s="420"/>
      <c r="K19" s="41"/>
    </row>
    <row r="20" spans="1:11" ht="23.25">
      <c r="A20" s="43"/>
      <c r="B20" s="38"/>
      <c r="C20" s="405"/>
      <c r="D20" s="406"/>
      <c r="E20" s="19" t="s">
        <v>40</v>
      </c>
      <c r="G20" s="21" t="s">
        <v>336</v>
      </c>
      <c r="H20" s="405"/>
      <c r="I20" s="406"/>
      <c r="K20" s="41"/>
    </row>
    <row r="21" spans="1:11" ht="23.25">
      <c r="A21" s="441"/>
      <c r="B21" s="406"/>
      <c r="C21" s="413"/>
      <c r="D21" s="414"/>
      <c r="E21" s="19" t="s">
        <v>41</v>
      </c>
      <c r="F21" s="20"/>
      <c r="G21" s="21" t="s">
        <v>315</v>
      </c>
      <c r="H21" s="413">
        <f>11.35+5823.34</f>
        <v>5834.6900000000005</v>
      </c>
      <c r="I21" s="414"/>
      <c r="K21" s="49"/>
    </row>
    <row r="22" spans="1:11" ht="23.25">
      <c r="A22" s="22"/>
      <c r="B22" s="23"/>
      <c r="C22" s="405"/>
      <c r="D22" s="406"/>
      <c r="E22" s="19" t="s">
        <v>310</v>
      </c>
      <c r="F22" s="20"/>
      <c r="G22" s="21" t="s">
        <v>337</v>
      </c>
      <c r="H22" s="405"/>
      <c r="I22" s="406"/>
      <c r="K22" s="41"/>
    </row>
    <row r="23" spans="1:11" ht="23.25">
      <c r="A23" s="22"/>
      <c r="B23" s="23"/>
      <c r="C23" s="405"/>
      <c r="D23" s="406"/>
      <c r="E23" s="19" t="s">
        <v>309</v>
      </c>
      <c r="F23" s="20"/>
      <c r="G23" s="21" t="s">
        <v>338</v>
      </c>
      <c r="H23" s="405"/>
      <c r="I23" s="406"/>
      <c r="K23" s="41"/>
    </row>
    <row r="24" spans="1:9" ht="23.25">
      <c r="A24" s="22"/>
      <c r="B24" s="23"/>
      <c r="C24" s="405"/>
      <c r="D24" s="406"/>
      <c r="E24" s="19" t="s">
        <v>71</v>
      </c>
      <c r="F24" s="20"/>
      <c r="G24" s="21" t="s">
        <v>339</v>
      </c>
      <c r="H24" s="405"/>
      <c r="I24" s="406"/>
    </row>
    <row r="25" spans="1:9" ht="23.25">
      <c r="A25" s="22"/>
      <c r="B25" s="23"/>
      <c r="C25" s="405"/>
      <c r="D25" s="406"/>
      <c r="E25" s="19" t="s">
        <v>77</v>
      </c>
      <c r="F25" s="20"/>
      <c r="G25" s="21" t="s">
        <v>311</v>
      </c>
      <c r="H25" s="405"/>
      <c r="I25" s="406"/>
    </row>
    <row r="26" spans="1:9" ht="23.25">
      <c r="A26" s="44"/>
      <c r="B26" s="46"/>
      <c r="C26" s="413"/>
      <c r="D26" s="414"/>
      <c r="E26" s="19" t="s">
        <v>19</v>
      </c>
      <c r="F26" s="14"/>
      <c r="G26" s="8" t="s">
        <v>313</v>
      </c>
      <c r="H26" s="413"/>
      <c r="I26" s="414"/>
    </row>
    <row r="27" spans="3:9" ht="23.25">
      <c r="C27" s="405"/>
      <c r="D27" s="406"/>
      <c r="E27" s="52" t="s">
        <v>384</v>
      </c>
      <c r="G27" s="8"/>
      <c r="H27" s="413">
        <v>22890</v>
      </c>
      <c r="I27" s="414"/>
    </row>
    <row r="28" spans="3:9" ht="23.25">
      <c r="C28" s="405"/>
      <c r="D28" s="406"/>
      <c r="E28" s="52"/>
      <c r="G28" s="8"/>
      <c r="H28" s="405"/>
      <c r="I28" s="406"/>
    </row>
    <row r="29" spans="1:9" ht="23.25">
      <c r="A29" s="67"/>
      <c r="C29" s="444"/>
      <c r="D29" s="445"/>
      <c r="E29" s="52"/>
      <c r="F29" s="66"/>
      <c r="G29" s="8"/>
      <c r="H29" s="444"/>
      <c r="I29" s="445"/>
    </row>
    <row r="30" spans="1:9" ht="23.25">
      <c r="A30" s="44"/>
      <c r="B30" s="46"/>
      <c r="C30" s="442">
        <f>SUM(C19:C29)</f>
        <v>0</v>
      </c>
      <c r="D30" s="443"/>
      <c r="E30" s="422"/>
      <c r="F30" s="423"/>
      <c r="G30" s="8"/>
      <c r="H30" s="442">
        <f>SUM(H19:H29)</f>
        <v>28724.690000000002</v>
      </c>
      <c r="I30" s="443"/>
    </row>
    <row r="31" spans="1:11" ht="23.25">
      <c r="A31" s="44"/>
      <c r="B31" s="44"/>
      <c r="C31" s="442">
        <f>SUM(C18+C30)</f>
        <v>1369583.3099999998</v>
      </c>
      <c r="D31" s="443"/>
      <c r="E31" s="429" t="s">
        <v>42</v>
      </c>
      <c r="F31" s="423"/>
      <c r="G31" s="15"/>
      <c r="H31" s="442">
        <f>SUM(H18+H30)</f>
        <v>1398307.9999999998</v>
      </c>
      <c r="I31" s="443"/>
      <c r="K31" s="41"/>
    </row>
    <row r="32" spans="1:11" ht="23.25">
      <c r="A32" s="44"/>
      <c r="B32" s="44"/>
      <c r="C32" s="43"/>
      <c r="D32" s="43"/>
      <c r="E32" s="7"/>
      <c r="F32" s="7"/>
      <c r="G32" s="2"/>
      <c r="H32" s="43"/>
      <c r="I32" s="43"/>
      <c r="K32" s="41"/>
    </row>
    <row r="33" spans="1:9" ht="23.25">
      <c r="A33" s="44"/>
      <c r="B33" s="44"/>
      <c r="C33" s="43"/>
      <c r="D33" s="43"/>
      <c r="E33" s="7"/>
      <c r="F33" s="7"/>
      <c r="G33" s="2"/>
      <c r="H33" s="43"/>
      <c r="I33" s="43"/>
    </row>
    <row r="34" spans="1:9" ht="23.25">
      <c r="A34" s="44"/>
      <c r="B34" s="44"/>
      <c r="C34" s="43"/>
      <c r="D34" s="43"/>
      <c r="E34" s="7"/>
      <c r="F34" s="7"/>
      <c r="G34" s="2"/>
      <c r="H34" s="43"/>
      <c r="I34" s="43"/>
    </row>
    <row r="35" spans="1:9" ht="24" thickBot="1">
      <c r="A35" s="44"/>
      <c r="B35" s="44"/>
      <c r="C35" s="43"/>
      <c r="D35" s="43"/>
      <c r="E35" s="7"/>
      <c r="F35" s="7"/>
      <c r="G35" s="2"/>
      <c r="H35" s="43"/>
      <c r="I35" s="43"/>
    </row>
    <row r="36" spans="1:9" ht="20.25" customHeight="1" thickTop="1">
      <c r="A36" s="435" t="s">
        <v>24</v>
      </c>
      <c r="B36" s="440"/>
      <c r="C36" s="440"/>
      <c r="D36" s="436"/>
      <c r="E36" s="427"/>
      <c r="F36" s="428"/>
      <c r="G36" s="6"/>
      <c r="H36" s="435" t="s">
        <v>25</v>
      </c>
      <c r="I36" s="436"/>
    </row>
    <row r="37" spans="1:9" ht="20.25" customHeight="1">
      <c r="A37" s="430" t="s">
        <v>26</v>
      </c>
      <c r="B37" s="431"/>
      <c r="C37" s="424" t="s">
        <v>27</v>
      </c>
      <c r="D37" s="423"/>
      <c r="E37" s="429" t="s">
        <v>0</v>
      </c>
      <c r="F37" s="424"/>
      <c r="G37" s="8" t="s">
        <v>28</v>
      </c>
      <c r="H37" s="429" t="s">
        <v>27</v>
      </c>
      <c r="I37" s="423"/>
    </row>
    <row r="38" spans="1:9" ht="20.25" customHeight="1" thickBot="1">
      <c r="A38" s="411" t="s">
        <v>29</v>
      </c>
      <c r="B38" s="412"/>
      <c r="C38" s="434" t="s">
        <v>29</v>
      </c>
      <c r="D38" s="412"/>
      <c r="E38" s="411"/>
      <c r="F38" s="434"/>
      <c r="G38" s="9" t="s">
        <v>30</v>
      </c>
      <c r="H38" s="411" t="s">
        <v>29</v>
      </c>
      <c r="I38" s="412"/>
    </row>
    <row r="39" spans="1:9" ht="19.5" customHeight="1" thickTop="1">
      <c r="A39" s="446"/>
      <c r="B39" s="447"/>
      <c r="C39" s="446"/>
      <c r="D39" s="447"/>
      <c r="E39" s="25" t="s">
        <v>43</v>
      </c>
      <c r="F39" s="26"/>
      <c r="G39" s="27"/>
      <c r="H39" s="448"/>
      <c r="I39" s="449"/>
    </row>
    <row r="40" spans="1:10" s="28" customFormat="1" ht="21" customHeight="1">
      <c r="A40" s="456">
        <v>3207180</v>
      </c>
      <c r="B40" s="457"/>
      <c r="C40" s="405">
        <f>SUM(H40)</f>
        <v>36778.96</v>
      </c>
      <c r="D40" s="406"/>
      <c r="E40" s="29"/>
      <c r="F40" s="30" t="s">
        <v>13</v>
      </c>
      <c r="G40" s="31" t="s">
        <v>324</v>
      </c>
      <c r="H40" s="405">
        <v>36778.96</v>
      </c>
      <c r="I40" s="406"/>
      <c r="J40" s="4"/>
    </row>
    <row r="41" spans="1:10" s="28" customFormat="1" ht="21" customHeight="1">
      <c r="A41" s="450">
        <v>2624640</v>
      </c>
      <c r="B41" s="451"/>
      <c r="C41" s="405">
        <f>SUM(H41)</f>
        <v>218720</v>
      </c>
      <c r="D41" s="406"/>
      <c r="E41" s="32"/>
      <c r="F41" s="30" t="s">
        <v>308</v>
      </c>
      <c r="G41" s="31" t="s">
        <v>317</v>
      </c>
      <c r="H41" s="405">
        <v>218720</v>
      </c>
      <c r="I41" s="406"/>
      <c r="J41" s="4"/>
    </row>
    <row r="42" spans="1:10" s="28" customFormat="1" ht="21" customHeight="1">
      <c r="A42" s="454">
        <f>4144260+1806060+1256520+1030860+495420</f>
        <v>8733120</v>
      </c>
      <c r="B42" s="455"/>
      <c r="C42" s="417">
        <f>SUM(H42)</f>
        <v>660445</v>
      </c>
      <c r="D42" s="418"/>
      <c r="E42" s="32"/>
      <c r="F42" s="30" t="s">
        <v>307</v>
      </c>
      <c r="G42" s="31" t="s">
        <v>318</v>
      </c>
      <c r="H42" s="417">
        <f>656675+3770</f>
        <v>660445</v>
      </c>
      <c r="I42" s="418"/>
      <c r="J42" s="4"/>
    </row>
    <row r="43" spans="1:10" s="28" customFormat="1" ht="21" customHeight="1">
      <c r="A43" s="450">
        <f>253400+15500+61000</f>
        <v>329900</v>
      </c>
      <c r="B43" s="451"/>
      <c r="C43" s="452">
        <f>SUM(H43)</f>
        <v>3950</v>
      </c>
      <c r="D43" s="453"/>
      <c r="E43" s="32"/>
      <c r="F43" s="30" t="s">
        <v>8</v>
      </c>
      <c r="G43" s="31" t="s">
        <v>319</v>
      </c>
      <c r="H43" s="452">
        <v>3950</v>
      </c>
      <c r="I43" s="453"/>
      <c r="J43" s="4"/>
    </row>
    <row r="44" spans="1:10" s="28" customFormat="1" ht="21" customHeight="1">
      <c r="A44" s="450">
        <f>1115250+410000+20000+450000+750800+225000+400000+220000+220000+260000+300000+25000+400000</f>
        <v>4796050</v>
      </c>
      <c r="B44" s="451"/>
      <c r="C44" s="417">
        <f>SUM(H44)</f>
        <v>21612</v>
      </c>
      <c r="D44" s="453"/>
      <c r="E44" s="32"/>
      <c r="F44" s="30" t="s">
        <v>9</v>
      </c>
      <c r="G44" s="31" t="s">
        <v>320</v>
      </c>
      <c r="H44" s="417">
        <v>21612</v>
      </c>
      <c r="I44" s="453"/>
      <c r="J44" s="4"/>
    </row>
    <row r="45" spans="1:10" s="28" customFormat="1" ht="21" customHeight="1">
      <c r="A45" s="450">
        <f>660000+135000+230000+1434080+140000+80000+20000+102480+100000+250000</f>
        <v>3151560</v>
      </c>
      <c r="B45" s="451"/>
      <c r="C45" s="417"/>
      <c r="D45" s="453"/>
      <c r="E45" s="32"/>
      <c r="F45" s="30" t="s">
        <v>10</v>
      </c>
      <c r="G45" s="31" t="s">
        <v>321</v>
      </c>
      <c r="H45" s="417"/>
      <c r="I45" s="453"/>
      <c r="J45" s="4"/>
    </row>
    <row r="46" spans="1:10" s="28" customFormat="1" ht="21" customHeight="1">
      <c r="A46" s="450">
        <f>441000+57000+23000+1850000</f>
        <v>2371000</v>
      </c>
      <c r="B46" s="451"/>
      <c r="C46" s="454">
        <f>SUM(H46)</f>
        <v>137314.88</v>
      </c>
      <c r="D46" s="455"/>
      <c r="E46" s="32"/>
      <c r="F46" s="33" t="s">
        <v>11</v>
      </c>
      <c r="G46" s="31" t="s">
        <v>322</v>
      </c>
      <c r="H46" s="454">
        <v>137314.88</v>
      </c>
      <c r="I46" s="455"/>
      <c r="J46" s="4"/>
    </row>
    <row r="47" spans="1:10" s="28" customFormat="1" ht="21" customHeight="1">
      <c r="A47" s="454">
        <f>723600+830000+103600+449200+14000+96000+56000</f>
        <v>2272400</v>
      </c>
      <c r="B47" s="455"/>
      <c r="C47" s="405"/>
      <c r="D47" s="406"/>
      <c r="E47" s="32"/>
      <c r="F47" s="33" t="s">
        <v>12</v>
      </c>
      <c r="G47" s="31" t="s">
        <v>327</v>
      </c>
      <c r="H47" s="421"/>
      <c r="I47" s="406"/>
      <c r="J47" s="4"/>
    </row>
    <row r="48" spans="1:10" s="28" customFormat="1" ht="21" customHeight="1">
      <c r="A48" s="454">
        <v>2821700</v>
      </c>
      <c r="B48" s="455"/>
      <c r="C48" s="83"/>
      <c r="D48" s="84"/>
      <c r="E48" s="32"/>
      <c r="F48" s="33" t="s">
        <v>88</v>
      </c>
      <c r="G48" s="31" t="s">
        <v>323</v>
      </c>
      <c r="H48" s="405"/>
      <c r="I48" s="406"/>
      <c r="J48" s="4"/>
    </row>
    <row r="49" spans="1:10" s="28" customFormat="1" ht="21" customHeight="1">
      <c r="A49" s="417">
        <f>20000+150000</f>
        <v>170000</v>
      </c>
      <c r="B49" s="418"/>
      <c r="C49" s="405"/>
      <c r="D49" s="406"/>
      <c r="E49" s="32"/>
      <c r="F49" s="28" t="s">
        <v>14</v>
      </c>
      <c r="G49" s="31" t="s">
        <v>326</v>
      </c>
      <c r="H49" s="421"/>
      <c r="I49" s="406"/>
      <c r="J49" s="4"/>
    </row>
    <row r="50" spans="1:10" s="28" customFormat="1" ht="21" customHeight="1">
      <c r="A50" s="454">
        <f>2228000+90000+20000+292600+20000+170000</f>
        <v>2820600</v>
      </c>
      <c r="B50" s="455"/>
      <c r="C50" s="405"/>
      <c r="D50" s="406"/>
      <c r="E50" s="32"/>
      <c r="F50" s="33" t="s">
        <v>15</v>
      </c>
      <c r="G50" s="31" t="s">
        <v>325</v>
      </c>
      <c r="H50" s="405"/>
      <c r="I50" s="406"/>
      <c r="J50" s="4"/>
    </row>
    <row r="51" spans="1:10" s="28" customFormat="1" ht="21" customHeight="1" thickBot="1">
      <c r="A51" s="415">
        <f>SUM(A39:A50)</f>
        <v>33298150</v>
      </c>
      <c r="B51" s="416"/>
      <c r="C51" s="415">
        <f>SUM(C40:D50)</f>
        <v>1078820.8399999999</v>
      </c>
      <c r="D51" s="416"/>
      <c r="E51" s="34"/>
      <c r="F51" s="35"/>
      <c r="G51" s="31"/>
      <c r="H51" s="415">
        <f>SUM(H40:H50)</f>
        <v>1078820.8399999999</v>
      </c>
      <c r="I51" s="416"/>
      <c r="J51" s="4"/>
    </row>
    <row r="52" spans="1:10" s="28" customFormat="1" ht="21" customHeight="1" thickTop="1">
      <c r="A52" s="43"/>
      <c r="B52" s="43"/>
      <c r="C52" s="419"/>
      <c r="D52" s="420"/>
      <c r="E52" s="34"/>
      <c r="F52" s="30" t="s">
        <v>307</v>
      </c>
      <c r="G52" s="31"/>
      <c r="H52" s="419"/>
      <c r="I52" s="420"/>
      <c r="J52" s="4"/>
    </row>
    <row r="53" spans="1:10" s="28" customFormat="1" ht="21" customHeight="1">
      <c r="A53" s="407"/>
      <c r="B53" s="408"/>
      <c r="C53" s="413"/>
      <c r="D53" s="414"/>
      <c r="E53" s="34"/>
      <c r="F53" s="30" t="s">
        <v>367</v>
      </c>
      <c r="G53" s="31"/>
      <c r="H53" s="413"/>
      <c r="I53" s="414"/>
      <c r="J53" s="4"/>
    </row>
    <row r="54" spans="1:10" s="28" customFormat="1" ht="21" customHeight="1">
      <c r="A54" s="407"/>
      <c r="B54" s="408"/>
      <c r="C54" s="405"/>
      <c r="D54" s="406"/>
      <c r="E54" s="34"/>
      <c r="F54" s="30" t="s">
        <v>8</v>
      </c>
      <c r="G54" s="31"/>
      <c r="H54" s="405"/>
      <c r="I54" s="406"/>
      <c r="J54" s="4"/>
    </row>
    <row r="55" spans="1:10" s="28" customFormat="1" ht="21" customHeight="1">
      <c r="A55" s="47"/>
      <c r="B55" s="47"/>
      <c r="C55" s="417"/>
      <c r="D55" s="418"/>
      <c r="E55" s="32"/>
      <c r="F55" s="30" t="s">
        <v>358</v>
      </c>
      <c r="G55" s="190"/>
      <c r="H55" s="417"/>
      <c r="I55" s="418"/>
      <c r="J55" s="4"/>
    </row>
    <row r="56" spans="1:10" s="28" customFormat="1" ht="21" customHeight="1">
      <c r="A56" s="47"/>
      <c r="B56" s="47"/>
      <c r="C56" s="469">
        <f>SUM(H56)</f>
        <v>5488.45</v>
      </c>
      <c r="D56" s="470"/>
      <c r="E56" s="32"/>
      <c r="F56" s="30" t="s">
        <v>44</v>
      </c>
      <c r="G56" s="60" t="s">
        <v>315</v>
      </c>
      <c r="H56" s="469">
        <v>5488.45</v>
      </c>
      <c r="I56" s="470"/>
      <c r="J56" s="4"/>
    </row>
    <row r="57" spans="1:9" ht="22.5" customHeight="1">
      <c r="A57" s="47"/>
      <c r="B57" s="47"/>
      <c r="C57" s="421"/>
      <c r="D57" s="406"/>
      <c r="E57" s="32"/>
      <c r="F57" s="30" t="s">
        <v>310</v>
      </c>
      <c r="G57" s="69">
        <v>110605</v>
      </c>
      <c r="H57" s="421"/>
      <c r="I57" s="406"/>
    </row>
    <row r="58" spans="1:9" s="28" customFormat="1" ht="23.25" customHeight="1">
      <c r="A58" s="47"/>
      <c r="B58" s="47"/>
      <c r="C58" s="421">
        <f>SUM(H58)</f>
        <v>1293180</v>
      </c>
      <c r="D58" s="462"/>
      <c r="E58" s="33"/>
      <c r="F58" s="33" t="s">
        <v>309</v>
      </c>
      <c r="G58" s="69">
        <v>110606</v>
      </c>
      <c r="H58" s="421">
        <f>1296950-3770</f>
        <v>1293180</v>
      </c>
      <c r="I58" s="462"/>
    </row>
    <row r="59" spans="1:9" s="28" customFormat="1" ht="23.25" customHeight="1">
      <c r="A59" s="47"/>
      <c r="B59" s="47"/>
      <c r="C59" s="421"/>
      <c r="D59" s="462"/>
      <c r="E59" s="33"/>
      <c r="F59" s="33" t="s">
        <v>19</v>
      </c>
      <c r="G59" s="60" t="s">
        <v>313</v>
      </c>
      <c r="H59" s="421"/>
      <c r="I59" s="462"/>
    </row>
    <row r="60" spans="1:9" s="28" customFormat="1" ht="21" customHeight="1">
      <c r="A60" s="47"/>
      <c r="B60" s="47"/>
      <c r="C60" s="405">
        <f>SUM(H60)</f>
        <v>809770.88</v>
      </c>
      <c r="D60" s="406"/>
      <c r="E60" s="33"/>
      <c r="F60" s="33" t="s">
        <v>18</v>
      </c>
      <c r="G60" s="60" t="s">
        <v>312</v>
      </c>
      <c r="H60" s="405">
        <v>809770.88</v>
      </c>
      <c r="I60" s="406"/>
    </row>
    <row r="61" spans="1:9" s="28" customFormat="1" ht="21" customHeight="1">
      <c r="A61" s="47"/>
      <c r="B61" s="47"/>
      <c r="C61" s="405"/>
      <c r="D61" s="406"/>
      <c r="E61" s="33"/>
      <c r="F61" s="33" t="s">
        <v>70</v>
      </c>
      <c r="G61" s="276" t="s">
        <v>72</v>
      </c>
      <c r="H61" s="405"/>
      <c r="I61" s="406"/>
    </row>
    <row r="62" spans="1:11" s="28" customFormat="1" ht="21" customHeight="1">
      <c r="A62" s="17"/>
      <c r="B62" s="17"/>
      <c r="C62" s="442">
        <f>SUM(C52:C61)</f>
        <v>2108439.33</v>
      </c>
      <c r="D62" s="443"/>
      <c r="E62" s="458"/>
      <c r="F62" s="461"/>
      <c r="G62" s="36"/>
      <c r="H62" s="471">
        <f>SUM(H52:H61)</f>
        <v>2108439.33</v>
      </c>
      <c r="I62" s="472"/>
      <c r="K62" s="40"/>
    </row>
    <row r="63" spans="1:9" s="35" customFormat="1" ht="21" customHeight="1">
      <c r="A63" s="17"/>
      <c r="B63" s="18"/>
      <c r="C63" s="442">
        <f>SUM(C51+C62)</f>
        <v>3187260.17</v>
      </c>
      <c r="D63" s="443"/>
      <c r="E63" s="461" t="s">
        <v>45</v>
      </c>
      <c r="F63" s="461"/>
      <c r="G63" s="36"/>
      <c r="H63" s="442">
        <f>SUM(H51+H62)</f>
        <v>3187260.17</v>
      </c>
      <c r="I63" s="443"/>
    </row>
    <row r="64" spans="1:21" s="35" customFormat="1" ht="21" customHeight="1">
      <c r="A64" s="17"/>
      <c r="B64" s="18"/>
      <c r="C64" s="467"/>
      <c r="D64" s="468"/>
      <c r="E64" s="460" t="s">
        <v>46</v>
      </c>
      <c r="F64" s="461"/>
      <c r="G64" s="36"/>
      <c r="H64" s="463"/>
      <c r="I64" s="464"/>
      <c r="K64" s="269">
        <v>33509470.77</v>
      </c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spans="1:11" s="35" customFormat="1" ht="21" customHeight="1">
      <c r="A65" s="17"/>
      <c r="B65" s="18"/>
      <c r="C65" s="39"/>
      <c r="D65" s="38"/>
      <c r="E65" s="460" t="s">
        <v>47</v>
      </c>
      <c r="F65" s="461"/>
      <c r="G65" s="36"/>
      <c r="H65" s="48"/>
      <c r="I65" s="45"/>
      <c r="K65" s="278">
        <v>184</v>
      </c>
    </row>
    <row r="66" spans="1:11" s="35" customFormat="1" ht="21" customHeight="1">
      <c r="A66" s="51"/>
      <c r="B66" s="18"/>
      <c r="C66" s="465">
        <v>1788952.17</v>
      </c>
      <c r="D66" s="466"/>
      <c r="E66" s="460" t="s">
        <v>48</v>
      </c>
      <c r="F66" s="461"/>
      <c r="G66" s="36"/>
      <c r="H66" s="465">
        <v>1788952.17</v>
      </c>
      <c r="I66" s="466"/>
      <c r="K66" s="74">
        <f>SUM(K64+K65)</f>
        <v>33509654.77</v>
      </c>
    </row>
    <row r="67" spans="1:11" s="35" customFormat="1" ht="21" customHeight="1">
      <c r="A67" s="49"/>
      <c r="B67" s="49"/>
      <c r="C67" s="442">
        <f>SUM(C8-C66)</f>
        <v>33509654.769999996</v>
      </c>
      <c r="D67" s="443"/>
      <c r="E67" s="460" t="s">
        <v>49</v>
      </c>
      <c r="F67" s="461"/>
      <c r="G67" s="37"/>
      <c r="H67" s="442">
        <f>SUM(H8-H66)</f>
        <v>33509654.769999996</v>
      </c>
      <c r="I67" s="443"/>
      <c r="K67" s="74"/>
    </row>
    <row r="68" spans="1:11" s="35" customFormat="1" ht="21.75" customHeight="1">
      <c r="A68" s="50"/>
      <c r="B68" s="28"/>
      <c r="D68" s="42"/>
      <c r="E68" s="458"/>
      <c r="F68" s="458"/>
      <c r="G68" s="37"/>
      <c r="H68" s="459"/>
      <c r="I68" s="459"/>
      <c r="K68" s="74">
        <f>SUM(H31-H63)</f>
        <v>-1788952.1700000002</v>
      </c>
    </row>
    <row r="69" spans="1:11" ht="24" customHeight="1">
      <c r="A69" s="76" t="s">
        <v>86</v>
      </c>
      <c r="B69" s="76"/>
      <c r="C69" s="76"/>
      <c r="D69" s="76"/>
      <c r="E69" s="76"/>
      <c r="G69" s="80"/>
      <c r="H69" s="76"/>
      <c r="I69" s="76"/>
      <c r="K69" s="77"/>
    </row>
    <row r="70" spans="1:11" ht="24" customHeight="1">
      <c r="A70" s="76" t="s">
        <v>357</v>
      </c>
      <c r="B70" s="76"/>
      <c r="C70" s="76"/>
      <c r="D70" s="76"/>
      <c r="E70" s="76"/>
      <c r="F70" s="80"/>
      <c r="G70" s="4"/>
      <c r="H70" s="76"/>
      <c r="I70" s="76"/>
      <c r="K70" s="41">
        <f>SUM(C31-C63)</f>
        <v>-1817676.86</v>
      </c>
    </row>
    <row r="71" spans="1:11" s="78" customFormat="1" ht="24" customHeight="1">
      <c r="A71" s="76" t="s">
        <v>364</v>
      </c>
      <c r="B71" s="76"/>
      <c r="C71" s="76"/>
      <c r="D71" s="76"/>
      <c r="E71" s="76"/>
      <c r="F71" s="81"/>
      <c r="G71" s="81"/>
      <c r="H71" s="76"/>
      <c r="I71" s="76"/>
      <c r="K71" s="79">
        <f>SUM(K66-H67)</f>
        <v>3.725290298461914E-09</v>
      </c>
    </row>
  </sheetData>
  <sheetProtection/>
  <mergeCells count="166">
    <mergeCell ref="A53:B53"/>
    <mergeCell ref="H61:I61"/>
    <mergeCell ref="C61:D61"/>
    <mergeCell ref="C62:D62"/>
    <mergeCell ref="C58:D58"/>
    <mergeCell ref="H56:I56"/>
    <mergeCell ref="E62:F62"/>
    <mergeCell ref="H62:I62"/>
    <mergeCell ref="H55:I55"/>
    <mergeCell ref="H58:I58"/>
    <mergeCell ref="C60:D60"/>
    <mergeCell ref="H60:I60"/>
    <mergeCell ref="C59:D59"/>
    <mergeCell ref="C57:D57"/>
    <mergeCell ref="H57:I57"/>
    <mergeCell ref="C56:D56"/>
    <mergeCell ref="H59:I59"/>
    <mergeCell ref="H64:I64"/>
    <mergeCell ref="H66:I66"/>
    <mergeCell ref="E66:F66"/>
    <mergeCell ref="C66:D66"/>
    <mergeCell ref="H63:I63"/>
    <mergeCell ref="C64:D64"/>
    <mergeCell ref="C63:D63"/>
    <mergeCell ref="E63:F63"/>
    <mergeCell ref="H49:I49"/>
    <mergeCell ref="A51:B51"/>
    <mergeCell ref="C51:D51"/>
    <mergeCell ref="E68:F68"/>
    <mergeCell ref="H68:I68"/>
    <mergeCell ref="C67:D67"/>
    <mergeCell ref="E67:F67"/>
    <mergeCell ref="H67:I67"/>
    <mergeCell ref="E65:F65"/>
    <mergeCell ref="E64:F64"/>
    <mergeCell ref="A50:B50"/>
    <mergeCell ref="C50:D50"/>
    <mergeCell ref="H50:I50"/>
    <mergeCell ref="H48:I48"/>
    <mergeCell ref="A47:B47"/>
    <mergeCell ref="C47:D47"/>
    <mergeCell ref="H47:I47"/>
    <mergeCell ref="A49:B49"/>
    <mergeCell ref="C49:D49"/>
    <mergeCell ref="A48:B48"/>
    <mergeCell ref="A45:B45"/>
    <mergeCell ref="C45:D45"/>
    <mergeCell ref="H45:I45"/>
    <mergeCell ref="A46:B46"/>
    <mergeCell ref="C46:D46"/>
    <mergeCell ref="H46:I46"/>
    <mergeCell ref="C41:D41"/>
    <mergeCell ref="H41:I41"/>
    <mergeCell ref="A42:B42"/>
    <mergeCell ref="C42:D42"/>
    <mergeCell ref="A40:B40"/>
    <mergeCell ref="A44:B44"/>
    <mergeCell ref="C44:D44"/>
    <mergeCell ref="H44:I44"/>
    <mergeCell ref="C40:D40"/>
    <mergeCell ref="A37:B37"/>
    <mergeCell ref="C38:D38"/>
    <mergeCell ref="E38:F38"/>
    <mergeCell ref="H37:I37"/>
    <mergeCell ref="C37:D37"/>
    <mergeCell ref="A43:B43"/>
    <mergeCell ref="C43:D43"/>
    <mergeCell ref="H43:I43"/>
    <mergeCell ref="H40:I40"/>
    <mergeCell ref="A41:B41"/>
    <mergeCell ref="A38:B38"/>
    <mergeCell ref="C29:D29"/>
    <mergeCell ref="C30:D30"/>
    <mergeCell ref="C39:D39"/>
    <mergeCell ref="H39:I39"/>
    <mergeCell ref="E36:F36"/>
    <mergeCell ref="H36:I36"/>
    <mergeCell ref="A36:D36"/>
    <mergeCell ref="C31:D31"/>
    <mergeCell ref="A39:B39"/>
    <mergeCell ref="E31:F31"/>
    <mergeCell ref="C19:D19"/>
    <mergeCell ref="H31:I31"/>
    <mergeCell ref="E37:F37"/>
    <mergeCell ref="C26:D26"/>
    <mergeCell ref="H26:I26"/>
    <mergeCell ref="H30:I30"/>
    <mergeCell ref="H29:I29"/>
    <mergeCell ref="C27:D27"/>
    <mergeCell ref="C28:D28"/>
    <mergeCell ref="H16:I16"/>
    <mergeCell ref="C23:D23"/>
    <mergeCell ref="C20:D20"/>
    <mergeCell ref="C22:D22"/>
    <mergeCell ref="A15:B15"/>
    <mergeCell ref="H22:I22"/>
    <mergeCell ref="E7:F7"/>
    <mergeCell ref="A17:B17"/>
    <mergeCell ref="A18:B18"/>
    <mergeCell ref="H18:I18"/>
    <mergeCell ref="A16:B16"/>
    <mergeCell ref="A13:B13"/>
    <mergeCell ref="C13:D13"/>
    <mergeCell ref="C14:D14"/>
    <mergeCell ref="A9:B9"/>
    <mergeCell ref="A14:B14"/>
    <mergeCell ref="A1:I1"/>
    <mergeCell ref="A2:I2"/>
    <mergeCell ref="A3:I3"/>
    <mergeCell ref="F4:I4"/>
    <mergeCell ref="A5:D5"/>
    <mergeCell ref="H10:I10"/>
    <mergeCell ref="A7:B7"/>
    <mergeCell ref="A8:B8"/>
    <mergeCell ref="H9:I9"/>
    <mergeCell ref="A6:B6"/>
    <mergeCell ref="C54:D54"/>
    <mergeCell ref="H19:I19"/>
    <mergeCell ref="A10:B10"/>
    <mergeCell ref="A12:B12"/>
    <mergeCell ref="C10:D10"/>
    <mergeCell ref="C12:D12"/>
    <mergeCell ref="C18:D18"/>
    <mergeCell ref="A21:B21"/>
    <mergeCell ref="H23:I23"/>
    <mergeCell ref="H20:I20"/>
    <mergeCell ref="A11:B11"/>
    <mergeCell ref="E5:F5"/>
    <mergeCell ref="E6:F6"/>
    <mergeCell ref="H6:I6"/>
    <mergeCell ref="C11:D11"/>
    <mergeCell ref="H11:I11"/>
    <mergeCell ref="H7:I7"/>
    <mergeCell ref="C9:D9"/>
    <mergeCell ref="C7:D7"/>
    <mergeCell ref="H5:I5"/>
    <mergeCell ref="H17:I17"/>
    <mergeCell ref="H52:I52"/>
    <mergeCell ref="C6:D6"/>
    <mergeCell ref="C16:D16"/>
    <mergeCell ref="C17:D17"/>
    <mergeCell ref="C21:D21"/>
    <mergeCell ref="H27:I27"/>
    <mergeCell ref="H14:I14"/>
    <mergeCell ref="H13:I13"/>
    <mergeCell ref="C8:D8"/>
    <mergeCell ref="C55:D55"/>
    <mergeCell ref="C52:D52"/>
    <mergeCell ref="C15:D15"/>
    <mergeCell ref="H15:I15"/>
    <mergeCell ref="H28:I28"/>
    <mergeCell ref="H25:I25"/>
    <mergeCell ref="E30:F30"/>
    <mergeCell ref="H42:I42"/>
    <mergeCell ref="C53:D53"/>
    <mergeCell ref="H24:I24"/>
    <mergeCell ref="C24:D24"/>
    <mergeCell ref="C25:D25"/>
    <mergeCell ref="A54:B54"/>
    <mergeCell ref="H8:I8"/>
    <mergeCell ref="H38:I38"/>
    <mergeCell ref="H53:I53"/>
    <mergeCell ref="H12:I12"/>
    <mergeCell ref="H51:I51"/>
    <mergeCell ref="H54:I54"/>
    <mergeCell ref="H21:I21"/>
  </mergeCells>
  <printOptions horizontalCentered="1"/>
  <pageMargins left="0.31496062992125984" right="0.11811023622047245" top="0.8661417322834646" bottom="0.07874015748031496" header="0.1968503937007874" footer="0.433070866141732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9"/>
  <sheetViews>
    <sheetView view="pageBreakPreview" zoomScaleSheetLayoutView="100" workbookViewId="0" topLeftCell="A1">
      <selection activeCell="B101" sqref="B101"/>
    </sheetView>
  </sheetViews>
  <sheetFormatPr defaultColWidth="9.140625" defaultRowHeight="21.75"/>
  <cols>
    <col min="1" max="1" width="4.140625" style="86" customWidth="1"/>
    <col min="2" max="2" width="52.57421875" style="86" customWidth="1"/>
    <col min="3" max="3" width="10.7109375" style="86" customWidth="1"/>
    <col min="4" max="6" width="18.00390625" style="164" customWidth="1"/>
    <col min="7" max="7" width="0" style="86" hidden="1" customWidth="1"/>
    <col min="8" max="16384" width="9.140625" style="86" customWidth="1"/>
  </cols>
  <sheetData>
    <row r="1" spans="1:6" s="85" customFormat="1" ht="21">
      <c r="A1" s="482" t="s">
        <v>89</v>
      </c>
      <c r="B1" s="482"/>
      <c r="C1" s="482"/>
      <c r="D1" s="482"/>
      <c r="E1" s="482"/>
      <c r="F1" s="157" t="s">
        <v>90</v>
      </c>
    </row>
    <row r="2" spans="1:6" s="85" customFormat="1" ht="21">
      <c r="A2" s="482" t="s">
        <v>383</v>
      </c>
      <c r="B2" s="482"/>
      <c r="C2" s="482"/>
      <c r="D2" s="482"/>
      <c r="E2" s="482"/>
      <c r="F2" s="482"/>
    </row>
    <row r="3" spans="1:6" ht="12.75" customHeight="1">
      <c r="A3" s="483"/>
      <c r="B3" s="485" t="s">
        <v>91</v>
      </c>
      <c r="C3" s="473" t="s">
        <v>3</v>
      </c>
      <c r="D3" s="475" t="s">
        <v>26</v>
      </c>
      <c r="E3" s="475" t="s">
        <v>92</v>
      </c>
      <c r="F3" s="475" t="s">
        <v>93</v>
      </c>
    </row>
    <row r="4" spans="1:6" ht="12.75" customHeight="1">
      <c r="A4" s="484"/>
      <c r="B4" s="486"/>
      <c r="C4" s="474"/>
      <c r="D4" s="476"/>
      <c r="E4" s="476"/>
      <c r="F4" s="476"/>
    </row>
    <row r="5" spans="1:6" ht="20.25" customHeight="1">
      <c r="A5" s="87" t="s">
        <v>94</v>
      </c>
      <c r="B5" s="88"/>
      <c r="C5" s="89"/>
      <c r="D5" s="158"/>
      <c r="E5" s="158"/>
      <c r="F5" s="158"/>
    </row>
    <row r="6" spans="1:6" ht="20.25" customHeight="1">
      <c r="A6" s="90" t="s">
        <v>95</v>
      </c>
      <c r="B6" s="91"/>
      <c r="C6" s="99">
        <v>411000</v>
      </c>
      <c r="D6" s="159"/>
      <c r="E6" s="159"/>
      <c r="F6" s="159"/>
    </row>
    <row r="7" spans="1:6" ht="20.25" customHeight="1">
      <c r="A7" s="93" t="s">
        <v>96</v>
      </c>
      <c r="B7" s="91" t="s">
        <v>97</v>
      </c>
      <c r="C7" s="94">
        <v>411001</v>
      </c>
      <c r="D7" s="159">
        <v>180000</v>
      </c>
      <c r="E7" s="160"/>
      <c r="F7" s="277"/>
    </row>
    <row r="8" spans="1:6" ht="20.25" customHeight="1">
      <c r="A8" s="93" t="s">
        <v>98</v>
      </c>
      <c r="B8" s="91" t="s">
        <v>99</v>
      </c>
      <c r="C8" s="99">
        <v>411002</v>
      </c>
      <c r="D8" s="159">
        <v>120000</v>
      </c>
      <c r="E8" s="160">
        <v>215.65</v>
      </c>
      <c r="F8" s="277">
        <f>SUM(E8)</f>
        <v>215.65</v>
      </c>
    </row>
    <row r="9" spans="1:6" ht="20.25" customHeight="1">
      <c r="A9" s="93" t="s">
        <v>100</v>
      </c>
      <c r="B9" s="91" t="s">
        <v>101</v>
      </c>
      <c r="C9" s="94">
        <v>411003</v>
      </c>
      <c r="D9" s="159">
        <v>19000</v>
      </c>
      <c r="E9" s="159"/>
      <c r="F9" s="171"/>
    </row>
    <row r="10" spans="1:6" ht="20.25" customHeight="1">
      <c r="A10" s="93" t="s">
        <v>102</v>
      </c>
      <c r="B10" s="91" t="s">
        <v>103</v>
      </c>
      <c r="C10" s="99">
        <v>411004</v>
      </c>
      <c r="D10" s="159">
        <v>14500</v>
      </c>
      <c r="E10" s="160">
        <v>210</v>
      </c>
      <c r="F10" s="277">
        <f>SUM(E10)</f>
        <v>210</v>
      </c>
    </row>
    <row r="11" spans="1:6" ht="20.25" customHeight="1">
      <c r="A11" s="93" t="s">
        <v>104</v>
      </c>
      <c r="B11" s="91" t="s">
        <v>193</v>
      </c>
      <c r="C11" s="94">
        <v>411005</v>
      </c>
      <c r="D11" s="159">
        <v>480000</v>
      </c>
      <c r="E11" s="160"/>
      <c r="F11" s="160"/>
    </row>
    <row r="12" spans="1:6" ht="20.25" customHeight="1">
      <c r="A12" s="93" t="s">
        <v>116</v>
      </c>
      <c r="B12" s="91" t="s">
        <v>105</v>
      </c>
      <c r="C12" s="99">
        <v>411006</v>
      </c>
      <c r="D12" s="159"/>
      <c r="E12" s="159"/>
      <c r="F12" s="159"/>
    </row>
    <row r="13" spans="1:6" ht="20.25" customHeight="1">
      <c r="A13" s="93" t="s">
        <v>116</v>
      </c>
      <c r="B13" s="91" t="s">
        <v>107</v>
      </c>
      <c r="C13" s="94">
        <v>411007</v>
      </c>
      <c r="D13" s="159"/>
      <c r="E13" s="159"/>
      <c r="F13" s="159"/>
    </row>
    <row r="14" spans="1:6" s="85" customFormat="1" ht="20.25" customHeight="1">
      <c r="A14" s="478" t="s">
        <v>108</v>
      </c>
      <c r="B14" s="479"/>
      <c r="C14" s="95"/>
      <c r="D14" s="161">
        <f>SUM(D7:D13)</f>
        <v>813500</v>
      </c>
      <c r="E14" s="161">
        <f>SUM(E7:E13)</f>
        <v>425.65</v>
      </c>
      <c r="F14" s="161">
        <f>SUM(F7:F13)</f>
        <v>425.65</v>
      </c>
    </row>
    <row r="15" spans="1:6" ht="20.25" customHeight="1">
      <c r="A15" s="90" t="s">
        <v>109</v>
      </c>
      <c r="B15" s="91"/>
      <c r="C15" s="94">
        <v>412000</v>
      </c>
      <c r="D15" s="159"/>
      <c r="E15" s="159"/>
      <c r="F15" s="159"/>
    </row>
    <row r="16" spans="1:6" ht="20.25" customHeight="1">
      <c r="A16" s="93" t="s">
        <v>96</v>
      </c>
      <c r="B16" s="91" t="s">
        <v>110</v>
      </c>
      <c r="C16" s="94">
        <v>412101</v>
      </c>
      <c r="D16" s="159"/>
      <c r="E16" s="159"/>
      <c r="F16" s="159"/>
    </row>
    <row r="17" spans="1:6" ht="20.25" customHeight="1">
      <c r="A17" s="93" t="s">
        <v>98</v>
      </c>
      <c r="B17" s="91" t="s">
        <v>111</v>
      </c>
      <c r="C17" s="94">
        <v>412103</v>
      </c>
      <c r="D17" s="159">
        <v>1500</v>
      </c>
      <c r="E17" s="159"/>
      <c r="F17" s="159"/>
    </row>
    <row r="18" spans="1:6" ht="20.25" customHeight="1">
      <c r="A18" s="93" t="s">
        <v>100</v>
      </c>
      <c r="B18" s="91" t="s">
        <v>112</v>
      </c>
      <c r="C18" s="94">
        <v>412104</v>
      </c>
      <c r="D18" s="159">
        <v>300</v>
      </c>
      <c r="E18" s="159"/>
      <c r="F18" s="159"/>
    </row>
    <row r="19" spans="1:6" ht="20.25" customHeight="1">
      <c r="A19" s="93" t="s">
        <v>102</v>
      </c>
      <c r="B19" s="91" t="s">
        <v>113</v>
      </c>
      <c r="C19" s="94">
        <v>412105</v>
      </c>
      <c r="D19" s="159"/>
      <c r="E19" s="159"/>
      <c r="F19" s="159"/>
    </row>
    <row r="20" spans="1:6" ht="20.25" customHeight="1">
      <c r="A20" s="93" t="s">
        <v>104</v>
      </c>
      <c r="B20" s="91" t="s">
        <v>114</v>
      </c>
      <c r="C20" s="94">
        <v>412106</v>
      </c>
      <c r="D20" s="159"/>
      <c r="E20" s="159"/>
      <c r="F20" s="159"/>
    </row>
    <row r="21" spans="1:6" ht="20.25" customHeight="1">
      <c r="A21" s="93" t="s">
        <v>106</v>
      </c>
      <c r="B21" s="91" t="s">
        <v>115</v>
      </c>
      <c r="C21" s="94">
        <v>412107</v>
      </c>
      <c r="D21" s="159"/>
      <c r="E21" s="159"/>
      <c r="F21" s="159"/>
    </row>
    <row r="22" spans="1:6" ht="20.25" customHeight="1">
      <c r="A22" s="93" t="s">
        <v>116</v>
      </c>
      <c r="B22" s="91" t="s">
        <v>117</v>
      </c>
      <c r="C22" s="94">
        <v>412108</v>
      </c>
      <c r="D22" s="159"/>
      <c r="E22" s="159"/>
      <c r="F22" s="159"/>
    </row>
    <row r="23" spans="1:6" ht="20.25" customHeight="1">
      <c r="A23" s="93" t="s">
        <v>118</v>
      </c>
      <c r="B23" s="91" t="s">
        <v>119</v>
      </c>
      <c r="C23" s="94">
        <v>412109</v>
      </c>
      <c r="D23" s="159"/>
      <c r="E23" s="159"/>
      <c r="F23" s="159"/>
    </row>
    <row r="24" spans="1:6" ht="20.25" customHeight="1">
      <c r="A24" s="96"/>
      <c r="B24" s="91" t="s">
        <v>340</v>
      </c>
      <c r="C24" s="94"/>
      <c r="D24" s="159"/>
      <c r="E24" s="159"/>
      <c r="F24" s="159"/>
    </row>
    <row r="25" spans="1:6" ht="20.25" customHeight="1">
      <c r="A25" s="93" t="s">
        <v>120</v>
      </c>
      <c r="B25" s="91" t="s">
        <v>121</v>
      </c>
      <c r="C25" s="94">
        <v>412110</v>
      </c>
      <c r="D25" s="159"/>
      <c r="E25" s="159"/>
      <c r="F25" s="159"/>
    </row>
    <row r="26" spans="1:6" ht="20.25" customHeight="1">
      <c r="A26" s="93" t="s">
        <v>122</v>
      </c>
      <c r="B26" s="91" t="s">
        <v>123</v>
      </c>
      <c r="C26" s="94">
        <v>412111</v>
      </c>
      <c r="D26" s="159"/>
      <c r="E26" s="159"/>
      <c r="F26" s="159"/>
    </row>
    <row r="27" spans="1:6" ht="20.25" customHeight="1">
      <c r="A27" s="96"/>
      <c r="B27" s="91" t="s">
        <v>348</v>
      </c>
      <c r="C27" s="92"/>
      <c r="D27" s="159"/>
      <c r="E27" s="159"/>
      <c r="F27" s="159"/>
    </row>
    <row r="28" spans="1:6" ht="20.25" customHeight="1">
      <c r="A28" s="93" t="s">
        <v>124</v>
      </c>
      <c r="B28" s="91" t="s">
        <v>125</v>
      </c>
      <c r="C28" s="94">
        <v>412112</v>
      </c>
      <c r="D28" s="159"/>
      <c r="E28" s="159"/>
      <c r="F28" s="159"/>
    </row>
    <row r="29" spans="1:6" ht="20.25" customHeight="1">
      <c r="A29" s="93" t="s">
        <v>126</v>
      </c>
      <c r="B29" s="91" t="s">
        <v>127</v>
      </c>
      <c r="C29" s="94">
        <v>412113</v>
      </c>
      <c r="D29" s="159"/>
      <c r="E29" s="159"/>
      <c r="F29" s="159"/>
    </row>
    <row r="30" spans="1:6" ht="20.25" customHeight="1">
      <c r="A30" s="93" t="s">
        <v>128</v>
      </c>
      <c r="B30" s="91" t="s">
        <v>129</v>
      </c>
      <c r="C30" s="94">
        <v>412115</v>
      </c>
      <c r="D30" s="159"/>
      <c r="E30" s="159"/>
      <c r="F30" s="159"/>
    </row>
    <row r="31" spans="1:6" ht="20.25" customHeight="1">
      <c r="A31" s="93" t="s">
        <v>130</v>
      </c>
      <c r="B31" s="91" t="s">
        <v>345</v>
      </c>
      <c r="C31" s="94">
        <v>412198</v>
      </c>
      <c r="D31" s="159">
        <v>3000</v>
      </c>
      <c r="E31" s="159">
        <v>50</v>
      </c>
      <c r="F31" s="159">
        <f>SUM(E31)</f>
        <v>50</v>
      </c>
    </row>
    <row r="32" spans="1:6" ht="20.25" customHeight="1">
      <c r="A32" s="93" t="s">
        <v>131</v>
      </c>
      <c r="B32" s="91" t="s">
        <v>346</v>
      </c>
      <c r="C32" s="94">
        <v>412199</v>
      </c>
      <c r="D32" s="159">
        <v>2500</v>
      </c>
      <c r="E32" s="159"/>
      <c r="F32" s="159"/>
    </row>
    <row r="33" spans="1:6" ht="20.25" customHeight="1">
      <c r="A33" s="93"/>
      <c r="B33" s="91" t="s">
        <v>347</v>
      </c>
      <c r="C33" s="94"/>
      <c r="D33" s="159"/>
      <c r="E33" s="159"/>
      <c r="F33" s="159"/>
    </row>
    <row r="34" spans="1:6" ht="20.25" customHeight="1">
      <c r="A34" s="93" t="s">
        <v>132</v>
      </c>
      <c r="B34" s="91" t="s">
        <v>341</v>
      </c>
      <c r="C34" s="99">
        <v>412201</v>
      </c>
      <c r="D34" s="159"/>
      <c r="E34" s="159"/>
      <c r="F34" s="159"/>
    </row>
    <row r="35" spans="1:6" s="97" customFormat="1" ht="20.25" customHeight="1">
      <c r="A35" s="93" t="s">
        <v>133</v>
      </c>
      <c r="B35" s="91" t="s">
        <v>134</v>
      </c>
      <c r="C35" s="94">
        <v>412202</v>
      </c>
      <c r="D35" s="159">
        <v>1000</v>
      </c>
      <c r="E35" s="159"/>
      <c r="F35" s="159"/>
    </row>
    <row r="36" spans="1:6" ht="20.25" customHeight="1">
      <c r="A36" s="93" t="s">
        <v>135</v>
      </c>
      <c r="B36" s="91" t="s">
        <v>136</v>
      </c>
      <c r="C36" s="94">
        <v>412203</v>
      </c>
      <c r="D36" s="159"/>
      <c r="E36" s="159"/>
      <c r="F36" s="159"/>
    </row>
    <row r="37" spans="1:6" ht="20.25" customHeight="1">
      <c r="A37" s="93" t="s">
        <v>137</v>
      </c>
      <c r="B37" s="91" t="s">
        <v>138</v>
      </c>
      <c r="C37" s="99">
        <v>412209</v>
      </c>
      <c r="D37" s="159"/>
      <c r="E37" s="159"/>
      <c r="F37" s="159"/>
    </row>
    <row r="38" spans="1:6" ht="20.25" customHeight="1">
      <c r="A38" s="93" t="s">
        <v>139</v>
      </c>
      <c r="B38" s="91" t="s">
        <v>140</v>
      </c>
      <c r="C38" s="94">
        <v>412210</v>
      </c>
      <c r="D38" s="159">
        <v>10000</v>
      </c>
      <c r="E38" s="159"/>
      <c r="F38" s="159"/>
    </row>
    <row r="39" spans="1:6" ht="20.25" customHeight="1">
      <c r="A39" s="93" t="s">
        <v>141</v>
      </c>
      <c r="B39" s="91" t="s">
        <v>142</v>
      </c>
      <c r="C39" s="94">
        <v>412299</v>
      </c>
      <c r="D39" s="159">
        <v>10000</v>
      </c>
      <c r="E39" s="159"/>
      <c r="F39" s="159"/>
    </row>
    <row r="40" spans="1:6" ht="20.25" customHeight="1">
      <c r="A40" s="93" t="s">
        <v>143</v>
      </c>
      <c r="B40" s="91" t="s">
        <v>144</v>
      </c>
      <c r="C40" s="94">
        <v>412301</v>
      </c>
      <c r="D40" s="159"/>
      <c r="E40" s="159"/>
      <c r="F40" s="159"/>
    </row>
    <row r="41" spans="1:6" s="97" customFormat="1" ht="20.25" customHeight="1">
      <c r="A41" s="93" t="s">
        <v>145</v>
      </c>
      <c r="B41" s="91" t="s">
        <v>146</v>
      </c>
      <c r="C41" s="94">
        <v>412306</v>
      </c>
      <c r="D41" s="159"/>
      <c r="E41" s="159"/>
      <c r="F41" s="159"/>
    </row>
    <row r="42" spans="1:6" ht="20.25" customHeight="1">
      <c r="A42" s="93" t="s">
        <v>147</v>
      </c>
      <c r="B42" s="91" t="s">
        <v>306</v>
      </c>
      <c r="C42" s="94">
        <v>412304</v>
      </c>
      <c r="D42" s="159"/>
      <c r="E42" s="159"/>
      <c r="F42" s="159"/>
    </row>
    <row r="43" spans="1:6" ht="20.25" customHeight="1">
      <c r="A43" s="93" t="s">
        <v>148</v>
      </c>
      <c r="B43" s="91" t="s">
        <v>149</v>
      </c>
      <c r="C43" s="94">
        <v>412305</v>
      </c>
      <c r="D43" s="159"/>
      <c r="E43" s="159"/>
      <c r="F43" s="159"/>
    </row>
    <row r="44" spans="1:6" ht="20.25" customHeight="1">
      <c r="A44" s="93" t="s">
        <v>150</v>
      </c>
      <c r="B44" s="91" t="s">
        <v>151</v>
      </c>
      <c r="C44" s="94">
        <v>412307</v>
      </c>
      <c r="D44" s="159"/>
      <c r="E44" s="159"/>
      <c r="F44" s="159"/>
    </row>
    <row r="45" spans="1:6" ht="20.25" customHeight="1">
      <c r="A45" s="93" t="s">
        <v>152</v>
      </c>
      <c r="B45" s="91" t="s">
        <v>153</v>
      </c>
      <c r="C45" s="94">
        <v>412308</v>
      </c>
      <c r="D45" s="159"/>
      <c r="E45" s="159"/>
      <c r="F45" s="159"/>
    </row>
    <row r="46" spans="1:6" ht="20.25" customHeight="1">
      <c r="A46" s="93" t="s">
        <v>154</v>
      </c>
      <c r="B46" s="91" t="s">
        <v>155</v>
      </c>
      <c r="C46" s="94">
        <v>412399</v>
      </c>
      <c r="D46" s="171">
        <v>2600</v>
      </c>
      <c r="E46" s="171"/>
      <c r="F46" s="159"/>
    </row>
    <row r="47" spans="1:6" s="85" customFormat="1" ht="20.25" customHeight="1">
      <c r="A47" s="480" t="s">
        <v>108</v>
      </c>
      <c r="B47" s="481"/>
      <c r="C47" s="98"/>
      <c r="D47" s="161">
        <f>SUM(D16:D46)</f>
        <v>30900</v>
      </c>
      <c r="E47" s="161">
        <f>SUM(E16:E46)</f>
        <v>50</v>
      </c>
      <c r="F47" s="161">
        <f>SUM(F16:F46)</f>
        <v>50</v>
      </c>
    </row>
    <row r="48" spans="1:6" s="85" customFormat="1" ht="21">
      <c r="A48" s="477" t="s">
        <v>89</v>
      </c>
      <c r="B48" s="477"/>
      <c r="C48" s="477"/>
      <c r="D48" s="477"/>
      <c r="E48" s="477"/>
      <c r="F48" s="477"/>
    </row>
    <row r="49" spans="1:6" s="85" customFormat="1" ht="21">
      <c r="A49" s="482" t="s">
        <v>383</v>
      </c>
      <c r="B49" s="482"/>
      <c r="C49" s="482"/>
      <c r="D49" s="482"/>
      <c r="E49" s="482"/>
      <c r="F49" s="482"/>
    </row>
    <row r="50" spans="1:6" ht="20.25" customHeight="1">
      <c r="A50" s="483"/>
      <c r="B50" s="485" t="s">
        <v>91</v>
      </c>
      <c r="C50" s="473" t="s">
        <v>3</v>
      </c>
      <c r="D50" s="475" t="s">
        <v>26</v>
      </c>
      <c r="E50" s="475" t="s">
        <v>92</v>
      </c>
      <c r="F50" s="475" t="s">
        <v>93</v>
      </c>
    </row>
    <row r="51" spans="1:6" ht="20.25" customHeight="1">
      <c r="A51" s="484"/>
      <c r="B51" s="486"/>
      <c r="C51" s="474"/>
      <c r="D51" s="476"/>
      <c r="E51" s="476"/>
      <c r="F51" s="476"/>
    </row>
    <row r="52" spans="1:6" ht="20.25" customHeight="1">
      <c r="A52" s="90" t="s">
        <v>156</v>
      </c>
      <c r="B52" s="91"/>
      <c r="C52" s="94">
        <v>413000</v>
      </c>
      <c r="D52" s="159"/>
      <c r="E52" s="159"/>
      <c r="F52" s="159"/>
    </row>
    <row r="53" spans="1:6" ht="20.25" customHeight="1">
      <c r="A53" s="93" t="s">
        <v>96</v>
      </c>
      <c r="B53" s="91" t="s">
        <v>157</v>
      </c>
      <c r="C53" s="94">
        <v>413001</v>
      </c>
      <c r="D53" s="159"/>
      <c r="E53" s="159"/>
      <c r="F53" s="159"/>
    </row>
    <row r="54" spans="1:6" ht="20.25" customHeight="1">
      <c r="A54" s="93" t="s">
        <v>98</v>
      </c>
      <c r="B54" s="91" t="s">
        <v>158</v>
      </c>
      <c r="C54" s="94">
        <v>413002</v>
      </c>
      <c r="D54" s="159">
        <v>170000</v>
      </c>
      <c r="E54" s="160">
        <v>13890</v>
      </c>
      <c r="F54" s="160">
        <f>SUM(E54)</f>
        <v>13890</v>
      </c>
    </row>
    <row r="55" spans="1:6" ht="20.25" customHeight="1">
      <c r="A55" s="93" t="s">
        <v>100</v>
      </c>
      <c r="B55" s="91" t="s">
        <v>159</v>
      </c>
      <c r="C55" s="94">
        <v>413003</v>
      </c>
      <c r="D55" s="159">
        <v>300000</v>
      </c>
      <c r="E55" s="160"/>
      <c r="F55" s="159"/>
    </row>
    <row r="56" spans="1:6" ht="20.25" customHeight="1">
      <c r="A56" s="93" t="s">
        <v>102</v>
      </c>
      <c r="B56" s="91" t="s">
        <v>160</v>
      </c>
      <c r="C56" s="94">
        <v>413004</v>
      </c>
      <c r="D56" s="159">
        <v>1000</v>
      </c>
      <c r="E56" s="159"/>
      <c r="F56" s="159"/>
    </row>
    <row r="57" spans="1:6" ht="20.25" customHeight="1">
      <c r="A57" s="93" t="s">
        <v>104</v>
      </c>
      <c r="B57" s="91" t="s">
        <v>161</v>
      </c>
      <c r="C57" s="94">
        <v>413005</v>
      </c>
      <c r="D57" s="159"/>
      <c r="E57" s="159"/>
      <c r="F57" s="159"/>
    </row>
    <row r="58" spans="1:6" s="85" customFormat="1" ht="20.25" customHeight="1">
      <c r="A58" s="478" t="s">
        <v>108</v>
      </c>
      <c r="B58" s="479"/>
      <c r="C58" s="95"/>
      <c r="D58" s="161">
        <f>SUM(D53:D57)</f>
        <v>471000</v>
      </c>
      <c r="E58" s="161">
        <f>SUM(E53:E57)</f>
        <v>13890</v>
      </c>
      <c r="F58" s="161">
        <f>SUM(F53:F57)</f>
        <v>13890</v>
      </c>
    </row>
    <row r="59" spans="1:6" ht="20.25" customHeight="1">
      <c r="A59" s="90" t="s">
        <v>162</v>
      </c>
      <c r="B59" s="91"/>
      <c r="C59" s="94">
        <v>414000</v>
      </c>
      <c r="D59" s="159"/>
      <c r="E59" s="159"/>
      <c r="F59" s="159"/>
    </row>
    <row r="60" spans="1:6" ht="20.25" customHeight="1">
      <c r="A60" s="93" t="s">
        <v>96</v>
      </c>
      <c r="B60" s="91" t="s">
        <v>163</v>
      </c>
      <c r="C60" s="94">
        <v>414003</v>
      </c>
      <c r="D60" s="159"/>
      <c r="E60" s="159"/>
      <c r="F60" s="159"/>
    </row>
    <row r="61" spans="1:6" ht="20.25" customHeight="1">
      <c r="A61" s="93" t="s">
        <v>98</v>
      </c>
      <c r="B61" s="91" t="s">
        <v>164</v>
      </c>
      <c r="C61" s="94">
        <v>414004</v>
      </c>
      <c r="D61" s="159"/>
      <c r="E61" s="159"/>
      <c r="F61" s="159"/>
    </row>
    <row r="62" spans="1:6" ht="20.25" customHeight="1">
      <c r="A62" s="93" t="s">
        <v>100</v>
      </c>
      <c r="B62" s="91" t="s">
        <v>36</v>
      </c>
      <c r="C62" s="94">
        <v>414006</v>
      </c>
      <c r="D62" s="159">
        <v>600000</v>
      </c>
      <c r="E62" s="160">
        <v>42324</v>
      </c>
      <c r="F62" s="160">
        <f>SUM(E62)</f>
        <v>42324</v>
      </c>
    </row>
    <row r="63" spans="1:6" ht="20.25" customHeight="1">
      <c r="A63" s="96"/>
      <c r="B63" s="91" t="s">
        <v>165</v>
      </c>
      <c r="C63" s="92"/>
      <c r="D63" s="159"/>
      <c r="E63" s="159"/>
      <c r="F63" s="159"/>
    </row>
    <row r="64" spans="1:6" s="85" customFormat="1" ht="20.25" customHeight="1">
      <c r="A64" s="478" t="s">
        <v>108</v>
      </c>
      <c r="B64" s="479"/>
      <c r="C64" s="95"/>
      <c r="D64" s="161">
        <f>SUM(D60:D63)</f>
        <v>600000</v>
      </c>
      <c r="E64" s="161">
        <f>SUM(E60:E63)</f>
        <v>42324</v>
      </c>
      <c r="F64" s="161">
        <f>SUM(F60:F63)</f>
        <v>42324</v>
      </c>
    </row>
    <row r="65" spans="1:6" ht="20.25" customHeight="1">
      <c r="A65" s="90" t="s">
        <v>166</v>
      </c>
      <c r="B65" s="91"/>
      <c r="C65" s="94">
        <v>415000</v>
      </c>
      <c r="D65" s="159"/>
      <c r="E65" s="159"/>
      <c r="F65" s="159"/>
    </row>
    <row r="66" spans="1:6" ht="20.25" customHeight="1">
      <c r="A66" s="93" t="s">
        <v>96</v>
      </c>
      <c r="B66" s="91" t="s">
        <v>167</v>
      </c>
      <c r="C66" s="94">
        <v>415003</v>
      </c>
      <c r="D66" s="159">
        <v>69000</v>
      </c>
      <c r="E66" s="160">
        <v>10544</v>
      </c>
      <c r="F66" s="160">
        <f>SUM(E66)</f>
        <v>10544</v>
      </c>
    </row>
    <row r="67" spans="1:6" s="97" customFormat="1" ht="20.25" customHeight="1">
      <c r="A67" s="93" t="s">
        <v>98</v>
      </c>
      <c r="B67" s="91" t="s">
        <v>168</v>
      </c>
      <c r="C67" s="94">
        <v>415004</v>
      </c>
      <c r="D67" s="159">
        <v>50000</v>
      </c>
      <c r="E67" s="160">
        <v>2000</v>
      </c>
      <c r="F67" s="159">
        <f>SUM(E67)</f>
        <v>2000</v>
      </c>
    </row>
    <row r="68" spans="1:6" ht="20.25" customHeight="1">
      <c r="A68" s="93" t="s">
        <v>100</v>
      </c>
      <c r="B68" s="91" t="s">
        <v>169</v>
      </c>
      <c r="C68" s="94">
        <v>415005</v>
      </c>
      <c r="D68" s="159"/>
      <c r="E68" s="159"/>
      <c r="F68" s="159"/>
    </row>
    <row r="69" spans="1:6" ht="20.25" customHeight="1">
      <c r="A69" s="93" t="s">
        <v>102</v>
      </c>
      <c r="B69" s="91" t="s">
        <v>170</v>
      </c>
      <c r="C69" s="94">
        <v>415006</v>
      </c>
      <c r="D69" s="159"/>
      <c r="E69" s="159"/>
      <c r="F69" s="159"/>
    </row>
    <row r="70" spans="1:6" ht="20.25" customHeight="1">
      <c r="A70" s="93" t="s">
        <v>104</v>
      </c>
      <c r="B70" s="91" t="s">
        <v>171</v>
      </c>
      <c r="C70" s="94">
        <v>415007</v>
      </c>
      <c r="D70" s="159">
        <v>100</v>
      </c>
      <c r="E70" s="159"/>
      <c r="F70" s="159"/>
    </row>
    <row r="71" spans="1:6" ht="20.25" customHeight="1">
      <c r="A71" s="93" t="s">
        <v>106</v>
      </c>
      <c r="B71" s="91" t="s">
        <v>172</v>
      </c>
      <c r="C71" s="94">
        <v>415008</v>
      </c>
      <c r="D71" s="159"/>
      <c r="E71" s="159"/>
      <c r="F71" s="159"/>
    </row>
    <row r="72" spans="1:6" ht="20.25" customHeight="1">
      <c r="A72" s="93" t="s">
        <v>116</v>
      </c>
      <c r="B72" s="91" t="s">
        <v>173</v>
      </c>
      <c r="C72" s="94">
        <v>415999</v>
      </c>
      <c r="D72" s="159">
        <v>25000</v>
      </c>
      <c r="E72" s="159"/>
      <c r="F72" s="159"/>
    </row>
    <row r="73" spans="1:6" s="85" customFormat="1" ht="20.25" customHeight="1">
      <c r="A73" s="478" t="s">
        <v>108</v>
      </c>
      <c r="B73" s="479"/>
      <c r="C73" s="95"/>
      <c r="D73" s="161">
        <f>SUM(D66:D72)</f>
        <v>144100</v>
      </c>
      <c r="E73" s="161">
        <f>SUM(E66:E72)</f>
        <v>12544</v>
      </c>
      <c r="F73" s="161">
        <f>SUM(F66:F72)</f>
        <v>12544</v>
      </c>
    </row>
    <row r="74" spans="1:6" ht="20.25" customHeight="1">
      <c r="A74" s="90" t="s">
        <v>174</v>
      </c>
      <c r="B74" s="91"/>
      <c r="C74" s="94">
        <v>416000</v>
      </c>
      <c r="D74" s="159"/>
      <c r="E74" s="159"/>
      <c r="F74" s="159"/>
    </row>
    <row r="75" spans="1:6" ht="20.25" customHeight="1">
      <c r="A75" s="93" t="s">
        <v>96</v>
      </c>
      <c r="B75" s="91" t="s">
        <v>175</v>
      </c>
      <c r="C75" s="94">
        <v>416001</v>
      </c>
      <c r="D75" s="159">
        <v>3000</v>
      </c>
      <c r="E75" s="159"/>
      <c r="F75" s="159"/>
    </row>
    <row r="76" spans="1:6" s="85" customFormat="1" ht="20.25" customHeight="1">
      <c r="A76" s="478" t="s">
        <v>108</v>
      </c>
      <c r="B76" s="479"/>
      <c r="C76" s="95"/>
      <c r="D76" s="161">
        <f>SUM(D74:D75)</f>
        <v>3000</v>
      </c>
      <c r="E76" s="161">
        <f>SUM(E74:E75)</f>
        <v>0</v>
      </c>
      <c r="F76" s="161">
        <f>SUM(F74:F75)</f>
        <v>0</v>
      </c>
    </row>
    <row r="77" spans="1:6" ht="20.25" customHeight="1">
      <c r="A77" s="90" t="s">
        <v>176</v>
      </c>
      <c r="B77" s="91"/>
      <c r="C77" s="99">
        <v>420000</v>
      </c>
      <c r="D77" s="159"/>
      <c r="E77" s="159"/>
      <c r="F77" s="159"/>
    </row>
    <row r="78" spans="1:6" ht="20.25" customHeight="1">
      <c r="A78" s="90" t="s">
        <v>177</v>
      </c>
      <c r="B78" s="91"/>
      <c r="C78" s="99">
        <v>421000</v>
      </c>
      <c r="D78" s="159"/>
      <c r="E78" s="159"/>
      <c r="F78" s="159"/>
    </row>
    <row r="79" spans="1:6" ht="20.25" customHeight="1">
      <c r="A79" s="93" t="s">
        <v>96</v>
      </c>
      <c r="B79" s="91" t="s">
        <v>178</v>
      </c>
      <c r="C79" s="99">
        <v>421001</v>
      </c>
      <c r="D79" s="159">
        <v>600000</v>
      </c>
      <c r="E79" s="159"/>
      <c r="F79" s="159"/>
    </row>
    <row r="80" spans="1:6" ht="20.25" customHeight="1">
      <c r="A80" s="93" t="s">
        <v>98</v>
      </c>
      <c r="B80" s="91" t="s">
        <v>179</v>
      </c>
      <c r="C80" s="99"/>
      <c r="D80" s="159"/>
      <c r="E80" s="159"/>
      <c r="F80" s="159"/>
    </row>
    <row r="81" spans="1:6" ht="20.25" customHeight="1">
      <c r="A81" s="93"/>
      <c r="B81" s="100" t="s">
        <v>180</v>
      </c>
      <c r="C81" s="99">
        <v>421002</v>
      </c>
      <c r="D81" s="159">
        <v>7000000</v>
      </c>
      <c r="E81" s="160">
        <v>653829.94</v>
      </c>
      <c r="F81" s="160">
        <f>SUM(E81)</f>
        <v>653829.94</v>
      </c>
    </row>
    <row r="82" spans="1:6" ht="20.25" customHeight="1">
      <c r="A82" s="93"/>
      <c r="B82" s="100" t="s">
        <v>344</v>
      </c>
      <c r="C82" s="99">
        <v>421004</v>
      </c>
      <c r="D82" s="159">
        <v>2600000</v>
      </c>
      <c r="E82" s="160">
        <v>230394.88</v>
      </c>
      <c r="F82" s="160">
        <f>SUM(E82)</f>
        <v>230394.88</v>
      </c>
    </row>
    <row r="83" spans="1:6" ht="20.25" customHeight="1">
      <c r="A83" s="93" t="s">
        <v>100</v>
      </c>
      <c r="B83" s="91" t="s">
        <v>181</v>
      </c>
      <c r="C83" s="99">
        <v>421003</v>
      </c>
      <c r="D83" s="159"/>
      <c r="E83" s="159"/>
      <c r="F83" s="159"/>
    </row>
    <row r="84" spans="1:6" s="97" customFormat="1" ht="20.25" customHeight="1">
      <c r="A84" s="93"/>
      <c r="B84" s="91" t="s">
        <v>182</v>
      </c>
      <c r="C84" s="92"/>
      <c r="D84" s="159"/>
      <c r="E84" s="159"/>
      <c r="F84" s="159"/>
    </row>
    <row r="85" spans="1:6" ht="20.25" customHeight="1">
      <c r="A85" s="93" t="s">
        <v>102</v>
      </c>
      <c r="B85" s="91" t="s">
        <v>183</v>
      </c>
      <c r="C85" s="99">
        <v>421005</v>
      </c>
      <c r="D85" s="159">
        <v>70000</v>
      </c>
      <c r="E85" s="159"/>
      <c r="F85" s="159"/>
    </row>
    <row r="86" spans="1:6" ht="20.25" customHeight="1">
      <c r="A86" s="93" t="s">
        <v>104</v>
      </c>
      <c r="B86" s="91" t="s">
        <v>184</v>
      </c>
      <c r="C86" s="99">
        <v>421006</v>
      </c>
      <c r="D86" s="159">
        <v>1400000</v>
      </c>
      <c r="E86" s="160">
        <v>115373.26</v>
      </c>
      <c r="F86" s="160">
        <f>SUM(E86)</f>
        <v>115373.26</v>
      </c>
    </row>
    <row r="87" spans="1:6" ht="20.25" customHeight="1">
      <c r="A87" s="93" t="s">
        <v>106</v>
      </c>
      <c r="B87" s="91" t="s">
        <v>185</v>
      </c>
      <c r="C87" s="99">
        <v>421007</v>
      </c>
      <c r="D87" s="159">
        <v>3000000</v>
      </c>
      <c r="E87" s="160">
        <v>249098.36</v>
      </c>
      <c r="F87" s="160">
        <f>SUM(E87)</f>
        <v>249098.36</v>
      </c>
    </row>
    <row r="88" spans="1:6" ht="20.25" customHeight="1">
      <c r="A88" s="93" t="s">
        <v>116</v>
      </c>
      <c r="B88" s="91" t="s">
        <v>186</v>
      </c>
      <c r="C88" s="99">
        <v>421008</v>
      </c>
      <c r="D88" s="159"/>
      <c r="E88" s="159"/>
      <c r="F88" s="159"/>
    </row>
    <row r="89" spans="1:6" ht="20.25" customHeight="1">
      <c r="A89" s="93" t="s">
        <v>118</v>
      </c>
      <c r="B89" s="91" t="s">
        <v>342</v>
      </c>
      <c r="C89" s="99">
        <v>421009</v>
      </c>
      <c r="D89" s="159"/>
      <c r="E89" s="159"/>
      <c r="F89" s="159"/>
    </row>
    <row r="90" spans="1:6" ht="20.25" customHeight="1">
      <c r="A90" s="93" t="s">
        <v>120</v>
      </c>
      <c r="B90" s="91" t="s">
        <v>187</v>
      </c>
      <c r="C90" s="99">
        <v>421011</v>
      </c>
      <c r="D90" s="159">
        <v>4500</v>
      </c>
      <c r="E90" s="159"/>
      <c r="F90" s="159"/>
    </row>
    <row r="91" spans="1:6" ht="20.25" customHeight="1">
      <c r="A91" s="93" t="s">
        <v>122</v>
      </c>
      <c r="B91" s="91" t="s">
        <v>188</v>
      </c>
      <c r="C91" s="99">
        <v>421012</v>
      </c>
      <c r="D91" s="159">
        <v>43000</v>
      </c>
      <c r="E91" s="159"/>
      <c r="F91" s="159"/>
    </row>
    <row r="92" spans="1:6" ht="20.25" customHeight="1">
      <c r="A92" s="93" t="s">
        <v>124</v>
      </c>
      <c r="B92" s="91" t="s">
        <v>189</v>
      </c>
      <c r="C92" s="99">
        <v>421013</v>
      </c>
      <c r="D92" s="159">
        <v>100000</v>
      </c>
      <c r="E92" s="159">
        <v>17161.22</v>
      </c>
      <c r="F92" s="159">
        <f>SUM(E92)</f>
        <v>17161.22</v>
      </c>
    </row>
    <row r="93" spans="1:6" ht="20.25" customHeight="1">
      <c r="A93" s="93" t="s">
        <v>126</v>
      </c>
      <c r="B93" s="91" t="s">
        <v>190</v>
      </c>
      <c r="C93" s="99">
        <v>421014</v>
      </c>
      <c r="D93" s="159"/>
      <c r="E93" s="159"/>
      <c r="F93" s="159"/>
    </row>
    <row r="94" spans="1:6" ht="20.25" customHeight="1">
      <c r="A94" s="165" t="s">
        <v>128</v>
      </c>
      <c r="B94" s="166" t="s">
        <v>191</v>
      </c>
      <c r="C94" s="167">
        <v>421015</v>
      </c>
      <c r="D94" s="168">
        <v>800000</v>
      </c>
      <c r="E94" s="159">
        <v>34492</v>
      </c>
      <c r="F94" s="169">
        <f>SUM(E94)</f>
        <v>34492</v>
      </c>
    </row>
    <row r="95" spans="1:6" s="85" customFormat="1" ht="21">
      <c r="A95" s="477" t="s">
        <v>89</v>
      </c>
      <c r="B95" s="477"/>
      <c r="C95" s="477"/>
      <c r="D95" s="477"/>
      <c r="E95" s="477"/>
      <c r="F95" s="477"/>
    </row>
    <row r="96" spans="1:6" s="85" customFormat="1" ht="21">
      <c r="A96" s="482" t="s">
        <v>383</v>
      </c>
      <c r="B96" s="482"/>
      <c r="C96" s="482"/>
      <c r="D96" s="482"/>
      <c r="E96" s="482"/>
      <c r="F96" s="482"/>
    </row>
    <row r="97" spans="1:6" ht="20.25" customHeight="1">
      <c r="A97" s="483"/>
      <c r="B97" s="485" t="s">
        <v>91</v>
      </c>
      <c r="C97" s="473" t="s">
        <v>3</v>
      </c>
      <c r="D97" s="475" t="s">
        <v>26</v>
      </c>
      <c r="E97" s="475" t="s">
        <v>92</v>
      </c>
      <c r="F97" s="475" t="s">
        <v>93</v>
      </c>
    </row>
    <row r="98" spans="1:6" ht="20.25" customHeight="1">
      <c r="A98" s="484"/>
      <c r="B98" s="486"/>
      <c r="C98" s="474"/>
      <c r="D98" s="476"/>
      <c r="E98" s="476"/>
      <c r="F98" s="476"/>
    </row>
    <row r="99" spans="1:6" ht="20.25" customHeight="1">
      <c r="A99" s="93" t="s">
        <v>130</v>
      </c>
      <c r="B99" s="91" t="s">
        <v>192</v>
      </c>
      <c r="C99" s="99">
        <v>421016</v>
      </c>
      <c r="D99" s="159"/>
      <c r="E99" s="159"/>
      <c r="F99" s="159"/>
    </row>
    <row r="100" spans="1:6" ht="20.25" customHeight="1">
      <c r="A100" s="93" t="s">
        <v>131</v>
      </c>
      <c r="B100" s="91" t="s">
        <v>194</v>
      </c>
      <c r="C100" s="99">
        <v>421017</v>
      </c>
      <c r="D100" s="159">
        <v>500</v>
      </c>
      <c r="E100" s="160"/>
      <c r="F100" s="159"/>
    </row>
    <row r="101" spans="1:6" ht="20.25" customHeight="1">
      <c r="A101" s="93" t="s">
        <v>132</v>
      </c>
      <c r="B101" s="91" t="s">
        <v>195</v>
      </c>
      <c r="C101" s="99">
        <v>421018</v>
      </c>
      <c r="D101" s="159"/>
      <c r="E101" s="159"/>
      <c r="F101" s="159"/>
    </row>
    <row r="102" spans="1:6" s="85" customFormat="1" ht="20.25" customHeight="1">
      <c r="A102" s="480" t="s">
        <v>108</v>
      </c>
      <c r="B102" s="481"/>
      <c r="C102" s="98"/>
      <c r="D102" s="161">
        <f>SUM(D79:D101)</f>
        <v>15618000</v>
      </c>
      <c r="E102" s="161">
        <f>SUM(E79:E101)</f>
        <v>1300349.66</v>
      </c>
      <c r="F102" s="161">
        <f>SUM(F79:F101)</f>
        <v>1300349.66</v>
      </c>
    </row>
    <row r="103" spans="1:6" ht="21">
      <c r="A103" s="90" t="s">
        <v>176</v>
      </c>
      <c r="B103" s="91"/>
      <c r="C103" s="99">
        <v>4300000</v>
      </c>
      <c r="D103" s="159"/>
      <c r="E103" s="159"/>
      <c r="F103" s="159"/>
    </row>
    <row r="104" spans="1:6" ht="21">
      <c r="A104" s="90" t="s">
        <v>343</v>
      </c>
      <c r="B104" s="91"/>
      <c r="C104" s="99">
        <v>431000</v>
      </c>
      <c r="D104" s="159"/>
      <c r="E104" s="159"/>
      <c r="F104" s="159"/>
    </row>
    <row r="105" spans="1:6" ht="21">
      <c r="A105" s="93" t="s">
        <v>96</v>
      </c>
      <c r="B105" s="91" t="s">
        <v>196</v>
      </c>
      <c r="C105" s="99">
        <v>431002</v>
      </c>
      <c r="D105" s="159">
        <v>15617650</v>
      </c>
      <c r="E105" s="159"/>
      <c r="F105" s="159"/>
    </row>
    <row r="106" spans="1:6" ht="21">
      <c r="A106" s="93"/>
      <c r="B106" s="91" t="s">
        <v>197</v>
      </c>
      <c r="C106" s="99"/>
      <c r="D106" s="159"/>
      <c r="E106" s="159"/>
      <c r="F106" s="159"/>
    </row>
    <row r="107" spans="1:6" ht="21">
      <c r="A107" s="93" t="s">
        <v>98</v>
      </c>
      <c r="B107" s="91" t="s">
        <v>198</v>
      </c>
      <c r="C107" s="99"/>
      <c r="D107" s="159"/>
      <c r="E107" s="159"/>
      <c r="F107" s="159"/>
    </row>
    <row r="108" spans="1:6" ht="21">
      <c r="A108" s="93" t="s">
        <v>100</v>
      </c>
      <c r="B108" s="91" t="s">
        <v>199</v>
      </c>
      <c r="C108" s="99"/>
      <c r="D108" s="159"/>
      <c r="E108" s="159"/>
      <c r="F108" s="159"/>
    </row>
    <row r="109" spans="1:6" ht="21">
      <c r="A109" s="93"/>
      <c r="B109" s="100" t="s">
        <v>359</v>
      </c>
      <c r="C109" s="99"/>
      <c r="D109" s="159"/>
      <c r="E109" s="159"/>
      <c r="F109" s="159"/>
    </row>
    <row r="110" spans="1:6" ht="21">
      <c r="A110" s="93"/>
      <c r="B110" s="100" t="s">
        <v>361</v>
      </c>
      <c r="C110" s="99"/>
      <c r="D110" s="159"/>
      <c r="E110" s="159"/>
      <c r="F110" s="159"/>
    </row>
    <row r="111" spans="1:6" ht="21">
      <c r="A111" s="93"/>
      <c r="B111" s="100" t="s">
        <v>369</v>
      </c>
      <c r="C111" s="99"/>
      <c r="D111" s="159"/>
      <c r="E111" s="159"/>
      <c r="F111" s="159"/>
    </row>
    <row r="112" spans="1:6" s="85" customFormat="1" ht="20.25" customHeight="1">
      <c r="A112" s="480" t="s">
        <v>108</v>
      </c>
      <c r="B112" s="481"/>
      <c r="C112" s="98"/>
      <c r="D112" s="161">
        <f>SUM(D103:D111)</f>
        <v>15617650</v>
      </c>
      <c r="E112" s="161">
        <f>SUM(E103:E111)</f>
        <v>0</v>
      </c>
      <c r="F112" s="161">
        <f>SUM(F103:F111)</f>
        <v>0</v>
      </c>
    </row>
    <row r="113" spans="1:6" ht="21.75" thickBot="1">
      <c r="A113" s="487" t="s">
        <v>373</v>
      </c>
      <c r="B113" s="487"/>
      <c r="C113" s="279"/>
      <c r="D113" s="163">
        <f>SUM(D14+D47+D58+D64+D73+D76+D102+D112)</f>
        <v>33298150</v>
      </c>
      <c r="E113" s="163">
        <f>SUM(E14+E47+E58+E64+E73+E76+E102+E112)</f>
        <v>1369583.3099999998</v>
      </c>
      <c r="F113" s="163">
        <f>SUM(F14+F47+F58+F64+F73+F76+F102+F112)</f>
        <v>1369583.3099999998</v>
      </c>
    </row>
    <row r="114" spans="1:6" ht="21.75" thickTop="1">
      <c r="A114" s="93" t="s">
        <v>102</v>
      </c>
      <c r="B114" s="91" t="s">
        <v>200</v>
      </c>
      <c r="C114" s="99"/>
      <c r="D114" s="159"/>
      <c r="E114" s="159"/>
      <c r="F114" s="159"/>
    </row>
    <row r="115" spans="1:6" ht="21">
      <c r="A115" s="93"/>
      <c r="B115" s="100" t="s">
        <v>370</v>
      </c>
      <c r="C115" s="99"/>
      <c r="D115" s="159"/>
      <c r="E115" s="159"/>
      <c r="F115" s="159"/>
    </row>
    <row r="116" spans="1:6" ht="21">
      <c r="A116" s="93"/>
      <c r="B116" s="100" t="s">
        <v>371</v>
      </c>
      <c r="C116" s="99"/>
      <c r="D116" s="159"/>
      <c r="E116" s="159"/>
      <c r="F116" s="159"/>
    </row>
    <row r="117" spans="1:6" ht="21">
      <c r="A117" s="93"/>
      <c r="B117" s="100" t="s">
        <v>372</v>
      </c>
      <c r="C117" s="99"/>
      <c r="D117" s="159"/>
      <c r="E117" s="159"/>
      <c r="F117" s="159"/>
    </row>
    <row r="118" spans="1:6" ht="21">
      <c r="A118" s="93"/>
      <c r="B118" s="100" t="s">
        <v>360</v>
      </c>
      <c r="C118" s="99"/>
      <c r="D118" s="159"/>
      <c r="E118" s="159"/>
      <c r="F118" s="159"/>
    </row>
    <row r="119" spans="1:6" ht="21">
      <c r="A119" s="93" t="s">
        <v>104</v>
      </c>
      <c r="B119" s="91" t="s">
        <v>201</v>
      </c>
      <c r="C119" s="99"/>
      <c r="D119" s="159"/>
      <c r="E119" s="159"/>
      <c r="F119" s="159"/>
    </row>
    <row r="120" spans="1:6" s="85" customFormat="1" ht="21">
      <c r="A120" s="478" t="s">
        <v>108</v>
      </c>
      <c r="B120" s="479"/>
      <c r="C120" s="95"/>
      <c r="D120" s="161">
        <f>SUM(D114:D119)</f>
        <v>0</v>
      </c>
      <c r="E120" s="161">
        <f>SUM(E114:E119)</f>
        <v>0</v>
      </c>
      <c r="F120" s="161">
        <f>SUM(F114:F119)</f>
        <v>0</v>
      </c>
    </row>
    <row r="121" spans="1:6" ht="21">
      <c r="A121" s="90" t="s">
        <v>176</v>
      </c>
      <c r="B121" s="91"/>
      <c r="C121" s="92"/>
      <c r="D121" s="159"/>
      <c r="E121" s="159"/>
      <c r="F121" s="159"/>
    </row>
    <row r="122" spans="1:6" ht="21">
      <c r="A122" s="90" t="s">
        <v>202</v>
      </c>
      <c r="B122" s="91"/>
      <c r="C122" s="99">
        <v>441000</v>
      </c>
      <c r="D122" s="159"/>
      <c r="E122" s="159"/>
      <c r="F122" s="159"/>
    </row>
    <row r="123" spans="1:6" ht="21">
      <c r="A123" s="93" t="s">
        <v>96</v>
      </c>
      <c r="B123" s="91" t="s">
        <v>203</v>
      </c>
      <c r="C123" s="99">
        <v>441001</v>
      </c>
      <c r="D123" s="159"/>
      <c r="E123" s="159"/>
      <c r="F123" s="159"/>
    </row>
    <row r="124" spans="1:6" ht="21">
      <c r="A124" s="93" t="s">
        <v>98</v>
      </c>
      <c r="B124" s="91" t="s">
        <v>204</v>
      </c>
      <c r="C124" s="99">
        <v>441002</v>
      </c>
      <c r="D124" s="159"/>
      <c r="E124" s="159"/>
      <c r="F124" s="159"/>
    </row>
    <row r="125" spans="1:6" ht="21">
      <c r="A125" s="93" t="s">
        <v>100</v>
      </c>
      <c r="B125" s="91" t="s">
        <v>363</v>
      </c>
      <c r="C125" s="99"/>
      <c r="D125" s="159"/>
      <c r="E125" s="159"/>
      <c r="F125" s="159"/>
    </row>
    <row r="126" spans="1:6" ht="21">
      <c r="A126" s="93" t="s">
        <v>102</v>
      </c>
      <c r="B126" s="91" t="s">
        <v>365</v>
      </c>
      <c r="C126" s="99"/>
      <c r="D126" s="159"/>
      <c r="E126" s="159"/>
      <c r="F126" s="159"/>
    </row>
    <row r="127" spans="1:6" ht="21">
      <c r="A127" s="93" t="s">
        <v>104</v>
      </c>
      <c r="B127" s="91" t="s">
        <v>366</v>
      </c>
      <c r="C127" s="99"/>
      <c r="D127" s="159"/>
      <c r="E127" s="159"/>
      <c r="F127" s="159"/>
    </row>
    <row r="128" spans="1:6" s="85" customFormat="1" ht="21">
      <c r="A128" s="480" t="s">
        <v>108</v>
      </c>
      <c r="B128" s="481"/>
      <c r="C128" s="98"/>
      <c r="D128" s="161">
        <f>SUM(D122:D124)</f>
        <v>0</v>
      </c>
      <c r="E128" s="161">
        <f>SUM(E122:E127)</f>
        <v>0</v>
      </c>
      <c r="F128" s="161">
        <f>SUM(F122:F127)</f>
        <v>0</v>
      </c>
    </row>
    <row r="129" spans="1:6" s="85" customFormat="1" ht="21">
      <c r="A129" s="480" t="s">
        <v>205</v>
      </c>
      <c r="B129" s="481"/>
      <c r="C129" s="98"/>
      <c r="D129" s="162">
        <f>SUM(D113+D120+D128)</f>
        <v>33298150</v>
      </c>
      <c r="E129" s="162">
        <f>SUM(E113+E120+E128)</f>
        <v>1369583.3099999998</v>
      </c>
      <c r="F129" s="162">
        <f>SUM(F113+F120+F128)</f>
        <v>1369583.3099999998</v>
      </c>
    </row>
  </sheetData>
  <sheetProtection/>
  <mergeCells count="36">
    <mergeCell ref="A112:B112"/>
    <mergeCell ref="A113:B113"/>
    <mergeCell ref="A1:E1"/>
    <mergeCell ref="A2:F2"/>
    <mergeCell ref="A3:A4"/>
    <mergeCell ref="B3:B4"/>
    <mergeCell ref="C3:C4"/>
    <mergeCell ref="D3:D4"/>
    <mergeCell ref="E3:E4"/>
    <mergeCell ref="F3:F4"/>
    <mergeCell ref="A128:B128"/>
    <mergeCell ref="A129:B129"/>
    <mergeCell ref="A49:F49"/>
    <mergeCell ref="A50:A51"/>
    <mergeCell ref="B50:B51"/>
    <mergeCell ref="A102:B102"/>
    <mergeCell ref="A120:B120"/>
    <mergeCell ref="A96:F96"/>
    <mergeCell ref="A97:A98"/>
    <mergeCell ref="B97:B98"/>
    <mergeCell ref="A14:B14"/>
    <mergeCell ref="A47:B47"/>
    <mergeCell ref="A58:B58"/>
    <mergeCell ref="A64:B64"/>
    <mergeCell ref="A73:B73"/>
    <mergeCell ref="A76:B76"/>
    <mergeCell ref="C97:C98"/>
    <mergeCell ref="D97:D98"/>
    <mergeCell ref="E97:E98"/>
    <mergeCell ref="F97:F98"/>
    <mergeCell ref="A48:F48"/>
    <mergeCell ref="C50:C51"/>
    <mergeCell ref="D50:D51"/>
    <mergeCell ref="E50:E51"/>
    <mergeCell ref="F50:F51"/>
    <mergeCell ref="A95:F95"/>
  </mergeCells>
  <printOptions horizontalCentered="1"/>
  <pageMargins left="0.31496062992125984" right="0.15748031496062992" top="0.54" bottom="0.54" header="0.29" footer="0.61"/>
  <pageSetup horizontalDpi="600" verticalDpi="600" orientation="portrait" paperSize="9" scale="85" r:id="rId1"/>
  <headerFooter scaleWithDoc="0" alignWithMargins="0">
    <oddHeader>&amp;Cหน้าที่ &amp;P จาก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3">
      <selection activeCell="C9" sqref="C9"/>
    </sheetView>
  </sheetViews>
  <sheetFormatPr defaultColWidth="9.140625" defaultRowHeight="21.75"/>
  <cols>
    <col min="1" max="1" width="29.00390625" style="102" customWidth="1"/>
    <col min="2" max="3" width="12.7109375" style="102" bestFit="1" customWidth="1"/>
    <col min="4" max="4" width="12.8515625" style="102" customWidth="1"/>
    <col min="5" max="5" width="12.7109375" style="102" customWidth="1"/>
    <col min="6" max="6" width="11.28125" style="102" customWidth="1"/>
    <col min="7" max="16384" width="9.140625" style="102" customWidth="1"/>
  </cols>
  <sheetData>
    <row r="1" spans="1:5" ht="23.25">
      <c r="A1" s="488" t="s">
        <v>206</v>
      </c>
      <c r="B1" s="488"/>
      <c r="C1" s="488"/>
      <c r="D1" s="488"/>
      <c r="E1" s="488"/>
    </row>
    <row r="2" spans="1:5" ht="23.25">
      <c r="A2" s="488" t="s">
        <v>385</v>
      </c>
      <c r="B2" s="488"/>
      <c r="C2" s="488"/>
      <c r="D2" s="488"/>
      <c r="E2" s="488"/>
    </row>
    <row r="4" spans="1:5" ht="23.25">
      <c r="A4" s="103" t="s">
        <v>44</v>
      </c>
      <c r="B4" s="104" t="s">
        <v>31</v>
      </c>
      <c r="C4" s="104" t="s">
        <v>207</v>
      </c>
      <c r="D4" s="104" t="s">
        <v>208</v>
      </c>
      <c r="E4" s="104" t="s">
        <v>209</v>
      </c>
    </row>
    <row r="5" spans="1:6" ht="23.25">
      <c r="A5" s="102" t="s">
        <v>210</v>
      </c>
      <c r="B5" s="105">
        <v>5488.450000000003</v>
      </c>
      <c r="C5" s="189">
        <v>5823.34</v>
      </c>
      <c r="D5" s="189">
        <v>5488.45</v>
      </c>
      <c r="E5" s="105">
        <f aca="true" t="shared" si="0" ref="E5:E11">SUM(B5+C5-D5)</f>
        <v>5823.340000000003</v>
      </c>
      <c r="F5" s="106"/>
    </row>
    <row r="6" spans="1:6" ht="23.25">
      <c r="A6" s="102" t="s">
        <v>211</v>
      </c>
      <c r="B6" s="105">
        <v>51991</v>
      </c>
      <c r="C6" s="105"/>
      <c r="D6" s="105"/>
      <c r="E6" s="105">
        <f t="shared" si="0"/>
        <v>51991</v>
      </c>
      <c r="F6" s="106"/>
    </row>
    <row r="7" spans="1:6" ht="23.25">
      <c r="A7" s="102" t="s">
        <v>212</v>
      </c>
      <c r="B7" s="105">
        <v>127400</v>
      </c>
      <c r="C7" s="105"/>
      <c r="D7" s="105">
        <v>200</v>
      </c>
      <c r="E7" s="105">
        <f t="shared" si="0"/>
        <v>127200</v>
      </c>
      <c r="F7" s="106"/>
    </row>
    <row r="8" spans="1:6" ht="23.25">
      <c r="A8" s="102" t="s">
        <v>213</v>
      </c>
      <c r="B8" s="105">
        <v>49303.40000000001</v>
      </c>
      <c r="C8" s="105">
        <v>11.35</v>
      </c>
      <c r="D8" s="105"/>
      <c r="E8" s="105">
        <f t="shared" si="0"/>
        <v>49314.75000000001</v>
      </c>
      <c r="F8" s="106"/>
    </row>
    <row r="9" spans="1:6" ht="23.25">
      <c r="A9" s="102" t="s">
        <v>349</v>
      </c>
      <c r="B9" s="105">
        <v>0</v>
      </c>
      <c r="C9" s="105"/>
      <c r="D9" s="105"/>
      <c r="E9" s="105">
        <f t="shared" si="0"/>
        <v>0</v>
      </c>
      <c r="F9" s="106"/>
    </row>
    <row r="10" spans="1:6" ht="23.25">
      <c r="A10" s="102" t="s">
        <v>362</v>
      </c>
      <c r="B10" s="105">
        <v>0</v>
      </c>
      <c r="C10" s="105"/>
      <c r="D10" s="105"/>
      <c r="E10" s="105">
        <f t="shared" si="0"/>
        <v>0</v>
      </c>
      <c r="F10" s="106"/>
    </row>
    <row r="11" spans="1:6" ht="23.25">
      <c r="A11" s="102" t="s">
        <v>368</v>
      </c>
      <c r="B11" s="105">
        <v>0</v>
      </c>
      <c r="C11" s="105"/>
      <c r="D11" s="105"/>
      <c r="E11" s="105">
        <f t="shared" si="0"/>
        <v>0</v>
      </c>
      <c r="F11" s="106"/>
    </row>
    <row r="12" spans="2:6" ht="24" thickBot="1">
      <c r="B12" s="107">
        <f>SUM(B5:B11)</f>
        <v>234182.85000000003</v>
      </c>
      <c r="C12" s="107">
        <f>SUM(C5:C11)</f>
        <v>5834.6900000000005</v>
      </c>
      <c r="D12" s="107">
        <f>SUM(D5:D11)</f>
        <v>5688.45</v>
      </c>
      <c r="E12" s="107">
        <f>SUM(E5:E11)</f>
        <v>234329.09</v>
      </c>
      <c r="F12" s="106"/>
    </row>
    <row r="13" spans="5:6" ht="24" thickTop="1">
      <c r="E13" s="106"/>
      <c r="F13" s="108"/>
    </row>
    <row r="14" spans="1:6" ht="23.25">
      <c r="A14" s="103" t="s">
        <v>214</v>
      </c>
      <c r="E14" s="106"/>
      <c r="F14" s="106"/>
    </row>
    <row r="15" spans="1:5" ht="23.25">
      <c r="A15" s="103" t="s">
        <v>215</v>
      </c>
      <c r="E15" s="109" t="s">
        <v>53</v>
      </c>
    </row>
    <row r="16" spans="2:5" ht="23.25">
      <c r="B16" s="110"/>
      <c r="C16" s="111"/>
      <c r="E16" s="112"/>
    </row>
    <row r="17" spans="2:5" ht="23.25">
      <c r="B17" s="110"/>
      <c r="C17" s="111"/>
      <c r="E17" s="112"/>
    </row>
    <row r="18" ht="23.25">
      <c r="E18" s="108">
        <v>0</v>
      </c>
    </row>
    <row r="19" spans="2:5" ht="24" thickBot="1">
      <c r="B19" s="106"/>
      <c r="D19" s="102" t="s">
        <v>108</v>
      </c>
      <c r="E19" s="113">
        <f>SUM(E16:E18)</f>
        <v>0</v>
      </c>
    </row>
    <row r="20" spans="1:6" ht="24" thickTop="1">
      <c r="A20" s="103" t="s">
        <v>216</v>
      </c>
      <c r="E20" s="106"/>
      <c r="F20" s="106"/>
    </row>
    <row r="21" spans="1:5" ht="23.25">
      <c r="A21" s="103" t="s">
        <v>215</v>
      </c>
      <c r="E21" s="109" t="s">
        <v>53</v>
      </c>
    </row>
    <row r="22" spans="1:5" ht="23.25">
      <c r="A22" s="103"/>
      <c r="B22" s="114"/>
      <c r="C22" s="115"/>
      <c r="E22" s="116"/>
    </row>
    <row r="23" spans="2:5" ht="23.25">
      <c r="B23" s="110"/>
      <c r="C23" s="111"/>
      <c r="E23" s="112"/>
    </row>
    <row r="24" spans="2:5" ht="23.25">
      <c r="B24" s="110"/>
      <c r="C24" s="111"/>
      <c r="E24" s="112"/>
    </row>
    <row r="25" ht="23.25">
      <c r="E25" s="108">
        <v>0</v>
      </c>
    </row>
    <row r="26" spans="4:5" ht="24" thickBot="1">
      <c r="D26" s="102" t="s">
        <v>108</v>
      </c>
      <c r="E26" s="113">
        <f>SUM(E22:E25)</f>
        <v>0</v>
      </c>
    </row>
    <row r="27" ht="24" thickTop="1"/>
  </sheetData>
  <sheetProtection/>
  <mergeCells count="2">
    <mergeCell ref="A1:E1"/>
    <mergeCell ref="A2:E2"/>
  </mergeCells>
  <printOptions/>
  <pageMargins left="1.39" right="0.7" top="1.1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6" sqref="D6"/>
    </sheetView>
  </sheetViews>
  <sheetFormatPr defaultColWidth="9.140625" defaultRowHeight="21.75"/>
  <cols>
    <col min="1" max="1" width="7.57421875" style="102" customWidth="1"/>
    <col min="2" max="2" width="17.00390625" style="102" customWidth="1"/>
    <col min="3" max="3" width="27.421875" style="102" customWidth="1"/>
    <col min="4" max="4" width="42.28125" style="102" customWidth="1"/>
    <col min="5" max="5" width="16.28125" style="102" customWidth="1"/>
    <col min="6" max="6" width="16.00390625" style="130" customWidth="1"/>
    <col min="7" max="7" width="20.421875" style="102" customWidth="1"/>
    <col min="8" max="16384" width="9.140625" style="102" customWidth="1"/>
  </cols>
  <sheetData>
    <row r="1" spans="1:7" s="117" customFormat="1" ht="23.25">
      <c r="A1" s="488" t="s">
        <v>217</v>
      </c>
      <c r="B1" s="488"/>
      <c r="C1" s="488"/>
      <c r="D1" s="488"/>
      <c r="E1" s="488"/>
      <c r="F1" s="488"/>
      <c r="G1" s="488"/>
    </row>
    <row r="2" spans="1:7" s="117" customFormat="1" ht="23.25">
      <c r="A2" s="488" t="s">
        <v>218</v>
      </c>
      <c r="B2" s="488"/>
      <c r="C2" s="488"/>
      <c r="D2" s="488"/>
      <c r="E2" s="488"/>
      <c r="F2" s="488"/>
      <c r="G2" s="488"/>
    </row>
    <row r="3" spans="1:7" s="117" customFormat="1" ht="23.25">
      <c r="A3" s="489" t="s">
        <v>386</v>
      </c>
      <c r="B3" s="489"/>
      <c r="C3" s="489"/>
      <c r="D3" s="489"/>
      <c r="E3" s="489"/>
      <c r="F3" s="489"/>
      <c r="G3" s="489"/>
    </row>
    <row r="4" spans="1:7" s="121" customFormat="1" ht="41.25" customHeight="1">
      <c r="A4" s="118" t="s">
        <v>219</v>
      </c>
      <c r="B4" s="119" t="s">
        <v>220</v>
      </c>
      <c r="C4" s="119" t="s">
        <v>221</v>
      </c>
      <c r="D4" s="119" t="s">
        <v>0</v>
      </c>
      <c r="E4" s="119" t="s">
        <v>222</v>
      </c>
      <c r="F4" s="119" t="s">
        <v>223</v>
      </c>
      <c r="G4" s="120" t="s">
        <v>224</v>
      </c>
    </row>
    <row r="5" spans="1:7" s="127" customFormat="1" ht="40.5" customHeight="1">
      <c r="A5" s="122">
        <v>1</v>
      </c>
      <c r="B5" s="123" t="s">
        <v>389</v>
      </c>
      <c r="C5" s="124" t="s">
        <v>387</v>
      </c>
      <c r="D5" s="124" t="s">
        <v>388</v>
      </c>
      <c r="E5" s="125">
        <v>29850</v>
      </c>
      <c r="F5" s="123"/>
      <c r="G5" s="126"/>
    </row>
    <row r="6" spans="1:7" s="127" customFormat="1" ht="40.5" customHeight="1">
      <c r="A6" s="122">
        <v>2</v>
      </c>
      <c r="B6" s="123" t="s">
        <v>377</v>
      </c>
      <c r="C6" s="124" t="s">
        <v>378</v>
      </c>
      <c r="D6" s="124" t="s">
        <v>379</v>
      </c>
      <c r="E6" s="125">
        <v>22141</v>
      </c>
      <c r="F6" s="123"/>
      <c r="G6" s="126"/>
    </row>
    <row r="7" spans="1:7" s="127" customFormat="1" ht="40.5" customHeight="1">
      <c r="A7" s="490" t="s">
        <v>225</v>
      </c>
      <c r="B7" s="491"/>
      <c r="C7" s="491"/>
      <c r="D7" s="491"/>
      <c r="E7" s="128">
        <f>SUM(E5:E6)</f>
        <v>51991</v>
      </c>
      <c r="F7" s="129"/>
      <c r="G7" s="126"/>
    </row>
    <row r="8" spans="1:6" ht="23.25">
      <c r="A8" s="130"/>
      <c r="B8" s="130"/>
      <c r="E8" s="108"/>
      <c r="F8" s="131"/>
    </row>
    <row r="9" spans="1:6" ht="23.25">
      <c r="A9" s="130"/>
      <c r="B9" s="130"/>
      <c r="E9" s="108"/>
      <c r="F9" s="131"/>
    </row>
    <row r="10" spans="5:6" ht="23.25">
      <c r="E10" s="108"/>
      <c r="F10" s="131"/>
    </row>
    <row r="11" ht="23.25">
      <c r="E11" s="106"/>
    </row>
  </sheetData>
  <sheetProtection/>
  <mergeCells count="4">
    <mergeCell ref="A1:G1"/>
    <mergeCell ref="A2:G2"/>
    <mergeCell ref="A3:G3"/>
    <mergeCell ref="A7:D7"/>
  </mergeCells>
  <printOptions horizontalCentered="1"/>
  <pageMargins left="0.49" right="0.51" top="1.25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26">
      <selection activeCell="C26" sqref="C26"/>
    </sheetView>
  </sheetViews>
  <sheetFormatPr defaultColWidth="9.140625" defaultRowHeight="21.75"/>
  <cols>
    <col min="1" max="1" width="5.7109375" style="102" customWidth="1"/>
    <col min="2" max="2" width="32.7109375" style="102" customWidth="1"/>
    <col min="3" max="3" width="18.00390625" style="102" customWidth="1"/>
    <col min="4" max="4" width="7.140625" style="102" customWidth="1"/>
    <col min="5" max="5" width="18.00390625" style="102" customWidth="1"/>
    <col min="6" max="6" width="15.8515625" style="102" customWidth="1"/>
    <col min="7" max="7" width="20.28125" style="102" customWidth="1"/>
    <col min="8" max="16384" width="9.140625" style="102" customWidth="1"/>
  </cols>
  <sheetData>
    <row r="1" spans="1:5" ht="23.25">
      <c r="A1" s="488" t="s">
        <v>226</v>
      </c>
      <c r="B1" s="488"/>
      <c r="C1" s="488"/>
      <c r="D1" s="488"/>
      <c r="E1" s="488"/>
    </row>
    <row r="2" spans="1:5" ht="23.25">
      <c r="A2" s="492" t="s">
        <v>227</v>
      </c>
      <c r="B2" s="492"/>
      <c r="C2" s="492"/>
      <c r="D2" s="492"/>
      <c r="E2" s="492"/>
    </row>
    <row r="3" spans="1:5" ht="23.25">
      <c r="A3" s="492" t="s">
        <v>228</v>
      </c>
      <c r="B3" s="492"/>
      <c r="C3" s="492"/>
      <c r="D3" s="492"/>
      <c r="E3" s="492"/>
    </row>
    <row r="4" spans="1:5" ht="23.25">
      <c r="A4" s="492" t="s">
        <v>390</v>
      </c>
      <c r="B4" s="492"/>
      <c r="C4" s="492"/>
      <c r="D4" s="492"/>
      <c r="E4" s="492"/>
    </row>
    <row r="5" ht="7.5" customHeight="1"/>
    <row r="6" spans="1:5" ht="23.25">
      <c r="A6" s="132" t="s">
        <v>16</v>
      </c>
      <c r="C6" s="101" t="s">
        <v>25</v>
      </c>
      <c r="D6" s="101"/>
      <c r="E6" s="101" t="s">
        <v>229</v>
      </c>
    </row>
    <row r="7" spans="2:5" ht="23.25">
      <c r="B7" s="102" t="s">
        <v>230</v>
      </c>
      <c r="C7" s="106">
        <v>1369583.31</v>
      </c>
      <c r="D7" s="106"/>
      <c r="E7" s="106">
        <f>SUM(C7)</f>
        <v>1369583.31</v>
      </c>
    </row>
    <row r="8" spans="2:5" ht="23.25">
      <c r="B8" s="102" t="s">
        <v>232</v>
      </c>
      <c r="C8" s="106"/>
      <c r="D8" s="106"/>
      <c r="E8" s="106"/>
    </row>
    <row r="9" spans="2:5" ht="23.25">
      <c r="B9" s="102" t="s">
        <v>351</v>
      </c>
      <c r="C9" s="106"/>
      <c r="D9" s="106"/>
      <c r="E9" s="106"/>
    </row>
    <row r="10" spans="2:5" ht="23.25">
      <c r="B10" s="102" t="s">
        <v>233</v>
      </c>
      <c r="C10" s="106"/>
      <c r="D10" s="106"/>
      <c r="E10" s="106"/>
    </row>
    <row r="11" spans="2:5" ht="23.25">
      <c r="B11" s="102" t="s">
        <v>231</v>
      </c>
      <c r="C11" s="106">
        <v>5834.69</v>
      </c>
      <c r="D11" s="106"/>
      <c r="E11" s="106">
        <f>SUM(C11)</f>
        <v>5834.69</v>
      </c>
    </row>
    <row r="12" spans="2:5" ht="23.25">
      <c r="B12" s="102" t="s">
        <v>81</v>
      </c>
      <c r="C12" s="106"/>
      <c r="D12" s="106"/>
      <c r="E12" s="106"/>
    </row>
    <row r="13" spans="2:5" ht="23.25">
      <c r="B13" s="102" t="s">
        <v>75</v>
      </c>
      <c r="C13" s="106"/>
      <c r="D13" s="106"/>
      <c r="E13" s="106"/>
    </row>
    <row r="14" spans="2:5" ht="23.25">
      <c r="B14" s="102" t="s">
        <v>71</v>
      </c>
      <c r="C14" s="106"/>
      <c r="D14" s="106"/>
      <c r="E14" s="106"/>
    </row>
    <row r="15" spans="2:5" ht="23.25">
      <c r="B15" s="102" t="s">
        <v>384</v>
      </c>
      <c r="C15" s="106">
        <v>22890</v>
      </c>
      <c r="D15" s="106"/>
      <c r="E15" s="106">
        <f>SUM(C15)</f>
        <v>22890</v>
      </c>
    </row>
    <row r="16" spans="2:5" ht="23.25">
      <c r="B16" s="102" t="s">
        <v>19</v>
      </c>
      <c r="C16" s="106"/>
      <c r="D16" s="106"/>
      <c r="E16" s="106"/>
    </row>
    <row r="17" spans="2:5" ht="23.25">
      <c r="B17" s="102" t="s">
        <v>13</v>
      </c>
      <c r="C17" s="106"/>
      <c r="D17" s="106"/>
      <c r="E17" s="106"/>
    </row>
    <row r="18" spans="2:5" ht="23.25">
      <c r="B18" s="102" t="s">
        <v>87</v>
      </c>
      <c r="C18" s="106"/>
      <c r="D18" s="106"/>
      <c r="E18" s="106"/>
    </row>
    <row r="19" spans="2:5" ht="23.25">
      <c r="B19" s="52" t="s">
        <v>7</v>
      </c>
      <c r="C19" s="106"/>
      <c r="D19" s="106"/>
      <c r="E19" s="106"/>
    </row>
    <row r="20" spans="2:6" ht="24" thickBot="1">
      <c r="B20" s="117" t="s">
        <v>108</v>
      </c>
      <c r="C20" s="133">
        <f>SUM(C7:C19)</f>
        <v>1398308</v>
      </c>
      <c r="D20" s="134"/>
      <c r="E20" s="133">
        <f>SUM(E7:E19)</f>
        <v>1398308</v>
      </c>
      <c r="F20" s="106"/>
    </row>
    <row r="21" spans="1:5" ht="24" thickTop="1">
      <c r="A21" s="132" t="s">
        <v>43</v>
      </c>
      <c r="C21" s="106"/>
      <c r="D21" s="106"/>
      <c r="E21" s="106"/>
    </row>
    <row r="22" spans="2:6" ht="23.25">
      <c r="B22" s="102" t="s">
        <v>234</v>
      </c>
      <c r="C22" s="106">
        <f>1075050.84+3770</f>
        <v>1078820.84</v>
      </c>
      <c r="D22" s="106"/>
      <c r="E22" s="106">
        <f>SUM(C22)</f>
        <v>1078820.84</v>
      </c>
      <c r="F22" s="106"/>
    </row>
    <row r="23" spans="2:5" ht="23.25">
      <c r="B23" s="102" t="s">
        <v>235</v>
      </c>
      <c r="C23" s="106">
        <v>5488.45</v>
      </c>
      <c r="D23" s="106"/>
      <c r="E23" s="106">
        <f>SUM(C23)</f>
        <v>5488.45</v>
      </c>
    </row>
    <row r="24" spans="2:5" ht="23.25">
      <c r="B24" s="102" t="s">
        <v>236</v>
      </c>
      <c r="C24" s="106"/>
      <c r="D24" s="106"/>
      <c r="E24" s="106"/>
    </row>
    <row r="25" spans="2:5" ht="23.25">
      <c r="B25" s="102" t="s">
        <v>352</v>
      </c>
      <c r="C25" s="106">
        <f>1296950-3770</f>
        <v>1293180</v>
      </c>
      <c r="D25" s="106"/>
      <c r="E25" s="106">
        <f>SUM(C25)</f>
        <v>1293180</v>
      </c>
    </row>
    <row r="26" spans="2:6" ht="23.25">
      <c r="B26" s="102" t="s">
        <v>237</v>
      </c>
      <c r="C26" s="106"/>
      <c r="D26" s="106"/>
      <c r="E26" s="106"/>
      <c r="F26" s="106"/>
    </row>
    <row r="27" spans="2:5" ht="23.25">
      <c r="B27" s="102" t="s">
        <v>238</v>
      </c>
      <c r="C27" s="106"/>
      <c r="D27" s="106"/>
      <c r="E27" s="106"/>
    </row>
    <row r="28" spans="2:5" ht="23.25">
      <c r="B28" s="102" t="s">
        <v>239</v>
      </c>
      <c r="C28" s="106"/>
      <c r="D28" s="106"/>
      <c r="E28" s="106"/>
    </row>
    <row r="29" spans="2:5" ht="23.25">
      <c r="B29" s="102" t="s">
        <v>240</v>
      </c>
      <c r="C29" s="106"/>
      <c r="D29" s="106"/>
      <c r="E29" s="106"/>
    </row>
    <row r="30" spans="2:5" ht="23.25">
      <c r="B30" s="102" t="s">
        <v>18</v>
      </c>
      <c r="C30" s="106">
        <v>809770.88</v>
      </c>
      <c r="D30" s="106"/>
      <c r="E30" s="106">
        <f>SUM(C30)</f>
        <v>809770.88</v>
      </c>
    </row>
    <row r="31" spans="2:5" ht="23.25">
      <c r="B31" s="102" t="s">
        <v>70</v>
      </c>
      <c r="C31" s="106"/>
      <c r="D31" s="106"/>
      <c r="E31" s="106"/>
    </row>
    <row r="32" spans="2:5" ht="23.25">
      <c r="B32" s="102" t="s">
        <v>85</v>
      </c>
      <c r="C32" s="106"/>
      <c r="D32" s="106"/>
      <c r="E32" s="106"/>
    </row>
    <row r="33" spans="2:6" ht="24" thickBot="1">
      <c r="B33" s="117" t="s">
        <v>108</v>
      </c>
      <c r="C33" s="133">
        <f>SUM(C22:C32)</f>
        <v>3187260.17</v>
      </c>
      <c r="D33" s="135"/>
      <c r="E33" s="133">
        <f>SUM(E22:E32)</f>
        <v>3187260.17</v>
      </c>
      <c r="F33" s="106"/>
    </row>
    <row r="34" spans="2:6" ht="24.75" thickBot="1" thickTop="1">
      <c r="B34" s="102" t="s">
        <v>241</v>
      </c>
      <c r="C34" s="136">
        <f>SUM(C20-C33)</f>
        <v>-1788952.17</v>
      </c>
      <c r="D34" s="135"/>
      <c r="E34" s="136">
        <f>SUM(E20-E33)</f>
        <v>-1788952.17</v>
      </c>
      <c r="F34" s="106"/>
    </row>
    <row r="35" ht="24" thickTop="1"/>
    <row r="36" spans="3:5" ht="23.25">
      <c r="C36" s="106"/>
      <c r="E36" s="106"/>
    </row>
    <row r="40" spans="3:5" ht="23.25">
      <c r="C40" s="106"/>
      <c r="E40" s="106"/>
    </row>
    <row r="41" spans="3:5" ht="23.25">
      <c r="C41" s="106"/>
      <c r="E41" s="106"/>
    </row>
    <row r="42" spans="3:5" ht="23.25">
      <c r="C42" s="108"/>
      <c r="E42" s="106"/>
    </row>
    <row r="43" spans="2:8" ht="24">
      <c r="B43" s="106"/>
      <c r="C43" s="137"/>
      <c r="D43" s="138"/>
      <c r="E43" s="139"/>
      <c r="F43" s="140"/>
      <c r="G43" s="106"/>
      <c r="H43" s="141"/>
    </row>
    <row r="45" ht="23.25">
      <c r="C45" s="106"/>
    </row>
  </sheetData>
  <sheetProtection/>
  <mergeCells count="4">
    <mergeCell ref="A1:E1"/>
    <mergeCell ref="A2:E2"/>
    <mergeCell ref="A3:E3"/>
    <mergeCell ref="A4:E4"/>
  </mergeCells>
  <printOptions/>
  <pageMargins left="1.15" right="0.7" top="0.75" bottom="0.46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A122"/>
  <sheetViews>
    <sheetView zoomScalePageLayoutView="0" workbookViewId="0" topLeftCell="B1">
      <selection activeCell="H39" sqref="H39"/>
    </sheetView>
  </sheetViews>
  <sheetFormatPr defaultColWidth="9.140625" defaultRowHeight="21.75"/>
  <cols>
    <col min="1" max="1" width="0.5625" style="233" hidden="1" customWidth="1"/>
    <col min="2" max="2" width="15.28125" style="233" customWidth="1"/>
    <col min="3" max="3" width="1.57421875" style="233" customWidth="1"/>
    <col min="4" max="4" width="11.57421875" style="233" customWidth="1"/>
    <col min="5" max="5" width="9.140625" style="233" customWidth="1"/>
    <col min="6" max="6" width="10.8515625" style="233" customWidth="1"/>
    <col min="7" max="7" width="10.140625" style="233" customWidth="1"/>
    <col min="8" max="8" width="11.00390625" style="233" customWidth="1"/>
    <col min="9" max="9" width="11.140625" style="233" customWidth="1"/>
    <col min="10" max="10" width="6.28125" style="233" customWidth="1"/>
    <col min="11" max="11" width="10.00390625" style="233" customWidth="1"/>
    <col min="12" max="12" width="10.140625" style="233" customWidth="1"/>
    <col min="13" max="13" width="11.140625" style="233" customWidth="1"/>
    <col min="14" max="14" width="11.421875" style="233" customWidth="1"/>
    <col min="15" max="15" width="9.8515625" style="233" customWidth="1"/>
    <col min="16" max="16" width="8.140625" style="233" customWidth="1"/>
    <col min="17" max="17" width="9.7109375" style="233" customWidth="1"/>
    <col min="18" max="18" width="10.140625" style="233" customWidth="1"/>
    <col min="19" max="19" width="9.57421875" style="233" customWidth="1"/>
    <col min="20" max="20" width="8.421875" style="233" customWidth="1"/>
    <col min="21" max="21" width="8.8515625" style="233" customWidth="1"/>
    <col min="22" max="22" width="9.7109375" style="233" customWidth="1"/>
    <col min="23" max="24" width="11.140625" style="233" customWidth="1"/>
    <col min="25" max="25" width="12.00390625" style="233" customWidth="1"/>
    <col min="26" max="26" width="12.140625" style="233" customWidth="1"/>
    <col min="27" max="27" width="11.7109375" style="284" customWidth="1"/>
    <col min="28" max="16384" width="9.140625" style="233" customWidth="1"/>
  </cols>
  <sheetData>
    <row r="1" spans="2:26" ht="29.25">
      <c r="B1" s="513" t="s">
        <v>242</v>
      </c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</row>
    <row r="2" spans="2:27" s="234" customFormat="1" ht="29.25" customHeight="1">
      <c r="B2" s="514" t="s">
        <v>243</v>
      </c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285"/>
    </row>
    <row r="3" spans="2:27" s="234" customFormat="1" ht="27" customHeight="1">
      <c r="B3" s="514" t="s">
        <v>244</v>
      </c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285"/>
    </row>
    <row r="4" spans="2:27" s="234" customFormat="1" ht="31.5" customHeight="1" thickBot="1">
      <c r="B4" s="514" t="s">
        <v>380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14"/>
      <c r="W4" s="514"/>
      <c r="X4" s="514"/>
      <c r="Y4" s="514"/>
      <c r="Z4" s="514"/>
      <c r="AA4" s="285"/>
    </row>
    <row r="5" spans="2:27" s="149" customFormat="1" ht="34.5" customHeight="1" thickBot="1">
      <c r="B5" s="235" t="s">
        <v>245</v>
      </c>
      <c r="C5" s="236"/>
      <c r="D5" s="506" t="s">
        <v>246</v>
      </c>
      <c r="E5" s="507"/>
      <c r="F5" s="508"/>
      <c r="G5" s="237" t="s">
        <v>247</v>
      </c>
      <c r="H5" s="504" t="s">
        <v>248</v>
      </c>
      <c r="I5" s="509"/>
      <c r="J5" s="505"/>
      <c r="K5" s="237" t="s">
        <v>249</v>
      </c>
      <c r="L5" s="237" t="s">
        <v>250</v>
      </c>
      <c r="M5" s="504" t="s">
        <v>251</v>
      </c>
      <c r="N5" s="509"/>
      <c r="O5" s="509"/>
      <c r="P5" s="505"/>
      <c r="Q5" s="237" t="s">
        <v>252</v>
      </c>
      <c r="R5" s="504" t="s">
        <v>253</v>
      </c>
      <c r="S5" s="509"/>
      <c r="T5" s="505"/>
      <c r="U5" s="504" t="s">
        <v>254</v>
      </c>
      <c r="V5" s="505"/>
      <c r="W5" s="504" t="s">
        <v>255</v>
      </c>
      <c r="X5" s="505"/>
      <c r="Y5" s="237" t="s">
        <v>256</v>
      </c>
      <c r="Z5" s="238" t="s">
        <v>108</v>
      </c>
      <c r="AA5" s="283"/>
    </row>
    <row r="6" spans="2:27" s="149" customFormat="1" ht="36" customHeight="1" thickBot="1">
      <c r="B6" s="239" t="s">
        <v>257</v>
      </c>
      <c r="C6" s="240"/>
      <c r="D6" s="241" t="s">
        <v>258</v>
      </c>
      <c r="E6" s="241" t="s">
        <v>259</v>
      </c>
      <c r="F6" s="237" t="s">
        <v>260</v>
      </c>
      <c r="G6" s="237" t="s">
        <v>261</v>
      </c>
      <c r="H6" s="237" t="s">
        <v>262</v>
      </c>
      <c r="I6" s="237" t="s">
        <v>263</v>
      </c>
      <c r="J6" s="237" t="s">
        <v>264</v>
      </c>
      <c r="K6" s="237" t="s">
        <v>265</v>
      </c>
      <c r="L6" s="237" t="s">
        <v>266</v>
      </c>
      <c r="M6" s="237" t="s">
        <v>267</v>
      </c>
      <c r="N6" s="237" t="s">
        <v>268</v>
      </c>
      <c r="O6" s="237" t="s">
        <v>269</v>
      </c>
      <c r="P6" s="237" t="s">
        <v>270</v>
      </c>
      <c r="Q6" s="237" t="s">
        <v>271</v>
      </c>
      <c r="R6" s="237" t="s">
        <v>272</v>
      </c>
      <c r="S6" s="237" t="s">
        <v>273</v>
      </c>
      <c r="T6" s="237" t="s">
        <v>274</v>
      </c>
      <c r="U6" s="237" t="s">
        <v>275</v>
      </c>
      <c r="V6" s="237" t="s">
        <v>276</v>
      </c>
      <c r="W6" s="237" t="s">
        <v>277</v>
      </c>
      <c r="X6" s="237" t="s">
        <v>278</v>
      </c>
      <c r="Y6" s="237" t="s">
        <v>279</v>
      </c>
      <c r="Z6" s="242"/>
      <c r="AA6" s="283"/>
    </row>
    <row r="7" spans="2:27" s="152" customFormat="1" ht="23.25" customHeight="1">
      <c r="B7" s="243">
        <v>51000</v>
      </c>
      <c r="C7" s="244"/>
      <c r="D7" s="245">
        <v>0</v>
      </c>
      <c r="E7" s="245">
        <v>0</v>
      </c>
      <c r="F7" s="245">
        <v>0</v>
      </c>
      <c r="G7" s="245">
        <v>0</v>
      </c>
      <c r="H7" s="245">
        <v>0</v>
      </c>
      <c r="I7" s="245">
        <v>0</v>
      </c>
      <c r="J7" s="245">
        <v>0</v>
      </c>
      <c r="K7" s="245">
        <v>0</v>
      </c>
      <c r="L7" s="245">
        <v>0</v>
      </c>
      <c r="M7" s="245">
        <v>0</v>
      </c>
      <c r="N7" s="245">
        <v>0</v>
      </c>
      <c r="O7" s="245">
        <v>0</v>
      </c>
      <c r="P7" s="245">
        <v>0</v>
      </c>
      <c r="Q7" s="245">
        <v>0</v>
      </c>
      <c r="R7" s="245">
        <v>0</v>
      </c>
      <c r="S7" s="245">
        <v>0</v>
      </c>
      <c r="T7" s="245">
        <v>0</v>
      </c>
      <c r="U7" s="245">
        <v>0</v>
      </c>
      <c r="V7" s="245">
        <v>0</v>
      </c>
      <c r="W7" s="245">
        <v>0</v>
      </c>
      <c r="X7" s="245">
        <v>0</v>
      </c>
      <c r="Y7" s="245">
        <v>0</v>
      </c>
      <c r="Z7" s="246">
        <f aca="true" t="shared" si="0" ref="Z7:Z74">SUM(D7:Y7)</f>
        <v>0</v>
      </c>
      <c r="AA7" s="264"/>
    </row>
    <row r="8" spans="2:27" s="152" customFormat="1" ht="23.25" customHeight="1">
      <c r="B8" s="232">
        <v>110100</v>
      </c>
      <c r="C8" s="154"/>
      <c r="D8" s="146">
        <v>0</v>
      </c>
      <c r="E8" s="146">
        <v>0</v>
      </c>
      <c r="F8" s="146">
        <v>0</v>
      </c>
      <c r="G8" s="146">
        <v>0</v>
      </c>
      <c r="H8" s="146">
        <v>0</v>
      </c>
      <c r="I8" s="146">
        <v>0</v>
      </c>
      <c r="J8" s="146">
        <v>0</v>
      </c>
      <c r="K8" s="146">
        <v>0</v>
      </c>
      <c r="L8" s="146">
        <v>0</v>
      </c>
      <c r="M8" s="146">
        <v>0</v>
      </c>
      <c r="N8" s="146">
        <v>0</v>
      </c>
      <c r="O8" s="146">
        <v>0</v>
      </c>
      <c r="P8" s="146">
        <v>0</v>
      </c>
      <c r="Q8" s="146">
        <v>0</v>
      </c>
      <c r="R8" s="146">
        <v>0</v>
      </c>
      <c r="S8" s="146">
        <v>0</v>
      </c>
      <c r="T8" s="146">
        <v>0</v>
      </c>
      <c r="U8" s="146">
        <v>0</v>
      </c>
      <c r="V8" s="146">
        <v>0</v>
      </c>
      <c r="W8" s="146">
        <v>0</v>
      </c>
      <c r="X8" s="146">
        <v>0</v>
      </c>
      <c r="Y8" s="146">
        <v>0</v>
      </c>
      <c r="Z8" s="146">
        <f t="shared" si="0"/>
        <v>0</v>
      </c>
      <c r="AA8" s="264"/>
    </row>
    <row r="9" spans="2:27" s="152" customFormat="1" ht="23.25" customHeight="1">
      <c r="B9" s="232">
        <v>110200</v>
      </c>
      <c r="C9" s="154"/>
      <c r="D9" s="146">
        <v>0</v>
      </c>
      <c r="E9" s="146">
        <v>0</v>
      </c>
      <c r="F9" s="146">
        <v>0</v>
      </c>
      <c r="G9" s="146">
        <v>0</v>
      </c>
      <c r="H9" s="146">
        <v>0</v>
      </c>
      <c r="I9" s="146">
        <v>0</v>
      </c>
      <c r="J9" s="146">
        <v>0</v>
      </c>
      <c r="K9" s="146">
        <v>0</v>
      </c>
      <c r="L9" s="146">
        <v>0</v>
      </c>
      <c r="M9" s="146">
        <v>0</v>
      </c>
      <c r="N9" s="146">
        <v>0</v>
      </c>
      <c r="O9" s="146">
        <v>0</v>
      </c>
      <c r="P9" s="146">
        <v>0</v>
      </c>
      <c r="Q9" s="146">
        <v>0</v>
      </c>
      <c r="R9" s="146">
        <v>0</v>
      </c>
      <c r="S9" s="146">
        <v>0</v>
      </c>
      <c r="T9" s="146">
        <v>0</v>
      </c>
      <c r="U9" s="146">
        <v>0</v>
      </c>
      <c r="V9" s="146">
        <v>0</v>
      </c>
      <c r="W9" s="146">
        <v>0</v>
      </c>
      <c r="X9" s="146">
        <v>0</v>
      </c>
      <c r="Y9" s="146">
        <v>21083.96</v>
      </c>
      <c r="Z9" s="146">
        <f t="shared" si="0"/>
        <v>21083.96</v>
      </c>
      <c r="AA9" s="264"/>
    </row>
    <row r="10" spans="2:27" s="152" customFormat="1" ht="23.25" customHeight="1">
      <c r="B10" s="150">
        <v>110300</v>
      </c>
      <c r="C10" s="151"/>
      <c r="D10" s="146">
        <v>0</v>
      </c>
      <c r="E10" s="146">
        <v>0</v>
      </c>
      <c r="F10" s="146">
        <v>0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0</v>
      </c>
      <c r="N10" s="146">
        <v>0</v>
      </c>
      <c r="O10" s="146">
        <v>0</v>
      </c>
      <c r="P10" s="146">
        <v>0</v>
      </c>
      <c r="Q10" s="146">
        <v>0</v>
      </c>
      <c r="R10" s="146">
        <v>0</v>
      </c>
      <c r="S10" s="146">
        <v>0</v>
      </c>
      <c r="T10" s="146">
        <v>0</v>
      </c>
      <c r="U10" s="146">
        <v>0</v>
      </c>
      <c r="V10" s="146">
        <v>0</v>
      </c>
      <c r="W10" s="146">
        <v>0</v>
      </c>
      <c r="X10" s="146">
        <v>0</v>
      </c>
      <c r="Y10" s="146">
        <f>12007+188</f>
        <v>12195</v>
      </c>
      <c r="Z10" s="146">
        <f t="shared" si="0"/>
        <v>12195</v>
      </c>
      <c r="AA10" s="264"/>
    </row>
    <row r="11" spans="2:27" s="152" customFormat="1" ht="23.25" customHeight="1">
      <c r="B11" s="150">
        <v>110700</v>
      </c>
      <c r="C11" s="151"/>
      <c r="D11" s="146">
        <v>0</v>
      </c>
      <c r="E11" s="146">
        <v>0</v>
      </c>
      <c r="F11" s="146">
        <v>0</v>
      </c>
      <c r="G11" s="146">
        <v>0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 s="146">
        <v>0</v>
      </c>
      <c r="N11" s="146">
        <v>0</v>
      </c>
      <c r="O11" s="146">
        <v>0</v>
      </c>
      <c r="P11" s="146">
        <v>0</v>
      </c>
      <c r="Q11" s="146">
        <v>0</v>
      </c>
      <c r="R11" s="146">
        <v>0</v>
      </c>
      <c r="S11" s="146">
        <v>0</v>
      </c>
      <c r="T11" s="146">
        <v>0</v>
      </c>
      <c r="U11" s="146">
        <v>0</v>
      </c>
      <c r="V11" s="146">
        <v>0</v>
      </c>
      <c r="W11" s="146">
        <v>0</v>
      </c>
      <c r="X11" s="146">
        <v>0</v>
      </c>
      <c r="Y11" s="146">
        <v>0</v>
      </c>
      <c r="Z11" s="146">
        <f t="shared" si="0"/>
        <v>0</v>
      </c>
      <c r="AA11" s="264"/>
    </row>
    <row r="12" spans="2:27" s="152" customFormat="1" ht="23.25" customHeight="1">
      <c r="B12" s="150">
        <v>110800</v>
      </c>
      <c r="C12" s="151"/>
      <c r="D12" s="146">
        <v>0</v>
      </c>
      <c r="E12" s="146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146">
        <v>0</v>
      </c>
      <c r="S12" s="146">
        <v>0</v>
      </c>
      <c r="T12" s="146">
        <v>0</v>
      </c>
      <c r="U12" s="146">
        <v>0</v>
      </c>
      <c r="V12" s="146">
        <v>0</v>
      </c>
      <c r="W12" s="146">
        <v>0</v>
      </c>
      <c r="X12" s="146">
        <v>0</v>
      </c>
      <c r="Y12" s="146">
        <v>0</v>
      </c>
      <c r="Z12" s="146">
        <f t="shared" si="0"/>
        <v>0</v>
      </c>
      <c r="AA12" s="264"/>
    </row>
    <row r="13" spans="2:27" s="152" customFormat="1" ht="23.25" customHeight="1">
      <c r="B13" s="150">
        <v>110900</v>
      </c>
      <c r="C13" s="151"/>
      <c r="D13" s="146">
        <v>0</v>
      </c>
      <c r="E13" s="146">
        <v>0</v>
      </c>
      <c r="F13" s="146">
        <v>0</v>
      </c>
      <c r="G13" s="146">
        <v>0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6">
        <v>0</v>
      </c>
      <c r="Q13" s="146">
        <v>0</v>
      </c>
      <c r="R13" s="146">
        <v>0</v>
      </c>
      <c r="S13" s="146">
        <v>0</v>
      </c>
      <c r="T13" s="146">
        <v>0</v>
      </c>
      <c r="U13" s="146">
        <v>0</v>
      </c>
      <c r="V13" s="146">
        <v>0</v>
      </c>
      <c r="W13" s="146">
        <v>0</v>
      </c>
      <c r="X13" s="146">
        <v>0</v>
      </c>
      <c r="Y13" s="146">
        <v>3500</v>
      </c>
      <c r="Z13" s="146">
        <f t="shared" si="0"/>
        <v>3500</v>
      </c>
      <c r="AA13" s="264"/>
    </row>
    <row r="14" spans="2:27" s="152" customFormat="1" ht="23.25" customHeight="1">
      <c r="B14" s="150">
        <v>111000</v>
      </c>
      <c r="C14" s="151"/>
      <c r="D14" s="146">
        <v>0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v>0</v>
      </c>
      <c r="Q14" s="146">
        <v>0</v>
      </c>
      <c r="R14" s="146">
        <v>0</v>
      </c>
      <c r="S14" s="146">
        <v>0</v>
      </c>
      <c r="T14" s="146">
        <v>0</v>
      </c>
      <c r="U14" s="146">
        <v>0</v>
      </c>
      <c r="V14" s="146">
        <v>0</v>
      </c>
      <c r="W14" s="146">
        <v>0</v>
      </c>
      <c r="X14" s="146">
        <v>0</v>
      </c>
      <c r="Y14" s="146">
        <v>0</v>
      </c>
      <c r="Z14" s="146">
        <f t="shared" si="0"/>
        <v>0</v>
      </c>
      <c r="AA14" s="264"/>
    </row>
    <row r="15" spans="2:27" s="152" customFormat="1" ht="23.25" customHeight="1">
      <c r="B15" s="150">
        <v>111100</v>
      </c>
      <c r="C15" s="151"/>
      <c r="D15" s="146">
        <v>0</v>
      </c>
      <c r="E15" s="146">
        <v>0</v>
      </c>
      <c r="F15" s="146">
        <v>0</v>
      </c>
      <c r="G15" s="146">
        <v>0</v>
      </c>
      <c r="H15" s="146">
        <v>0</v>
      </c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46">
        <v>0</v>
      </c>
      <c r="P15" s="146">
        <v>0</v>
      </c>
      <c r="Q15" s="146">
        <v>0</v>
      </c>
      <c r="R15" s="146">
        <v>0</v>
      </c>
      <c r="S15" s="146">
        <v>0</v>
      </c>
      <c r="T15" s="146">
        <v>0</v>
      </c>
      <c r="U15" s="146">
        <v>0</v>
      </c>
      <c r="V15" s="146">
        <v>0</v>
      </c>
      <c r="W15" s="146">
        <v>0</v>
      </c>
      <c r="X15" s="146">
        <v>0</v>
      </c>
      <c r="Y15" s="146">
        <v>0</v>
      </c>
      <c r="Z15" s="146">
        <f t="shared" si="0"/>
        <v>0</v>
      </c>
      <c r="AA15" s="264"/>
    </row>
    <row r="16" spans="2:27" s="152" customFormat="1" ht="23.25" customHeight="1" thickBot="1">
      <c r="B16" s="247">
        <v>120100</v>
      </c>
      <c r="C16" s="248"/>
      <c r="D16" s="231">
        <v>0</v>
      </c>
      <c r="E16" s="231">
        <v>0</v>
      </c>
      <c r="F16" s="231">
        <v>0</v>
      </c>
      <c r="G16" s="231">
        <v>0</v>
      </c>
      <c r="H16" s="231">
        <v>0</v>
      </c>
      <c r="I16" s="231">
        <v>0</v>
      </c>
      <c r="J16" s="231">
        <v>0</v>
      </c>
      <c r="K16" s="231">
        <v>0</v>
      </c>
      <c r="L16" s="231">
        <v>0</v>
      </c>
      <c r="M16" s="231">
        <v>0</v>
      </c>
      <c r="N16" s="231">
        <v>0</v>
      </c>
      <c r="O16" s="231">
        <v>0</v>
      </c>
      <c r="P16" s="231">
        <v>0</v>
      </c>
      <c r="Q16" s="231">
        <v>0</v>
      </c>
      <c r="R16" s="231">
        <v>0</v>
      </c>
      <c r="S16" s="231">
        <v>0</v>
      </c>
      <c r="T16" s="231">
        <v>0</v>
      </c>
      <c r="U16" s="231">
        <v>0</v>
      </c>
      <c r="V16" s="231">
        <v>0</v>
      </c>
      <c r="W16" s="231">
        <v>0</v>
      </c>
      <c r="X16" s="231">
        <v>0</v>
      </c>
      <c r="Y16" s="231">
        <v>0</v>
      </c>
      <c r="Z16" s="231">
        <f t="shared" si="0"/>
        <v>0</v>
      </c>
      <c r="AA16" s="264"/>
    </row>
    <row r="17" spans="2:27" s="149" customFormat="1" ht="23.25" customHeight="1" thickBot="1">
      <c r="B17" s="493" t="s">
        <v>280</v>
      </c>
      <c r="C17" s="494"/>
      <c r="D17" s="147">
        <f aca="true" t="shared" si="1" ref="D17:W17">SUM(D7:D16)</f>
        <v>0</v>
      </c>
      <c r="E17" s="147">
        <f t="shared" si="1"/>
        <v>0</v>
      </c>
      <c r="F17" s="147">
        <f t="shared" si="1"/>
        <v>0</v>
      </c>
      <c r="G17" s="147">
        <f t="shared" si="1"/>
        <v>0</v>
      </c>
      <c r="H17" s="147">
        <f t="shared" si="1"/>
        <v>0</v>
      </c>
      <c r="I17" s="147">
        <f t="shared" si="1"/>
        <v>0</v>
      </c>
      <c r="J17" s="147">
        <f t="shared" si="1"/>
        <v>0</v>
      </c>
      <c r="K17" s="147">
        <f t="shared" si="1"/>
        <v>0</v>
      </c>
      <c r="L17" s="147">
        <f t="shared" si="1"/>
        <v>0</v>
      </c>
      <c r="M17" s="147">
        <f t="shared" si="1"/>
        <v>0</v>
      </c>
      <c r="N17" s="147">
        <f t="shared" si="1"/>
        <v>0</v>
      </c>
      <c r="O17" s="147">
        <f t="shared" si="1"/>
        <v>0</v>
      </c>
      <c r="P17" s="147">
        <f t="shared" si="1"/>
        <v>0</v>
      </c>
      <c r="Q17" s="147">
        <f t="shared" si="1"/>
        <v>0</v>
      </c>
      <c r="R17" s="147">
        <f t="shared" si="1"/>
        <v>0</v>
      </c>
      <c r="S17" s="147">
        <f t="shared" si="1"/>
        <v>0</v>
      </c>
      <c r="T17" s="147">
        <f t="shared" si="1"/>
        <v>0</v>
      </c>
      <c r="U17" s="147">
        <f t="shared" si="1"/>
        <v>0</v>
      </c>
      <c r="V17" s="147">
        <f t="shared" si="1"/>
        <v>0</v>
      </c>
      <c r="W17" s="147">
        <f t="shared" si="1"/>
        <v>0</v>
      </c>
      <c r="X17" s="147">
        <f>SUM(X7:X16)</f>
        <v>0</v>
      </c>
      <c r="Y17" s="147">
        <f>SUM(Y7:Y16)</f>
        <v>36778.96</v>
      </c>
      <c r="Z17" s="191">
        <f t="shared" si="0"/>
        <v>36778.96</v>
      </c>
      <c r="AA17" s="283"/>
    </row>
    <row r="18" spans="2:27" s="149" customFormat="1" ht="23.25" customHeight="1" thickBot="1">
      <c r="B18" s="493" t="s">
        <v>281</v>
      </c>
      <c r="C18" s="494"/>
      <c r="D18" s="147">
        <v>0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7">
        <v>0</v>
      </c>
      <c r="S18" s="147">
        <v>0</v>
      </c>
      <c r="T18" s="147">
        <v>0</v>
      </c>
      <c r="U18" s="147">
        <v>0</v>
      </c>
      <c r="V18" s="147">
        <v>0</v>
      </c>
      <c r="W18" s="147">
        <f>SUM(W7:W16)</f>
        <v>0</v>
      </c>
      <c r="X18" s="147">
        <f>SUM(X7:X16)</f>
        <v>0</v>
      </c>
      <c r="Y18" s="147">
        <f>SUM(Y17)</f>
        <v>36778.96</v>
      </c>
      <c r="Z18" s="147">
        <f>SUM(D18:Y18)</f>
        <v>36778.96</v>
      </c>
      <c r="AA18" s="283"/>
    </row>
    <row r="19" spans="2:27" s="152" customFormat="1" ht="23.25" customHeight="1">
      <c r="B19" s="153">
        <v>521000</v>
      </c>
      <c r="C19" s="154"/>
      <c r="D19" s="148">
        <v>0</v>
      </c>
      <c r="E19" s="148">
        <v>0</v>
      </c>
      <c r="F19" s="148">
        <v>0</v>
      </c>
      <c r="G19" s="148">
        <v>0</v>
      </c>
      <c r="H19" s="148">
        <v>0</v>
      </c>
      <c r="I19" s="148">
        <v>0</v>
      </c>
      <c r="J19" s="148">
        <v>0</v>
      </c>
      <c r="K19" s="148">
        <v>0</v>
      </c>
      <c r="L19" s="148">
        <v>0</v>
      </c>
      <c r="M19" s="148">
        <v>0</v>
      </c>
      <c r="N19" s="148">
        <v>0</v>
      </c>
      <c r="O19" s="148">
        <v>0</v>
      </c>
      <c r="P19" s="148">
        <v>0</v>
      </c>
      <c r="Q19" s="148">
        <v>0</v>
      </c>
      <c r="R19" s="148">
        <v>0</v>
      </c>
      <c r="S19" s="148">
        <v>0</v>
      </c>
      <c r="T19" s="148">
        <v>0</v>
      </c>
      <c r="U19" s="148">
        <v>0</v>
      </c>
      <c r="V19" s="148">
        <v>0</v>
      </c>
      <c r="W19" s="148">
        <v>0</v>
      </c>
      <c r="X19" s="148">
        <v>0</v>
      </c>
      <c r="Y19" s="148">
        <v>0</v>
      </c>
      <c r="Z19" s="148">
        <f t="shared" si="0"/>
        <v>0</v>
      </c>
      <c r="AA19" s="264"/>
    </row>
    <row r="20" spans="2:27" s="152" customFormat="1" ht="23.25" customHeight="1">
      <c r="B20" s="270">
        <v>210100</v>
      </c>
      <c r="C20" s="154"/>
      <c r="D20" s="146">
        <v>57960</v>
      </c>
      <c r="E20" s="146">
        <v>0</v>
      </c>
      <c r="F20" s="146">
        <v>0</v>
      </c>
      <c r="G20" s="146">
        <v>0</v>
      </c>
      <c r="H20" s="146">
        <v>0</v>
      </c>
      <c r="I20" s="146">
        <v>0</v>
      </c>
      <c r="J20" s="146">
        <v>0</v>
      </c>
      <c r="K20" s="146">
        <v>0</v>
      </c>
      <c r="L20" s="146">
        <v>0</v>
      </c>
      <c r="M20" s="146">
        <v>0</v>
      </c>
      <c r="N20" s="146">
        <v>0</v>
      </c>
      <c r="O20" s="146">
        <v>0</v>
      </c>
      <c r="P20" s="146">
        <v>0</v>
      </c>
      <c r="Q20" s="146">
        <v>0</v>
      </c>
      <c r="R20" s="146">
        <v>0</v>
      </c>
      <c r="S20" s="146">
        <v>0</v>
      </c>
      <c r="T20" s="146">
        <v>0</v>
      </c>
      <c r="U20" s="146">
        <v>0</v>
      </c>
      <c r="V20" s="146">
        <v>0</v>
      </c>
      <c r="W20" s="146">
        <v>0</v>
      </c>
      <c r="X20" s="146">
        <v>0</v>
      </c>
      <c r="Y20" s="146">
        <v>0</v>
      </c>
      <c r="Z20" s="146">
        <f t="shared" si="0"/>
        <v>57960</v>
      </c>
      <c r="AA20" s="264"/>
    </row>
    <row r="21" spans="2:27" s="152" customFormat="1" ht="23.25" customHeight="1">
      <c r="B21" s="271">
        <v>210200</v>
      </c>
      <c r="C21" s="154"/>
      <c r="D21" s="146">
        <v>10000</v>
      </c>
      <c r="E21" s="146">
        <v>0</v>
      </c>
      <c r="F21" s="146">
        <v>0</v>
      </c>
      <c r="G21" s="146">
        <v>0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  <c r="M21" s="146">
        <v>0</v>
      </c>
      <c r="N21" s="146">
        <v>0</v>
      </c>
      <c r="O21" s="146">
        <v>0</v>
      </c>
      <c r="P21" s="146">
        <v>0</v>
      </c>
      <c r="Q21" s="146">
        <v>0</v>
      </c>
      <c r="R21" s="146">
        <v>0</v>
      </c>
      <c r="S21" s="146">
        <v>0</v>
      </c>
      <c r="T21" s="146">
        <v>0</v>
      </c>
      <c r="U21" s="146">
        <v>0</v>
      </c>
      <c r="V21" s="146">
        <v>0</v>
      </c>
      <c r="W21" s="146">
        <v>0</v>
      </c>
      <c r="X21" s="146">
        <v>0</v>
      </c>
      <c r="Y21" s="146">
        <v>0</v>
      </c>
      <c r="Z21" s="146">
        <f>SUM(D21:Y21)</f>
        <v>10000</v>
      </c>
      <c r="AA21" s="264"/>
    </row>
    <row r="22" spans="2:27" s="152" customFormat="1" ht="23.25" customHeight="1">
      <c r="B22" s="270">
        <v>210300</v>
      </c>
      <c r="C22" s="154"/>
      <c r="D22" s="146">
        <v>10000</v>
      </c>
      <c r="E22" s="146">
        <v>0</v>
      </c>
      <c r="F22" s="146">
        <v>0</v>
      </c>
      <c r="G22" s="146">
        <v>0</v>
      </c>
      <c r="H22" s="146">
        <v>0</v>
      </c>
      <c r="I22" s="146">
        <v>0</v>
      </c>
      <c r="J22" s="146">
        <v>0</v>
      </c>
      <c r="K22" s="146">
        <v>0</v>
      </c>
      <c r="L22" s="146">
        <v>0</v>
      </c>
      <c r="M22" s="146">
        <v>0</v>
      </c>
      <c r="N22" s="146">
        <v>0</v>
      </c>
      <c r="O22" s="146">
        <v>0</v>
      </c>
      <c r="P22" s="146">
        <v>0</v>
      </c>
      <c r="Q22" s="146">
        <v>0</v>
      </c>
      <c r="R22" s="146">
        <v>0</v>
      </c>
      <c r="S22" s="146">
        <v>0</v>
      </c>
      <c r="T22" s="146">
        <v>0</v>
      </c>
      <c r="U22" s="146">
        <v>0</v>
      </c>
      <c r="V22" s="146">
        <v>0</v>
      </c>
      <c r="W22" s="146">
        <v>0</v>
      </c>
      <c r="X22" s="146">
        <v>0</v>
      </c>
      <c r="Y22" s="146">
        <v>0</v>
      </c>
      <c r="Z22" s="146">
        <f>SUM(D22:Y22)</f>
        <v>10000</v>
      </c>
      <c r="AA22" s="264"/>
    </row>
    <row r="23" spans="2:27" s="152" customFormat="1" ht="23.25" customHeight="1">
      <c r="B23" s="270">
        <v>210400</v>
      </c>
      <c r="C23" s="154"/>
      <c r="D23" s="146">
        <v>16560</v>
      </c>
      <c r="E23" s="146">
        <v>0</v>
      </c>
      <c r="F23" s="146">
        <v>0</v>
      </c>
      <c r="G23" s="146">
        <v>0</v>
      </c>
      <c r="H23" s="146">
        <v>0</v>
      </c>
      <c r="I23" s="146">
        <v>0</v>
      </c>
      <c r="J23" s="146">
        <v>0</v>
      </c>
      <c r="K23" s="146">
        <v>0</v>
      </c>
      <c r="L23" s="146">
        <v>0</v>
      </c>
      <c r="M23" s="146">
        <v>0</v>
      </c>
      <c r="N23" s="146">
        <v>0</v>
      </c>
      <c r="O23" s="146">
        <v>0</v>
      </c>
      <c r="P23" s="146">
        <v>0</v>
      </c>
      <c r="Q23" s="146">
        <v>0</v>
      </c>
      <c r="R23" s="146">
        <v>0</v>
      </c>
      <c r="S23" s="146">
        <v>0</v>
      </c>
      <c r="T23" s="146">
        <v>0</v>
      </c>
      <c r="U23" s="146">
        <v>0</v>
      </c>
      <c r="V23" s="146">
        <v>0</v>
      </c>
      <c r="W23" s="146">
        <v>0</v>
      </c>
      <c r="X23" s="146">
        <v>0</v>
      </c>
      <c r="Y23" s="146">
        <v>0</v>
      </c>
      <c r="Z23" s="146">
        <f>SUM(D23:Y23)</f>
        <v>16560</v>
      </c>
      <c r="AA23" s="264"/>
    </row>
    <row r="24" spans="2:27" s="152" customFormat="1" ht="23.25" customHeight="1" thickBot="1">
      <c r="B24" s="270">
        <v>210600</v>
      </c>
      <c r="C24" s="154"/>
      <c r="D24" s="146">
        <v>124200</v>
      </c>
      <c r="E24" s="146">
        <v>0</v>
      </c>
      <c r="F24" s="146">
        <v>0</v>
      </c>
      <c r="G24" s="146">
        <v>0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6">
        <v>0</v>
      </c>
      <c r="V24" s="146">
        <v>0</v>
      </c>
      <c r="W24" s="146">
        <v>0</v>
      </c>
      <c r="X24" s="146">
        <v>0</v>
      </c>
      <c r="Y24" s="146">
        <v>0</v>
      </c>
      <c r="Z24" s="231">
        <f t="shared" si="0"/>
        <v>124200</v>
      </c>
      <c r="AA24" s="264"/>
    </row>
    <row r="25" spans="2:27" s="149" customFormat="1" ht="23.25" customHeight="1" thickBot="1">
      <c r="B25" s="493" t="s">
        <v>280</v>
      </c>
      <c r="C25" s="494"/>
      <c r="D25" s="147">
        <f aca="true" t="shared" si="2" ref="D25:Y25">SUM(D20:D24)</f>
        <v>218720</v>
      </c>
      <c r="E25" s="147">
        <f t="shared" si="2"/>
        <v>0</v>
      </c>
      <c r="F25" s="147">
        <f t="shared" si="2"/>
        <v>0</v>
      </c>
      <c r="G25" s="147">
        <f t="shared" si="2"/>
        <v>0</v>
      </c>
      <c r="H25" s="147">
        <f t="shared" si="2"/>
        <v>0</v>
      </c>
      <c r="I25" s="147">
        <f t="shared" si="2"/>
        <v>0</v>
      </c>
      <c r="J25" s="147">
        <f t="shared" si="2"/>
        <v>0</v>
      </c>
      <c r="K25" s="147">
        <f t="shared" si="2"/>
        <v>0</v>
      </c>
      <c r="L25" s="147">
        <f t="shared" si="2"/>
        <v>0</v>
      </c>
      <c r="M25" s="147">
        <f t="shared" si="2"/>
        <v>0</v>
      </c>
      <c r="N25" s="147">
        <f t="shared" si="2"/>
        <v>0</v>
      </c>
      <c r="O25" s="147">
        <f t="shared" si="2"/>
        <v>0</v>
      </c>
      <c r="P25" s="147">
        <f t="shared" si="2"/>
        <v>0</v>
      </c>
      <c r="Q25" s="147">
        <f t="shared" si="2"/>
        <v>0</v>
      </c>
      <c r="R25" s="147">
        <f t="shared" si="2"/>
        <v>0</v>
      </c>
      <c r="S25" s="147">
        <f t="shared" si="2"/>
        <v>0</v>
      </c>
      <c r="T25" s="147">
        <f t="shared" si="2"/>
        <v>0</v>
      </c>
      <c r="U25" s="147">
        <f t="shared" si="2"/>
        <v>0</v>
      </c>
      <c r="V25" s="147">
        <f t="shared" si="2"/>
        <v>0</v>
      </c>
      <c r="W25" s="147">
        <f t="shared" si="2"/>
        <v>0</v>
      </c>
      <c r="X25" s="147">
        <f>SUM(X20:X24)</f>
        <v>0</v>
      </c>
      <c r="Y25" s="147">
        <f t="shared" si="2"/>
        <v>0</v>
      </c>
      <c r="Z25" s="191">
        <f t="shared" si="0"/>
        <v>218720</v>
      </c>
      <c r="AA25" s="283"/>
    </row>
    <row r="26" spans="2:27" s="149" customFormat="1" ht="23.25" customHeight="1" thickBot="1">
      <c r="B26" s="493" t="s">
        <v>281</v>
      </c>
      <c r="C26" s="494"/>
      <c r="D26" s="147">
        <f>SUM(D25)</f>
        <v>218720</v>
      </c>
      <c r="E26" s="147">
        <f aca="true" t="shared" si="3" ref="E26:Y26">SUM(E25)</f>
        <v>0</v>
      </c>
      <c r="F26" s="147">
        <f t="shared" si="3"/>
        <v>0</v>
      </c>
      <c r="G26" s="147">
        <f t="shared" si="3"/>
        <v>0</v>
      </c>
      <c r="H26" s="147">
        <f t="shared" si="3"/>
        <v>0</v>
      </c>
      <c r="I26" s="147">
        <f t="shared" si="3"/>
        <v>0</v>
      </c>
      <c r="J26" s="147">
        <f t="shared" si="3"/>
        <v>0</v>
      </c>
      <c r="K26" s="147">
        <f t="shared" si="3"/>
        <v>0</v>
      </c>
      <c r="L26" s="147">
        <f t="shared" si="3"/>
        <v>0</v>
      </c>
      <c r="M26" s="147">
        <f t="shared" si="3"/>
        <v>0</v>
      </c>
      <c r="N26" s="147">
        <f t="shared" si="3"/>
        <v>0</v>
      </c>
      <c r="O26" s="147">
        <f t="shared" si="3"/>
        <v>0</v>
      </c>
      <c r="P26" s="147">
        <f t="shared" si="3"/>
        <v>0</v>
      </c>
      <c r="Q26" s="147">
        <f t="shared" si="3"/>
        <v>0</v>
      </c>
      <c r="R26" s="147">
        <f t="shared" si="3"/>
        <v>0</v>
      </c>
      <c r="S26" s="147">
        <f t="shared" si="3"/>
        <v>0</v>
      </c>
      <c r="T26" s="147">
        <f t="shared" si="3"/>
        <v>0</v>
      </c>
      <c r="U26" s="147">
        <f t="shared" si="3"/>
        <v>0</v>
      </c>
      <c r="V26" s="147">
        <f t="shared" si="3"/>
        <v>0</v>
      </c>
      <c r="W26" s="147">
        <f t="shared" si="3"/>
        <v>0</v>
      </c>
      <c r="X26" s="147">
        <f>SUM(X25)</f>
        <v>0</v>
      </c>
      <c r="Y26" s="147">
        <f t="shared" si="3"/>
        <v>0</v>
      </c>
      <c r="Z26" s="191">
        <f t="shared" si="0"/>
        <v>218720</v>
      </c>
      <c r="AA26" s="283"/>
    </row>
    <row r="27" spans="2:27" s="149" customFormat="1" ht="23.25" customHeight="1">
      <c r="B27" s="249"/>
      <c r="C27" s="249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1"/>
      <c r="AA27" s="283"/>
    </row>
    <row r="28" spans="2:27" s="252" customFormat="1" ht="23.25" customHeight="1" thickBot="1">
      <c r="B28" s="249"/>
      <c r="C28" s="249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1"/>
      <c r="AA28" s="250"/>
    </row>
    <row r="29" spans="2:27" s="149" customFormat="1" ht="34.5" customHeight="1" thickBot="1">
      <c r="B29" s="235" t="s">
        <v>245</v>
      </c>
      <c r="C29" s="236"/>
      <c r="D29" s="506" t="s">
        <v>246</v>
      </c>
      <c r="E29" s="507"/>
      <c r="F29" s="508"/>
      <c r="G29" s="237" t="s">
        <v>247</v>
      </c>
      <c r="H29" s="504" t="s">
        <v>248</v>
      </c>
      <c r="I29" s="509"/>
      <c r="J29" s="505"/>
      <c r="K29" s="237" t="s">
        <v>249</v>
      </c>
      <c r="L29" s="237" t="s">
        <v>250</v>
      </c>
      <c r="M29" s="504" t="s">
        <v>251</v>
      </c>
      <c r="N29" s="509"/>
      <c r="O29" s="509"/>
      <c r="P29" s="505"/>
      <c r="Q29" s="237" t="s">
        <v>252</v>
      </c>
      <c r="R29" s="504" t="s">
        <v>253</v>
      </c>
      <c r="S29" s="509"/>
      <c r="T29" s="505"/>
      <c r="U29" s="504" t="s">
        <v>254</v>
      </c>
      <c r="V29" s="505"/>
      <c r="W29" s="504" t="s">
        <v>255</v>
      </c>
      <c r="X29" s="505"/>
      <c r="Y29" s="237" t="s">
        <v>256</v>
      </c>
      <c r="Z29" s="238" t="s">
        <v>108</v>
      </c>
      <c r="AA29" s="283"/>
    </row>
    <row r="30" spans="2:27" s="149" customFormat="1" ht="36" customHeight="1" thickBot="1">
      <c r="B30" s="239" t="s">
        <v>257</v>
      </c>
      <c r="C30" s="240"/>
      <c r="D30" s="241" t="s">
        <v>258</v>
      </c>
      <c r="E30" s="241" t="s">
        <v>259</v>
      </c>
      <c r="F30" s="237" t="s">
        <v>260</v>
      </c>
      <c r="G30" s="237" t="s">
        <v>261</v>
      </c>
      <c r="H30" s="237" t="s">
        <v>262</v>
      </c>
      <c r="I30" s="237" t="s">
        <v>263</v>
      </c>
      <c r="J30" s="237" t="s">
        <v>264</v>
      </c>
      <c r="K30" s="237" t="s">
        <v>265</v>
      </c>
      <c r="L30" s="237" t="s">
        <v>266</v>
      </c>
      <c r="M30" s="237" t="s">
        <v>267</v>
      </c>
      <c r="N30" s="237" t="s">
        <v>268</v>
      </c>
      <c r="O30" s="237" t="s">
        <v>269</v>
      </c>
      <c r="P30" s="237" t="s">
        <v>270</v>
      </c>
      <c r="Q30" s="237" t="s">
        <v>271</v>
      </c>
      <c r="R30" s="237" t="s">
        <v>272</v>
      </c>
      <c r="S30" s="237" t="s">
        <v>273</v>
      </c>
      <c r="T30" s="237" t="s">
        <v>274</v>
      </c>
      <c r="U30" s="237" t="s">
        <v>275</v>
      </c>
      <c r="V30" s="237" t="s">
        <v>276</v>
      </c>
      <c r="W30" s="237" t="s">
        <v>277</v>
      </c>
      <c r="X30" s="237" t="s">
        <v>278</v>
      </c>
      <c r="Y30" s="237" t="s">
        <v>279</v>
      </c>
      <c r="Z30" s="242"/>
      <c r="AA30" s="283"/>
    </row>
    <row r="31" spans="2:27" s="152" customFormat="1" ht="23.25" customHeight="1">
      <c r="B31" s="153">
        <v>522000</v>
      </c>
      <c r="C31" s="154"/>
      <c r="D31" s="148">
        <v>0</v>
      </c>
      <c r="E31" s="148">
        <v>0</v>
      </c>
      <c r="F31" s="148">
        <v>0</v>
      </c>
      <c r="G31" s="148">
        <v>0</v>
      </c>
      <c r="H31" s="148">
        <v>0</v>
      </c>
      <c r="I31" s="148">
        <v>0</v>
      </c>
      <c r="J31" s="148">
        <v>0</v>
      </c>
      <c r="K31" s="148">
        <v>0</v>
      </c>
      <c r="L31" s="148">
        <v>0</v>
      </c>
      <c r="M31" s="148">
        <v>0</v>
      </c>
      <c r="N31" s="148">
        <v>0</v>
      </c>
      <c r="O31" s="148">
        <v>0</v>
      </c>
      <c r="P31" s="148">
        <v>0</v>
      </c>
      <c r="Q31" s="148">
        <v>0</v>
      </c>
      <c r="R31" s="148">
        <v>0</v>
      </c>
      <c r="S31" s="148">
        <v>0</v>
      </c>
      <c r="T31" s="148">
        <v>0</v>
      </c>
      <c r="U31" s="148">
        <v>0</v>
      </c>
      <c r="V31" s="148">
        <v>0</v>
      </c>
      <c r="W31" s="148">
        <v>0</v>
      </c>
      <c r="X31" s="148">
        <v>0</v>
      </c>
      <c r="Y31" s="148">
        <v>0</v>
      </c>
      <c r="Z31" s="148">
        <f t="shared" si="0"/>
        <v>0</v>
      </c>
      <c r="AA31" s="264"/>
    </row>
    <row r="32" spans="2:27" s="152" customFormat="1" ht="23.25" customHeight="1">
      <c r="B32" s="270">
        <v>220100</v>
      </c>
      <c r="C32" s="154"/>
      <c r="D32" s="148">
        <v>153280</v>
      </c>
      <c r="E32" s="148">
        <v>0</v>
      </c>
      <c r="F32" s="148">
        <v>100320</v>
      </c>
      <c r="G32" s="148">
        <v>0</v>
      </c>
      <c r="H32" s="148">
        <v>58010</v>
      </c>
      <c r="I32" s="148">
        <v>0</v>
      </c>
      <c r="J32" s="148">
        <v>0</v>
      </c>
      <c r="K32" s="148">
        <v>0</v>
      </c>
      <c r="L32" s="148">
        <v>0</v>
      </c>
      <c r="M32" s="148">
        <v>57330</v>
      </c>
      <c r="N32" s="148">
        <v>0</v>
      </c>
      <c r="O32" s="148">
        <v>0</v>
      </c>
      <c r="P32" s="148">
        <v>0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6">
        <f t="shared" si="0"/>
        <v>368940</v>
      </c>
      <c r="AA32" s="264"/>
    </row>
    <row r="33" spans="2:27" s="152" customFormat="1" ht="23.25" customHeight="1">
      <c r="B33" s="270">
        <v>220200</v>
      </c>
      <c r="C33" s="154"/>
      <c r="D33" s="148">
        <f>4500+380</f>
        <v>4880</v>
      </c>
      <c r="E33" s="148">
        <v>0</v>
      </c>
      <c r="F33" s="148">
        <v>0</v>
      </c>
      <c r="G33" s="148">
        <v>0</v>
      </c>
      <c r="H33" s="148">
        <v>0</v>
      </c>
      <c r="I33" s="148">
        <v>0</v>
      </c>
      <c r="J33" s="148">
        <v>0</v>
      </c>
      <c r="K33" s="148">
        <v>0</v>
      </c>
      <c r="L33" s="148">
        <v>0</v>
      </c>
      <c r="M33" s="148">
        <v>0</v>
      </c>
      <c r="N33" s="148">
        <v>0</v>
      </c>
      <c r="O33" s="148">
        <v>0</v>
      </c>
      <c r="P33" s="148">
        <v>0</v>
      </c>
      <c r="Q33" s="148">
        <v>0</v>
      </c>
      <c r="R33" s="148">
        <v>0</v>
      </c>
      <c r="S33" s="148">
        <v>0</v>
      </c>
      <c r="T33" s="148">
        <v>0</v>
      </c>
      <c r="U33" s="148">
        <v>0</v>
      </c>
      <c r="V33" s="148">
        <v>0</v>
      </c>
      <c r="W33" s="148">
        <v>0</v>
      </c>
      <c r="X33" s="148">
        <v>0</v>
      </c>
      <c r="Y33" s="148">
        <v>0</v>
      </c>
      <c r="Z33" s="146">
        <f t="shared" si="0"/>
        <v>4880</v>
      </c>
      <c r="AA33" s="264"/>
    </row>
    <row r="34" spans="2:27" s="152" customFormat="1" ht="23.25" customHeight="1">
      <c r="B34" s="270">
        <v>220300</v>
      </c>
      <c r="C34" s="154"/>
      <c r="D34" s="148">
        <v>3500</v>
      </c>
      <c r="E34" s="148">
        <v>0</v>
      </c>
      <c r="F34" s="148">
        <v>3500</v>
      </c>
      <c r="G34" s="148">
        <v>0</v>
      </c>
      <c r="H34" s="148">
        <v>0</v>
      </c>
      <c r="I34" s="148">
        <v>0</v>
      </c>
      <c r="J34" s="148">
        <v>0</v>
      </c>
      <c r="K34" s="148">
        <v>0</v>
      </c>
      <c r="L34" s="148">
        <v>0</v>
      </c>
      <c r="M34" s="148">
        <v>3500</v>
      </c>
      <c r="N34" s="148">
        <v>0</v>
      </c>
      <c r="O34" s="148">
        <v>0</v>
      </c>
      <c r="P34" s="148">
        <v>0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6">
        <f t="shared" si="0"/>
        <v>10500</v>
      </c>
      <c r="AA34" s="264"/>
    </row>
    <row r="35" spans="2:27" s="152" customFormat="1" ht="23.25" customHeight="1">
      <c r="B35" s="270">
        <v>220400</v>
      </c>
      <c r="C35" s="154"/>
      <c r="D35" s="148">
        <v>32220</v>
      </c>
      <c r="E35" s="148">
        <v>0</v>
      </c>
      <c r="F35" s="148">
        <v>0</v>
      </c>
      <c r="G35" s="148">
        <v>0</v>
      </c>
      <c r="H35" s="148">
        <v>0</v>
      </c>
      <c r="I35" s="148">
        <v>0</v>
      </c>
      <c r="J35" s="148">
        <v>0</v>
      </c>
      <c r="K35" s="148">
        <v>0</v>
      </c>
      <c r="L35" s="148">
        <v>0</v>
      </c>
      <c r="M35" s="148">
        <v>0</v>
      </c>
      <c r="N35" s="148">
        <v>0</v>
      </c>
      <c r="O35" s="148">
        <v>0</v>
      </c>
      <c r="P35" s="148">
        <v>0</v>
      </c>
      <c r="Q35" s="148">
        <v>0</v>
      </c>
      <c r="R35" s="148">
        <v>0</v>
      </c>
      <c r="S35" s="148">
        <v>0</v>
      </c>
      <c r="T35" s="148">
        <v>0</v>
      </c>
      <c r="U35" s="148">
        <v>0</v>
      </c>
      <c r="V35" s="148">
        <v>0</v>
      </c>
      <c r="W35" s="148">
        <v>0</v>
      </c>
      <c r="X35" s="148">
        <v>0</v>
      </c>
      <c r="Y35" s="148">
        <v>0</v>
      </c>
      <c r="Z35" s="146">
        <f t="shared" si="0"/>
        <v>32220</v>
      </c>
      <c r="AA35" s="264"/>
    </row>
    <row r="36" spans="2:27" s="152" customFormat="1" ht="23.25" customHeight="1">
      <c r="B36" s="271">
        <v>220500</v>
      </c>
      <c r="C36" s="151"/>
      <c r="D36" s="148">
        <v>0</v>
      </c>
      <c r="E36" s="148">
        <v>0</v>
      </c>
      <c r="F36" s="148">
        <v>0</v>
      </c>
      <c r="G36" s="148">
        <v>0</v>
      </c>
      <c r="H36" s="148">
        <v>0</v>
      </c>
      <c r="I36" s="148">
        <v>0</v>
      </c>
      <c r="J36" s="148">
        <v>0</v>
      </c>
      <c r="K36" s="148">
        <v>0</v>
      </c>
      <c r="L36" s="148">
        <v>0</v>
      </c>
      <c r="M36" s="148">
        <v>0</v>
      </c>
      <c r="N36" s="148">
        <v>0</v>
      </c>
      <c r="O36" s="148">
        <v>0</v>
      </c>
      <c r="P36" s="148">
        <v>0</v>
      </c>
      <c r="Q36" s="148">
        <v>0</v>
      </c>
      <c r="R36" s="148">
        <v>0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6">
        <f t="shared" si="0"/>
        <v>0</v>
      </c>
      <c r="AA36" s="264"/>
    </row>
    <row r="37" spans="2:27" s="152" customFormat="1" ht="23.25" customHeight="1">
      <c r="B37" s="270">
        <v>220600</v>
      </c>
      <c r="C37" s="154"/>
      <c r="D37" s="148">
        <f>109570+4000</f>
        <v>113570</v>
      </c>
      <c r="E37" s="148">
        <v>0</v>
      </c>
      <c r="F37" s="148">
        <f>34030+12350</f>
        <v>46380</v>
      </c>
      <c r="G37" s="148">
        <v>0</v>
      </c>
      <c r="H37" s="148">
        <f>9000+1240</f>
        <v>10240</v>
      </c>
      <c r="I37" s="148">
        <v>0</v>
      </c>
      <c r="J37" s="148">
        <v>0</v>
      </c>
      <c r="K37" s="148">
        <v>0</v>
      </c>
      <c r="L37" s="148">
        <v>0</v>
      </c>
      <c r="M37" s="148">
        <v>9000</v>
      </c>
      <c r="N37" s="148">
        <v>0</v>
      </c>
      <c r="O37" s="148">
        <v>0</v>
      </c>
      <c r="P37" s="148">
        <v>0</v>
      </c>
      <c r="Q37" s="148">
        <v>0</v>
      </c>
      <c r="R37" s="148">
        <v>0</v>
      </c>
      <c r="S37" s="148">
        <v>0</v>
      </c>
      <c r="T37" s="148">
        <v>0</v>
      </c>
      <c r="U37" s="148">
        <v>0</v>
      </c>
      <c r="V37" s="148">
        <v>0</v>
      </c>
      <c r="W37" s="148">
        <f>36490+1850</f>
        <v>38340</v>
      </c>
      <c r="X37" s="148">
        <v>0</v>
      </c>
      <c r="Y37" s="148">
        <v>0</v>
      </c>
      <c r="Z37" s="146">
        <f t="shared" si="0"/>
        <v>217530</v>
      </c>
      <c r="AA37" s="264"/>
    </row>
    <row r="38" spans="2:27" s="152" customFormat="1" ht="23.25" customHeight="1" thickBot="1">
      <c r="B38" s="271">
        <v>220700</v>
      </c>
      <c r="C38" s="151"/>
      <c r="D38" s="148">
        <v>13000</v>
      </c>
      <c r="E38" s="148">
        <v>0</v>
      </c>
      <c r="F38" s="148">
        <v>5480</v>
      </c>
      <c r="G38" s="148">
        <v>0</v>
      </c>
      <c r="H38" s="148">
        <f>1000+2530</f>
        <v>3530</v>
      </c>
      <c r="I38" s="148">
        <v>0</v>
      </c>
      <c r="J38" s="148">
        <v>0</v>
      </c>
      <c r="K38" s="148">
        <v>0</v>
      </c>
      <c r="L38" s="148">
        <v>0</v>
      </c>
      <c r="M38" s="148">
        <v>1000</v>
      </c>
      <c r="N38" s="148">
        <v>0</v>
      </c>
      <c r="O38" s="148">
        <v>0</v>
      </c>
      <c r="P38" s="148">
        <v>0</v>
      </c>
      <c r="Q38" s="148">
        <v>0</v>
      </c>
      <c r="R38" s="148">
        <v>0</v>
      </c>
      <c r="S38" s="148">
        <v>0</v>
      </c>
      <c r="T38" s="148">
        <v>0</v>
      </c>
      <c r="U38" s="148">
        <v>0</v>
      </c>
      <c r="V38" s="148">
        <v>0</v>
      </c>
      <c r="W38" s="148">
        <v>3365</v>
      </c>
      <c r="X38" s="148">
        <v>0</v>
      </c>
      <c r="Y38" s="148">
        <v>0</v>
      </c>
      <c r="Z38" s="146">
        <f>SUM(D38:Y38)</f>
        <v>26375</v>
      </c>
      <c r="AA38" s="264"/>
    </row>
    <row r="39" spans="2:27" s="149" customFormat="1" ht="23.25" customHeight="1" thickBot="1">
      <c r="B39" s="493" t="s">
        <v>280</v>
      </c>
      <c r="C39" s="494"/>
      <c r="D39" s="147">
        <f>SUM(D32:D38)</f>
        <v>320450</v>
      </c>
      <c r="E39" s="147">
        <f aca="true" t="shared" si="4" ref="E39:N39">SUM(E32:E38)</f>
        <v>0</v>
      </c>
      <c r="F39" s="147">
        <f t="shared" si="4"/>
        <v>155680</v>
      </c>
      <c r="G39" s="147">
        <f t="shared" si="4"/>
        <v>0</v>
      </c>
      <c r="H39" s="147">
        <f t="shared" si="4"/>
        <v>71780</v>
      </c>
      <c r="I39" s="147">
        <f t="shared" si="4"/>
        <v>0</v>
      </c>
      <c r="J39" s="147">
        <f t="shared" si="4"/>
        <v>0</v>
      </c>
      <c r="K39" s="147">
        <f t="shared" si="4"/>
        <v>0</v>
      </c>
      <c r="L39" s="147">
        <f t="shared" si="4"/>
        <v>0</v>
      </c>
      <c r="M39" s="147">
        <f t="shared" si="4"/>
        <v>70830</v>
      </c>
      <c r="N39" s="147">
        <f t="shared" si="4"/>
        <v>0</v>
      </c>
      <c r="O39" s="147">
        <f aca="true" t="shared" si="5" ref="O39:Y39">SUM(O32:O38)</f>
        <v>0</v>
      </c>
      <c r="P39" s="147">
        <f t="shared" si="5"/>
        <v>0</v>
      </c>
      <c r="Q39" s="147">
        <f t="shared" si="5"/>
        <v>0</v>
      </c>
      <c r="R39" s="147">
        <f t="shared" si="5"/>
        <v>0</v>
      </c>
      <c r="S39" s="147">
        <f t="shared" si="5"/>
        <v>0</v>
      </c>
      <c r="T39" s="147">
        <f t="shared" si="5"/>
        <v>0</v>
      </c>
      <c r="U39" s="147">
        <f t="shared" si="5"/>
        <v>0</v>
      </c>
      <c r="V39" s="147">
        <f t="shared" si="5"/>
        <v>0</v>
      </c>
      <c r="W39" s="147">
        <f t="shared" si="5"/>
        <v>41705</v>
      </c>
      <c r="X39" s="147">
        <f t="shared" si="5"/>
        <v>0</v>
      </c>
      <c r="Y39" s="147">
        <f t="shared" si="5"/>
        <v>0</v>
      </c>
      <c r="Z39" s="191">
        <f>SUM(Z31:Z38)</f>
        <v>660445</v>
      </c>
      <c r="AA39" s="283"/>
    </row>
    <row r="40" spans="2:27" s="149" customFormat="1" ht="23.25" customHeight="1" thickBot="1">
      <c r="B40" s="493" t="s">
        <v>281</v>
      </c>
      <c r="C40" s="494"/>
      <c r="D40" s="147">
        <f>SUM(D39)</f>
        <v>320450</v>
      </c>
      <c r="E40" s="147">
        <v>0</v>
      </c>
      <c r="F40" s="147">
        <f>SUM(F39)</f>
        <v>155680</v>
      </c>
      <c r="G40" s="147">
        <v>0</v>
      </c>
      <c r="H40" s="147">
        <f>SUM(H39)</f>
        <v>71780</v>
      </c>
      <c r="I40" s="147">
        <v>0</v>
      </c>
      <c r="J40" s="147">
        <v>0</v>
      </c>
      <c r="K40" s="147">
        <v>0</v>
      </c>
      <c r="L40" s="147">
        <v>0</v>
      </c>
      <c r="M40" s="147">
        <f>SUM(M39)</f>
        <v>70830</v>
      </c>
      <c r="N40" s="147">
        <v>0</v>
      </c>
      <c r="O40" s="147">
        <v>0</v>
      </c>
      <c r="P40" s="147">
        <v>0</v>
      </c>
      <c r="Q40" s="147">
        <v>0</v>
      </c>
      <c r="R40" s="147">
        <v>0</v>
      </c>
      <c r="S40" s="147">
        <v>0</v>
      </c>
      <c r="T40" s="147">
        <v>0</v>
      </c>
      <c r="U40" s="147">
        <v>0</v>
      </c>
      <c r="V40" s="147">
        <v>0</v>
      </c>
      <c r="W40" s="147">
        <f>SUM(W39)</f>
        <v>41705</v>
      </c>
      <c r="X40" s="147">
        <v>0</v>
      </c>
      <c r="Y40" s="147">
        <v>0</v>
      </c>
      <c r="Z40" s="191">
        <f>SUM(D40:Y40)</f>
        <v>660445</v>
      </c>
      <c r="AA40" s="283"/>
    </row>
    <row r="41" spans="2:27" s="152" customFormat="1" ht="23.25" customHeight="1">
      <c r="B41" s="243">
        <v>531000</v>
      </c>
      <c r="C41" s="244"/>
      <c r="D41" s="245">
        <v>0</v>
      </c>
      <c r="E41" s="245">
        <v>0</v>
      </c>
      <c r="F41" s="245">
        <v>0</v>
      </c>
      <c r="G41" s="245">
        <v>0</v>
      </c>
      <c r="H41" s="245">
        <v>0</v>
      </c>
      <c r="I41" s="245">
        <v>0</v>
      </c>
      <c r="J41" s="245">
        <v>0</v>
      </c>
      <c r="K41" s="245">
        <v>0</v>
      </c>
      <c r="L41" s="245">
        <v>0</v>
      </c>
      <c r="M41" s="245">
        <v>0</v>
      </c>
      <c r="N41" s="245">
        <v>0</v>
      </c>
      <c r="O41" s="245">
        <v>0</v>
      </c>
      <c r="P41" s="245">
        <v>0</v>
      </c>
      <c r="Q41" s="245">
        <v>0</v>
      </c>
      <c r="R41" s="245">
        <v>0</v>
      </c>
      <c r="S41" s="245">
        <v>0</v>
      </c>
      <c r="T41" s="245">
        <v>0</v>
      </c>
      <c r="U41" s="245">
        <v>0</v>
      </c>
      <c r="V41" s="245">
        <v>0</v>
      </c>
      <c r="W41" s="245">
        <v>0</v>
      </c>
      <c r="X41" s="245">
        <v>0</v>
      </c>
      <c r="Y41" s="245">
        <v>0</v>
      </c>
      <c r="Z41" s="148">
        <f t="shared" si="0"/>
        <v>0</v>
      </c>
      <c r="AA41" s="264"/>
    </row>
    <row r="42" spans="2:27" s="152" customFormat="1" ht="23.25" customHeight="1">
      <c r="B42" s="150">
        <v>310100</v>
      </c>
      <c r="C42" s="151"/>
      <c r="D42" s="146">
        <v>0</v>
      </c>
      <c r="E42" s="146">
        <v>0</v>
      </c>
      <c r="F42" s="146">
        <v>0</v>
      </c>
      <c r="G42" s="146">
        <v>0</v>
      </c>
      <c r="H42" s="146"/>
      <c r="I42" s="146">
        <v>0</v>
      </c>
      <c r="J42" s="146">
        <v>0</v>
      </c>
      <c r="K42" s="146">
        <v>0</v>
      </c>
      <c r="L42" s="146">
        <v>0</v>
      </c>
      <c r="M42" s="146">
        <v>0</v>
      </c>
      <c r="N42" s="146">
        <v>0</v>
      </c>
      <c r="O42" s="146">
        <v>0</v>
      </c>
      <c r="P42" s="146">
        <v>0</v>
      </c>
      <c r="Q42" s="146">
        <v>0</v>
      </c>
      <c r="R42" s="146">
        <v>0</v>
      </c>
      <c r="S42" s="146">
        <v>0</v>
      </c>
      <c r="T42" s="146">
        <v>0</v>
      </c>
      <c r="U42" s="146">
        <v>0</v>
      </c>
      <c r="V42" s="146">
        <v>0</v>
      </c>
      <c r="W42" s="146">
        <v>0</v>
      </c>
      <c r="X42" s="146">
        <v>0</v>
      </c>
      <c r="Y42" s="146">
        <v>0</v>
      </c>
      <c r="Z42" s="146">
        <f t="shared" si="0"/>
        <v>0</v>
      </c>
      <c r="AA42" s="264"/>
    </row>
    <row r="43" spans="2:27" s="152" customFormat="1" ht="23.25" customHeight="1">
      <c r="B43" s="150">
        <v>310200</v>
      </c>
      <c r="C43" s="151"/>
      <c r="D43" s="146">
        <v>0</v>
      </c>
      <c r="E43" s="146">
        <v>0</v>
      </c>
      <c r="F43" s="146">
        <v>0</v>
      </c>
      <c r="G43" s="146">
        <v>0</v>
      </c>
      <c r="H43" s="146">
        <v>0</v>
      </c>
      <c r="I43" s="146">
        <v>0</v>
      </c>
      <c r="J43" s="146">
        <v>0</v>
      </c>
      <c r="K43" s="146">
        <v>0</v>
      </c>
      <c r="L43" s="146">
        <v>0</v>
      </c>
      <c r="M43" s="146">
        <v>0</v>
      </c>
      <c r="N43" s="146">
        <v>0</v>
      </c>
      <c r="O43" s="146">
        <v>0</v>
      </c>
      <c r="P43" s="146">
        <v>0</v>
      </c>
      <c r="Q43" s="146">
        <v>0</v>
      </c>
      <c r="R43" s="146">
        <v>0</v>
      </c>
      <c r="S43" s="146">
        <v>0</v>
      </c>
      <c r="T43" s="146">
        <v>0</v>
      </c>
      <c r="U43" s="146">
        <v>0</v>
      </c>
      <c r="V43" s="146">
        <v>0</v>
      </c>
      <c r="W43" s="146">
        <v>0</v>
      </c>
      <c r="X43" s="146">
        <v>0</v>
      </c>
      <c r="Y43" s="146">
        <v>0</v>
      </c>
      <c r="Z43" s="146">
        <f t="shared" si="0"/>
        <v>0</v>
      </c>
      <c r="AA43" s="264"/>
    </row>
    <row r="44" spans="2:27" s="152" customFormat="1" ht="23.25" customHeight="1">
      <c r="B44" s="150">
        <v>310300</v>
      </c>
      <c r="C44" s="151"/>
      <c r="D44" s="146">
        <v>0</v>
      </c>
      <c r="E44" s="146">
        <v>0</v>
      </c>
      <c r="F44" s="146">
        <v>0</v>
      </c>
      <c r="G44" s="146">
        <v>0</v>
      </c>
      <c r="H44" s="146">
        <v>0</v>
      </c>
      <c r="I44" s="146">
        <v>0</v>
      </c>
      <c r="J44" s="146">
        <v>0</v>
      </c>
      <c r="K44" s="146">
        <v>0</v>
      </c>
      <c r="L44" s="146">
        <v>0</v>
      </c>
      <c r="M44" s="146">
        <v>0</v>
      </c>
      <c r="N44" s="146">
        <v>0</v>
      </c>
      <c r="O44" s="146">
        <v>0</v>
      </c>
      <c r="P44" s="146">
        <v>0</v>
      </c>
      <c r="Q44" s="146">
        <v>0</v>
      </c>
      <c r="R44" s="146">
        <v>0</v>
      </c>
      <c r="S44" s="146">
        <v>0</v>
      </c>
      <c r="T44" s="146">
        <v>0</v>
      </c>
      <c r="U44" s="146">
        <v>0</v>
      </c>
      <c r="V44" s="146">
        <v>0</v>
      </c>
      <c r="W44" s="146">
        <v>0</v>
      </c>
      <c r="X44" s="146">
        <v>0</v>
      </c>
      <c r="Y44" s="146">
        <v>0</v>
      </c>
      <c r="Z44" s="146">
        <f t="shared" si="0"/>
        <v>0</v>
      </c>
      <c r="AA44" s="264"/>
    </row>
    <row r="45" spans="2:27" s="152" customFormat="1" ht="23.25" customHeight="1">
      <c r="B45" s="150">
        <v>310400</v>
      </c>
      <c r="C45" s="151"/>
      <c r="D45" s="146">
        <v>0</v>
      </c>
      <c r="E45" s="146">
        <v>0</v>
      </c>
      <c r="F45" s="146">
        <v>1950</v>
      </c>
      <c r="G45" s="146">
        <v>0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  <c r="M45" s="146">
        <v>2000</v>
      </c>
      <c r="N45" s="146">
        <v>0</v>
      </c>
      <c r="O45" s="146">
        <v>0</v>
      </c>
      <c r="P45" s="146">
        <v>0</v>
      </c>
      <c r="Q45" s="146">
        <v>0</v>
      </c>
      <c r="R45" s="146">
        <v>0</v>
      </c>
      <c r="S45" s="146">
        <v>0</v>
      </c>
      <c r="T45" s="146">
        <v>0</v>
      </c>
      <c r="U45" s="146">
        <v>0</v>
      </c>
      <c r="V45" s="146">
        <v>0</v>
      </c>
      <c r="W45" s="146">
        <v>0</v>
      </c>
      <c r="X45" s="146">
        <v>0</v>
      </c>
      <c r="Y45" s="146">
        <v>0</v>
      </c>
      <c r="Z45" s="146">
        <f t="shared" si="0"/>
        <v>3950</v>
      </c>
      <c r="AA45" s="264"/>
    </row>
    <row r="46" spans="2:27" s="152" customFormat="1" ht="23.25" customHeight="1">
      <c r="B46" s="150">
        <v>310500</v>
      </c>
      <c r="C46" s="151"/>
      <c r="D46" s="146">
        <v>0</v>
      </c>
      <c r="E46" s="146">
        <v>0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  <c r="M46" s="146">
        <v>0</v>
      </c>
      <c r="N46" s="146">
        <v>0</v>
      </c>
      <c r="O46" s="146">
        <v>0</v>
      </c>
      <c r="P46" s="146">
        <v>0</v>
      </c>
      <c r="Q46" s="146">
        <v>0</v>
      </c>
      <c r="R46" s="146">
        <v>0</v>
      </c>
      <c r="S46" s="146">
        <v>0</v>
      </c>
      <c r="T46" s="146">
        <v>0</v>
      </c>
      <c r="U46" s="146">
        <v>0</v>
      </c>
      <c r="V46" s="146">
        <v>0</v>
      </c>
      <c r="W46" s="146">
        <v>0</v>
      </c>
      <c r="X46" s="146">
        <v>0</v>
      </c>
      <c r="Y46" s="146">
        <v>0</v>
      </c>
      <c r="Z46" s="146">
        <f t="shared" si="0"/>
        <v>0</v>
      </c>
      <c r="AA46" s="264"/>
    </row>
    <row r="47" spans="2:27" s="152" customFormat="1" ht="23.25" customHeight="1" thickBot="1">
      <c r="B47" s="150">
        <v>310600</v>
      </c>
      <c r="C47" s="151"/>
      <c r="D47" s="146">
        <v>0</v>
      </c>
      <c r="E47" s="146"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  <c r="M47" s="146">
        <v>0</v>
      </c>
      <c r="N47" s="146">
        <v>0</v>
      </c>
      <c r="O47" s="146">
        <v>0</v>
      </c>
      <c r="P47" s="146">
        <v>0</v>
      </c>
      <c r="Q47" s="146">
        <v>0</v>
      </c>
      <c r="R47" s="146">
        <v>0</v>
      </c>
      <c r="S47" s="146">
        <v>0</v>
      </c>
      <c r="T47" s="146">
        <v>0</v>
      </c>
      <c r="U47" s="146">
        <v>0</v>
      </c>
      <c r="V47" s="146">
        <v>0</v>
      </c>
      <c r="W47" s="146">
        <v>0</v>
      </c>
      <c r="X47" s="146">
        <v>0</v>
      </c>
      <c r="Y47" s="146">
        <v>0</v>
      </c>
      <c r="Z47" s="146">
        <f t="shared" si="0"/>
        <v>0</v>
      </c>
      <c r="AA47" s="264"/>
    </row>
    <row r="48" spans="2:27" s="149" customFormat="1" ht="23.25" customHeight="1" thickBot="1">
      <c r="B48" s="493" t="s">
        <v>280</v>
      </c>
      <c r="C48" s="494"/>
      <c r="D48" s="147">
        <f>SUM(D41:D47)</f>
        <v>0</v>
      </c>
      <c r="E48" s="147">
        <f aca="true" t="shared" si="6" ref="E48:Z48">SUM(E41:E47)</f>
        <v>0</v>
      </c>
      <c r="F48" s="147">
        <f t="shared" si="6"/>
        <v>1950</v>
      </c>
      <c r="G48" s="147">
        <f t="shared" si="6"/>
        <v>0</v>
      </c>
      <c r="H48" s="147">
        <f t="shared" si="6"/>
        <v>0</v>
      </c>
      <c r="I48" s="147">
        <f t="shared" si="6"/>
        <v>0</v>
      </c>
      <c r="J48" s="147">
        <f t="shared" si="6"/>
        <v>0</v>
      </c>
      <c r="K48" s="147">
        <f t="shared" si="6"/>
        <v>0</v>
      </c>
      <c r="L48" s="147">
        <f t="shared" si="6"/>
        <v>0</v>
      </c>
      <c r="M48" s="147">
        <f t="shared" si="6"/>
        <v>2000</v>
      </c>
      <c r="N48" s="147">
        <f t="shared" si="6"/>
        <v>0</v>
      </c>
      <c r="O48" s="147">
        <f t="shared" si="6"/>
        <v>0</v>
      </c>
      <c r="P48" s="147">
        <f t="shared" si="6"/>
        <v>0</v>
      </c>
      <c r="Q48" s="147">
        <f t="shared" si="6"/>
        <v>0</v>
      </c>
      <c r="R48" s="147">
        <f t="shared" si="6"/>
        <v>0</v>
      </c>
      <c r="S48" s="147">
        <f t="shared" si="6"/>
        <v>0</v>
      </c>
      <c r="T48" s="147">
        <f t="shared" si="6"/>
        <v>0</v>
      </c>
      <c r="U48" s="147">
        <f t="shared" si="6"/>
        <v>0</v>
      </c>
      <c r="V48" s="147">
        <f t="shared" si="6"/>
        <v>0</v>
      </c>
      <c r="W48" s="147">
        <f t="shared" si="6"/>
        <v>0</v>
      </c>
      <c r="X48" s="147">
        <f>SUM(X41:X47)</f>
        <v>0</v>
      </c>
      <c r="Y48" s="147">
        <f t="shared" si="6"/>
        <v>0</v>
      </c>
      <c r="Z48" s="147">
        <f t="shared" si="6"/>
        <v>3950</v>
      </c>
      <c r="AA48" s="283"/>
    </row>
    <row r="49" spans="2:27" s="149" customFormat="1" ht="23.25" customHeight="1" thickBot="1">
      <c r="B49" s="493" t="s">
        <v>281</v>
      </c>
      <c r="C49" s="494"/>
      <c r="D49" s="147">
        <v>0</v>
      </c>
      <c r="E49" s="147">
        <v>0</v>
      </c>
      <c r="F49" s="147">
        <f>SUM(F48)</f>
        <v>1950</v>
      </c>
      <c r="G49" s="147">
        <v>0</v>
      </c>
      <c r="H49" s="147">
        <f>SUM(H48)</f>
        <v>0</v>
      </c>
      <c r="I49" s="147">
        <v>0</v>
      </c>
      <c r="J49" s="147">
        <v>0</v>
      </c>
      <c r="K49" s="147">
        <v>0</v>
      </c>
      <c r="L49" s="147">
        <v>0</v>
      </c>
      <c r="M49" s="147">
        <f>SUM(M48)</f>
        <v>2000</v>
      </c>
      <c r="N49" s="147">
        <v>0</v>
      </c>
      <c r="O49" s="147">
        <v>0</v>
      </c>
      <c r="P49" s="147">
        <v>0</v>
      </c>
      <c r="Q49" s="147">
        <v>0</v>
      </c>
      <c r="R49" s="147">
        <v>0</v>
      </c>
      <c r="S49" s="147">
        <v>0</v>
      </c>
      <c r="T49" s="147">
        <v>0</v>
      </c>
      <c r="U49" s="147">
        <v>0</v>
      </c>
      <c r="V49" s="147">
        <v>0</v>
      </c>
      <c r="W49" s="147">
        <v>0</v>
      </c>
      <c r="X49" s="147">
        <v>0</v>
      </c>
      <c r="Y49" s="147">
        <v>0</v>
      </c>
      <c r="Z49" s="191">
        <f>SUM(D49:Y49)</f>
        <v>3950</v>
      </c>
      <c r="AA49" s="283"/>
    </row>
    <row r="50" spans="2:27" s="152" customFormat="1" ht="23.25" customHeight="1">
      <c r="B50" s="153">
        <v>532000</v>
      </c>
      <c r="C50" s="154"/>
      <c r="D50" s="148">
        <v>0</v>
      </c>
      <c r="E50" s="148">
        <v>0</v>
      </c>
      <c r="F50" s="148">
        <v>0</v>
      </c>
      <c r="G50" s="148">
        <v>0</v>
      </c>
      <c r="H50" s="272">
        <v>0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f t="shared" si="0"/>
        <v>0</v>
      </c>
      <c r="AA50" s="264"/>
    </row>
    <row r="51" spans="2:27" s="152" customFormat="1" ht="23.25" customHeight="1">
      <c r="B51" s="270">
        <v>320100</v>
      </c>
      <c r="C51" s="154"/>
      <c r="D51" s="146">
        <v>3612</v>
      </c>
      <c r="E51" s="146">
        <v>0</v>
      </c>
      <c r="F51" s="146">
        <v>0</v>
      </c>
      <c r="G51" s="146">
        <v>0</v>
      </c>
      <c r="H51" s="146">
        <v>0</v>
      </c>
      <c r="I51" s="146">
        <v>0</v>
      </c>
      <c r="J51" s="146">
        <v>0</v>
      </c>
      <c r="K51" s="146">
        <v>0</v>
      </c>
      <c r="L51" s="146">
        <v>0</v>
      </c>
      <c r="M51" s="146">
        <v>0</v>
      </c>
      <c r="N51" s="146">
        <v>0</v>
      </c>
      <c r="O51" s="146">
        <v>0</v>
      </c>
      <c r="P51" s="146">
        <v>0</v>
      </c>
      <c r="Q51" s="146">
        <v>0</v>
      </c>
      <c r="R51" s="146">
        <v>0</v>
      </c>
      <c r="S51" s="146">
        <v>0</v>
      </c>
      <c r="T51" s="146">
        <v>0</v>
      </c>
      <c r="U51" s="146">
        <v>0</v>
      </c>
      <c r="V51" s="146">
        <v>0</v>
      </c>
      <c r="W51" s="146"/>
      <c r="X51" s="146">
        <v>0</v>
      </c>
      <c r="Y51" s="146">
        <v>0</v>
      </c>
      <c r="Z51" s="148">
        <f t="shared" si="0"/>
        <v>3612</v>
      </c>
      <c r="AA51" s="264"/>
    </row>
    <row r="52" spans="2:27" s="152" customFormat="1" ht="23.25" customHeight="1">
      <c r="B52" s="270">
        <v>320200</v>
      </c>
      <c r="C52" s="154"/>
      <c r="D52" s="146">
        <v>0</v>
      </c>
      <c r="E52" s="146">
        <v>0</v>
      </c>
      <c r="F52" s="146">
        <v>0</v>
      </c>
      <c r="G52" s="146">
        <v>0</v>
      </c>
      <c r="H52" s="146">
        <v>0</v>
      </c>
      <c r="I52" s="146"/>
      <c r="J52" s="146">
        <v>0</v>
      </c>
      <c r="K52" s="146"/>
      <c r="L52" s="146">
        <v>0</v>
      </c>
      <c r="M52" s="146">
        <v>0</v>
      </c>
      <c r="N52" s="146">
        <v>0</v>
      </c>
      <c r="O52" s="146">
        <v>0</v>
      </c>
      <c r="P52" s="146">
        <v>0</v>
      </c>
      <c r="Q52" s="146">
        <v>0</v>
      </c>
      <c r="R52" s="146">
        <v>0</v>
      </c>
      <c r="S52" s="146">
        <v>0</v>
      </c>
      <c r="T52" s="146">
        <v>0</v>
      </c>
      <c r="U52" s="146">
        <v>0</v>
      </c>
      <c r="V52" s="146">
        <v>0</v>
      </c>
      <c r="W52" s="146">
        <v>0</v>
      </c>
      <c r="X52" s="146">
        <v>0</v>
      </c>
      <c r="Y52" s="146">
        <v>0</v>
      </c>
      <c r="Z52" s="148">
        <f t="shared" si="0"/>
        <v>0</v>
      </c>
      <c r="AA52" s="264"/>
    </row>
    <row r="53" spans="2:27" s="152" customFormat="1" ht="23.25" customHeight="1">
      <c r="B53" s="270">
        <v>320300</v>
      </c>
      <c r="C53" s="154"/>
      <c r="D53" s="146">
        <v>0</v>
      </c>
      <c r="E53" s="146">
        <v>0</v>
      </c>
      <c r="F53" s="146">
        <v>0</v>
      </c>
      <c r="G53" s="146">
        <v>0</v>
      </c>
      <c r="H53" s="146">
        <v>0</v>
      </c>
      <c r="I53" s="146">
        <v>0</v>
      </c>
      <c r="J53" s="146">
        <v>0</v>
      </c>
      <c r="K53" s="146">
        <v>0</v>
      </c>
      <c r="L53" s="146">
        <v>0</v>
      </c>
      <c r="M53" s="146">
        <v>0</v>
      </c>
      <c r="N53" s="146">
        <v>0</v>
      </c>
      <c r="O53" s="146">
        <v>0</v>
      </c>
      <c r="P53" s="146">
        <v>0</v>
      </c>
      <c r="Q53" s="146">
        <v>0</v>
      </c>
      <c r="R53" s="146">
        <v>0</v>
      </c>
      <c r="S53" s="146">
        <v>18000</v>
      </c>
      <c r="T53" s="146">
        <v>0</v>
      </c>
      <c r="U53" s="146">
        <v>0</v>
      </c>
      <c r="V53" s="146">
        <v>0</v>
      </c>
      <c r="W53" s="146">
        <v>0</v>
      </c>
      <c r="X53" s="146">
        <v>0</v>
      </c>
      <c r="Y53" s="146">
        <v>0</v>
      </c>
      <c r="Z53" s="148">
        <f t="shared" si="0"/>
        <v>18000</v>
      </c>
      <c r="AA53" s="264"/>
    </row>
    <row r="54" spans="2:27" s="152" customFormat="1" ht="23.25" customHeight="1" thickBot="1">
      <c r="B54" s="271">
        <v>320400</v>
      </c>
      <c r="C54" s="151"/>
      <c r="D54" s="146">
        <v>0</v>
      </c>
      <c r="E54" s="146">
        <v>0</v>
      </c>
      <c r="F54" s="146">
        <v>0</v>
      </c>
      <c r="G54" s="146">
        <v>0</v>
      </c>
      <c r="H54" s="146">
        <v>0</v>
      </c>
      <c r="I54" s="146">
        <v>0</v>
      </c>
      <c r="J54" s="146">
        <v>0</v>
      </c>
      <c r="K54" s="146">
        <v>0</v>
      </c>
      <c r="L54" s="146">
        <v>0</v>
      </c>
      <c r="M54" s="146">
        <v>0</v>
      </c>
      <c r="N54" s="146">
        <v>0</v>
      </c>
      <c r="O54" s="146">
        <v>0</v>
      </c>
      <c r="P54" s="146">
        <v>0</v>
      </c>
      <c r="Q54" s="146">
        <v>0</v>
      </c>
      <c r="R54" s="146">
        <v>0</v>
      </c>
      <c r="S54" s="146">
        <v>0</v>
      </c>
      <c r="T54" s="146">
        <v>0</v>
      </c>
      <c r="U54" s="146">
        <v>0</v>
      </c>
      <c r="V54" s="146">
        <v>0</v>
      </c>
      <c r="W54" s="146">
        <v>0</v>
      </c>
      <c r="X54" s="146">
        <v>0</v>
      </c>
      <c r="Y54" s="146">
        <v>0</v>
      </c>
      <c r="Z54" s="253">
        <f t="shared" si="0"/>
        <v>0</v>
      </c>
      <c r="AA54" s="264"/>
    </row>
    <row r="55" spans="2:27" s="149" customFormat="1" ht="23.25" customHeight="1" thickBot="1">
      <c r="B55" s="493" t="s">
        <v>280</v>
      </c>
      <c r="C55" s="494"/>
      <c r="D55" s="147">
        <f>SUM(D50:D54)</f>
        <v>3612</v>
      </c>
      <c r="E55" s="147">
        <f aca="true" t="shared" si="7" ref="E55:Y55">SUM(E50:E54)</f>
        <v>0</v>
      </c>
      <c r="F55" s="147">
        <f t="shared" si="7"/>
        <v>0</v>
      </c>
      <c r="G55" s="147">
        <f t="shared" si="7"/>
        <v>0</v>
      </c>
      <c r="H55" s="147">
        <f>SUM(H50:H54)</f>
        <v>0</v>
      </c>
      <c r="I55" s="147">
        <f t="shared" si="7"/>
        <v>0</v>
      </c>
      <c r="J55" s="147">
        <f t="shared" si="7"/>
        <v>0</v>
      </c>
      <c r="K55" s="147">
        <f t="shared" si="7"/>
        <v>0</v>
      </c>
      <c r="L55" s="147">
        <f t="shared" si="7"/>
        <v>0</v>
      </c>
      <c r="M55" s="147">
        <f t="shared" si="7"/>
        <v>0</v>
      </c>
      <c r="N55" s="147">
        <f>SUM(N50:N54)</f>
        <v>0</v>
      </c>
      <c r="O55" s="147">
        <f t="shared" si="7"/>
        <v>0</v>
      </c>
      <c r="P55" s="147">
        <f t="shared" si="7"/>
        <v>0</v>
      </c>
      <c r="Q55" s="147">
        <f t="shared" si="7"/>
        <v>0</v>
      </c>
      <c r="R55" s="147">
        <f>SUM(R50:R54)</f>
        <v>0</v>
      </c>
      <c r="S55" s="147">
        <f t="shared" si="7"/>
        <v>18000</v>
      </c>
      <c r="T55" s="147">
        <f t="shared" si="7"/>
        <v>0</v>
      </c>
      <c r="U55" s="147">
        <f t="shared" si="7"/>
        <v>0</v>
      </c>
      <c r="V55" s="147">
        <f t="shared" si="7"/>
        <v>0</v>
      </c>
      <c r="W55" s="147">
        <f t="shared" si="7"/>
        <v>0</v>
      </c>
      <c r="X55" s="147">
        <f t="shared" si="7"/>
        <v>0</v>
      </c>
      <c r="Y55" s="147">
        <f t="shared" si="7"/>
        <v>0</v>
      </c>
      <c r="Z55" s="191">
        <f t="shared" si="0"/>
        <v>21612</v>
      </c>
      <c r="AA55" s="283"/>
    </row>
    <row r="56" spans="2:27" s="149" customFormat="1" ht="23.25" customHeight="1" thickBot="1">
      <c r="B56" s="493" t="s">
        <v>281</v>
      </c>
      <c r="C56" s="494"/>
      <c r="D56" s="147">
        <f>SUM(D55)</f>
        <v>3612</v>
      </c>
      <c r="E56" s="147">
        <v>0</v>
      </c>
      <c r="F56" s="147">
        <v>0</v>
      </c>
      <c r="G56" s="147">
        <v>0</v>
      </c>
      <c r="H56" s="147">
        <v>0</v>
      </c>
      <c r="I56" s="147">
        <v>0</v>
      </c>
      <c r="J56" s="147">
        <v>0</v>
      </c>
      <c r="K56" s="147">
        <v>0</v>
      </c>
      <c r="L56" s="147">
        <v>0</v>
      </c>
      <c r="M56" s="147">
        <v>0</v>
      </c>
      <c r="N56" s="147">
        <v>0</v>
      </c>
      <c r="O56" s="147">
        <v>0</v>
      </c>
      <c r="P56" s="147">
        <v>0</v>
      </c>
      <c r="Q56" s="147">
        <v>0</v>
      </c>
      <c r="R56" s="147">
        <v>0</v>
      </c>
      <c r="S56" s="147">
        <f>SUM(S55)</f>
        <v>18000</v>
      </c>
      <c r="T56" s="147">
        <v>0</v>
      </c>
      <c r="U56" s="147">
        <v>0</v>
      </c>
      <c r="V56" s="147">
        <v>0</v>
      </c>
      <c r="W56" s="147">
        <v>0</v>
      </c>
      <c r="X56" s="147">
        <v>0</v>
      </c>
      <c r="Y56" s="147">
        <v>0</v>
      </c>
      <c r="Z56" s="191">
        <f>SUM(D56:Y56)</f>
        <v>21612</v>
      </c>
      <c r="AA56" s="283"/>
    </row>
    <row r="57" spans="2:27" s="149" customFormat="1" ht="23.25" customHeight="1">
      <c r="B57" s="249"/>
      <c r="C57" s="249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1"/>
      <c r="AA57" s="283"/>
    </row>
    <row r="58" spans="2:27" s="252" customFormat="1" ht="23.25" customHeight="1" thickBot="1">
      <c r="B58" s="249"/>
      <c r="C58" s="249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0"/>
    </row>
    <row r="59" spans="2:27" s="149" customFormat="1" ht="34.5" customHeight="1" thickBot="1">
      <c r="B59" s="235" t="s">
        <v>245</v>
      </c>
      <c r="C59" s="236"/>
      <c r="D59" s="506" t="s">
        <v>246</v>
      </c>
      <c r="E59" s="507"/>
      <c r="F59" s="508"/>
      <c r="G59" s="237" t="s">
        <v>247</v>
      </c>
      <c r="H59" s="504" t="s">
        <v>248</v>
      </c>
      <c r="I59" s="509"/>
      <c r="J59" s="505"/>
      <c r="K59" s="237" t="s">
        <v>249</v>
      </c>
      <c r="L59" s="237" t="s">
        <v>250</v>
      </c>
      <c r="M59" s="504" t="s">
        <v>251</v>
      </c>
      <c r="N59" s="509"/>
      <c r="O59" s="509"/>
      <c r="P59" s="505"/>
      <c r="Q59" s="237" t="s">
        <v>252</v>
      </c>
      <c r="R59" s="504" t="s">
        <v>253</v>
      </c>
      <c r="S59" s="509"/>
      <c r="T59" s="505"/>
      <c r="U59" s="504" t="s">
        <v>254</v>
      </c>
      <c r="V59" s="505"/>
      <c r="W59" s="504" t="s">
        <v>255</v>
      </c>
      <c r="X59" s="505"/>
      <c r="Y59" s="237" t="s">
        <v>256</v>
      </c>
      <c r="Z59" s="238" t="s">
        <v>108</v>
      </c>
      <c r="AA59" s="283"/>
    </row>
    <row r="60" spans="2:27" s="149" customFormat="1" ht="36" customHeight="1" thickBot="1">
      <c r="B60" s="239" t="s">
        <v>257</v>
      </c>
      <c r="C60" s="240"/>
      <c r="D60" s="241" t="s">
        <v>258</v>
      </c>
      <c r="E60" s="241" t="s">
        <v>259</v>
      </c>
      <c r="F60" s="237" t="s">
        <v>260</v>
      </c>
      <c r="G60" s="237" t="s">
        <v>261</v>
      </c>
      <c r="H60" s="237" t="s">
        <v>262</v>
      </c>
      <c r="I60" s="237" t="s">
        <v>263</v>
      </c>
      <c r="J60" s="237" t="s">
        <v>264</v>
      </c>
      <c r="K60" s="237" t="s">
        <v>265</v>
      </c>
      <c r="L60" s="237" t="s">
        <v>266</v>
      </c>
      <c r="M60" s="237" t="s">
        <v>267</v>
      </c>
      <c r="N60" s="237" t="s">
        <v>268</v>
      </c>
      <c r="O60" s="237" t="s">
        <v>269</v>
      </c>
      <c r="P60" s="237" t="s">
        <v>270</v>
      </c>
      <c r="Q60" s="237" t="s">
        <v>271</v>
      </c>
      <c r="R60" s="237" t="s">
        <v>272</v>
      </c>
      <c r="S60" s="237" t="s">
        <v>273</v>
      </c>
      <c r="T60" s="237" t="s">
        <v>274</v>
      </c>
      <c r="U60" s="237" t="s">
        <v>275</v>
      </c>
      <c r="V60" s="237" t="s">
        <v>276</v>
      </c>
      <c r="W60" s="237" t="s">
        <v>277</v>
      </c>
      <c r="X60" s="237" t="s">
        <v>278</v>
      </c>
      <c r="Y60" s="237" t="s">
        <v>279</v>
      </c>
      <c r="Z60" s="242"/>
      <c r="AA60" s="283"/>
    </row>
    <row r="61" spans="2:27" s="152" customFormat="1" ht="23.25" customHeight="1">
      <c r="B61" s="254">
        <v>533000</v>
      </c>
      <c r="C61" s="154"/>
      <c r="D61" s="148">
        <v>0</v>
      </c>
      <c r="E61" s="148">
        <v>0</v>
      </c>
      <c r="F61" s="148">
        <v>0</v>
      </c>
      <c r="G61" s="148">
        <v>0</v>
      </c>
      <c r="H61" s="148">
        <v>0</v>
      </c>
      <c r="I61" s="148">
        <v>0</v>
      </c>
      <c r="J61" s="148">
        <v>0</v>
      </c>
      <c r="K61" s="148">
        <v>0</v>
      </c>
      <c r="L61" s="148">
        <v>0</v>
      </c>
      <c r="M61" s="148">
        <v>0</v>
      </c>
      <c r="N61" s="148">
        <v>0</v>
      </c>
      <c r="O61" s="148">
        <v>0</v>
      </c>
      <c r="P61" s="148">
        <v>0</v>
      </c>
      <c r="Q61" s="148">
        <v>0</v>
      </c>
      <c r="R61" s="148">
        <v>0</v>
      </c>
      <c r="S61" s="148">
        <v>0</v>
      </c>
      <c r="T61" s="148">
        <v>0</v>
      </c>
      <c r="U61" s="148">
        <v>0</v>
      </c>
      <c r="V61" s="148">
        <v>0</v>
      </c>
      <c r="W61" s="148">
        <v>0</v>
      </c>
      <c r="X61" s="148">
        <v>0</v>
      </c>
      <c r="Y61" s="148">
        <v>0</v>
      </c>
      <c r="Z61" s="148">
        <f t="shared" si="0"/>
        <v>0</v>
      </c>
      <c r="AA61" s="264"/>
    </row>
    <row r="62" spans="2:27" s="152" customFormat="1" ht="23.25" customHeight="1">
      <c r="B62" s="150">
        <v>330100</v>
      </c>
      <c r="C62" s="151"/>
      <c r="D62" s="148">
        <v>0</v>
      </c>
      <c r="E62" s="148">
        <v>0</v>
      </c>
      <c r="F62" s="148">
        <v>0</v>
      </c>
      <c r="G62" s="146">
        <v>0</v>
      </c>
      <c r="H62" s="146">
        <v>0</v>
      </c>
      <c r="I62" s="146">
        <v>0</v>
      </c>
      <c r="J62" s="146">
        <v>0</v>
      </c>
      <c r="K62" s="146">
        <v>0</v>
      </c>
      <c r="L62" s="146">
        <v>0</v>
      </c>
      <c r="M62" s="148">
        <v>0</v>
      </c>
      <c r="N62" s="146">
        <v>0</v>
      </c>
      <c r="O62" s="146">
        <v>0</v>
      </c>
      <c r="P62" s="146">
        <v>0</v>
      </c>
      <c r="Q62" s="146">
        <v>0</v>
      </c>
      <c r="R62" s="146">
        <v>0</v>
      </c>
      <c r="S62" s="146">
        <v>0</v>
      </c>
      <c r="T62" s="146">
        <v>0</v>
      </c>
      <c r="U62" s="146">
        <v>0</v>
      </c>
      <c r="V62" s="146">
        <v>0</v>
      </c>
      <c r="W62" s="146">
        <v>0</v>
      </c>
      <c r="X62" s="148">
        <v>0</v>
      </c>
      <c r="Y62" s="146">
        <v>0</v>
      </c>
      <c r="Z62" s="146">
        <f t="shared" si="0"/>
        <v>0</v>
      </c>
      <c r="AA62" s="264"/>
    </row>
    <row r="63" spans="2:27" s="152" customFormat="1" ht="23.25" customHeight="1">
      <c r="B63" s="150">
        <v>330200</v>
      </c>
      <c r="C63" s="151"/>
      <c r="D63" s="148">
        <v>0</v>
      </c>
      <c r="E63" s="146">
        <v>0</v>
      </c>
      <c r="F63" s="148">
        <v>0</v>
      </c>
      <c r="G63" s="146">
        <v>0</v>
      </c>
      <c r="H63" s="148">
        <v>0</v>
      </c>
      <c r="I63" s="146">
        <v>0</v>
      </c>
      <c r="J63" s="146">
        <v>0</v>
      </c>
      <c r="K63" s="146">
        <v>0</v>
      </c>
      <c r="L63" s="146">
        <v>0</v>
      </c>
      <c r="M63" s="148">
        <v>0</v>
      </c>
      <c r="N63" s="146">
        <v>0</v>
      </c>
      <c r="O63" s="146">
        <v>0</v>
      </c>
      <c r="P63" s="146">
        <v>0</v>
      </c>
      <c r="Q63" s="148">
        <v>0</v>
      </c>
      <c r="R63" s="146">
        <v>0</v>
      </c>
      <c r="S63" s="146">
        <v>0</v>
      </c>
      <c r="T63" s="146">
        <v>0</v>
      </c>
      <c r="U63" s="146">
        <v>0</v>
      </c>
      <c r="V63" s="146">
        <v>0</v>
      </c>
      <c r="W63" s="146"/>
      <c r="X63" s="148">
        <v>0</v>
      </c>
      <c r="Y63" s="146">
        <v>0</v>
      </c>
      <c r="Z63" s="146">
        <f t="shared" si="0"/>
        <v>0</v>
      </c>
      <c r="AA63" s="264"/>
    </row>
    <row r="64" spans="2:27" s="152" customFormat="1" ht="23.25" customHeight="1">
      <c r="B64" s="150">
        <v>330300</v>
      </c>
      <c r="C64" s="151"/>
      <c r="D64" s="148">
        <v>0</v>
      </c>
      <c r="E64" s="146">
        <v>0</v>
      </c>
      <c r="F64" s="148">
        <v>0</v>
      </c>
      <c r="G64" s="146">
        <v>0</v>
      </c>
      <c r="H64" s="148">
        <v>0</v>
      </c>
      <c r="I64" s="146">
        <v>0</v>
      </c>
      <c r="J64" s="146">
        <v>0</v>
      </c>
      <c r="K64" s="146">
        <v>0</v>
      </c>
      <c r="L64" s="146">
        <v>0</v>
      </c>
      <c r="M64" s="148">
        <v>0</v>
      </c>
      <c r="N64" s="146">
        <v>0</v>
      </c>
      <c r="O64" s="146">
        <v>0</v>
      </c>
      <c r="P64" s="146">
        <v>0</v>
      </c>
      <c r="Q64" s="146">
        <v>0</v>
      </c>
      <c r="R64" s="146">
        <v>0</v>
      </c>
      <c r="S64" s="146">
        <v>0</v>
      </c>
      <c r="T64" s="146">
        <v>0</v>
      </c>
      <c r="U64" s="146">
        <v>0</v>
      </c>
      <c r="V64" s="146">
        <v>0</v>
      </c>
      <c r="W64" s="146">
        <v>0</v>
      </c>
      <c r="X64" s="148">
        <v>0</v>
      </c>
      <c r="Y64" s="146">
        <v>0</v>
      </c>
      <c r="Z64" s="146">
        <f t="shared" si="0"/>
        <v>0</v>
      </c>
      <c r="AA64" s="264"/>
    </row>
    <row r="65" spans="2:27" s="152" customFormat="1" ht="23.25" customHeight="1">
      <c r="B65" s="150">
        <v>330400</v>
      </c>
      <c r="C65" s="151"/>
      <c r="D65" s="148">
        <v>0</v>
      </c>
      <c r="E65" s="146">
        <v>0</v>
      </c>
      <c r="F65" s="146">
        <v>0</v>
      </c>
      <c r="G65" s="146">
        <v>0</v>
      </c>
      <c r="H65" s="148">
        <v>0</v>
      </c>
      <c r="I65" s="146">
        <v>0</v>
      </c>
      <c r="J65" s="146">
        <v>0</v>
      </c>
      <c r="K65" s="146">
        <v>0</v>
      </c>
      <c r="L65" s="146">
        <v>0</v>
      </c>
      <c r="M65" s="146">
        <v>0</v>
      </c>
      <c r="N65" s="146">
        <v>0</v>
      </c>
      <c r="O65" s="146">
        <v>0</v>
      </c>
      <c r="P65" s="146">
        <v>0</v>
      </c>
      <c r="Q65" s="146">
        <v>0</v>
      </c>
      <c r="R65" s="146">
        <v>0</v>
      </c>
      <c r="S65" s="146">
        <v>0</v>
      </c>
      <c r="T65" s="146">
        <v>0</v>
      </c>
      <c r="U65" s="146">
        <v>0</v>
      </c>
      <c r="V65" s="146">
        <v>0</v>
      </c>
      <c r="W65" s="146">
        <v>0</v>
      </c>
      <c r="X65" s="148">
        <v>0</v>
      </c>
      <c r="Y65" s="146">
        <v>0</v>
      </c>
      <c r="Z65" s="146">
        <f t="shared" si="0"/>
        <v>0</v>
      </c>
      <c r="AA65" s="264"/>
    </row>
    <row r="66" spans="2:27" s="152" customFormat="1" ht="23.25" customHeight="1">
      <c r="B66" s="150">
        <v>330500</v>
      </c>
      <c r="C66" s="151"/>
      <c r="D66" s="148">
        <v>0</v>
      </c>
      <c r="E66" s="146">
        <v>0</v>
      </c>
      <c r="F66" s="146">
        <v>0</v>
      </c>
      <c r="G66" s="146">
        <v>0</v>
      </c>
      <c r="H66" s="148">
        <v>0</v>
      </c>
      <c r="I66" s="146">
        <v>0</v>
      </c>
      <c r="J66" s="146">
        <v>0</v>
      </c>
      <c r="K66" s="146">
        <v>0</v>
      </c>
      <c r="L66" s="146">
        <v>0</v>
      </c>
      <c r="M66" s="146">
        <v>0</v>
      </c>
      <c r="N66" s="146">
        <v>0</v>
      </c>
      <c r="O66" s="146">
        <v>0</v>
      </c>
      <c r="P66" s="146">
        <v>0</v>
      </c>
      <c r="Q66" s="146">
        <v>0</v>
      </c>
      <c r="R66" s="146">
        <v>0</v>
      </c>
      <c r="S66" s="146">
        <v>0</v>
      </c>
      <c r="T66" s="146">
        <v>0</v>
      </c>
      <c r="U66" s="146">
        <v>0</v>
      </c>
      <c r="V66" s="146">
        <v>0</v>
      </c>
      <c r="W66" s="146">
        <v>0</v>
      </c>
      <c r="X66" s="148">
        <v>0</v>
      </c>
      <c r="Y66" s="146">
        <v>0</v>
      </c>
      <c r="Z66" s="146">
        <f t="shared" si="0"/>
        <v>0</v>
      </c>
      <c r="AA66" s="264"/>
    </row>
    <row r="67" spans="2:27" s="152" customFormat="1" ht="23.25" customHeight="1">
      <c r="B67" s="150">
        <v>330600</v>
      </c>
      <c r="C67" s="151"/>
      <c r="D67" s="148">
        <v>0</v>
      </c>
      <c r="E67" s="146">
        <v>0</v>
      </c>
      <c r="F67" s="146">
        <v>0</v>
      </c>
      <c r="G67" s="146">
        <v>0</v>
      </c>
      <c r="H67" s="148">
        <v>0</v>
      </c>
      <c r="I67" s="146">
        <v>0</v>
      </c>
      <c r="J67" s="146">
        <v>0</v>
      </c>
      <c r="K67" s="146">
        <v>0</v>
      </c>
      <c r="L67" s="146">
        <v>0</v>
      </c>
      <c r="M67" s="146">
        <v>0</v>
      </c>
      <c r="N67" s="146">
        <v>0</v>
      </c>
      <c r="O67" s="146">
        <v>0</v>
      </c>
      <c r="P67" s="146">
        <v>0</v>
      </c>
      <c r="Q67" s="146">
        <v>0</v>
      </c>
      <c r="R67" s="146">
        <v>0</v>
      </c>
      <c r="S67" s="146">
        <v>0</v>
      </c>
      <c r="T67" s="146">
        <v>0</v>
      </c>
      <c r="U67" s="146">
        <v>0</v>
      </c>
      <c r="V67" s="146">
        <v>0</v>
      </c>
      <c r="W67" s="146">
        <v>0</v>
      </c>
      <c r="X67" s="148">
        <v>0</v>
      </c>
      <c r="Y67" s="146">
        <v>0</v>
      </c>
      <c r="Z67" s="146">
        <f t="shared" si="0"/>
        <v>0</v>
      </c>
      <c r="AA67" s="264"/>
    </row>
    <row r="68" spans="2:27" s="152" customFormat="1" ht="23.25" customHeight="1">
      <c r="B68" s="247">
        <v>330700</v>
      </c>
      <c r="C68" s="248"/>
      <c r="D68" s="148">
        <v>0</v>
      </c>
      <c r="E68" s="146">
        <v>0</v>
      </c>
      <c r="F68" s="146">
        <v>0</v>
      </c>
      <c r="G68" s="146">
        <v>0</v>
      </c>
      <c r="H68" s="146">
        <v>0</v>
      </c>
      <c r="I68" s="146">
        <v>0</v>
      </c>
      <c r="J68" s="146">
        <v>0</v>
      </c>
      <c r="K68" s="146">
        <v>0</v>
      </c>
      <c r="L68" s="146">
        <v>0</v>
      </c>
      <c r="M68" s="146">
        <v>0</v>
      </c>
      <c r="N68" s="146">
        <v>0</v>
      </c>
      <c r="O68" s="146">
        <v>0</v>
      </c>
      <c r="P68" s="146">
        <v>0</v>
      </c>
      <c r="Q68" s="146">
        <v>0</v>
      </c>
      <c r="R68" s="146">
        <v>0</v>
      </c>
      <c r="S68" s="146">
        <v>0</v>
      </c>
      <c r="T68" s="146">
        <v>0</v>
      </c>
      <c r="U68" s="146">
        <v>0</v>
      </c>
      <c r="V68" s="146">
        <v>0</v>
      </c>
      <c r="W68" s="146">
        <v>0</v>
      </c>
      <c r="X68" s="148">
        <v>0</v>
      </c>
      <c r="Y68" s="146">
        <v>0</v>
      </c>
      <c r="Z68" s="146">
        <f>SUM(D68:Y68)</f>
        <v>0</v>
      </c>
      <c r="AA68" s="264"/>
    </row>
    <row r="69" spans="2:27" s="152" customFormat="1" ht="23.25" customHeight="1">
      <c r="B69" s="247">
        <v>330800</v>
      </c>
      <c r="C69" s="248"/>
      <c r="D69" s="148">
        <v>0</v>
      </c>
      <c r="E69" s="146">
        <v>0</v>
      </c>
      <c r="F69" s="146">
        <v>0</v>
      </c>
      <c r="G69" s="146">
        <v>0</v>
      </c>
      <c r="H69" s="146">
        <v>0</v>
      </c>
      <c r="I69" s="146">
        <v>0</v>
      </c>
      <c r="J69" s="146">
        <v>0</v>
      </c>
      <c r="K69" s="146">
        <v>0</v>
      </c>
      <c r="L69" s="146">
        <v>0</v>
      </c>
      <c r="M69" s="146">
        <v>0</v>
      </c>
      <c r="N69" s="146">
        <v>0</v>
      </c>
      <c r="O69" s="146">
        <v>0</v>
      </c>
      <c r="P69" s="146">
        <v>0</v>
      </c>
      <c r="Q69" s="146">
        <v>0</v>
      </c>
      <c r="R69" s="146">
        <v>0</v>
      </c>
      <c r="S69" s="146">
        <v>0</v>
      </c>
      <c r="T69" s="146">
        <v>0</v>
      </c>
      <c r="U69" s="146">
        <v>0</v>
      </c>
      <c r="V69" s="146">
        <v>0</v>
      </c>
      <c r="W69" s="146">
        <v>0</v>
      </c>
      <c r="X69" s="148">
        <v>0</v>
      </c>
      <c r="Y69" s="146">
        <v>0</v>
      </c>
      <c r="Z69" s="146">
        <f>SUM(D69:Y69)</f>
        <v>0</v>
      </c>
      <c r="AA69" s="264"/>
    </row>
    <row r="70" spans="2:27" s="152" customFormat="1" ht="23.25" customHeight="1">
      <c r="B70" s="247">
        <v>330900</v>
      </c>
      <c r="C70" s="248"/>
      <c r="D70" s="148">
        <v>0</v>
      </c>
      <c r="E70" s="146">
        <v>0</v>
      </c>
      <c r="F70" s="146">
        <v>0</v>
      </c>
      <c r="G70" s="146">
        <v>0</v>
      </c>
      <c r="H70" s="146">
        <v>0</v>
      </c>
      <c r="I70" s="146">
        <v>0</v>
      </c>
      <c r="J70" s="146">
        <v>0</v>
      </c>
      <c r="K70" s="146"/>
      <c r="L70" s="146">
        <v>0</v>
      </c>
      <c r="M70" s="146">
        <v>0</v>
      </c>
      <c r="N70" s="146">
        <v>0</v>
      </c>
      <c r="O70" s="146">
        <v>0</v>
      </c>
      <c r="P70" s="146">
        <v>0</v>
      </c>
      <c r="Q70" s="146">
        <v>0</v>
      </c>
      <c r="R70" s="146">
        <v>0</v>
      </c>
      <c r="S70" s="146">
        <v>0</v>
      </c>
      <c r="T70" s="146">
        <v>0</v>
      </c>
      <c r="U70" s="146">
        <v>0</v>
      </c>
      <c r="V70" s="146">
        <v>0</v>
      </c>
      <c r="W70" s="146"/>
      <c r="X70" s="148">
        <v>0</v>
      </c>
      <c r="Y70" s="146">
        <v>0</v>
      </c>
      <c r="Z70" s="146">
        <f>SUM(D70:Y70)</f>
        <v>0</v>
      </c>
      <c r="AA70" s="264"/>
    </row>
    <row r="71" spans="2:27" s="152" customFormat="1" ht="23.25" customHeight="1">
      <c r="B71" s="247">
        <v>331000</v>
      </c>
      <c r="C71" s="248"/>
      <c r="D71" s="148">
        <v>0</v>
      </c>
      <c r="E71" s="146">
        <v>0</v>
      </c>
      <c r="F71" s="146">
        <v>0</v>
      </c>
      <c r="G71" s="146">
        <v>0</v>
      </c>
      <c r="H71" s="146">
        <v>0</v>
      </c>
      <c r="I71" s="146">
        <v>0</v>
      </c>
      <c r="J71" s="146">
        <v>0</v>
      </c>
      <c r="K71" s="146">
        <v>0</v>
      </c>
      <c r="L71" s="146">
        <v>0</v>
      </c>
      <c r="M71" s="146">
        <v>0</v>
      </c>
      <c r="N71" s="146">
        <v>0</v>
      </c>
      <c r="O71" s="146">
        <v>0</v>
      </c>
      <c r="P71" s="146">
        <v>0</v>
      </c>
      <c r="Q71" s="146">
        <v>0</v>
      </c>
      <c r="R71" s="146">
        <v>0</v>
      </c>
      <c r="S71" s="146">
        <v>0</v>
      </c>
      <c r="T71" s="146">
        <v>0</v>
      </c>
      <c r="U71" s="146">
        <v>0</v>
      </c>
      <c r="V71" s="146"/>
      <c r="W71" s="146">
        <v>0</v>
      </c>
      <c r="X71" s="148">
        <v>0</v>
      </c>
      <c r="Y71" s="146">
        <v>0</v>
      </c>
      <c r="Z71" s="146">
        <f>SUM(D71:Y71)</f>
        <v>0</v>
      </c>
      <c r="AA71" s="264"/>
    </row>
    <row r="72" spans="2:27" s="152" customFormat="1" ht="23.25" customHeight="1">
      <c r="B72" s="247">
        <v>331100</v>
      </c>
      <c r="C72" s="248"/>
      <c r="D72" s="148">
        <v>0</v>
      </c>
      <c r="E72" s="146">
        <v>0</v>
      </c>
      <c r="F72" s="146">
        <v>0</v>
      </c>
      <c r="G72" s="146">
        <v>0</v>
      </c>
      <c r="H72" s="146">
        <v>0</v>
      </c>
      <c r="I72" s="146">
        <v>0</v>
      </c>
      <c r="J72" s="146">
        <v>0</v>
      </c>
      <c r="K72" s="146">
        <v>0</v>
      </c>
      <c r="L72" s="146">
        <v>0</v>
      </c>
      <c r="M72" s="146">
        <v>0</v>
      </c>
      <c r="N72" s="146">
        <v>0</v>
      </c>
      <c r="O72" s="146">
        <v>0</v>
      </c>
      <c r="P72" s="146">
        <v>0</v>
      </c>
      <c r="Q72" s="146">
        <v>0</v>
      </c>
      <c r="R72" s="146">
        <v>0</v>
      </c>
      <c r="S72" s="146">
        <v>0</v>
      </c>
      <c r="T72" s="146">
        <v>0</v>
      </c>
      <c r="U72" s="146">
        <v>0</v>
      </c>
      <c r="V72" s="146">
        <v>0</v>
      </c>
      <c r="W72" s="146">
        <v>0</v>
      </c>
      <c r="X72" s="148">
        <v>0</v>
      </c>
      <c r="Y72" s="146">
        <v>0</v>
      </c>
      <c r="Z72" s="146">
        <f>SUM(D72:Y72)</f>
        <v>0</v>
      </c>
      <c r="AA72" s="264"/>
    </row>
    <row r="73" spans="2:27" s="152" customFormat="1" ht="23.25" customHeight="1">
      <c r="B73" s="247">
        <v>331200</v>
      </c>
      <c r="C73" s="248"/>
      <c r="D73" s="148">
        <v>0</v>
      </c>
      <c r="E73" s="146">
        <v>0</v>
      </c>
      <c r="F73" s="146">
        <v>0</v>
      </c>
      <c r="G73" s="146">
        <v>0</v>
      </c>
      <c r="H73" s="146">
        <v>0</v>
      </c>
      <c r="I73" s="146">
        <v>0</v>
      </c>
      <c r="J73" s="146">
        <v>0</v>
      </c>
      <c r="K73" s="146">
        <v>0</v>
      </c>
      <c r="L73" s="146">
        <v>0</v>
      </c>
      <c r="M73" s="146">
        <v>0</v>
      </c>
      <c r="N73" s="146">
        <v>0</v>
      </c>
      <c r="O73" s="146"/>
      <c r="P73" s="146">
        <v>0</v>
      </c>
      <c r="Q73" s="146">
        <v>0</v>
      </c>
      <c r="R73" s="146">
        <v>0</v>
      </c>
      <c r="S73" s="146">
        <v>0</v>
      </c>
      <c r="T73" s="146">
        <v>0</v>
      </c>
      <c r="U73" s="146">
        <v>0</v>
      </c>
      <c r="V73" s="146">
        <v>0</v>
      </c>
      <c r="W73" s="146">
        <v>0</v>
      </c>
      <c r="X73" s="148">
        <v>0</v>
      </c>
      <c r="Y73" s="146">
        <v>0</v>
      </c>
      <c r="Z73" s="146">
        <f t="shared" si="0"/>
        <v>0</v>
      </c>
      <c r="AA73" s="264"/>
    </row>
    <row r="74" spans="2:27" s="152" customFormat="1" ht="23.25" customHeight="1">
      <c r="B74" s="247">
        <v>331300</v>
      </c>
      <c r="C74" s="248"/>
      <c r="D74" s="148">
        <v>0</v>
      </c>
      <c r="E74" s="146">
        <v>0</v>
      </c>
      <c r="F74" s="146">
        <v>0</v>
      </c>
      <c r="G74" s="146">
        <v>0</v>
      </c>
      <c r="H74" s="146">
        <v>0</v>
      </c>
      <c r="I74" s="146">
        <v>0</v>
      </c>
      <c r="J74" s="146">
        <v>0</v>
      </c>
      <c r="K74" s="146">
        <v>0</v>
      </c>
      <c r="L74" s="146">
        <v>0</v>
      </c>
      <c r="M74" s="146">
        <v>0</v>
      </c>
      <c r="N74" s="146">
        <v>0</v>
      </c>
      <c r="O74" s="146">
        <v>0</v>
      </c>
      <c r="P74" s="146">
        <v>0</v>
      </c>
      <c r="Q74" s="146">
        <v>0</v>
      </c>
      <c r="R74" s="146">
        <v>0</v>
      </c>
      <c r="S74" s="146">
        <v>0</v>
      </c>
      <c r="T74" s="146">
        <v>0</v>
      </c>
      <c r="U74" s="146">
        <v>0</v>
      </c>
      <c r="V74" s="146">
        <v>0</v>
      </c>
      <c r="W74" s="146">
        <v>0</v>
      </c>
      <c r="X74" s="148">
        <v>0</v>
      </c>
      <c r="Y74" s="146">
        <v>0</v>
      </c>
      <c r="Z74" s="146">
        <f t="shared" si="0"/>
        <v>0</v>
      </c>
      <c r="AA74" s="264"/>
    </row>
    <row r="75" spans="2:27" s="152" customFormat="1" ht="23.25" customHeight="1">
      <c r="B75" s="247">
        <v>331400</v>
      </c>
      <c r="C75" s="248"/>
      <c r="D75" s="148">
        <v>0</v>
      </c>
      <c r="E75" s="146">
        <v>0</v>
      </c>
      <c r="F75" s="146">
        <v>0</v>
      </c>
      <c r="G75" s="146">
        <v>0</v>
      </c>
      <c r="H75" s="146">
        <v>0</v>
      </c>
      <c r="I75" s="146">
        <v>0</v>
      </c>
      <c r="J75" s="146">
        <v>0</v>
      </c>
      <c r="K75" s="146">
        <v>0</v>
      </c>
      <c r="L75" s="146">
        <v>0</v>
      </c>
      <c r="M75" s="146">
        <v>0</v>
      </c>
      <c r="N75" s="146">
        <v>0</v>
      </c>
      <c r="O75" s="146">
        <v>0</v>
      </c>
      <c r="P75" s="146">
        <v>0</v>
      </c>
      <c r="Q75" s="146">
        <v>0</v>
      </c>
      <c r="R75" s="146">
        <v>0</v>
      </c>
      <c r="S75" s="146">
        <v>0</v>
      </c>
      <c r="T75" s="146">
        <v>0</v>
      </c>
      <c r="U75" s="146">
        <v>0</v>
      </c>
      <c r="V75" s="146">
        <v>0</v>
      </c>
      <c r="W75" s="146">
        <v>0</v>
      </c>
      <c r="X75" s="148">
        <v>0</v>
      </c>
      <c r="Y75" s="146">
        <v>0</v>
      </c>
      <c r="Z75" s="146">
        <f>SUM(D75:Y75)</f>
        <v>0</v>
      </c>
      <c r="AA75" s="264"/>
    </row>
    <row r="76" spans="2:27" s="152" customFormat="1" ht="23.25" customHeight="1">
      <c r="B76" s="247">
        <v>331500</v>
      </c>
      <c r="C76" s="248"/>
      <c r="D76" s="146">
        <v>0</v>
      </c>
      <c r="E76" s="146">
        <v>0</v>
      </c>
      <c r="F76" s="146">
        <v>0</v>
      </c>
      <c r="G76" s="146">
        <v>0</v>
      </c>
      <c r="H76" s="146">
        <v>0</v>
      </c>
      <c r="I76" s="146">
        <v>0</v>
      </c>
      <c r="J76" s="146">
        <v>0</v>
      </c>
      <c r="K76" s="146">
        <v>0</v>
      </c>
      <c r="L76" s="146">
        <v>0</v>
      </c>
      <c r="M76" s="146">
        <v>0</v>
      </c>
      <c r="N76" s="146">
        <v>0</v>
      </c>
      <c r="O76" s="146">
        <v>0</v>
      </c>
      <c r="P76" s="146">
        <v>0</v>
      </c>
      <c r="Q76" s="146">
        <v>0</v>
      </c>
      <c r="R76" s="146">
        <v>0</v>
      </c>
      <c r="S76" s="146">
        <v>0</v>
      </c>
      <c r="T76" s="146">
        <v>0</v>
      </c>
      <c r="U76" s="146">
        <v>0</v>
      </c>
      <c r="V76" s="146">
        <v>0</v>
      </c>
      <c r="W76" s="146">
        <v>0</v>
      </c>
      <c r="X76" s="148">
        <v>0</v>
      </c>
      <c r="Y76" s="146">
        <v>0</v>
      </c>
      <c r="Z76" s="146">
        <f aca="true" t="shared" si="8" ref="Z76:Z93">SUM(D76:Y76)</f>
        <v>0</v>
      </c>
      <c r="AA76" s="264"/>
    </row>
    <row r="77" spans="2:27" s="152" customFormat="1" ht="23.25" customHeight="1">
      <c r="B77" s="247">
        <v>331600</v>
      </c>
      <c r="C77" s="248"/>
      <c r="D77" s="146">
        <v>0</v>
      </c>
      <c r="E77" s="146">
        <v>0</v>
      </c>
      <c r="F77" s="146">
        <v>0</v>
      </c>
      <c r="G77" s="146">
        <v>0</v>
      </c>
      <c r="H77" s="146">
        <v>0</v>
      </c>
      <c r="I77" s="146">
        <v>0</v>
      </c>
      <c r="J77" s="146">
        <v>0</v>
      </c>
      <c r="K77" s="146">
        <v>0</v>
      </c>
      <c r="L77" s="146">
        <v>0</v>
      </c>
      <c r="M77" s="146">
        <v>0</v>
      </c>
      <c r="N77" s="146">
        <v>0</v>
      </c>
      <c r="O77" s="146">
        <v>0</v>
      </c>
      <c r="P77" s="146">
        <v>0</v>
      </c>
      <c r="Q77" s="146">
        <v>0</v>
      </c>
      <c r="R77" s="146">
        <v>0</v>
      </c>
      <c r="S77" s="146">
        <v>0</v>
      </c>
      <c r="T77" s="146">
        <v>0</v>
      </c>
      <c r="U77" s="146">
        <v>0</v>
      </c>
      <c r="V77" s="146">
        <v>0</v>
      </c>
      <c r="W77" s="146">
        <v>0</v>
      </c>
      <c r="X77" s="148">
        <v>0</v>
      </c>
      <c r="Y77" s="146">
        <v>0</v>
      </c>
      <c r="Z77" s="146">
        <f t="shared" si="8"/>
        <v>0</v>
      </c>
      <c r="AA77" s="264"/>
    </row>
    <row r="78" spans="2:27" s="152" customFormat="1" ht="23.25" customHeight="1" thickBot="1">
      <c r="B78" s="273">
        <v>331700</v>
      </c>
      <c r="C78" s="274"/>
      <c r="D78" s="231">
        <v>0</v>
      </c>
      <c r="E78" s="231">
        <v>0</v>
      </c>
      <c r="F78" s="146">
        <v>0</v>
      </c>
      <c r="G78" s="231">
        <v>0</v>
      </c>
      <c r="H78" s="231">
        <v>0</v>
      </c>
      <c r="I78" s="146">
        <v>0</v>
      </c>
      <c r="J78" s="146">
        <v>0</v>
      </c>
      <c r="K78" s="146">
        <v>0</v>
      </c>
      <c r="L78" s="146">
        <v>0</v>
      </c>
      <c r="M78" s="146">
        <v>0</v>
      </c>
      <c r="N78" s="146">
        <v>0</v>
      </c>
      <c r="O78" s="146">
        <v>0</v>
      </c>
      <c r="P78" s="146">
        <v>0</v>
      </c>
      <c r="Q78" s="146">
        <v>0</v>
      </c>
      <c r="R78" s="146">
        <v>0</v>
      </c>
      <c r="S78" s="146">
        <v>0</v>
      </c>
      <c r="T78" s="146">
        <v>0</v>
      </c>
      <c r="U78" s="146">
        <v>0</v>
      </c>
      <c r="V78" s="146">
        <v>0</v>
      </c>
      <c r="W78" s="146">
        <v>0</v>
      </c>
      <c r="X78" s="146">
        <v>0</v>
      </c>
      <c r="Y78" s="146">
        <v>0</v>
      </c>
      <c r="Z78" s="231">
        <f t="shared" si="8"/>
        <v>0</v>
      </c>
      <c r="AA78" s="264"/>
    </row>
    <row r="79" spans="2:27" s="149" customFormat="1" ht="23.25" customHeight="1" thickBot="1">
      <c r="B79" s="493" t="s">
        <v>280</v>
      </c>
      <c r="C79" s="494"/>
      <c r="D79" s="147">
        <f>SUM(D61:D78)</f>
        <v>0</v>
      </c>
      <c r="E79" s="147">
        <f aca="true" t="shared" si="9" ref="E79:Y79">SUM(E61:E78)</f>
        <v>0</v>
      </c>
      <c r="F79" s="147">
        <f t="shared" si="9"/>
        <v>0</v>
      </c>
      <c r="G79" s="147">
        <f t="shared" si="9"/>
        <v>0</v>
      </c>
      <c r="H79" s="147">
        <f t="shared" si="9"/>
        <v>0</v>
      </c>
      <c r="I79" s="147">
        <f t="shared" si="9"/>
        <v>0</v>
      </c>
      <c r="J79" s="147">
        <f t="shared" si="9"/>
        <v>0</v>
      </c>
      <c r="K79" s="147">
        <f t="shared" si="9"/>
        <v>0</v>
      </c>
      <c r="L79" s="147">
        <f t="shared" si="9"/>
        <v>0</v>
      </c>
      <c r="M79" s="147">
        <f t="shared" si="9"/>
        <v>0</v>
      </c>
      <c r="N79" s="147">
        <f t="shared" si="9"/>
        <v>0</v>
      </c>
      <c r="O79" s="147">
        <f t="shared" si="9"/>
        <v>0</v>
      </c>
      <c r="P79" s="147">
        <f t="shared" si="9"/>
        <v>0</v>
      </c>
      <c r="Q79" s="147">
        <f t="shared" si="9"/>
        <v>0</v>
      </c>
      <c r="R79" s="147">
        <f t="shared" si="9"/>
        <v>0</v>
      </c>
      <c r="S79" s="147">
        <f t="shared" si="9"/>
        <v>0</v>
      </c>
      <c r="T79" s="147">
        <f t="shared" si="9"/>
        <v>0</v>
      </c>
      <c r="U79" s="147">
        <f t="shared" si="9"/>
        <v>0</v>
      </c>
      <c r="V79" s="147">
        <f t="shared" si="9"/>
        <v>0</v>
      </c>
      <c r="W79" s="147">
        <f t="shared" si="9"/>
        <v>0</v>
      </c>
      <c r="X79" s="147">
        <f>SUM(X61:X78)</f>
        <v>0</v>
      </c>
      <c r="Y79" s="147">
        <f t="shared" si="9"/>
        <v>0</v>
      </c>
      <c r="Z79" s="191">
        <f t="shared" si="8"/>
        <v>0</v>
      </c>
      <c r="AA79" s="283"/>
    </row>
    <row r="80" spans="2:27" s="149" customFormat="1" ht="23.25" customHeight="1" thickBot="1">
      <c r="B80" s="493" t="s">
        <v>281</v>
      </c>
      <c r="C80" s="494"/>
      <c r="D80" s="147">
        <v>0</v>
      </c>
      <c r="E80" s="147">
        <v>0</v>
      </c>
      <c r="F80" s="147">
        <v>0</v>
      </c>
      <c r="G80" s="147">
        <v>0</v>
      </c>
      <c r="H80" s="147">
        <v>0</v>
      </c>
      <c r="I80" s="147">
        <v>0</v>
      </c>
      <c r="J80" s="147">
        <v>0</v>
      </c>
      <c r="K80" s="147">
        <v>0</v>
      </c>
      <c r="L80" s="147">
        <v>0</v>
      </c>
      <c r="M80" s="147">
        <v>0</v>
      </c>
      <c r="N80" s="147">
        <v>0</v>
      </c>
      <c r="O80" s="147">
        <v>0</v>
      </c>
      <c r="P80" s="147">
        <v>0</v>
      </c>
      <c r="Q80" s="147">
        <v>0</v>
      </c>
      <c r="R80" s="147">
        <v>0</v>
      </c>
      <c r="S80" s="147">
        <v>0</v>
      </c>
      <c r="T80" s="147">
        <v>0</v>
      </c>
      <c r="U80" s="147">
        <v>0</v>
      </c>
      <c r="V80" s="147">
        <v>0</v>
      </c>
      <c r="W80" s="147">
        <v>0</v>
      </c>
      <c r="X80" s="147">
        <v>0</v>
      </c>
      <c r="Y80" s="147">
        <v>0</v>
      </c>
      <c r="Z80" s="191">
        <f>SUM(D80:Y80)</f>
        <v>0</v>
      </c>
      <c r="AA80" s="283"/>
    </row>
    <row r="81" spans="2:27" s="152" customFormat="1" ht="21.75" customHeight="1">
      <c r="B81" s="153">
        <v>534000</v>
      </c>
      <c r="C81" s="154"/>
      <c r="D81" s="148">
        <v>0</v>
      </c>
      <c r="E81" s="148">
        <v>0</v>
      </c>
      <c r="F81" s="148">
        <v>0</v>
      </c>
      <c r="G81" s="148">
        <v>0</v>
      </c>
      <c r="H81" s="148">
        <v>0</v>
      </c>
      <c r="I81" s="148">
        <v>0</v>
      </c>
      <c r="J81" s="148">
        <v>0</v>
      </c>
      <c r="K81" s="148">
        <v>0</v>
      </c>
      <c r="L81" s="148">
        <v>0</v>
      </c>
      <c r="M81" s="148">
        <v>0</v>
      </c>
      <c r="N81" s="148">
        <v>0</v>
      </c>
      <c r="O81" s="148">
        <v>0</v>
      </c>
      <c r="P81" s="148">
        <v>0</v>
      </c>
      <c r="Q81" s="148">
        <v>0</v>
      </c>
      <c r="R81" s="148">
        <v>0</v>
      </c>
      <c r="S81" s="148">
        <v>0</v>
      </c>
      <c r="T81" s="148">
        <v>0</v>
      </c>
      <c r="U81" s="148">
        <v>0</v>
      </c>
      <c r="V81" s="148">
        <v>0</v>
      </c>
      <c r="W81" s="148">
        <v>0</v>
      </c>
      <c r="X81" s="148">
        <v>0</v>
      </c>
      <c r="Y81" s="148">
        <v>0</v>
      </c>
      <c r="Z81" s="148">
        <f t="shared" si="8"/>
        <v>0</v>
      </c>
      <c r="AA81" s="264"/>
    </row>
    <row r="82" spans="2:27" s="152" customFormat="1" ht="21.75" customHeight="1">
      <c r="B82" s="270">
        <v>340100</v>
      </c>
      <c r="C82" s="154"/>
      <c r="D82" s="146">
        <v>24869.15</v>
      </c>
      <c r="E82" s="146">
        <v>0</v>
      </c>
      <c r="F82" s="146">
        <v>0</v>
      </c>
      <c r="G82" s="146">
        <v>0</v>
      </c>
      <c r="H82" s="146">
        <v>1516.12</v>
      </c>
      <c r="I82" s="146">
        <v>0</v>
      </c>
      <c r="J82" s="146">
        <v>0</v>
      </c>
      <c r="K82" s="146">
        <v>0</v>
      </c>
      <c r="L82" s="146">
        <v>0</v>
      </c>
      <c r="M82" s="146">
        <v>0</v>
      </c>
      <c r="N82" s="146">
        <v>0</v>
      </c>
      <c r="O82" s="146">
        <v>0</v>
      </c>
      <c r="P82" s="146">
        <v>0</v>
      </c>
      <c r="Q82" s="146">
        <v>0</v>
      </c>
      <c r="R82" s="146">
        <v>0</v>
      </c>
      <c r="S82" s="146">
        <v>0</v>
      </c>
      <c r="T82" s="146">
        <v>0</v>
      </c>
      <c r="U82" s="146">
        <v>0</v>
      </c>
      <c r="V82" s="146">
        <v>0</v>
      </c>
      <c r="W82" s="146">
        <v>104092.31</v>
      </c>
      <c r="X82" s="148">
        <v>0</v>
      </c>
      <c r="Y82" s="146">
        <v>0</v>
      </c>
      <c r="Z82" s="148">
        <f t="shared" si="8"/>
        <v>130477.58</v>
      </c>
      <c r="AA82" s="264"/>
    </row>
    <row r="83" spans="2:27" s="152" customFormat="1" ht="21.75" customHeight="1">
      <c r="B83" s="270">
        <v>340300</v>
      </c>
      <c r="C83" s="154"/>
      <c r="D83" s="146">
        <v>481.5</v>
      </c>
      <c r="E83" s="146">
        <v>0</v>
      </c>
      <c r="F83" s="146">
        <v>0</v>
      </c>
      <c r="G83" s="146">
        <v>0</v>
      </c>
      <c r="H83" s="146">
        <v>0</v>
      </c>
      <c r="I83" s="146">
        <v>0</v>
      </c>
      <c r="J83" s="146">
        <v>0</v>
      </c>
      <c r="K83" s="146">
        <v>0</v>
      </c>
      <c r="L83" s="146">
        <v>0</v>
      </c>
      <c r="M83" s="146">
        <v>0</v>
      </c>
      <c r="N83" s="146">
        <v>0</v>
      </c>
      <c r="O83" s="146">
        <v>0</v>
      </c>
      <c r="P83" s="146">
        <v>0</v>
      </c>
      <c r="Q83" s="146">
        <v>0</v>
      </c>
      <c r="R83" s="146">
        <v>0</v>
      </c>
      <c r="S83" s="146">
        <v>0</v>
      </c>
      <c r="T83" s="146">
        <v>0</v>
      </c>
      <c r="U83" s="146">
        <v>0</v>
      </c>
      <c r="V83" s="146">
        <v>0</v>
      </c>
      <c r="W83" s="146">
        <v>0</v>
      </c>
      <c r="X83" s="148">
        <v>0</v>
      </c>
      <c r="Y83" s="146">
        <v>0</v>
      </c>
      <c r="Z83" s="148">
        <f t="shared" si="8"/>
        <v>481.5</v>
      </c>
      <c r="AA83" s="264"/>
    </row>
    <row r="84" spans="2:27" s="152" customFormat="1" ht="21.75" customHeight="1">
      <c r="B84" s="270">
        <v>340400</v>
      </c>
      <c r="C84" s="154"/>
      <c r="D84" s="146">
        <v>0</v>
      </c>
      <c r="E84" s="146">
        <v>0</v>
      </c>
      <c r="F84" s="146">
        <v>0</v>
      </c>
      <c r="G84" s="146">
        <v>0</v>
      </c>
      <c r="H84" s="146">
        <v>0</v>
      </c>
      <c r="I84" s="146">
        <v>0</v>
      </c>
      <c r="J84" s="146">
        <v>0</v>
      </c>
      <c r="K84" s="146">
        <v>0</v>
      </c>
      <c r="L84" s="146">
        <v>0</v>
      </c>
      <c r="M84" s="146">
        <v>0</v>
      </c>
      <c r="N84" s="146">
        <v>0</v>
      </c>
      <c r="O84" s="146">
        <v>0</v>
      </c>
      <c r="P84" s="146">
        <v>0</v>
      </c>
      <c r="Q84" s="146">
        <v>0</v>
      </c>
      <c r="R84" s="146">
        <v>0</v>
      </c>
      <c r="S84" s="146">
        <v>0</v>
      </c>
      <c r="T84" s="146">
        <v>0</v>
      </c>
      <c r="U84" s="146">
        <v>0</v>
      </c>
      <c r="V84" s="146">
        <v>0</v>
      </c>
      <c r="W84" s="146">
        <v>0</v>
      </c>
      <c r="X84" s="148">
        <v>0</v>
      </c>
      <c r="Y84" s="146">
        <v>0</v>
      </c>
      <c r="Z84" s="148">
        <f t="shared" si="8"/>
        <v>0</v>
      </c>
      <c r="AA84" s="264"/>
    </row>
    <row r="85" spans="2:27" s="152" customFormat="1" ht="21.75" customHeight="1" thickBot="1">
      <c r="B85" s="270">
        <v>340500</v>
      </c>
      <c r="C85" s="151"/>
      <c r="D85" s="146">
        <v>6355.8</v>
      </c>
      <c r="E85" s="146">
        <v>0</v>
      </c>
      <c r="F85" s="146">
        <v>0</v>
      </c>
      <c r="G85" s="146">
        <v>0</v>
      </c>
      <c r="H85" s="146">
        <v>0</v>
      </c>
      <c r="I85" s="146">
        <v>0</v>
      </c>
      <c r="J85" s="146">
        <v>0</v>
      </c>
      <c r="K85" s="146">
        <v>0</v>
      </c>
      <c r="L85" s="146">
        <v>0</v>
      </c>
      <c r="M85" s="146">
        <v>0</v>
      </c>
      <c r="N85" s="146">
        <v>0</v>
      </c>
      <c r="O85" s="146">
        <v>0</v>
      </c>
      <c r="P85" s="146">
        <v>0</v>
      </c>
      <c r="Q85" s="146">
        <v>0</v>
      </c>
      <c r="R85" s="146">
        <v>0</v>
      </c>
      <c r="S85" s="146">
        <v>0</v>
      </c>
      <c r="T85" s="146">
        <v>0</v>
      </c>
      <c r="U85" s="146">
        <v>0</v>
      </c>
      <c r="V85" s="146">
        <v>0</v>
      </c>
      <c r="W85" s="146">
        <v>0</v>
      </c>
      <c r="X85" s="148">
        <v>0</v>
      </c>
      <c r="Y85" s="146">
        <v>0</v>
      </c>
      <c r="Z85" s="148">
        <f t="shared" si="8"/>
        <v>6355.8</v>
      </c>
      <c r="AA85" s="264"/>
    </row>
    <row r="86" spans="2:27" s="149" customFormat="1" ht="21.75" customHeight="1" thickBot="1">
      <c r="B86" s="493" t="s">
        <v>280</v>
      </c>
      <c r="C86" s="494"/>
      <c r="D86" s="147">
        <f>SUM(D81:D85)</f>
        <v>31706.45</v>
      </c>
      <c r="E86" s="147">
        <f aca="true" t="shared" si="10" ref="E86:Y86">SUM(E81:E85)</f>
        <v>0</v>
      </c>
      <c r="F86" s="147">
        <f t="shared" si="10"/>
        <v>0</v>
      </c>
      <c r="G86" s="147">
        <f t="shared" si="10"/>
        <v>0</v>
      </c>
      <c r="H86" s="147">
        <f t="shared" si="10"/>
        <v>1516.12</v>
      </c>
      <c r="I86" s="147">
        <f t="shared" si="10"/>
        <v>0</v>
      </c>
      <c r="J86" s="147">
        <f t="shared" si="10"/>
        <v>0</v>
      </c>
      <c r="K86" s="147">
        <f t="shared" si="10"/>
        <v>0</v>
      </c>
      <c r="L86" s="147">
        <f t="shared" si="10"/>
        <v>0</v>
      </c>
      <c r="M86" s="147">
        <f t="shared" si="10"/>
        <v>0</v>
      </c>
      <c r="N86" s="147">
        <f t="shared" si="10"/>
        <v>0</v>
      </c>
      <c r="O86" s="147">
        <f t="shared" si="10"/>
        <v>0</v>
      </c>
      <c r="P86" s="147">
        <f t="shared" si="10"/>
        <v>0</v>
      </c>
      <c r="Q86" s="147">
        <f t="shared" si="10"/>
        <v>0</v>
      </c>
      <c r="R86" s="147">
        <f t="shared" si="10"/>
        <v>0</v>
      </c>
      <c r="S86" s="147">
        <f t="shared" si="10"/>
        <v>0</v>
      </c>
      <c r="T86" s="147">
        <f t="shared" si="10"/>
        <v>0</v>
      </c>
      <c r="U86" s="147">
        <f t="shared" si="10"/>
        <v>0</v>
      </c>
      <c r="V86" s="147">
        <f t="shared" si="10"/>
        <v>0</v>
      </c>
      <c r="W86" s="147">
        <f>SUM(W81:W85)</f>
        <v>104092.31</v>
      </c>
      <c r="X86" s="147">
        <v>0</v>
      </c>
      <c r="Y86" s="147">
        <f t="shared" si="10"/>
        <v>0</v>
      </c>
      <c r="Z86" s="245">
        <f t="shared" si="8"/>
        <v>137314.88</v>
      </c>
      <c r="AA86" s="283"/>
    </row>
    <row r="87" spans="2:27" s="149" customFormat="1" ht="21.75" customHeight="1" thickBot="1">
      <c r="B87" s="493" t="s">
        <v>281</v>
      </c>
      <c r="C87" s="494"/>
      <c r="D87" s="147">
        <f>SUM(D86)</f>
        <v>31706.45</v>
      </c>
      <c r="E87" s="147">
        <v>0</v>
      </c>
      <c r="F87" s="147">
        <v>0</v>
      </c>
      <c r="G87" s="147">
        <v>0</v>
      </c>
      <c r="H87" s="147">
        <f>SUM(H86)</f>
        <v>1516.12</v>
      </c>
      <c r="I87" s="147">
        <v>0</v>
      </c>
      <c r="J87" s="147">
        <v>0</v>
      </c>
      <c r="K87" s="147">
        <v>0</v>
      </c>
      <c r="L87" s="147">
        <v>0</v>
      </c>
      <c r="M87" s="147">
        <v>0</v>
      </c>
      <c r="N87" s="147">
        <v>0</v>
      </c>
      <c r="O87" s="147">
        <v>0</v>
      </c>
      <c r="P87" s="147">
        <v>0</v>
      </c>
      <c r="Q87" s="147">
        <v>0</v>
      </c>
      <c r="R87" s="147">
        <v>0</v>
      </c>
      <c r="S87" s="147">
        <v>0</v>
      </c>
      <c r="T87" s="147">
        <v>0</v>
      </c>
      <c r="U87" s="147">
        <v>0</v>
      </c>
      <c r="V87" s="147">
        <v>0</v>
      </c>
      <c r="W87" s="147">
        <f>SUM(W86)</f>
        <v>104092.31</v>
      </c>
      <c r="X87" s="147">
        <v>0</v>
      </c>
      <c r="Y87" s="147">
        <v>0</v>
      </c>
      <c r="Z87" s="191">
        <f>SUM(D87:Y87)</f>
        <v>137314.88</v>
      </c>
      <c r="AA87" s="283"/>
    </row>
    <row r="88" spans="2:27" s="149" customFormat="1" ht="21.75" customHeight="1">
      <c r="B88" s="265"/>
      <c r="C88" s="265"/>
      <c r="D88" s="266"/>
      <c r="E88" s="266"/>
      <c r="F88" s="266"/>
      <c r="G88" s="266"/>
      <c r="H88" s="266"/>
      <c r="I88" s="266"/>
      <c r="J88" s="266"/>
      <c r="K88" s="266"/>
      <c r="L88" s="266"/>
      <c r="M88" s="266"/>
      <c r="N88" s="266"/>
      <c r="O88" s="266"/>
      <c r="P88" s="266"/>
      <c r="Q88" s="266"/>
      <c r="R88" s="266"/>
      <c r="S88" s="266"/>
      <c r="T88" s="266"/>
      <c r="U88" s="266"/>
      <c r="V88" s="266"/>
      <c r="W88" s="266"/>
      <c r="X88" s="266"/>
      <c r="Y88" s="266"/>
      <c r="Z88" s="267"/>
      <c r="AA88" s="283"/>
    </row>
    <row r="89" spans="2:27" s="149" customFormat="1" ht="34.5" customHeight="1" thickBot="1">
      <c r="B89" s="255" t="s">
        <v>245</v>
      </c>
      <c r="C89" s="256"/>
      <c r="D89" s="499" t="s">
        <v>246</v>
      </c>
      <c r="E89" s="500"/>
      <c r="F89" s="501"/>
      <c r="G89" s="257" t="s">
        <v>247</v>
      </c>
      <c r="H89" s="510" t="s">
        <v>248</v>
      </c>
      <c r="I89" s="511"/>
      <c r="J89" s="512"/>
      <c r="K89" s="257" t="s">
        <v>249</v>
      </c>
      <c r="L89" s="257" t="s">
        <v>250</v>
      </c>
      <c r="M89" s="510" t="s">
        <v>251</v>
      </c>
      <c r="N89" s="511"/>
      <c r="O89" s="511"/>
      <c r="P89" s="512"/>
      <c r="Q89" s="257" t="s">
        <v>252</v>
      </c>
      <c r="R89" s="510" t="s">
        <v>253</v>
      </c>
      <c r="S89" s="511"/>
      <c r="T89" s="512"/>
      <c r="U89" s="510" t="s">
        <v>254</v>
      </c>
      <c r="V89" s="512"/>
      <c r="W89" s="510" t="s">
        <v>255</v>
      </c>
      <c r="X89" s="512"/>
      <c r="Y89" s="257" t="s">
        <v>256</v>
      </c>
      <c r="Z89" s="258" t="s">
        <v>108</v>
      </c>
      <c r="AA89" s="283"/>
    </row>
    <row r="90" spans="2:27" s="149" customFormat="1" ht="36" customHeight="1" thickBot="1">
      <c r="B90" s="239" t="s">
        <v>257</v>
      </c>
      <c r="C90" s="240"/>
      <c r="D90" s="241" t="s">
        <v>258</v>
      </c>
      <c r="E90" s="241" t="s">
        <v>259</v>
      </c>
      <c r="F90" s="237" t="s">
        <v>260</v>
      </c>
      <c r="G90" s="237" t="s">
        <v>261</v>
      </c>
      <c r="H90" s="237" t="s">
        <v>262</v>
      </c>
      <c r="I90" s="237" t="s">
        <v>263</v>
      </c>
      <c r="J90" s="237" t="s">
        <v>264</v>
      </c>
      <c r="K90" s="237" t="s">
        <v>265</v>
      </c>
      <c r="L90" s="237" t="s">
        <v>266</v>
      </c>
      <c r="M90" s="237" t="s">
        <v>267</v>
      </c>
      <c r="N90" s="237" t="s">
        <v>268</v>
      </c>
      <c r="O90" s="237" t="s">
        <v>269</v>
      </c>
      <c r="P90" s="237" t="s">
        <v>270</v>
      </c>
      <c r="Q90" s="237" t="s">
        <v>271</v>
      </c>
      <c r="R90" s="237" t="s">
        <v>272</v>
      </c>
      <c r="S90" s="237" t="s">
        <v>273</v>
      </c>
      <c r="T90" s="237" t="s">
        <v>274</v>
      </c>
      <c r="U90" s="237" t="s">
        <v>275</v>
      </c>
      <c r="V90" s="237" t="s">
        <v>276</v>
      </c>
      <c r="W90" s="237" t="s">
        <v>277</v>
      </c>
      <c r="X90" s="237" t="s">
        <v>278</v>
      </c>
      <c r="Y90" s="237" t="s">
        <v>279</v>
      </c>
      <c r="Z90" s="242"/>
      <c r="AA90" s="283"/>
    </row>
    <row r="91" spans="2:27" s="152" customFormat="1" ht="23.25" customHeight="1">
      <c r="B91" s="497">
        <v>560000</v>
      </c>
      <c r="C91" s="498"/>
      <c r="D91" s="148">
        <v>0</v>
      </c>
      <c r="E91" s="148">
        <v>0</v>
      </c>
      <c r="F91" s="148">
        <v>0</v>
      </c>
      <c r="G91" s="148">
        <v>0</v>
      </c>
      <c r="H91" s="148">
        <v>0</v>
      </c>
      <c r="I91" s="148">
        <v>0</v>
      </c>
      <c r="J91" s="148">
        <v>0</v>
      </c>
      <c r="K91" s="148">
        <v>0</v>
      </c>
      <c r="L91" s="148">
        <v>0</v>
      </c>
      <c r="M91" s="148">
        <v>0</v>
      </c>
      <c r="N91" s="148">
        <v>0</v>
      </c>
      <c r="O91" s="148">
        <v>0</v>
      </c>
      <c r="P91" s="148">
        <v>0</v>
      </c>
      <c r="Q91" s="148">
        <v>0</v>
      </c>
      <c r="R91" s="148">
        <v>0</v>
      </c>
      <c r="S91" s="148">
        <v>0</v>
      </c>
      <c r="T91" s="148">
        <v>0</v>
      </c>
      <c r="U91" s="148">
        <v>0</v>
      </c>
      <c r="V91" s="148">
        <v>0</v>
      </c>
      <c r="W91" s="148">
        <v>0</v>
      </c>
      <c r="X91" s="148">
        <v>0</v>
      </c>
      <c r="Y91" s="148">
        <v>0</v>
      </c>
      <c r="Z91" s="148">
        <f t="shared" si="8"/>
        <v>0</v>
      </c>
      <c r="AA91" s="264"/>
    </row>
    <row r="92" spans="2:27" s="152" customFormat="1" ht="23.25" customHeight="1">
      <c r="B92" s="232">
        <v>610100</v>
      </c>
      <c r="C92" s="154"/>
      <c r="D92" s="146">
        <v>0</v>
      </c>
      <c r="E92" s="146">
        <v>0</v>
      </c>
      <c r="F92" s="146">
        <v>0</v>
      </c>
      <c r="G92" s="146">
        <v>0</v>
      </c>
      <c r="H92" s="146">
        <v>0</v>
      </c>
      <c r="I92" s="146">
        <v>0</v>
      </c>
      <c r="J92" s="146">
        <v>0</v>
      </c>
      <c r="K92" s="146">
        <v>0</v>
      </c>
      <c r="L92" s="146">
        <v>0</v>
      </c>
      <c r="M92" s="146">
        <v>0</v>
      </c>
      <c r="N92" s="146">
        <v>0</v>
      </c>
      <c r="O92" s="146">
        <v>0</v>
      </c>
      <c r="P92" s="146">
        <v>0</v>
      </c>
      <c r="Q92" s="146">
        <v>0</v>
      </c>
      <c r="R92" s="146">
        <v>0</v>
      </c>
      <c r="S92" s="146">
        <v>0</v>
      </c>
      <c r="T92" s="146">
        <v>0</v>
      </c>
      <c r="U92" s="146">
        <v>0</v>
      </c>
      <c r="V92" s="146">
        <v>0</v>
      </c>
      <c r="W92" s="146">
        <v>0</v>
      </c>
      <c r="X92" s="148">
        <v>0</v>
      </c>
      <c r="Y92" s="146">
        <v>0</v>
      </c>
      <c r="Z92" s="146">
        <f t="shared" si="8"/>
        <v>0</v>
      </c>
      <c r="AA92" s="264"/>
    </row>
    <row r="93" spans="2:27" s="152" customFormat="1" ht="23.25" customHeight="1">
      <c r="B93" s="232">
        <v>610200</v>
      </c>
      <c r="C93" s="154"/>
      <c r="D93" s="146">
        <v>0</v>
      </c>
      <c r="E93" s="146">
        <v>0</v>
      </c>
      <c r="F93" s="146">
        <v>0</v>
      </c>
      <c r="G93" s="146">
        <v>0</v>
      </c>
      <c r="H93" s="146">
        <v>0</v>
      </c>
      <c r="I93" s="146">
        <v>0</v>
      </c>
      <c r="J93" s="146">
        <v>0</v>
      </c>
      <c r="K93" s="146">
        <v>0</v>
      </c>
      <c r="L93" s="146">
        <v>0</v>
      </c>
      <c r="M93" s="146">
        <v>0</v>
      </c>
      <c r="N93" s="146">
        <v>0</v>
      </c>
      <c r="O93" s="146">
        <v>0</v>
      </c>
      <c r="P93" s="146">
        <v>0</v>
      </c>
      <c r="Q93" s="146">
        <v>0</v>
      </c>
      <c r="R93" s="146">
        <v>0</v>
      </c>
      <c r="S93" s="146">
        <v>0</v>
      </c>
      <c r="T93" s="146">
        <v>0</v>
      </c>
      <c r="U93" s="146">
        <v>0</v>
      </c>
      <c r="V93" s="146">
        <v>0</v>
      </c>
      <c r="W93" s="146">
        <v>0</v>
      </c>
      <c r="X93" s="148">
        <v>0</v>
      </c>
      <c r="Y93" s="146">
        <v>0</v>
      </c>
      <c r="Z93" s="146">
        <f t="shared" si="8"/>
        <v>0</v>
      </c>
      <c r="AA93" s="264"/>
    </row>
    <row r="94" spans="2:27" s="152" customFormat="1" ht="23.25" customHeight="1" thickBot="1">
      <c r="B94" s="232">
        <v>610400</v>
      </c>
      <c r="C94" s="151"/>
      <c r="D94" s="146">
        <v>0</v>
      </c>
      <c r="E94" s="146">
        <v>0</v>
      </c>
      <c r="F94" s="146">
        <v>0</v>
      </c>
      <c r="G94" s="146">
        <v>0</v>
      </c>
      <c r="H94" s="146">
        <v>0</v>
      </c>
      <c r="I94" s="146">
        <v>0</v>
      </c>
      <c r="J94" s="148">
        <v>0</v>
      </c>
      <c r="K94" s="286">
        <v>0</v>
      </c>
      <c r="L94" s="146">
        <v>0</v>
      </c>
      <c r="M94" s="146">
        <v>0</v>
      </c>
      <c r="N94" s="148">
        <v>0</v>
      </c>
      <c r="O94" s="146">
        <v>0</v>
      </c>
      <c r="P94" s="146">
        <v>0</v>
      </c>
      <c r="Q94" s="146">
        <v>0</v>
      </c>
      <c r="R94" s="148">
        <v>0</v>
      </c>
      <c r="S94" s="148">
        <v>0</v>
      </c>
      <c r="T94" s="148">
        <v>0</v>
      </c>
      <c r="U94" s="148">
        <v>0</v>
      </c>
      <c r="V94" s="146">
        <v>0</v>
      </c>
      <c r="W94" s="146">
        <v>0</v>
      </c>
      <c r="X94" s="148">
        <v>0</v>
      </c>
      <c r="Y94" s="146">
        <v>0</v>
      </c>
      <c r="Z94" s="231">
        <f aca="true" t="shared" si="11" ref="Z94:Z112">SUM(D94:Y94)</f>
        <v>0</v>
      </c>
      <c r="AA94" s="264"/>
    </row>
    <row r="95" spans="2:27" s="149" customFormat="1" ht="23.25" customHeight="1" thickBot="1">
      <c r="B95" s="493" t="s">
        <v>280</v>
      </c>
      <c r="C95" s="494"/>
      <c r="D95" s="147">
        <v>0</v>
      </c>
      <c r="E95" s="147">
        <v>0</v>
      </c>
      <c r="F95" s="147">
        <v>0</v>
      </c>
      <c r="G95" s="147">
        <v>0</v>
      </c>
      <c r="H95" s="147">
        <v>0</v>
      </c>
      <c r="I95" s="147">
        <f>SUM(I91:I94)</f>
        <v>0</v>
      </c>
      <c r="J95" s="147">
        <v>0</v>
      </c>
      <c r="K95" s="147">
        <f>SUM(K91:K94)</f>
        <v>0</v>
      </c>
      <c r="L95" s="147">
        <f>SUM(L91:L94)</f>
        <v>0</v>
      </c>
      <c r="M95" s="147">
        <v>0</v>
      </c>
      <c r="N95" s="147">
        <f>SUM(N91:N94)</f>
        <v>0</v>
      </c>
      <c r="O95" s="147">
        <v>0</v>
      </c>
      <c r="P95" s="147">
        <v>0</v>
      </c>
      <c r="Q95" s="147">
        <v>0</v>
      </c>
      <c r="R95" s="147">
        <f>SUM(R91:R94)</f>
        <v>0</v>
      </c>
      <c r="S95" s="147">
        <f>SUM(S91:S94)</f>
        <v>0</v>
      </c>
      <c r="T95" s="147">
        <v>0</v>
      </c>
      <c r="U95" s="147">
        <v>0</v>
      </c>
      <c r="V95" s="147">
        <v>0</v>
      </c>
      <c r="W95" s="147">
        <f>SUM(W91:W94)</f>
        <v>0</v>
      </c>
      <c r="X95" s="147">
        <v>0</v>
      </c>
      <c r="Y95" s="147">
        <v>0</v>
      </c>
      <c r="Z95" s="191">
        <f t="shared" si="11"/>
        <v>0</v>
      </c>
      <c r="AA95" s="283"/>
    </row>
    <row r="96" spans="2:27" s="149" customFormat="1" ht="23.25" customHeight="1" thickBot="1">
      <c r="B96" s="493" t="s">
        <v>281</v>
      </c>
      <c r="C96" s="494"/>
      <c r="D96" s="147">
        <v>0</v>
      </c>
      <c r="E96" s="147">
        <v>0</v>
      </c>
      <c r="F96" s="147">
        <v>0</v>
      </c>
      <c r="G96" s="147">
        <v>0</v>
      </c>
      <c r="H96" s="147">
        <v>0</v>
      </c>
      <c r="I96" s="147">
        <v>0</v>
      </c>
      <c r="J96" s="147">
        <v>0</v>
      </c>
      <c r="K96" s="147">
        <f>SUM(K95)</f>
        <v>0</v>
      </c>
      <c r="L96" s="147">
        <f>SUM(L95)</f>
        <v>0</v>
      </c>
      <c r="M96" s="147">
        <v>0</v>
      </c>
      <c r="N96" s="147">
        <v>0</v>
      </c>
      <c r="O96" s="147">
        <v>0</v>
      </c>
      <c r="P96" s="147">
        <v>0</v>
      </c>
      <c r="Q96" s="147">
        <v>0</v>
      </c>
      <c r="R96" s="147">
        <v>0</v>
      </c>
      <c r="S96" s="147">
        <f>SUM(S95)</f>
        <v>0</v>
      </c>
      <c r="T96" s="147">
        <v>0</v>
      </c>
      <c r="U96" s="147">
        <v>0</v>
      </c>
      <c r="V96" s="147">
        <v>0</v>
      </c>
      <c r="W96" s="147">
        <f>SUM(W95)</f>
        <v>0</v>
      </c>
      <c r="X96" s="147">
        <v>0</v>
      </c>
      <c r="Y96" s="147">
        <v>0</v>
      </c>
      <c r="Z96" s="191">
        <f t="shared" si="11"/>
        <v>0</v>
      </c>
      <c r="AA96" s="283"/>
    </row>
    <row r="97" spans="2:27" s="152" customFormat="1" ht="23.25" customHeight="1">
      <c r="B97" s="254">
        <v>541000</v>
      </c>
      <c r="C97" s="154"/>
      <c r="D97" s="148">
        <v>0</v>
      </c>
      <c r="E97" s="148">
        <v>0</v>
      </c>
      <c r="F97" s="148">
        <v>0</v>
      </c>
      <c r="G97" s="148">
        <v>0</v>
      </c>
      <c r="H97" s="148">
        <v>0</v>
      </c>
      <c r="I97" s="148">
        <v>0</v>
      </c>
      <c r="J97" s="148">
        <v>0</v>
      </c>
      <c r="K97" s="148">
        <v>0</v>
      </c>
      <c r="L97" s="148">
        <v>0</v>
      </c>
      <c r="M97" s="148">
        <v>0</v>
      </c>
      <c r="N97" s="148">
        <v>0</v>
      </c>
      <c r="O97" s="148">
        <v>0</v>
      </c>
      <c r="P97" s="148">
        <v>0</v>
      </c>
      <c r="Q97" s="148">
        <v>0</v>
      </c>
      <c r="R97" s="148">
        <v>0</v>
      </c>
      <c r="S97" s="148">
        <v>0</v>
      </c>
      <c r="T97" s="148">
        <v>0</v>
      </c>
      <c r="U97" s="148">
        <v>0</v>
      </c>
      <c r="V97" s="148">
        <v>0</v>
      </c>
      <c r="W97" s="148">
        <v>0</v>
      </c>
      <c r="X97" s="148">
        <v>0</v>
      </c>
      <c r="Y97" s="148">
        <v>0</v>
      </c>
      <c r="Z97" s="148">
        <f t="shared" si="11"/>
        <v>0</v>
      </c>
      <c r="AA97" s="264"/>
    </row>
    <row r="98" spans="2:27" s="152" customFormat="1" ht="23.25" customHeight="1">
      <c r="B98" s="150">
        <v>410100</v>
      </c>
      <c r="C98" s="151"/>
      <c r="D98" s="148">
        <v>0</v>
      </c>
      <c r="E98" s="146">
        <v>0</v>
      </c>
      <c r="F98" s="148">
        <v>0</v>
      </c>
      <c r="G98" s="146">
        <v>0</v>
      </c>
      <c r="H98" s="146">
        <v>0</v>
      </c>
      <c r="I98" s="148">
        <v>0</v>
      </c>
      <c r="J98" s="146">
        <v>0</v>
      </c>
      <c r="K98" s="146">
        <v>0</v>
      </c>
      <c r="L98" s="146">
        <v>0</v>
      </c>
      <c r="M98" s="148">
        <v>0</v>
      </c>
      <c r="N98" s="146">
        <v>0</v>
      </c>
      <c r="O98" s="146">
        <v>0</v>
      </c>
      <c r="P98" s="146">
        <v>0</v>
      </c>
      <c r="Q98" s="146">
        <v>0</v>
      </c>
      <c r="R98" s="146">
        <v>0</v>
      </c>
      <c r="S98" s="146">
        <v>0</v>
      </c>
      <c r="T98" s="146">
        <v>0</v>
      </c>
      <c r="U98" s="146">
        <v>0</v>
      </c>
      <c r="V98" s="146">
        <v>0</v>
      </c>
      <c r="W98" s="146">
        <v>0</v>
      </c>
      <c r="X98" s="146">
        <v>0</v>
      </c>
      <c r="Y98" s="146">
        <v>0</v>
      </c>
      <c r="Z98" s="146">
        <f t="shared" si="11"/>
        <v>0</v>
      </c>
      <c r="AA98" s="264"/>
    </row>
    <row r="99" spans="2:27" s="152" customFormat="1" ht="23.25" customHeight="1">
      <c r="B99" s="247">
        <v>410400</v>
      </c>
      <c r="C99" s="248"/>
      <c r="D99" s="148">
        <v>0</v>
      </c>
      <c r="E99" s="146">
        <v>0</v>
      </c>
      <c r="F99" s="148">
        <v>0</v>
      </c>
      <c r="G99" s="146">
        <v>0</v>
      </c>
      <c r="H99" s="146">
        <v>0</v>
      </c>
      <c r="I99" s="148">
        <v>0</v>
      </c>
      <c r="J99" s="146">
        <v>0</v>
      </c>
      <c r="K99" s="146">
        <v>0</v>
      </c>
      <c r="L99" s="146">
        <v>0</v>
      </c>
      <c r="M99" s="148">
        <v>0</v>
      </c>
      <c r="N99" s="146">
        <v>0</v>
      </c>
      <c r="O99" s="146">
        <v>0</v>
      </c>
      <c r="P99" s="146">
        <v>0</v>
      </c>
      <c r="Q99" s="146">
        <v>0</v>
      </c>
      <c r="R99" s="146">
        <v>0</v>
      </c>
      <c r="S99" s="146">
        <v>0</v>
      </c>
      <c r="T99" s="146">
        <v>0</v>
      </c>
      <c r="U99" s="146">
        <v>0</v>
      </c>
      <c r="V99" s="146">
        <v>0</v>
      </c>
      <c r="W99" s="146">
        <v>0</v>
      </c>
      <c r="X99" s="146">
        <v>0</v>
      </c>
      <c r="Y99" s="146">
        <v>0</v>
      </c>
      <c r="Z99" s="146">
        <f t="shared" si="11"/>
        <v>0</v>
      </c>
      <c r="AA99" s="264"/>
    </row>
    <row r="100" spans="2:27" s="152" customFormat="1" ht="23.25" customHeight="1">
      <c r="B100" s="247">
        <v>411600</v>
      </c>
      <c r="C100" s="248"/>
      <c r="D100" s="148">
        <v>0</v>
      </c>
      <c r="E100" s="146">
        <v>0</v>
      </c>
      <c r="F100" s="148">
        <v>0</v>
      </c>
      <c r="G100" s="146">
        <v>0</v>
      </c>
      <c r="H100" s="146">
        <v>0</v>
      </c>
      <c r="I100" s="148">
        <v>0</v>
      </c>
      <c r="J100" s="146">
        <v>0</v>
      </c>
      <c r="K100" s="146">
        <v>0</v>
      </c>
      <c r="L100" s="146">
        <v>0</v>
      </c>
      <c r="M100" s="148">
        <v>0</v>
      </c>
      <c r="N100" s="146">
        <v>0</v>
      </c>
      <c r="O100" s="146">
        <v>0</v>
      </c>
      <c r="P100" s="146">
        <v>0</v>
      </c>
      <c r="Q100" s="146">
        <v>0</v>
      </c>
      <c r="R100" s="146">
        <v>0</v>
      </c>
      <c r="S100" s="146">
        <v>0</v>
      </c>
      <c r="T100" s="146">
        <v>0</v>
      </c>
      <c r="U100" s="146">
        <v>0</v>
      </c>
      <c r="V100" s="146">
        <v>0</v>
      </c>
      <c r="W100" s="146">
        <v>0</v>
      </c>
      <c r="X100" s="146">
        <v>0</v>
      </c>
      <c r="Y100" s="146">
        <v>0</v>
      </c>
      <c r="Z100" s="146">
        <f t="shared" si="11"/>
        <v>0</v>
      </c>
      <c r="AA100" s="264"/>
    </row>
    <row r="101" spans="2:27" s="152" customFormat="1" ht="23.25" customHeight="1">
      <c r="B101" s="247">
        <v>410700</v>
      </c>
      <c r="C101" s="259"/>
      <c r="D101" s="148">
        <v>0</v>
      </c>
      <c r="E101" s="146">
        <v>0</v>
      </c>
      <c r="F101" s="148">
        <v>0</v>
      </c>
      <c r="G101" s="146">
        <v>0</v>
      </c>
      <c r="H101" s="146">
        <v>0</v>
      </c>
      <c r="I101" s="148">
        <v>0</v>
      </c>
      <c r="J101" s="146">
        <v>0</v>
      </c>
      <c r="K101" s="146">
        <v>0</v>
      </c>
      <c r="L101" s="146">
        <v>0</v>
      </c>
      <c r="M101" s="148">
        <v>0</v>
      </c>
      <c r="N101" s="146">
        <v>0</v>
      </c>
      <c r="O101" s="146">
        <v>0</v>
      </c>
      <c r="P101" s="146">
        <v>0</v>
      </c>
      <c r="Q101" s="146">
        <v>0</v>
      </c>
      <c r="R101" s="146">
        <v>0</v>
      </c>
      <c r="S101" s="146">
        <v>0</v>
      </c>
      <c r="T101" s="146">
        <v>0</v>
      </c>
      <c r="U101" s="146">
        <v>0</v>
      </c>
      <c r="V101" s="146">
        <v>0</v>
      </c>
      <c r="W101" s="146">
        <v>0</v>
      </c>
      <c r="X101" s="146">
        <v>0</v>
      </c>
      <c r="Y101" s="146">
        <v>0</v>
      </c>
      <c r="Z101" s="146">
        <f t="shared" si="11"/>
        <v>0</v>
      </c>
      <c r="AA101" s="264"/>
    </row>
    <row r="102" spans="2:27" s="152" customFormat="1" ht="23.25" customHeight="1">
      <c r="B102" s="247"/>
      <c r="C102" s="259"/>
      <c r="D102" s="148">
        <v>0</v>
      </c>
      <c r="E102" s="146">
        <v>0</v>
      </c>
      <c r="F102" s="146">
        <v>0</v>
      </c>
      <c r="G102" s="146">
        <v>0</v>
      </c>
      <c r="H102" s="146">
        <v>0</v>
      </c>
      <c r="I102" s="148">
        <v>0</v>
      </c>
      <c r="J102" s="146">
        <v>0</v>
      </c>
      <c r="K102" s="146">
        <v>0</v>
      </c>
      <c r="L102" s="146">
        <v>0</v>
      </c>
      <c r="M102" s="146">
        <v>0</v>
      </c>
      <c r="N102" s="146">
        <v>0</v>
      </c>
      <c r="O102" s="146">
        <v>0</v>
      </c>
      <c r="P102" s="146">
        <v>0</v>
      </c>
      <c r="Q102" s="146">
        <v>0</v>
      </c>
      <c r="R102" s="146">
        <v>0</v>
      </c>
      <c r="S102" s="146">
        <v>0</v>
      </c>
      <c r="T102" s="146">
        <v>0</v>
      </c>
      <c r="U102" s="146">
        <v>0</v>
      </c>
      <c r="V102" s="146">
        <v>0</v>
      </c>
      <c r="W102" s="146">
        <v>0</v>
      </c>
      <c r="X102" s="146">
        <v>0</v>
      </c>
      <c r="Y102" s="146">
        <v>0</v>
      </c>
      <c r="Z102" s="146">
        <f t="shared" si="11"/>
        <v>0</v>
      </c>
      <c r="AA102" s="264"/>
    </row>
    <row r="103" spans="2:27" s="152" customFormat="1" ht="23.25" customHeight="1" thickBot="1">
      <c r="B103" s="260" t="s">
        <v>356</v>
      </c>
      <c r="C103" s="259"/>
      <c r="D103" s="148">
        <v>0</v>
      </c>
      <c r="E103" s="253">
        <v>0</v>
      </c>
      <c r="F103" s="253">
        <v>0</v>
      </c>
      <c r="G103" s="253">
        <v>0</v>
      </c>
      <c r="H103" s="253">
        <v>0</v>
      </c>
      <c r="I103" s="148">
        <v>0</v>
      </c>
      <c r="J103" s="253">
        <v>0</v>
      </c>
      <c r="K103" s="253">
        <v>0</v>
      </c>
      <c r="L103" s="253">
        <v>0</v>
      </c>
      <c r="M103" s="253">
        <v>0</v>
      </c>
      <c r="N103" s="253">
        <v>0</v>
      </c>
      <c r="O103" s="253">
        <v>0</v>
      </c>
      <c r="P103" s="253">
        <v>0</v>
      </c>
      <c r="Q103" s="253">
        <v>0</v>
      </c>
      <c r="R103" s="253">
        <v>0</v>
      </c>
      <c r="S103" s="253">
        <v>0</v>
      </c>
      <c r="T103" s="253">
        <v>0</v>
      </c>
      <c r="U103" s="253">
        <v>0</v>
      </c>
      <c r="V103" s="253">
        <v>0</v>
      </c>
      <c r="W103" s="253">
        <v>0</v>
      </c>
      <c r="X103" s="253">
        <v>0</v>
      </c>
      <c r="Y103" s="253">
        <v>0</v>
      </c>
      <c r="Z103" s="253">
        <f t="shared" si="11"/>
        <v>0</v>
      </c>
      <c r="AA103" s="264"/>
    </row>
    <row r="104" spans="2:27" s="149" customFormat="1" ht="23.25" customHeight="1" thickBot="1">
      <c r="B104" s="493" t="s">
        <v>280</v>
      </c>
      <c r="C104" s="494"/>
      <c r="D104" s="147">
        <f>SUM(D97:D103)</f>
        <v>0</v>
      </c>
      <c r="E104" s="147">
        <f aca="true" t="shared" si="12" ref="E104:Z104">SUM(E97:E103)</f>
        <v>0</v>
      </c>
      <c r="F104" s="147">
        <f t="shared" si="12"/>
        <v>0</v>
      </c>
      <c r="G104" s="147">
        <f t="shared" si="12"/>
        <v>0</v>
      </c>
      <c r="H104" s="147">
        <f t="shared" si="12"/>
        <v>0</v>
      </c>
      <c r="I104" s="147">
        <f t="shared" si="12"/>
        <v>0</v>
      </c>
      <c r="J104" s="147">
        <f t="shared" si="12"/>
        <v>0</v>
      </c>
      <c r="K104" s="147">
        <f t="shared" si="12"/>
        <v>0</v>
      </c>
      <c r="L104" s="147">
        <f t="shared" si="12"/>
        <v>0</v>
      </c>
      <c r="M104" s="147">
        <f t="shared" si="12"/>
        <v>0</v>
      </c>
      <c r="N104" s="147">
        <f t="shared" si="12"/>
        <v>0</v>
      </c>
      <c r="O104" s="147">
        <f t="shared" si="12"/>
        <v>0</v>
      </c>
      <c r="P104" s="147">
        <f t="shared" si="12"/>
        <v>0</v>
      </c>
      <c r="Q104" s="147">
        <f t="shared" si="12"/>
        <v>0</v>
      </c>
      <c r="R104" s="147">
        <f t="shared" si="12"/>
        <v>0</v>
      </c>
      <c r="S104" s="147">
        <f t="shared" si="12"/>
        <v>0</v>
      </c>
      <c r="T104" s="147">
        <f t="shared" si="12"/>
        <v>0</v>
      </c>
      <c r="U104" s="147">
        <f t="shared" si="12"/>
        <v>0</v>
      </c>
      <c r="V104" s="147">
        <f t="shared" si="12"/>
        <v>0</v>
      </c>
      <c r="W104" s="147">
        <f t="shared" si="12"/>
        <v>0</v>
      </c>
      <c r="X104" s="147">
        <v>0</v>
      </c>
      <c r="Y104" s="147">
        <f t="shared" si="12"/>
        <v>0</v>
      </c>
      <c r="Z104" s="147">
        <f t="shared" si="12"/>
        <v>0</v>
      </c>
      <c r="AA104" s="283"/>
    </row>
    <row r="105" spans="2:27" s="149" customFormat="1" ht="23.25" customHeight="1" thickBot="1">
      <c r="B105" s="493" t="s">
        <v>281</v>
      </c>
      <c r="C105" s="494"/>
      <c r="D105" s="147">
        <v>0</v>
      </c>
      <c r="E105" s="147">
        <v>0</v>
      </c>
      <c r="F105" s="147">
        <v>0</v>
      </c>
      <c r="G105" s="147">
        <v>0</v>
      </c>
      <c r="H105" s="147">
        <v>0</v>
      </c>
      <c r="I105" s="147">
        <v>0</v>
      </c>
      <c r="J105" s="147">
        <v>0</v>
      </c>
      <c r="K105" s="147">
        <v>0</v>
      </c>
      <c r="L105" s="147">
        <v>0</v>
      </c>
      <c r="M105" s="147">
        <v>0</v>
      </c>
      <c r="N105" s="147">
        <v>0</v>
      </c>
      <c r="O105" s="147">
        <v>0</v>
      </c>
      <c r="P105" s="147">
        <v>0</v>
      </c>
      <c r="Q105" s="147">
        <v>0</v>
      </c>
      <c r="R105" s="147">
        <v>0</v>
      </c>
      <c r="S105" s="147">
        <v>0</v>
      </c>
      <c r="T105" s="147">
        <v>0</v>
      </c>
      <c r="U105" s="147">
        <v>0</v>
      </c>
      <c r="V105" s="147">
        <v>0</v>
      </c>
      <c r="W105" s="147">
        <v>0</v>
      </c>
      <c r="X105" s="147">
        <v>0</v>
      </c>
      <c r="Y105" s="147">
        <v>0</v>
      </c>
      <c r="Z105" s="191">
        <f t="shared" si="11"/>
        <v>0</v>
      </c>
      <c r="AA105" s="283"/>
    </row>
    <row r="106" spans="2:27" s="152" customFormat="1" ht="23.25" customHeight="1">
      <c r="B106" s="261">
        <v>542000</v>
      </c>
      <c r="C106" s="248"/>
      <c r="D106" s="146">
        <v>0</v>
      </c>
      <c r="E106" s="146">
        <v>0</v>
      </c>
      <c r="F106" s="146">
        <v>0</v>
      </c>
      <c r="G106" s="146">
        <v>0</v>
      </c>
      <c r="H106" s="146">
        <v>0</v>
      </c>
      <c r="I106" s="146">
        <v>0</v>
      </c>
      <c r="J106" s="146">
        <v>0</v>
      </c>
      <c r="K106" s="146">
        <v>0</v>
      </c>
      <c r="L106" s="146">
        <v>0</v>
      </c>
      <c r="M106" s="146">
        <v>0</v>
      </c>
      <c r="N106" s="146">
        <v>0</v>
      </c>
      <c r="O106" s="146">
        <v>0</v>
      </c>
      <c r="P106" s="146">
        <v>0</v>
      </c>
      <c r="Q106" s="146">
        <v>0</v>
      </c>
      <c r="R106" s="146">
        <v>0</v>
      </c>
      <c r="S106" s="146">
        <v>0</v>
      </c>
      <c r="T106" s="146">
        <v>0</v>
      </c>
      <c r="U106" s="146">
        <v>0</v>
      </c>
      <c r="V106" s="146">
        <v>0</v>
      </c>
      <c r="W106" s="146">
        <v>0</v>
      </c>
      <c r="X106" s="146">
        <v>0</v>
      </c>
      <c r="Y106" s="146">
        <v>0</v>
      </c>
      <c r="Z106" s="148">
        <f>SUM(D106:Y106)</f>
        <v>0</v>
      </c>
      <c r="AA106" s="264"/>
    </row>
    <row r="107" spans="2:27" s="152" customFormat="1" ht="23.25" customHeight="1">
      <c r="B107" s="247">
        <v>420700</v>
      </c>
      <c r="C107" s="248"/>
      <c r="D107" s="146">
        <v>0</v>
      </c>
      <c r="E107" s="146">
        <v>0</v>
      </c>
      <c r="F107" s="146">
        <v>0</v>
      </c>
      <c r="G107" s="146">
        <v>0</v>
      </c>
      <c r="H107" s="146">
        <v>0</v>
      </c>
      <c r="I107" s="146">
        <v>0</v>
      </c>
      <c r="J107" s="146">
        <v>0</v>
      </c>
      <c r="K107" s="146">
        <v>0</v>
      </c>
      <c r="L107" s="146">
        <v>0</v>
      </c>
      <c r="M107" s="146">
        <v>0</v>
      </c>
      <c r="N107" s="146">
        <v>0</v>
      </c>
      <c r="O107" s="146">
        <v>0</v>
      </c>
      <c r="P107" s="146">
        <v>0</v>
      </c>
      <c r="Q107" s="146">
        <v>0</v>
      </c>
      <c r="R107" s="146">
        <v>0</v>
      </c>
      <c r="S107" s="146">
        <v>0</v>
      </c>
      <c r="T107" s="146">
        <v>0</v>
      </c>
      <c r="U107" s="146">
        <v>0</v>
      </c>
      <c r="V107" s="146">
        <v>0</v>
      </c>
      <c r="W107" s="146">
        <v>0</v>
      </c>
      <c r="X107" s="146">
        <v>0</v>
      </c>
      <c r="Y107" s="146">
        <v>0</v>
      </c>
      <c r="Z107" s="146">
        <f t="shared" si="11"/>
        <v>0</v>
      </c>
      <c r="AA107" s="264"/>
    </row>
    <row r="108" spans="2:27" s="152" customFormat="1" ht="23.25" customHeight="1">
      <c r="B108" s="247">
        <v>420900</v>
      </c>
      <c r="C108" s="248"/>
      <c r="D108" s="146">
        <v>0</v>
      </c>
      <c r="E108" s="146">
        <v>0</v>
      </c>
      <c r="F108" s="146">
        <v>0</v>
      </c>
      <c r="G108" s="146">
        <v>0</v>
      </c>
      <c r="H108" s="146">
        <v>0</v>
      </c>
      <c r="I108" s="146">
        <v>0</v>
      </c>
      <c r="J108" s="146">
        <v>0</v>
      </c>
      <c r="K108" s="146">
        <v>0</v>
      </c>
      <c r="L108" s="146">
        <v>0</v>
      </c>
      <c r="M108" s="146">
        <v>0</v>
      </c>
      <c r="N108" s="146">
        <v>0</v>
      </c>
      <c r="O108" s="146">
        <v>0</v>
      </c>
      <c r="P108" s="146">
        <v>0</v>
      </c>
      <c r="Q108" s="146">
        <v>0</v>
      </c>
      <c r="R108" s="146">
        <v>0</v>
      </c>
      <c r="S108" s="146">
        <v>0</v>
      </c>
      <c r="T108" s="146">
        <v>0</v>
      </c>
      <c r="U108" s="146">
        <v>0</v>
      </c>
      <c r="V108" s="146">
        <v>0</v>
      </c>
      <c r="W108" s="146">
        <v>0</v>
      </c>
      <c r="X108" s="146">
        <v>0</v>
      </c>
      <c r="Y108" s="146">
        <v>0</v>
      </c>
      <c r="Z108" s="146">
        <f t="shared" si="11"/>
        <v>0</v>
      </c>
      <c r="AA108" s="264"/>
    </row>
    <row r="109" spans="2:27" s="152" customFormat="1" ht="23.25" customHeight="1">
      <c r="B109" s="262">
        <v>420800</v>
      </c>
      <c r="C109" s="151"/>
      <c r="D109" s="146">
        <v>0</v>
      </c>
      <c r="E109" s="146">
        <v>0</v>
      </c>
      <c r="F109" s="146">
        <v>0</v>
      </c>
      <c r="G109" s="146">
        <v>0</v>
      </c>
      <c r="H109" s="146">
        <v>0</v>
      </c>
      <c r="I109" s="146">
        <v>0</v>
      </c>
      <c r="J109" s="146">
        <v>0</v>
      </c>
      <c r="K109" s="146">
        <v>0</v>
      </c>
      <c r="L109" s="146">
        <v>0</v>
      </c>
      <c r="M109" s="146">
        <v>0</v>
      </c>
      <c r="N109" s="146">
        <v>0</v>
      </c>
      <c r="O109" s="146">
        <v>0</v>
      </c>
      <c r="P109" s="146">
        <v>0</v>
      </c>
      <c r="Q109" s="146">
        <v>0</v>
      </c>
      <c r="R109" s="146">
        <v>0</v>
      </c>
      <c r="S109" s="146">
        <v>0</v>
      </c>
      <c r="T109" s="146">
        <v>0</v>
      </c>
      <c r="U109" s="146">
        <v>0</v>
      </c>
      <c r="V109" s="146">
        <v>0</v>
      </c>
      <c r="W109" s="146">
        <v>0</v>
      </c>
      <c r="X109" s="146">
        <v>0</v>
      </c>
      <c r="Y109" s="146">
        <v>0</v>
      </c>
      <c r="Z109" s="146">
        <f t="shared" si="11"/>
        <v>0</v>
      </c>
      <c r="AA109" s="264"/>
    </row>
    <row r="110" spans="2:27" s="152" customFormat="1" ht="23.25" customHeight="1" thickBot="1">
      <c r="B110" s="263" t="s">
        <v>282</v>
      </c>
      <c r="C110" s="259"/>
      <c r="D110" s="253">
        <v>0</v>
      </c>
      <c r="E110" s="253">
        <v>0</v>
      </c>
      <c r="F110" s="253">
        <v>0</v>
      </c>
      <c r="G110" s="253">
        <v>0</v>
      </c>
      <c r="H110" s="253">
        <v>0</v>
      </c>
      <c r="I110" s="253">
        <v>0</v>
      </c>
      <c r="J110" s="253">
        <v>0</v>
      </c>
      <c r="K110" s="253">
        <v>0</v>
      </c>
      <c r="L110" s="253">
        <v>0</v>
      </c>
      <c r="M110" s="253">
        <v>0</v>
      </c>
      <c r="N110" s="253">
        <v>0</v>
      </c>
      <c r="O110" s="253">
        <v>0</v>
      </c>
      <c r="P110" s="253">
        <v>0</v>
      </c>
      <c r="Q110" s="253">
        <v>0</v>
      </c>
      <c r="R110" s="253">
        <v>0</v>
      </c>
      <c r="S110" s="253">
        <v>0</v>
      </c>
      <c r="T110" s="253">
        <v>0</v>
      </c>
      <c r="U110" s="253">
        <v>0</v>
      </c>
      <c r="V110" s="253">
        <v>0</v>
      </c>
      <c r="W110" s="253">
        <v>0</v>
      </c>
      <c r="X110" s="253"/>
      <c r="Y110" s="253"/>
      <c r="Z110" s="146">
        <f t="shared" si="11"/>
        <v>0</v>
      </c>
      <c r="AA110" s="264"/>
    </row>
    <row r="111" spans="2:27" s="149" customFormat="1" ht="23.25" customHeight="1" thickBot="1">
      <c r="B111" s="493" t="s">
        <v>280</v>
      </c>
      <c r="C111" s="494"/>
      <c r="D111" s="147">
        <f>SUM(D106:D110)</f>
        <v>0</v>
      </c>
      <c r="E111" s="147">
        <f aca="true" t="shared" si="13" ref="E111:L111">SUM(E106:E109)</f>
        <v>0</v>
      </c>
      <c r="F111" s="147">
        <f>SUM(F106:F110)</f>
        <v>0</v>
      </c>
      <c r="G111" s="147">
        <f t="shared" si="13"/>
        <v>0</v>
      </c>
      <c r="H111" s="147">
        <f>SUM(H106:H110)</f>
        <v>0</v>
      </c>
      <c r="I111" s="147">
        <f t="shared" si="13"/>
        <v>0</v>
      </c>
      <c r="J111" s="147">
        <f t="shared" si="13"/>
        <v>0</v>
      </c>
      <c r="K111" s="147">
        <f t="shared" si="13"/>
        <v>0</v>
      </c>
      <c r="L111" s="147">
        <f t="shared" si="13"/>
        <v>0</v>
      </c>
      <c r="M111" s="147">
        <f>SUM(M106:M110)</f>
        <v>0</v>
      </c>
      <c r="N111" s="147">
        <f>SUM(N107:N109)</f>
        <v>0</v>
      </c>
      <c r="O111" s="147">
        <f>SUM(O107:O109)</f>
        <v>0</v>
      </c>
      <c r="P111" s="147">
        <f>SUM(P107:P109)</f>
        <v>0</v>
      </c>
      <c r="Q111" s="147">
        <f aca="true" t="shared" si="14" ref="Q111:Y111">SUM(Q106:Q109)</f>
        <v>0</v>
      </c>
      <c r="R111" s="147">
        <f t="shared" si="14"/>
        <v>0</v>
      </c>
      <c r="S111" s="147">
        <f t="shared" si="14"/>
        <v>0</v>
      </c>
      <c r="T111" s="147">
        <f t="shared" si="14"/>
        <v>0</v>
      </c>
      <c r="U111" s="147">
        <f t="shared" si="14"/>
        <v>0</v>
      </c>
      <c r="V111" s="147">
        <f t="shared" si="14"/>
        <v>0</v>
      </c>
      <c r="W111" s="147">
        <f t="shared" si="14"/>
        <v>0</v>
      </c>
      <c r="X111" s="147">
        <f>SUM(X110)</f>
        <v>0</v>
      </c>
      <c r="Y111" s="147">
        <f t="shared" si="14"/>
        <v>0</v>
      </c>
      <c r="Z111" s="191">
        <f t="shared" si="11"/>
        <v>0</v>
      </c>
      <c r="AA111" s="283"/>
    </row>
    <row r="112" spans="2:27" s="149" customFormat="1" ht="23.25" customHeight="1" thickBot="1">
      <c r="B112" s="493" t="s">
        <v>281</v>
      </c>
      <c r="C112" s="494"/>
      <c r="D112" s="147">
        <f>SUM(D111)</f>
        <v>0</v>
      </c>
      <c r="E112" s="147">
        <v>0</v>
      </c>
      <c r="F112" s="147">
        <v>0</v>
      </c>
      <c r="G112" s="147">
        <v>0</v>
      </c>
      <c r="H112" s="147">
        <v>0</v>
      </c>
      <c r="I112" s="147">
        <v>0</v>
      </c>
      <c r="J112" s="147">
        <v>0</v>
      </c>
      <c r="K112" s="147">
        <v>0</v>
      </c>
      <c r="L112" s="147">
        <v>0</v>
      </c>
      <c r="M112" s="147">
        <v>0</v>
      </c>
      <c r="N112" s="147">
        <v>0</v>
      </c>
      <c r="O112" s="147">
        <v>0</v>
      </c>
      <c r="P112" s="147">
        <v>0</v>
      </c>
      <c r="Q112" s="147">
        <v>0</v>
      </c>
      <c r="R112" s="147">
        <v>0</v>
      </c>
      <c r="S112" s="147">
        <v>0</v>
      </c>
      <c r="T112" s="147">
        <v>0</v>
      </c>
      <c r="U112" s="147">
        <v>0</v>
      </c>
      <c r="V112" s="147">
        <v>0</v>
      </c>
      <c r="W112" s="147">
        <v>0</v>
      </c>
      <c r="X112" s="147"/>
      <c r="Y112" s="147">
        <v>0</v>
      </c>
      <c r="Z112" s="191">
        <f t="shared" si="11"/>
        <v>0</v>
      </c>
      <c r="AA112" s="283"/>
    </row>
    <row r="113" spans="2:27" s="152" customFormat="1" ht="23.25" customHeight="1">
      <c r="B113" s="261">
        <v>550000</v>
      </c>
      <c r="C113" s="248"/>
      <c r="D113" s="146">
        <v>0</v>
      </c>
      <c r="E113" s="146">
        <v>0</v>
      </c>
      <c r="F113" s="146">
        <v>0</v>
      </c>
      <c r="G113" s="146">
        <v>0</v>
      </c>
      <c r="H113" s="146">
        <v>0</v>
      </c>
      <c r="I113" s="146">
        <v>0</v>
      </c>
      <c r="J113" s="146">
        <v>0</v>
      </c>
      <c r="K113" s="146">
        <v>0</v>
      </c>
      <c r="L113" s="146">
        <v>0</v>
      </c>
      <c r="M113" s="146">
        <v>0</v>
      </c>
      <c r="N113" s="146">
        <v>0</v>
      </c>
      <c r="O113" s="146">
        <v>0</v>
      </c>
      <c r="P113" s="146">
        <v>0</v>
      </c>
      <c r="Q113" s="146">
        <v>0</v>
      </c>
      <c r="R113" s="146">
        <v>0</v>
      </c>
      <c r="S113" s="146">
        <v>0</v>
      </c>
      <c r="T113" s="146">
        <v>0</v>
      </c>
      <c r="U113" s="146">
        <v>0</v>
      </c>
      <c r="V113" s="146">
        <v>0</v>
      </c>
      <c r="W113" s="146">
        <v>0</v>
      </c>
      <c r="X113" s="146">
        <v>0</v>
      </c>
      <c r="Y113" s="146">
        <v>0</v>
      </c>
      <c r="Z113" s="148">
        <f>SUM(D113:Y113)</f>
        <v>0</v>
      </c>
      <c r="AA113" s="264"/>
    </row>
    <row r="114" spans="2:27" s="152" customFormat="1" ht="23.25" customHeight="1" thickBot="1">
      <c r="B114" s="247">
        <v>551000</v>
      </c>
      <c r="C114" s="248"/>
      <c r="D114" s="146">
        <v>0</v>
      </c>
      <c r="E114" s="146">
        <v>0</v>
      </c>
      <c r="F114" s="146">
        <v>0</v>
      </c>
      <c r="G114" s="146">
        <v>0</v>
      </c>
      <c r="H114" s="146">
        <v>0</v>
      </c>
      <c r="I114" s="146">
        <v>0</v>
      </c>
      <c r="J114" s="146">
        <v>0</v>
      </c>
      <c r="K114" s="146">
        <v>0</v>
      </c>
      <c r="L114" s="146">
        <v>0</v>
      </c>
      <c r="M114" s="146">
        <v>0</v>
      </c>
      <c r="N114" s="146">
        <v>0</v>
      </c>
      <c r="O114" s="146">
        <v>0</v>
      </c>
      <c r="P114" s="146">
        <v>0</v>
      </c>
      <c r="Q114" s="146">
        <v>0</v>
      </c>
      <c r="R114" s="146">
        <v>0</v>
      </c>
      <c r="S114" s="146">
        <v>0</v>
      </c>
      <c r="T114" s="146">
        <v>0</v>
      </c>
      <c r="U114" s="146">
        <v>0</v>
      </c>
      <c r="V114" s="146">
        <v>0</v>
      </c>
      <c r="W114" s="146">
        <v>0</v>
      </c>
      <c r="X114" s="146">
        <v>0</v>
      </c>
      <c r="Y114" s="146">
        <v>0</v>
      </c>
      <c r="Z114" s="146">
        <f>SUM(D114:Y114)</f>
        <v>0</v>
      </c>
      <c r="AA114" s="264"/>
    </row>
    <row r="115" spans="2:27" s="149" customFormat="1" ht="23.25" customHeight="1" thickBot="1">
      <c r="B115" s="493" t="s">
        <v>280</v>
      </c>
      <c r="C115" s="494"/>
      <c r="D115" s="147">
        <f>SUM(D113:D114)</f>
        <v>0</v>
      </c>
      <c r="E115" s="147">
        <f aca="true" t="shared" si="15" ref="E115:Z115">SUM(E113:E114)</f>
        <v>0</v>
      </c>
      <c r="F115" s="147">
        <f t="shared" si="15"/>
        <v>0</v>
      </c>
      <c r="G115" s="147">
        <f>SUM(G113:G114)</f>
        <v>0</v>
      </c>
      <c r="H115" s="147">
        <f t="shared" si="15"/>
        <v>0</v>
      </c>
      <c r="I115" s="147">
        <f t="shared" si="15"/>
        <v>0</v>
      </c>
      <c r="J115" s="147">
        <f t="shared" si="15"/>
        <v>0</v>
      </c>
      <c r="K115" s="147">
        <f t="shared" si="15"/>
        <v>0</v>
      </c>
      <c r="L115" s="147">
        <f t="shared" si="15"/>
        <v>0</v>
      </c>
      <c r="M115" s="147">
        <f t="shared" si="15"/>
        <v>0</v>
      </c>
      <c r="N115" s="147">
        <f t="shared" si="15"/>
        <v>0</v>
      </c>
      <c r="O115" s="147">
        <f t="shared" si="15"/>
        <v>0</v>
      </c>
      <c r="P115" s="147">
        <f t="shared" si="15"/>
        <v>0</v>
      </c>
      <c r="Q115" s="147">
        <f t="shared" si="15"/>
        <v>0</v>
      </c>
      <c r="R115" s="147">
        <f t="shared" si="15"/>
        <v>0</v>
      </c>
      <c r="S115" s="147">
        <f t="shared" si="15"/>
        <v>0</v>
      </c>
      <c r="T115" s="147">
        <f t="shared" si="15"/>
        <v>0</v>
      </c>
      <c r="U115" s="147">
        <f t="shared" si="15"/>
        <v>0</v>
      </c>
      <c r="V115" s="147">
        <f t="shared" si="15"/>
        <v>0</v>
      </c>
      <c r="W115" s="147">
        <f t="shared" si="15"/>
        <v>0</v>
      </c>
      <c r="X115" s="147">
        <f>SUM(X113:X114)</f>
        <v>0</v>
      </c>
      <c r="Y115" s="147">
        <f t="shared" si="15"/>
        <v>0</v>
      </c>
      <c r="Z115" s="147">
        <f t="shared" si="15"/>
        <v>0</v>
      </c>
      <c r="AA115" s="283"/>
    </row>
    <row r="116" spans="2:27" s="149" customFormat="1" ht="23.25" customHeight="1" thickBot="1">
      <c r="B116" s="493" t="s">
        <v>281</v>
      </c>
      <c r="C116" s="494"/>
      <c r="D116" s="147">
        <v>0</v>
      </c>
      <c r="E116" s="147">
        <v>0</v>
      </c>
      <c r="F116" s="147">
        <v>0</v>
      </c>
      <c r="G116" s="147">
        <v>0</v>
      </c>
      <c r="H116" s="147">
        <v>0</v>
      </c>
      <c r="I116" s="147">
        <v>0</v>
      </c>
      <c r="J116" s="147">
        <v>0</v>
      </c>
      <c r="K116" s="147">
        <v>0</v>
      </c>
      <c r="L116" s="147">
        <v>0</v>
      </c>
      <c r="M116" s="147">
        <v>0</v>
      </c>
      <c r="N116" s="147">
        <v>0</v>
      </c>
      <c r="O116" s="147">
        <v>0</v>
      </c>
      <c r="P116" s="147">
        <v>0</v>
      </c>
      <c r="Q116" s="147">
        <v>0</v>
      </c>
      <c r="R116" s="147">
        <v>0</v>
      </c>
      <c r="S116" s="147">
        <v>0</v>
      </c>
      <c r="T116" s="147">
        <v>0</v>
      </c>
      <c r="U116" s="147">
        <v>0</v>
      </c>
      <c r="V116" s="147">
        <v>0</v>
      </c>
      <c r="W116" s="147">
        <v>0</v>
      </c>
      <c r="X116" s="147">
        <v>0</v>
      </c>
      <c r="Y116" s="147">
        <v>0</v>
      </c>
      <c r="Z116" s="191">
        <f>SUM(D116:Y116)</f>
        <v>0</v>
      </c>
      <c r="AA116" s="283"/>
    </row>
    <row r="117" spans="2:27" s="149" customFormat="1" ht="23.25" customHeight="1" thickBot="1">
      <c r="B117" s="495" t="s">
        <v>280</v>
      </c>
      <c r="C117" s="496"/>
      <c r="D117" s="155">
        <f aca="true" t="shared" si="16" ref="D117:Z117">SUM(D17+D25+D39+D48+D55+D79+D86+D95+D104+D111+D115)</f>
        <v>574488.45</v>
      </c>
      <c r="E117" s="155">
        <f t="shared" si="16"/>
        <v>0</v>
      </c>
      <c r="F117" s="155">
        <f t="shared" si="16"/>
        <v>157630</v>
      </c>
      <c r="G117" s="155">
        <f t="shared" si="16"/>
        <v>0</v>
      </c>
      <c r="H117" s="155">
        <f t="shared" si="16"/>
        <v>73296.12</v>
      </c>
      <c r="I117" s="155">
        <f t="shared" si="16"/>
        <v>0</v>
      </c>
      <c r="J117" s="155">
        <f t="shared" si="16"/>
        <v>0</v>
      </c>
      <c r="K117" s="155">
        <f t="shared" si="16"/>
        <v>0</v>
      </c>
      <c r="L117" s="155">
        <f t="shared" si="16"/>
        <v>0</v>
      </c>
      <c r="M117" s="155">
        <f t="shared" si="16"/>
        <v>72830</v>
      </c>
      <c r="N117" s="155">
        <f t="shared" si="16"/>
        <v>0</v>
      </c>
      <c r="O117" s="155">
        <f t="shared" si="16"/>
        <v>0</v>
      </c>
      <c r="P117" s="155">
        <f t="shared" si="16"/>
        <v>0</v>
      </c>
      <c r="Q117" s="155">
        <f t="shared" si="16"/>
        <v>0</v>
      </c>
      <c r="R117" s="155">
        <f t="shared" si="16"/>
        <v>0</v>
      </c>
      <c r="S117" s="155">
        <f t="shared" si="16"/>
        <v>18000</v>
      </c>
      <c r="T117" s="155">
        <f t="shared" si="16"/>
        <v>0</v>
      </c>
      <c r="U117" s="155">
        <f t="shared" si="16"/>
        <v>0</v>
      </c>
      <c r="V117" s="155">
        <f t="shared" si="16"/>
        <v>0</v>
      </c>
      <c r="W117" s="155">
        <f t="shared" si="16"/>
        <v>145797.31</v>
      </c>
      <c r="X117" s="155">
        <f t="shared" si="16"/>
        <v>0</v>
      </c>
      <c r="Y117" s="155">
        <f t="shared" si="16"/>
        <v>36778.96</v>
      </c>
      <c r="Z117" s="155">
        <f t="shared" si="16"/>
        <v>1078820.8399999999</v>
      </c>
      <c r="AA117" s="283"/>
    </row>
    <row r="118" spans="2:27" s="149" customFormat="1" ht="23.25" customHeight="1" thickBot="1" thickTop="1">
      <c r="B118" s="502" t="s">
        <v>281</v>
      </c>
      <c r="C118" s="503"/>
      <c r="D118" s="156">
        <f aca="true" t="shared" si="17" ref="D118:Z118">SUM(D18+D26+D40+D49+D56+D80+D87+D96+D105+D112+D116)</f>
        <v>574488.45</v>
      </c>
      <c r="E118" s="156">
        <f t="shared" si="17"/>
        <v>0</v>
      </c>
      <c r="F118" s="156">
        <f t="shared" si="17"/>
        <v>157630</v>
      </c>
      <c r="G118" s="156">
        <f t="shared" si="17"/>
        <v>0</v>
      </c>
      <c r="H118" s="156">
        <f t="shared" si="17"/>
        <v>73296.12</v>
      </c>
      <c r="I118" s="156">
        <f t="shared" si="17"/>
        <v>0</v>
      </c>
      <c r="J118" s="156">
        <f t="shared" si="17"/>
        <v>0</v>
      </c>
      <c r="K118" s="156">
        <f t="shared" si="17"/>
        <v>0</v>
      </c>
      <c r="L118" s="156">
        <f t="shared" si="17"/>
        <v>0</v>
      </c>
      <c r="M118" s="156">
        <f t="shared" si="17"/>
        <v>72830</v>
      </c>
      <c r="N118" s="156">
        <f t="shared" si="17"/>
        <v>0</v>
      </c>
      <c r="O118" s="156">
        <f t="shared" si="17"/>
        <v>0</v>
      </c>
      <c r="P118" s="156">
        <f t="shared" si="17"/>
        <v>0</v>
      </c>
      <c r="Q118" s="156">
        <f t="shared" si="17"/>
        <v>0</v>
      </c>
      <c r="R118" s="156">
        <f t="shared" si="17"/>
        <v>0</v>
      </c>
      <c r="S118" s="156">
        <f t="shared" si="17"/>
        <v>18000</v>
      </c>
      <c r="T118" s="156">
        <f t="shared" si="17"/>
        <v>0</v>
      </c>
      <c r="U118" s="156">
        <f t="shared" si="17"/>
        <v>0</v>
      </c>
      <c r="V118" s="156">
        <f t="shared" si="17"/>
        <v>0</v>
      </c>
      <c r="W118" s="156">
        <f t="shared" si="17"/>
        <v>145797.31</v>
      </c>
      <c r="X118" s="156">
        <f t="shared" si="17"/>
        <v>0</v>
      </c>
      <c r="Y118" s="156">
        <f t="shared" si="17"/>
        <v>36778.96</v>
      </c>
      <c r="Z118" s="156">
        <f t="shared" si="17"/>
        <v>1078820.8399999999</v>
      </c>
      <c r="AA118" s="283"/>
    </row>
    <row r="119" spans="25:26" ht="24.75" thickTop="1">
      <c r="Y119" s="264"/>
      <c r="Z119" s="230"/>
    </row>
    <row r="120" ht="24">
      <c r="Z120" s="275"/>
    </row>
    <row r="121" ht="24">
      <c r="Z121" s="229"/>
    </row>
    <row r="122" ht="24">
      <c r="Z122" s="280"/>
    </row>
  </sheetData>
  <sheetProtection/>
  <mergeCells count="53">
    <mergeCell ref="U5:V5"/>
    <mergeCell ref="W5:X5"/>
    <mergeCell ref="B48:C48"/>
    <mergeCell ref="B49:C49"/>
    <mergeCell ref="B1:Z1"/>
    <mergeCell ref="B2:Z2"/>
    <mergeCell ref="B3:Z3"/>
    <mergeCell ref="B4:Z4"/>
    <mergeCell ref="B25:C25"/>
    <mergeCell ref="B26:C26"/>
    <mergeCell ref="B17:C17"/>
    <mergeCell ref="B18:C18"/>
    <mergeCell ref="D5:F5"/>
    <mergeCell ref="H5:J5"/>
    <mergeCell ref="M5:P5"/>
    <mergeCell ref="R5:T5"/>
    <mergeCell ref="B55:C55"/>
    <mergeCell ref="B56:C56"/>
    <mergeCell ref="U29:V29"/>
    <mergeCell ref="W29:X29"/>
    <mergeCell ref="D29:F29"/>
    <mergeCell ref="H29:J29"/>
    <mergeCell ref="M29:P29"/>
    <mergeCell ref="R29:T29"/>
    <mergeCell ref="B39:C39"/>
    <mergeCell ref="B40:C40"/>
    <mergeCell ref="B86:C86"/>
    <mergeCell ref="B87:C87"/>
    <mergeCell ref="U89:V89"/>
    <mergeCell ref="W89:X89"/>
    <mergeCell ref="B79:C79"/>
    <mergeCell ref="B80:C80"/>
    <mergeCell ref="U59:V59"/>
    <mergeCell ref="W59:X59"/>
    <mergeCell ref="D59:F59"/>
    <mergeCell ref="H59:J59"/>
    <mergeCell ref="M89:P89"/>
    <mergeCell ref="R89:T89"/>
    <mergeCell ref="M59:P59"/>
    <mergeCell ref="R59:T59"/>
    <mergeCell ref="H89:J89"/>
    <mergeCell ref="B118:C118"/>
    <mergeCell ref="B105:C105"/>
    <mergeCell ref="B111:C111"/>
    <mergeCell ref="B112:C112"/>
    <mergeCell ref="B115:C115"/>
    <mergeCell ref="B116:C116"/>
    <mergeCell ref="B96:C96"/>
    <mergeCell ref="B104:C104"/>
    <mergeCell ref="B117:C117"/>
    <mergeCell ref="B91:C91"/>
    <mergeCell ref="B95:C95"/>
    <mergeCell ref="D89:F89"/>
  </mergeCells>
  <printOptions horizontalCentered="1"/>
  <pageMargins left="0.15748031496062992" right="0.15748031496062992" top="0.7086614173228347" bottom="0.68" header="0.31496062992125984" footer="0.31496062992125984"/>
  <pageSetup horizontalDpi="600" verticalDpi="600" orientation="landscape" paperSize="5" scale="75" r:id="rId2"/>
  <headerFooter>
    <oddHeader>&amp;Cหน้าที่ &amp;P จาก &amp;N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106"/>
  <sheetViews>
    <sheetView zoomScalePageLayoutView="0" workbookViewId="0" topLeftCell="A10">
      <selection activeCell="H23" sqref="H23"/>
    </sheetView>
  </sheetViews>
  <sheetFormatPr defaultColWidth="9.140625" defaultRowHeight="21.75"/>
  <cols>
    <col min="1" max="1" width="0.13671875" style="187" customWidth="1"/>
    <col min="2" max="2" width="25.7109375" style="187" customWidth="1"/>
    <col min="3" max="3" width="12.140625" style="187" customWidth="1"/>
    <col min="4" max="4" width="5.140625" style="187" customWidth="1"/>
    <col min="5" max="5" width="17.421875" style="187" customWidth="1"/>
    <col min="6" max="6" width="12.7109375" style="187" customWidth="1"/>
    <col min="7" max="7" width="12.8515625" style="187" customWidth="1"/>
    <col min="8" max="8" width="13.00390625" style="187" customWidth="1"/>
    <col min="9" max="9" width="12.421875" style="187" customWidth="1"/>
    <col min="10" max="10" width="12.57421875" style="187" customWidth="1"/>
    <col min="11" max="11" width="10.28125" style="187" customWidth="1"/>
    <col min="12" max="12" width="10.00390625" style="187" customWidth="1"/>
    <col min="13" max="13" width="11.7109375" style="187" customWidth="1"/>
    <col min="14" max="14" width="13.7109375" style="187" customWidth="1"/>
    <col min="15" max="15" width="12.421875" style="187" customWidth="1"/>
    <col min="16" max="16" width="13.8515625" style="187" customWidth="1"/>
    <col min="17" max="17" width="14.140625" style="187" customWidth="1"/>
    <col min="18" max="16384" width="9.140625" style="187" customWidth="1"/>
  </cols>
  <sheetData>
    <row r="1" spans="2:17" s="192" customFormat="1" ht="26.25">
      <c r="B1" s="517" t="s">
        <v>242</v>
      </c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</row>
    <row r="2" spans="2:17" ht="29.25" customHeight="1">
      <c r="B2" s="518" t="s">
        <v>283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</row>
    <row r="3" spans="2:17" ht="27" customHeight="1">
      <c r="B3" s="518" t="s">
        <v>385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</row>
    <row r="4" spans="2:17" ht="27" customHeight="1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</row>
    <row r="5" spans="2:17" ht="20.25" customHeight="1" thickBot="1"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</row>
    <row r="6" spans="2:17" s="196" customFormat="1" ht="55.5" customHeight="1" thickBot="1">
      <c r="B6" s="174" t="s">
        <v>284</v>
      </c>
      <c r="C6" s="515" t="s">
        <v>285</v>
      </c>
      <c r="D6" s="516"/>
      <c r="E6" s="193" t="s">
        <v>286</v>
      </c>
      <c r="F6" s="193" t="s">
        <v>287</v>
      </c>
      <c r="G6" s="193" t="s">
        <v>288</v>
      </c>
      <c r="H6" s="193" t="s">
        <v>289</v>
      </c>
      <c r="I6" s="174" t="s">
        <v>290</v>
      </c>
      <c r="J6" s="194" t="s">
        <v>291</v>
      </c>
      <c r="K6" s="195" t="s">
        <v>292</v>
      </c>
      <c r="L6" s="174" t="s">
        <v>293</v>
      </c>
      <c r="M6" s="195" t="s">
        <v>294</v>
      </c>
      <c r="N6" s="174" t="s">
        <v>295</v>
      </c>
      <c r="O6" s="174" t="s">
        <v>296</v>
      </c>
      <c r="P6" s="174" t="s">
        <v>297</v>
      </c>
      <c r="Q6" s="174" t="s">
        <v>108</v>
      </c>
    </row>
    <row r="7" spans="2:17" ht="23.25" customHeight="1">
      <c r="B7" s="287" t="s">
        <v>308</v>
      </c>
      <c r="C7" s="198" t="s">
        <v>298</v>
      </c>
      <c r="D7" s="199"/>
      <c r="E7" s="183">
        <v>2624640</v>
      </c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75">
        <f>SUM(E7:P7)</f>
        <v>2624640</v>
      </c>
    </row>
    <row r="8" spans="2:17" ht="23.25" customHeight="1">
      <c r="B8" s="288"/>
      <c r="C8" s="200"/>
      <c r="D8" s="201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</row>
    <row r="9" spans="2:17" ht="23.25" customHeight="1">
      <c r="B9" s="288"/>
      <c r="C9" s="200"/>
      <c r="D9" s="201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</row>
    <row r="10" spans="2:17" ht="23.25" customHeight="1">
      <c r="B10" s="288"/>
      <c r="C10" s="200"/>
      <c r="D10" s="201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</row>
    <row r="11" spans="2:17" ht="23.25" customHeight="1" thickBot="1">
      <c r="B11" s="289"/>
      <c r="C11" s="202"/>
      <c r="D11" s="203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177">
        <f>SUM(E11:P11)</f>
        <v>0</v>
      </c>
    </row>
    <row r="12" spans="2:17" ht="23.25" customHeight="1" thickBot="1">
      <c r="B12" s="290" t="s">
        <v>299</v>
      </c>
      <c r="C12" s="206"/>
      <c r="D12" s="207"/>
      <c r="E12" s="178">
        <f>SUM(E7:E11)</f>
        <v>2624640</v>
      </c>
      <c r="F12" s="178">
        <f aca="true" t="shared" si="0" ref="F12:P12">SUM(F7:F11)</f>
        <v>0</v>
      </c>
      <c r="G12" s="178">
        <f t="shared" si="0"/>
        <v>0</v>
      </c>
      <c r="H12" s="178">
        <f t="shared" si="0"/>
        <v>0</v>
      </c>
      <c r="I12" s="178">
        <f t="shared" si="0"/>
        <v>0</v>
      </c>
      <c r="J12" s="178">
        <f t="shared" si="0"/>
        <v>0</v>
      </c>
      <c r="K12" s="178">
        <f>SUM(K7:K11)</f>
        <v>0</v>
      </c>
      <c r="L12" s="178">
        <f>SUM(L7:L11)</f>
        <v>0</v>
      </c>
      <c r="M12" s="178">
        <f>SUM(M7:M11)</f>
        <v>0</v>
      </c>
      <c r="N12" s="178">
        <f t="shared" si="0"/>
        <v>0</v>
      </c>
      <c r="O12" s="178">
        <f t="shared" si="0"/>
        <v>0</v>
      </c>
      <c r="P12" s="178">
        <f t="shared" si="0"/>
        <v>0</v>
      </c>
      <c r="Q12" s="178">
        <f>SUM(E12:P12)</f>
        <v>2624640</v>
      </c>
    </row>
    <row r="13" spans="2:17" s="208" customFormat="1" ht="23.25" customHeight="1" thickBot="1">
      <c r="B13" s="290" t="s">
        <v>300</v>
      </c>
      <c r="C13" s="206"/>
      <c r="D13" s="207"/>
      <c r="E13" s="178">
        <v>218720</v>
      </c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>
        <f>SUM(E13:P13)</f>
        <v>218720</v>
      </c>
    </row>
    <row r="14" spans="2:17" s="208" customFormat="1" ht="23.25" customHeight="1" thickBot="1">
      <c r="B14" s="290" t="s">
        <v>301</v>
      </c>
      <c r="C14" s="206"/>
      <c r="D14" s="207"/>
      <c r="E14" s="178">
        <f>SUM(E12-E13)</f>
        <v>2405920</v>
      </c>
      <c r="F14" s="178">
        <f aca="true" t="shared" si="1" ref="F14:Q14">SUM(F12-F13)</f>
        <v>0</v>
      </c>
      <c r="G14" s="178">
        <f t="shared" si="1"/>
        <v>0</v>
      </c>
      <c r="H14" s="178">
        <f t="shared" si="1"/>
        <v>0</v>
      </c>
      <c r="I14" s="178">
        <f t="shared" si="1"/>
        <v>0</v>
      </c>
      <c r="J14" s="178">
        <f t="shared" si="1"/>
        <v>0</v>
      </c>
      <c r="K14" s="178">
        <f t="shared" si="1"/>
        <v>0</v>
      </c>
      <c r="L14" s="178">
        <f t="shared" si="1"/>
        <v>0</v>
      </c>
      <c r="M14" s="178">
        <f t="shared" si="1"/>
        <v>0</v>
      </c>
      <c r="N14" s="178">
        <f t="shared" si="1"/>
        <v>0</v>
      </c>
      <c r="O14" s="178">
        <f t="shared" si="1"/>
        <v>0</v>
      </c>
      <c r="P14" s="178">
        <f t="shared" si="1"/>
        <v>0</v>
      </c>
      <c r="Q14" s="178">
        <f t="shared" si="1"/>
        <v>2405920</v>
      </c>
    </row>
    <row r="15" spans="2:17" ht="23.25" customHeight="1">
      <c r="B15" s="287" t="s">
        <v>307</v>
      </c>
      <c r="C15" s="198" t="s">
        <v>298</v>
      </c>
      <c r="D15" s="199"/>
      <c r="E15" s="183">
        <v>4144260</v>
      </c>
      <c r="F15" s="183">
        <v>1806060</v>
      </c>
      <c r="G15" s="183"/>
      <c r="H15" s="183">
        <v>1256520</v>
      </c>
      <c r="I15" s="183"/>
      <c r="J15" s="183"/>
      <c r="K15" s="183"/>
      <c r="L15" s="183"/>
      <c r="M15" s="183"/>
      <c r="N15" s="183">
        <v>1030860</v>
      </c>
      <c r="O15" s="183">
        <v>495420</v>
      </c>
      <c r="P15" s="183"/>
      <c r="Q15" s="176">
        <f>SUM(E15:P15)</f>
        <v>8733120</v>
      </c>
    </row>
    <row r="16" spans="2:17" ht="23.25" customHeight="1">
      <c r="B16" s="291"/>
      <c r="C16" s="200"/>
      <c r="D16" s="281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76"/>
    </row>
    <row r="17" spans="2:17" ht="23.25" customHeight="1">
      <c r="B17" s="291"/>
      <c r="C17" s="200"/>
      <c r="D17" s="281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>
        <f>SUM(E17:P17)</f>
        <v>0</v>
      </c>
    </row>
    <row r="18" spans="2:17" ht="23.25" customHeight="1">
      <c r="B18" s="291"/>
      <c r="C18" s="200"/>
      <c r="D18" s="281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</row>
    <row r="19" spans="2:17" ht="23.25" customHeight="1">
      <c r="B19" s="291"/>
      <c r="C19" s="200"/>
      <c r="D19" s="281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</row>
    <row r="20" spans="2:17" ht="23.25" customHeight="1" thickBot="1">
      <c r="B20" s="291"/>
      <c r="C20" s="209"/>
      <c r="D20" s="210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>
        <f>SUM(E20:P20)</f>
        <v>0</v>
      </c>
    </row>
    <row r="21" spans="2:17" ht="23.25" customHeight="1" thickBot="1">
      <c r="B21" s="290" t="s">
        <v>299</v>
      </c>
      <c r="C21" s="206"/>
      <c r="D21" s="207"/>
      <c r="E21" s="178">
        <f aca="true" t="shared" si="2" ref="E21:P21">SUM(E15:E20)</f>
        <v>4144260</v>
      </c>
      <c r="F21" s="178">
        <f t="shared" si="2"/>
        <v>1806060</v>
      </c>
      <c r="G21" s="178">
        <f t="shared" si="2"/>
        <v>0</v>
      </c>
      <c r="H21" s="178">
        <f t="shared" si="2"/>
        <v>1256520</v>
      </c>
      <c r="I21" s="178">
        <f t="shared" si="2"/>
        <v>0</v>
      </c>
      <c r="J21" s="178">
        <f t="shared" si="2"/>
        <v>0</v>
      </c>
      <c r="K21" s="178">
        <f t="shared" si="2"/>
        <v>0</v>
      </c>
      <c r="L21" s="178">
        <f t="shared" si="2"/>
        <v>0</v>
      </c>
      <c r="M21" s="178">
        <f t="shared" si="2"/>
        <v>0</v>
      </c>
      <c r="N21" s="178">
        <f t="shared" si="2"/>
        <v>1030860</v>
      </c>
      <c r="O21" s="178">
        <f t="shared" si="2"/>
        <v>495420</v>
      </c>
      <c r="P21" s="178">
        <f t="shared" si="2"/>
        <v>0</v>
      </c>
      <c r="Q21" s="178">
        <f>SUM(E21:P21)</f>
        <v>8733120</v>
      </c>
    </row>
    <row r="22" spans="2:17" s="208" customFormat="1" ht="23.25" customHeight="1" thickBot="1">
      <c r="B22" s="290" t="s">
        <v>300</v>
      </c>
      <c r="C22" s="206"/>
      <c r="D22" s="207"/>
      <c r="E22" s="178">
        <v>320450</v>
      </c>
      <c r="F22" s="178">
        <v>155680</v>
      </c>
      <c r="G22" s="178"/>
      <c r="H22" s="178">
        <f>68010+3770</f>
        <v>71780</v>
      </c>
      <c r="I22" s="178"/>
      <c r="J22" s="178"/>
      <c r="K22" s="178"/>
      <c r="L22" s="178"/>
      <c r="M22" s="178"/>
      <c r="N22" s="178">
        <v>70830</v>
      </c>
      <c r="O22" s="178">
        <v>41705</v>
      </c>
      <c r="P22" s="178"/>
      <c r="Q22" s="178">
        <f>SUM(E22:P22)</f>
        <v>660445</v>
      </c>
    </row>
    <row r="23" spans="2:17" s="213" customFormat="1" ht="23.25" customHeight="1">
      <c r="B23" s="292" t="s">
        <v>301</v>
      </c>
      <c r="C23" s="211"/>
      <c r="D23" s="212"/>
      <c r="E23" s="179">
        <f>SUM(E21-E22)</f>
        <v>3823810</v>
      </c>
      <c r="F23" s="179">
        <f aca="true" t="shared" si="3" ref="F23:Q23">SUM(F21-F22)</f>
        <v>1650380</v>
      </c>
      <c r="G23" s="179">
        <f t="shared" si="3"/>
        <v>0</v>
      </c>
      <c r="H23" s="179">
        <f t="shared" si="3"/>
        <v>1184740</v>
      </c>
      <c r="I23" s="179">
        <f t="shared" si="3"/>
        <v>0</v>
      </c>
      <c r="J23" s="179">
        <f t="shared" si="3"/>
        <v>0</v>
      </c>
      <c r="K23" s="179">
        <f t="shared" si="3"/>
        <v>0</v>
      </c>
      <c r="L23" s="179">
        <f t="shared" si="3"/>
        <v>0</v>
      </c>
      <c r="M23" s="179">
        <f t="shared" si="3"/>
        <v>0</v>
      </c>
      <c r="N23" s="179">
        <f t="shared" si="3"/>
        <v>960030</v>
      </c>
      <c r="O23" s="179">
        <f t="shared" si="3"/>
        <v>453715</v>
      </c>
      <c r="P23" s="179">
        <f t="shared" si="3"/>
        <v>0</v>
      </c>
      <c r="Q23" s="179">
        <f t="shared" si="3"/>
        <v>8072675</v>
      </c>
    </row>
    <row r="24" spans="2:17" s="215" customFormat="1" ht="23.25" customHeight="1">
      <c r="B24" s="214"/>
      <c r="C24" s="214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</row>
    <row r="25" spans="2:17" s="192" customFormat="1" ht="23.25" customHeight="1">
      <c r="B25" s="216"/>
      <c r="C25" s="216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</row>
    <row r="26" spans="2:17" s="192" customFormat="1" ht="23.25" customHeight="1" thickBot="1">
      <c r="B26" s="217"/>
      <c r="C26" s="217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2:17" s="196" customFormat="1" ht="55.5" customHeight="1" thickBot="1">
      <c r="B27" s="174" t="s">
        <v>284</v>
      </c>
      <c r="C27" s="515" t="s">
        <v>285</v>
      </c>
      <c r="D27" s="516"/>
      <c r="E27" s="193" t="s">
        <v>286</v>
      </c>
      <c r="F27" s="193" t="s">
        <v>287</v>
      </c>
      <c r="G27" s="193" t="s">
        <v>288</v>
      </c>
      <c r="H27" s="193" t="s">
        <v>289</v>
      </c>
      <c r="I27" s="174" t="s">
        <v>290</v>
      </c>
      <c r="J27" s="194" t="s">
        <v>291</v>
      </c>
      <c r="K27" s="195" t="s">
        <v>292</v>
      </c>
      <c r="L27" s="174" t="s">
        <v>293</v>
      </c>
      <c r="M27" s="195" t="s">
        <v>294</v>
      </c>
      <c r="N27" s="174" t="s">
        <v>295</v>
      </c>
      <c r="O27" s="174" t="s">
        <v>296</v>
      </c>
      <c r="P27" s="174" t="s">
        <v>297</v>
      </c>
      <c r="Q27" s="174" t="s">
        <v>108</v>
      </c>
    </row>
    <row r="28" spans="2:17" ht="23.25" customHeight="1">
      <c r="B28" s="293" t="s">
        <v>8</v>
      </c>
      <c r="C28" s="198" t="s">
        <v>298</v>
      </c>
      <c r="D28" s="218"/>
      <c r="E28" s="175">
        <f>150000+50000</f>
        <v>200000</v>
      </c>
      <c r="F28" s="175">
        <v>53400</v>
      </c>
      <c r="G28" s="175"/>
      <c r="H28" s="175">
        <v>15500</v>
      </c>
      <c r="I28" s="175"/>
      <c r="J28" s="175"/>
      <c r="K28" s="175"/>
      <c r="L28" s="175"/>
      <c r="M28" s="175"/>
      <c r="N28" s="175">
        <v>61000</v>
      </c>
      <c r="O28" s="175"/>
      <c r="P28" s="175"/>
      <c r="Q28" s="176">
        <f aca="true" t="shared" si="4" ref="Q28:Q42">SUM(E28:P28)</f>
        <v>329900</v>
      </c>
    </row>
    <row r="29" spans="2:17" ht="23.25" customHeight="1">
      <c r="B29" s="294"/>
      <c r="C29" s="200"/>
      <c r="D29" s="281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>
        <f t="shared" si="4"/>
        <v>0</v>
      </c>
    </row>
    <row r="30" spans="2:17" ht="23.25" customHeight="1">
      <c r="B30" s="294"/>
      <c r="C30" s="219"/>
      <c r="D30" s="210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>
        <f t="shared" si="4"/>
        <v>0</v>
      </c>
    </row>
    <row r="31" spans="2:17" ht="23.25" customHeight="1">
      <c r="B31" s="294"/>
      <c r="C31" s="219"/>
      <c r="D31" s="210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>
        <f t="shared" si="4"/>
        <v>0</v>
      </c>
    </row>
    <row r="32" spans="2:17" ht="23.25" customHeight="1" thickBot="1">
      <c r="B32" s="294"/>
      <c r="C32" s="219"/>
      <c r="D32" s="210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>
        <f t="shared" si="4"/>
        <v>0</v>
      </c>
    </row>
    <row r="33" spans="2:17" ht="23.25" customHeight="1" thickBot="1">
      <c r="B33" s="290" t="s">
        <v>299</v>
      </c>
      <c r="C33" s="206"/>
      <c r="D33" s="207"/>
      <c r="E33" s="178">
        <f>SUM(E28:E32)</f>
        <v>200000</v>
      </c>
      <c r="F33" s="178">
        <f aca="true" t="shared" si="5" ref="F33:P33">SUM(F28:F32)</f>
        <v>53400</v>
      </c>
      <c r="G33" s="178">
        <f t="shared" si="5"/>
        <v>0</v>
      </c>
      <c r="H33" s="178">
        <f t="shared" si="5"/>
        <v>15500</v>
      </c>
      <c r="I33" s="178">
        <f t="shared" si="5"/>
        <v>0</v>
      </c>
      <c r="J33" s="178">
        <f t="shared" si="5"/>
        <v>0</v>
      </c>
      <c r="K33" s="178">
        <f t="shared" si="5"/>
        <v>0</v>
      </c>
      <c r="L33" s="178">
        <f t="shared" si="5"/>
        <v>0</v>
      </c>
      <c r="M33" s="178">
        <f t="shared" si="5"/>
        <v>0</v>
      </c>
      <c r="N33" s="178">
        <f t="shared" si="5"/>
        <v>61000</v>
      </c>
      <c r="O33" s="178">
        <f t="shared" si="5"/>
        <v>0</v>
      </c>
      <c r="P33" s="178">
        <f t="shared" si="5"/>
        <v>0</v>
      </c>
      <c r="Q33" s="178">
        <f t="shared" si="4"/>
        <v>329900</v>
      </c>
    </row>
    <row r="34" spans="2:17" s="208" customFormat="1" ht="23.25" customHeight="1" thickBot="1">
      <c r="B34" s="290" t="s">
        <v>300</v>
      </c>
      <c r="C34" s="206"/>
      <c r="D34" s="207"/>
      <c r="E34" s="178"/>
      <c r="F34" s="178">
        <v>1950</v>
      </c>
      <c r="G34" s="178"/>
      <c r="H34" s="178"/>
      <c r="I34" s="178"/>
      <c r="J34" s="178"/>
      <c r="K34" s="178"/>
      <c r="L34" s="178"/>
      <c r="M34" s="178"/>
      <c r="N34" s="178">
        <v>2000</v>
      </c>
      <c r="O34" s="178"/>
      <c r="P34" s="178"/>
      <c r="Q34" s="178">
        <f t="shared" si="4"/>
        <v>3950</v>
      </c>
    </row>
    <row r="35" spans="2:17" s="208" customFormat="1" ht="23.25" customHeight="1" thickBot="1">
      <c r="B35" s="290" t="s">
        <v>301</v>
      </c>
      <c r="C35" s="206"/>
      <c r="D35" s="207"/>
      <c r="E35" s="178">
        <f>SUM(E33-E34)</f>
        <v>200000</v>
      </c>
      <c r="F35" s="178">
        <f aca="true" t="shared" si="6" ref="F35:Q35">SUM(F33-F34)</f>
        <v>51450</v>
      </c>
      <c r="G35" s="178">
        <f t="shared" si="6"/>
        <v>0</v>
      </c>
      <c r="H35" s="178">
        <f t="shared" si="6"/>
        <v>15500</v>
      </c>
      <c r="I35" s="178">
        <f t="shared" si="6"/>
        <v>0</v>
      </c>
      <c r="J35" s="178">
        <f t="shared" si="6"/>
        <v>0</v>
      </c>
      <c r="K35" s="178">
        <f t="shared" si="6"/>
        <v>0</v>
      </c>
      <c r="L35" s="178">
        <f t="shared" si="6"/>
        <v>0</v>
      </c>
      <c r="M35" s="178">
        <f t="shared" si="6"/>
        <v>0</v>
      </c>
      <c r="N35" s="178">
        <f t="shared" si="6"/>
        <v>59000</v>
      </c>
      <c r="O35" s="178">
        <f t="shared" si="6"/>
        <v>0</v>
      </c>
      <c r="P35" s="178">
        <f t="shared" si="6"/>
        <v>0</v>
      </c>
      <c r="Q35" s="178">
        <f t="shared" si="6"/>
        <v>325950</v>
      </c>
    </row>
    <row r="36" spans="2:17" ht="23.25" customHeight="1">
      <c r="B36" s="287" t="s">
        <v>9</v>
      </c>
      <c r="C36" s="198" t="s">
        <v>298</v>
      </c>
      <c r="D36" s="199"/>
      <c r="E36" s="183">
        <v>1115250</v>
      </c>
      <c r="F36" s="183">
        <v>410000</v>
      </c>
      <c r="G36" s="183">
        <v>20000</v>
      </c>
      <c r="H36" s="183">
        <f>450000+750800</f>
        <v>1200800</v>
      </c>
      <c r="I36" s="220"/>
      <c r="J36" s="183">
        <v>560000</v>
      </c>
      <c r="K36" s="183"/>
      <c r="L36" s="183">
        <v>25000</v>
      </c>
      <c r="M36" s="183">
        <v>220000</v>
      </c>
      <c r="N36" s="183">
        <v>845000</v>
      </c>
      <c r="O36" s="183">
        <v>400000</v>
      </c>
      <c r="P36" s="183"/>
      <c r="Q36" s="176">
        <f t="shared" si="4"/>
        <v>4796050</v>
      </c>
    </row>
    <row r="37" spans="2:17" ht="23.25" customHeight="1">
      <c r="B37" s="291"/>
      <c r="C37" s="200"/>
      <c r="D37" s="281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</row>
    <row r="38" spans="2:17" ht="23.25" customHeight="1">
      <c r="B38" s="291"/>
      <c r="C38" s="200"/>
      <c r="D38" s="201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</row>
    <row r="39" spans="2:17" ht="23.25" customHeight="1">
      <c r="B39" s="295"/>
      <c r="C39" s="200"/>
      <c r="D39" s="201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</row>
    <row r="40" spans="2:17" ht="23.25" customHeight="1" thickBot="1">
      <c r="B40" s="291"/>
      <c r="C40" s="209"/>
      <c r="D40" s="210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>
        <f t="shared" si="4"/>
        <v>0</v>
      </c>
    </row>
    <row r="41" spans="2:17" ht="23.25" customHeight="1" thickBot="1">
      <c r="B41" s="290" t="s">
        <v>299</v>
      </c>
      <c r="C41" s="206"/>
      <c r="D41" s="207"/>
      <c r="E41" s="178">
        <f>SUM(E36:E40)</f>
        <v>1115250</v>
      </c>
      <c r="F41" s="178">
        <f aca="true" t="shared" si="7" ref="F41:P41">SUM(F36:F40)</f>
        <v>410000</v>
      </c>
      <c r="G41" s="178">
        <f t="shared" si="7"/>
        <v>20000</v>
      </c>
      <c r="H41" s="178">
        <f t="shared" si="7"/>
        <v>1200800</v>
      </c>
      <c r="I41" s="178">
        <f t="shared" si="7"/>
        <v>0</v>
      </c>
      <c r="J41" s="178">
        <f t="shared" si="7"/>
        <v>560000</v>
      </c>
      <c r="K41" s="178">
        <f t="shared" si="7"/>
        <v>0</v>
      </c>
      <c r="L41" s="178">
        <f t="shared" si="7"/>
        <v>25000</v>
      </c>
      <c r="M41" s="178">
        <f t="shared" si="7"/>
        <v>220000</v>
      </c>
      <c r="N41" s="178">
        <f t="shared" si="7"/>
        <v>845000</v>
      </c>
      <c r="O41" s="178">
        <f>SUM(O36:O40)</f>
        <v>400000</v>
      </c>
      <c r="P41" s="178">
        <f t="shared" si="7"/>
        <v>0</v>
      </c>
      <c r="Q41" s="178">
        <f t="shared" si="4"/>
        <v>4796050</v>
      </c>
    </row>
    <row r="42" spans="2:17" s="208" customFormat="1" ht="23.25" customHeight="1" thickBot="1">
      <c r="B42" s="290" t="s">
        <v>300</v>
      </c>
      <c r="C42" s="206"/>
      <c r="D42" s="207"/>
      <c r="E42" s="178">
        <v>3612</v>
      </c>
      <c r="F42" s="178"/>
      <c r="G42" s="178"/>
      <c r="H42" s="178"/>
      <c r="I42" s="178"/>
      <c r="J42" s="178">
        <v>18000</v>
      </c>
      <c r="K42" s="178"/>
      <c r="L42" s="178"/>
      <c r="M42" s="178"/>
      <c r="N42" s="178"/>
      <c r="O42" s="178"/>
      <c r="P42" s="178"/>
      <c r="Q42" s="178">
        <f t="shared" si="4"/>
        <v>21612</v>
      </c>
    </row>
    <row r="43" spans="2:17" s="208" customFormat="1" ht="23.25" customHeight="1" thickBot="1">
      <c r="B43" s="290" t="s">
        <v>301</v>
      </c>
      <c r="C43" s="206"/>
      <c r="D43" s="207"/>
      <c r="E43" s="178">
        <f>SUM(E41-E42)</f>
        <v>1111638</v>
      </c>
      <c r="F43" s="178">
        <f aca="true" t="shared" si="8" ref="F43:Q43">SUM(F41-F42)</f>
        <v>410000</v>
      </c>
      <c r="G43" s="178">
        <f t="shared" si="8"/>
        <v>20000</v>
      </c>
      <c r="H43" s="178">
        <f t="shared" si="8"/>
        <v>1200800</v>
      </c>
      <c r="I43" s="178">
        <f t="shared" si="8"/>
        <v>0</v>
      </c>
      <c r="J43" s="178">
        <f t="shared" si="8"/>
        <v>542000</v>
      </c>
      <c r="K43" s="178">
        <f t="shared" si="8"/>
        <v>0</v>
      </c>
      <c r="L43" s="178">
        <f t="shared" si="8"/>
        <v>25000</v>
      </c>
      <c r="M43" s="178">
        <f t="shared" si="8"/>
        <v>220000</v>
      </c>
      <c r="N43" s="178">
        <f t="shared" si="8"/>
        <v>845000</v>
      </c>
      <c r="O43" s="178">
        <f t="shared" si="8"/>
        <v>400000</v>
      </c>
      <c r="P43" s="178">
        <f t="shared" si="8"/>
        <v>0</v>
      </c>
      <c r="Q43" s="178">
        <f t="shared" si="8"/>
        <v>4774438</v>
      </c>
    </row>
    <row r="44" spans="2:17" ht="23.25" customHeight="1">
      <c r="B44" s="296" t="s">
        <v>10</v>
      </c>
      <c r="C44" s="197" t="s">
        <v>298</v>
      </c>
      <c r="D44" s="199"/>
      <c r="E44" s="183">
        <v>660000</v>
      </c>
      <c r="F44" s="183">
        <v>135000</v>
      </c>
      <c r="G44" s="183"/>
      <c r="H44" s="183">
        <f>230000+1434080</f>
        <v>1664080</v>
      </c>
      <c r="I44" s="183"/>
      <c r="J44" s="183">
        <v>100000</v>
      </c>
      <c r="K44" s="183"/>
      <c r="L44" s="183"/>
      <c r="M44" s="183">
        <v>102480</v>
      </c>
      <c r="N44" s="183">
        <v>240000</v>
      </c>
      <c r="O44" s="183">
        <v>250000</v>
      </c>
      <c r="P44" s="183"/>
      <c r="Q44" s="176">
        <f aca="true" t="shared" si="9" ref="Q44:Q65">SUM(E44:P44)</f>
        <v>3151560</v>
      </c>
    </row>
    <row r="45" spans="2:17" ht="23.25" customHeight="1">
      <c r="B45" s="297"/>
      <c r="C45" s="200"/>
      <c r="D45" s="201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</row>
    <row r="46" spans="2:17" ht="23.25" customHeight="1">
      <c r="B46" s="289"/>
      <c r="C46" s="202"/>
      <c r="D46" s="210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>
        <f t="shared" si="9"/>
        <v>0</v>
      </c>
    </row>
    <row r="47" spans="2:17" ht="23.25" customHeight="1">
      <c r="B47" s="289"/>
      <c r="C47" s="202"/>
      <c r="D47" s="210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>
        <f t="shared" si="9"/>
        <v>0</v>
      </c>
    </row>
    <row r="48" spans="2:17" ht="23.25" customHeight="1" thickBot="1">
      <c r="B48" s="289"/>
      <c r="C48" s="202"/>
      <c r="D48" s="210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>
        <f t="shared" si="9"/>
        <v>0</v>
      </c>
    </row>
    <row r="49" spans="2:17" ht="23.25" customHeight="1" thickBot="1">
      <c r="B49" s="290" t="s">
        <v>299</v>
      </c>
      <c r="C49" s="206"/>
      <c r="D49" s="207"/>
      <c r="E49" s="178">
        <f>SUM(E44:E48)</f>
        <v>660000</v>
      </c>
      <c r="F49" s="178">
        <f aca="true" t="shared" si="10" ref="F49:P49">SUM(F44:F48)</f>
        <v>135000</v>
      </c>
      <c r="G49" s="178">
        <f t="shared" si="10"/>
        <v>0</v>
      </c>
      <c r="H49" s="178">
        <f t="shared" si="10"/>
        <v>1664080</v>
      </c>
      <c r="I49" s="178">
        <f t="shared" si="10"/>
        <v>0</v>
      </c>
      <c r="J49" s="178">
        <f t="shared" si="10"/>
        <v>100000</v>
      </c>
      <c r="K49" s="178">
        <f t="shared" si="10"/>
        <v>0</v>
      </c>
      <c r="L49" s="178">
        <f t="shared" si="10"/>
        <v>0</v>
      </c>
      <c r="M49" s="178">
        <f t="shared" si="10"/>
        <v>102480</v>
      </c>
      <c r="N49" s="178">
        <f t="shared" si="10"/>
        <v>240000</v>
      </c>
      <c r="O49" s="178">
        <f t="shared" si="10"/>
        <v>250000</v>
      </c>
      <c r="P49" s="178">
        <f t="shared" si="10"/>
        <v>0</v>
      </c>
      <c r="Q49" s="178">
        <f t="shared" si="9"/>
        <v>3151560</v>
      </c>
    </row>
    <row r="50" spans="2:17" s="208" customFormat="1" ht="23.25" customHeight="1" thickBot="1">
      <c r="B50" s="290" t="s">
        <v>300</v>
      </c>
      <c r="C50" s="206"/>
      <c r="D50" s="207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>
        <f t="shared" si="9"/>
        <v>0</v>
      </c>
    </row>
    <row r="51" spans="2:17" s="208" customFormat="1" ht="23.25" customHeight="1" thickBot="1">
      <c r="B51" s="290" t="s">
        <v>301</v>
      </c>
      <c r="C51" s="206"/>
      <c r="D51" s="207"/>
      <c r="E51" s="178">
        <f>SUM(E49-E50)</f>
        <v>660000</v>
      </c>
      <c r="F51" s="178">
        <f aca="true" t="shared" si="11" ref="F51:Q51">SUM(F49-F50)</f>
        <v>135000</v>
      </c>
      <c r="G51" s="178">
        <f t="shared" si="11"/>
        <v>0</v>
      </c>
      <c r="H51" s="178">
        <f t="shared" si="11"/>
        <v>1664080</v>
      </c>
      <c r="I51" s="178">
        <f t="shared" si="11"/>
        <v>0</v>
      </c>
      <c r="J51" s="178">
        <f t="shared" si="11"/>
        <v>100000</v>
      </c>
      <c r="K51" s="178">
        <f t="shared" si="11"/>
        <v>0</v>
      </c>
      <c r="L51" s="178">
        <f t="shared" si="11"/>
        <v>0</v>
      </c>
      <c r="M51" s="178">
        <f t="shared" si="11"/>
        <v>102480</v>
      </c>
      <c r="N51" s="178">
        <f t="shared" si="11"/>
        <v>240000</v>
      </c>
      <c r="O51" s="178">
        <f t="shared" si="11"/>
        <v>250000</v>
      </c>
      <c r="P51" s="178">
        <f t="shared" si="11"/>
        <v>0</v>
      </c>
      <c r="Q51" s="178">
        <f t="shared" si="11"/>
        <v>3151560</v>
      </c>
    </row>
    <row r="52" spans="2:17" s="196" customFormat="1" ht="55.5" customHeight="1" thickBot="1">
      <c r="B52" s="174" t="s">
        <v>284</v>
      </c>
      <c r="C52" s="515" t="s">
        <v>285</v>
      </c>
      <c r="D52" s="516"/>
      <c r="E52" s="193" t="s">
        <v>286</v>
      </c>
      <c r="F52" s="193" t="s">
        <v>287</v>
      </c>
      <c r="G52" s="193" t="s">
        <v>288</v>
      </c>
      <c r="H52" s="193" t="s">
        <v>289</v>
      </c>
      <c r="I52" s="174" t="s">
        <v>290</v>
      </c>
      <c r="J52" s="194" t="s">
        <v>291</v>
      </c>
      <c r="K52" s="195" t="s">
        <v>292</v>
      </c>
      <c r="L52" s="174" t="s">
        <v>293</v>
      </c>
      <c r="M52" s="195" t="s">
        <v>294</v>
      </c>
      <c r="N52" s="174" t="s">
        <v>295</v>
      </c>
      <c r="O52" s="174" t="s">
        <v>296</v>
      </c>
      <c r="P52" s="174" t="s">
        <v>297</v>
      </c>
      <c r="Q52" s="174" t="s">
        <v>108</v>
      </c>
    </row>
    <row r="53" spans="2:17" ht="21.75" customHeight="1">
      <c r="B53" s="293" t="s">
        <v>11</v>
      </c>
      <c r="C53" s="198" t="s">
        <v>298</v>
      </c>
      <c r="D53" s="218"/>
      <c r="E53" s="175">
        <v>411000</v>
      </c>
      <c r="F53" s="175">
        <v>30000</v>
      </c>
      <c r="G53" s="175"/>
      <c r="H53" s="175">
        <v>57000</v>
      </c>
      <c r="I53" s="175"/>
      <c r="J53" s="175"/>
      <c r="K53" s="175"/>
      <c r="L53" s="175"/>
      <c r="M53" s="175"/>
      <c r="N53" s="175">
        <v>23000</v>
      </c>
      <c r="O53" s="175">
        <v>1850000</v>
      </c>
      <c r="P53" s="175"/>
      <c r="Q53" s="175">
        <f t="shared" si="9"/>
        <v>2371000</v>
      </c>
    </row>
    <row r="54" spans="2:17" ht="21.75" customHeight="1">
      <c r="B54" s="291"/>
      <c r="C54" s="209"/>
      <c r="D54" s="210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76"/>
      <c r="Q54" s="176">
        <f t="shared" si="9"/>
        <v>0</v>
      </c>
    </row>
    <row r="55" spans="2:17" ht="21.75" customHeight="1">
      <c r="B55" s="291"/>
      <c r="C55" s="209"/>
      <c r="D55" s="210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>
        <f t="shared" si="9"/>
        <v>0</v>
      </c>
    </row>
    <row r="56" spans="2:17" ht="21.75" customHeight="1">
      <c r="B56" s="291"/>
      <c r="C56" s="209"/>
      <c r="D56" s="210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>
        <f t="shared" si="9"/>
        <v>0</v>
      </c>
    </row>
    <row r="57" spans="2:17" ht="21.75" customHeight="1" thickBot="1">
      <c r="B57" s="291"/>
      <c r="C57" s="209"/>
      <c r="D57" s="210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>
        <f t="shared" si="9"/>
        <v>0</v>
      </c>
    </row>
    <row r="58" spans="2:17" ht="23.25" customHeight="1" thickBot="1">
      <c r="B58" s="290" t="s">
        <v>299</v>
      </c>
      <c r="C58" s="206"/>
      <c r="D58" s="207"/>
      <c r="E58" s="178">
        <f>SUM(E53:E57)</f>
        <v>411000</v>
      </c>
      <c r="F58" s="178">
        <f aca="true" t="shared" si="12" ref="F58:O58">SUM(F53:F57)</f>
        <v>30000</v>
      </c>
      <c r="G58" s="178">
        <f t="shared" si="12"/>
        <v>0</v>
      </c>
      <c r="H58" s="178">
        <f t="shared" si="12"/>
        <v>57000</v>
      </c>
      <c r="I58" s="178">
        <f t="shared" si="12"/>
        <v>0</v>
      </c>
      <c r="J58" s="178">
        <f t="shared" si="12"/>
        <v>0</v>
      </c>
      <c r="K58" s="178">
        <f t="shared" si="12"/>
        <v>0</v>
      </c>
      <c r="L58" s="178">
        <f t="shared" si="12"/>
        <v>0</v>
      </c>
      <c r="M58" s="178">
        <f t="shared" si="12"/>
        <v>0</v>
      </c>
      <c r="N58" s="178">
        <f t="shared" si="12"/>
        <v>23000</v>
      </c>
      <c r="O58" s="178">
        <f t="shared" si="12"/>
        <v>1850000</v>
      </c>
      <c r="P58" s="178"/>
      <c r="Q58" s="178">
        <f t="shared" si="9"/>
        <v>2371000</v>
      </c>
    </row>
    <row r="59" spans="2:17" s="208" customFormat="1" ht="23.25" customHeight="1" thickBot="1">
      <c r="B59" s="290" t="s">
        <v>300</v>
      </c>
      <c r="C59" s="206"/>
      <c r="D59" s="207"/>
      <c r="E59" s="178">
        <v>31706.45</v>
      </c>
      <c r="F59" s="178"/>
      <c r="G59" s="178"/>
      <c r="H59" s="178">
        <v>1516.12</v>
      </c>
      <c r="I59" s="178"/>
      <c r="J59" s="178"/>
      <c r="K59" s="178"/>
      <c r="L59" s="178"/>
      <c r="M59" s="178"/>
      <c r="N59" s="178"/>
      <c r="O59" s="178">
        <v>104092.31</v>
      </c>
      <c r="P59" s="178"/>
      <c r="Q59" s="178">
        <f t="shared" si="9"/>
        <v>137314.88</v>
      </c>
    </row>
    <row r="60" spans="2:17" s="208" customFormat="1" ht="23.25" customHeight="1" thickBot="1">
      <c r="B60" s="290" t="s">
        <v>301</v>
      </c>
      <c r="C60" s="206"/>
      <c r="D60" s="207"/>
      <c r="E60" s="178">
        <f>SUM(E58-E59)</f>
        <v>379293.55</v>
      </c>
      <c r="F60" s="178">
        <f aca="true" t="shared" si="13" ref="F60:Q60">SUM(F58-F59)</f>
        <v>30000</v>
      </c>
      <c r="G60" s="178">
        <f t="shared" si="13"/>
        <v>0</v>
      </c>
      <c r="H60" s="178">
        <f t="shared" si="13"/>
        <v>55483.88</v>
      </c>
      <c r="I60" s="178">
        <f t="shared" si="13"/>
        <v>0</v>
      </c>
      <c r="J60" s="178">
        <f t="shared" si="13"/>
        <v>0</v>
      </c>
      <c r="K60" s="178">
        <f t="shared" si="13"/>
        <v>0</v>
      </c>
      <c r="L60" s="178">
        <f t="shared" si="13"/>
        <v>0</v>
      </c>
      <c r="M60" s="178">
        <f t="shared" si="13"/>
        <v>0</v>
      </c>
      <c r="N60" s="178">
        <f t="shared" si="13"/>
        <v>23000</v>
      </c>
      <c r="O60" s="178">
        <f t="shared" si="13"/>
        <v>1745907.69</v>
      </c>
      <c r="P60" s="178">
        <f t="shared" si="13"/>
        <v>0</v>
      </c>
      <c r="Q60" s="178">
        <f t="shared" si="13"/>
        <v>2233685.12</v>
      </c>
    </row>
    <row r="61" spans="2:17" ht="23.25" customHeight="1">
      <c r="B61" s="287" t="s">
        <v>15</v>
      </c>
      <c r="C61" s="198" t="s">
        <v>298</v>
      </c>
      <c r="D61" s="199"/>
      <c r="E61" s="183"/>
      <c r="F61" s="183"/>
      <c r="G61" s="183"/>
      <c r="H61" s="183">
        <v>2228000</v>
      </c>
      <c r="I61" s="183">
        <v>90000</v>
      </c>
      <c r="J61" s="183">
        <v>170000</v>
      </c>
      <c r="K61" s="183">
        <v>20000</v>
      </c>
      <c r="L61" s="183"/>
      <c r="M61" s="183">
        <v>20000</v>
      </c>
      <c r="N61" s="183">
        <v>292600</v>
      </c>
      <c r="O61" s="183"/>
      <c r="P61" s="183"/>
      <c r="Q61" s="176">
        <f t="shared" si="9"/>
        <v>2820600</v>
      </c>
    </row>
    <row r="62" spans="2:17" ht="23.25" customHeight="1">
      <c r="B62" s="298"/>
      <c r="C62" s="222"/>
      <c r="D62" s="210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>
        <f t="shared" si="9"/>
        <v>0</v>
      </c>
    </row>
    <row r="63" spans="2:17" ht="23.25" customHeight="1" thickBot="1">
      <c r="B63" s="298"/>
      <c r="C63" s="222"/>
      <c r="D63" s="210"/>
      <c r="E63" s="176"/>
      <c r="F63" s="176"/>
      <c r="G63" s="176"/>
      <c r="H63" s="176"/>
      <c r="I63" s="176"/>
      <c r="J63" s="176"/>
      <c r="K63" s="176"/>
      <c r="L63" s="176"/>
      <c r="M63" s="223"/>
      <c r="N63" s="183"/>
      <c r="O63" s="183"/>
      <c r="P63" s="176"/>
      <c r="Q63" s="176">
        <f t="shared" si="9"/>
        <v>0</v>
      </c>
    </row>
    <row r="64" spans="2:17" ht="23.25" customHeight="1" thickBot="1">
      <c r="B64" s="290" t="s">
        <v>299</v>
      </c>
      <c r="C64" s="206"/>
      <c r="D64" s="207"/>
      <c r="E64" s="178">
        <f aca="true" t="shared" si="14" ref="E64:P64">SUM(E61:E63)</f>
        <v>0</v>
      </c>
      <c r="F64" s="178">
        <f t="shared" si="14"/>
        <v>0</v>
      </c>
      <c r="G64" s="178">
        <f t="shared" si="14"/>
        <v>0</v>
      </c>
      <c r="H64" s="178">
        <f t="shared" si="14"/>
        <v>2228000</v>
      </c>
      <c r="I64" s="178">
        <f t="shared" si="14"/>
        <v>90000</v>
      </c>
      <c r="J64" s="178">
        <f t="shared" si="14"/>
        <v>170000</v>
      </c>
      <c r="K64" s="178">
        <f t="shared" si="14"/>
        <v>20000</v>
      </c>
      <c r="L64" s="178">
        <f t="shared" si="14"/>
        <v>0</v>
      </c>
      <c r="M64" s="178">
        <f t="shared" si="14"/>
        <v>20000</v>
      </c>
      <c r="N64" s="178">
        <f t="shared" si="14"/>
        <v>292600</v>
      </c>
      <c r="O64" s="178">
        <f t="shared" si="14"/>
        <v>0</v>
      </c>
      <c r="P64" s="178">
        <f t="shared" si="14"/>
        <v>0</v>
      </c>
      <c r="Q64" s="178">
        <f t="shared" si="9"/>
        <v>2820600</v>
      </c>
    </row>
    <row r="65" spans="2:17" s="208" customFormat="1" ht="23.25" customHeight="1" thickBot="1">
      <c r="B65" s="290" t="s">
        <v>300</v>
      </c>
      <c r="C65" s="206"/>
      <c r="D65" s="207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>
        <f t="shared" si="9"/>
        <v>0</v>
      </c>
    </row>
    <row r="66" spans="2:17" s="208" customFormat="1" ht="23.25" customHeight="1" thickBot="1">
      <c r="B66" s="290" t="s">
        <v>301</v>
      </c>
      <c r="C66" s="206"/>
      <c r="D66" s="207"/>
      <c r="E66" s="178">
        <f>SUM(E64-E65)</f>
        <v>0</v>
      </c>
      <c r="F66" s="178">
        <f aca="true" t="shared" si="15" ref="F66:Q66">SUM(F64-F65)</f>
        <v>0</v>
      </c>
      <c r="G66" s="178">
        <f t="shared" si="15"/>
        <v>0</v>
      </c>
      <c r="H66" s="178">
        <f t="shared" si="15"/>
        <v>2228000</v>
      </c>
      <c r="I66" s="178">
        <f t="shared" si="15"/>
        <v>90000</v>
      </c>
      <c r="J66" s="178">
        <f t="shared" si="15"/>
        <v>170000</v>
      </c>
      <c r="K66" s="178">
        <f t="shared" si="15"/>
        <v>20000</v>
      </c>
      <c r="L66" s="178">
        <f t="shared" si="15"/>
        <v>0</v>
      </c>
      <c r="M66" s="178">
        <f t="shared" si="15"/>
        <v>20000</v>
      </c>
      <c r="N66" s="178">
        <f t="shared" si="15"/>
        <v>292600</v>
      </c>
      <c r="O66" s="178">
        <f t="shared" si="15"/>
        <v>0</v>
      </c>
      <c r="P66" s="178">
        <f t="shared" si="15"/>
        <v>0</v>
      </c>
      <c r="Q66" s="178">
        <f t="shared" si="15"/>
        <v>2820600</v>
      </c>
    </row>
    <row r="67" spans="2:17" ht="21" customHeight="1">
      <c r="B67" s="287" t="s">
        <v>14</v>
      </c>
      <c r="C67" s="197" t="s">
        <v>298</v>
      </c>
      <c r="D67" s="199"/>
      <c r="E67" s="183">
        <v>20000</v>
      </c>
      <c r="F67" s="183"/>
      <c r="G67" s="183">
        <v>150000</v>
      </c>
      <c r="H67" s="183"/>
      <c r="I67" s="183"/>
      <c r="J67" s="183"/>
      <c r="K67" s="183"/>
      <c r="L67" s="183"/>
      <c r="M67" s="183"/>
      <c r="N67" s="183"/>
      <c r="O67" s="183"/>
      <c r="P67" s="183"/>
      <c r="Q67" s="176">
        <f aca="true" t="shared" si="16" ref="Q67:Q102">SUM(E67:P67)</f>
        <v>170000</v>
      </c>
    </row>
    <row r="68" spans="2:17" ht="21" customHeight="1">
      <c r="B68" s="294"/>
      <c r="C68" s="219"/>
      <c r="D68" s="210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>
        <f t="shared" si="16"/>
        <v>0</v>
      </c>
    </row>
    <row r="69" spans="2:17" ht="21" customHeight="1">
      <c r="B69" s="289"/>
      <c r="C69" s="202"/>
      <c r="D69" s="210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>
        <f t="shared" si="16"/>
        <v>0</v>
      </c>
    </row>
    <row r="70" spans="2:17" ht="21" customHeight="1" thickBot="1">
      <c r="B70" s="289"/>
      <c r="C70" s="202"/>
      <c r="D70" s="210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>
        <f t="shared" si="16"/>
        <v>0</v>
      </c>
    </row>
    <row r="71" spans="2:17" ht="21" customHeight="1" thickBot="1">
      <c r="B71" s="290" t="s">
        <v>299</v>
      </c>
      <c r="C71" s="206"/>
      <c r="D71" s="207"/>
      <c r="E71" s="178">
        <f>SUM(E67:E70)</f>
        <v>20000</v>
      </c>
      <c r="F71" s="178">
        <f aca="true" t="shared" si="17" ref="F71:P71">SUM(F67:F70)</f>
        <v>0</v>
      </c>
      <c r="G71" s="178">
        <f t="shared" si="17"/>
        <v>150000</v>
      </c>
      <c r="H71" s="178">
        <f t="shared" si="17"/>
        <v>0</v>
      </c>
      <c r="I71" s="178">
        <f t="shared" si="17"/>
        <v>0</v>
      </c>
      <c r="J71" s="178">
        <f t="shared" si="17"/>
        <v>0</v>
      </c>
      <c r="K71" s="178">
        <f t="shared" si="17"/>
        <v>0</v>
      </c>
      <c r="L71" s="178">
        <f t="shared" si="17"/>
        <v>0</v>
      </c>
      <c r="M71" s="178">
        <f t="shared" si="17"/>
        <v>0</v>
      </c>
      <c r="N71" s="178">
        <f t="shared" si="17"/>
        <v>0</v>
      </c>
      <c r="O71" s="178">
        <f t="shared" si="17"/>
        <v>0</v>
      </c>
      <c r="P71" s="178">
        <f t="shared" si="17"/>
        <v>0</v>
      </c>
      <c r="Q71" s="178">
        <f t="shared" si="16"/>
        <v>170000</v>
      </c>
    </row>
    <row r="72" spans="2:17" s="208" customFormat="1" ht="21" customHeight="1" thickBot="1">
      <c r="B72" s="290" t="s">
        <v>300</v>
      </c>
      <c r="C72" s="206"/>
      <c r="D72" s="207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>
        <f t="shared" si="16"/>
        <v>0</v>
      </c>
    </row>
    <row r="73" spans="2:17" s="208" customFormat="1" ht="21" customHeight="1" thickBot="1">
      <c r="B73" s="205" t="s">
        <v>301</v>
      </c>
      <c r="C73" s="206"/>
      <c r="D73" s="207"/>
      <c r="E73" s="178">
        <f>SUM(E71-E72)</f>
        <v>20000</v>
      </c>
      <c r="F73" s="178">
        <f aca="true" t="shared" si="18" ref="F73:Q73">SUM(F71-F72)</f>
        <v>0</v>
      </c>
      <c r="G73" s="178">
        <f t="shared" si="18"/>
        <v>150000</v>
      </c>
      <c r="H73" s="178">
        <f t="shared" si="18"/>
        <v>0</v>
      </c>
      <c r="I73" s="178">
        <f t="shared" si="18"/>
        <v>0</v>
      </c>
      <c r="J73" s="178">
        <f t="shared" si="18"/>
        <v>0</v>
      </c>
      <c r="K73" s="178">
        <f t="shared" si="18"/>
        <v>0</v>
      </c>
      <c r="L73" s="178">
        <f t="shared" si="18"/>
        <v>0</v>
      </c>
      <c r="M73" s="178">
        <f t="shared" si="18"/>
        <v>0</v>
      </c>
      <c r="N73" s="178">
        <f t="shared" si="18"/>
        <v>0</v>
      </c>
      <c r="O73" s="178">
        <f t="shared" si="18"/>
        <v>0</v>
      </c>
      <c r="P73" s="178">
        <f t="shared" si="18"/>
        <v>0</v>
      </c>
      <c r="Q73" s="178">
        <f t="shared" si="18"/>
        <v>170000</v>
      </c>
    </row>
    <row r="74" spans="2:17" s="192" customFormat="1" ht="21" customHeight="1">
      <c r="B74" s="216"/>
      <c r="C74" s="224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2"/>
    </row>
    <row r="75" spans="2:17" s="192" customFormat="1" ht="21" customHeight="1">
      <c r="B75" s="225"/>
      <c r="C75" s="216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2:17" s="192" customFormat="1" ht="21" customHeight="1">
      <c r="B76" s="225"/>
      <c r="C76" s="225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</row>
    <row r="77" spans="2:17" s="213" customFormat="1" ht="21" customHeight="1" thickBot="1">
      <c r="B77" s="221"/>
      <c r="C77" s="226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2:17" s="196" customFormat="1" ht="55.5" customHeight="1" thickBot="1">
      <c r="B78" s="174" t="s">
        <v>284</v>
      </c>
      <c r="C78" s="515" t="s">
        <v>285</v>
      </c>
      <c r="D78" s="516"/>
      <c r="E78" s="193" t="s">
        <v>286</v>
      </c>
      <c r="F78" s="193" t="s">
        <v>287</v>
      </c>
      <c r="G78" s="193" t="s">
        <v>288</v>
      </c>
      <c r="H78" s="193" t="s">
        <v>289</v>
      </c>
      <c r="I78" s="174" t="s">
        <v>290</v>
      </c>
      <c r="J78" s="194" t="s">
        <v>291</v>
      </c>
      <c r="K78" s="195" t="s">
        <v>292</v>
      </c>
      <c r="L78" s="174" t="s">
        <v>293</v>
      </c>
      <c r="M78" s="195" t="s">
        <v>294</v>
      </c>
      <c r="N78" s="174" t="s">
        <v>295</v>
      </c>
      <c r="O78" s="174" t="s">
        <v>296</v>
      </c>
      <c r="P78" s="174" t="s">
        <v>297</v>
      </c>
      <c r="Q78" s="174" t="s">
        <v>108</v>
      </c>
    </row>
    <row r="79" spans="2:17" ht="21" customHeight="1">
      <c r="B79" s="287" t="s">
        <v>12</v>
      </c>
      <c r="C79" s="198" t="s">
        <v>298</v>
      </c>
      <c r="D79" s="199"/>
      <c r="E79" s="183">
        <v>723600</v>
      </c>
      <c r="F79" s="183"/>
      <c r="G79" s="183">
        <v>830000</v>
      </c>
      <c r="H79" s="183">
        <f>103600+449200</f>
        <v>552800</v>
      </c>
      <c r="I79" s="183"/>
      <c r="J79" s="183">
        <v>96000</v>
      </c>
      <c r="K79" s="183"/>
      <c r="L79" s="183"/>
      <c r="M79" s="183"/>
      <c r="N79" s="183">
        <v>14000</v>
      </c>
      <c r="O79" s="183">
        <v>56000</v>
      </c>
      <c r="P79" s="183"/>
      <c r="Q79" s="176">
        <f>SUM(E79:P79)</f>
        <v>2272400</v>
      </c>
    </row>
    <row r="80" spans="2:17" ht="21" customHeight="1">
      <c r="B80" s="294"/>
      <c r="C80" s="200"/>
      <c r="D80" s="281"/>
      <c r="E80" s="204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</row>
    <row r="81" spans="2:17" ht="21" customHeight="1">
      <c r="B81" s="289"/>
      <c r="C81" s="202"/>
      <c r="D81" s="210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>
        <f>SUM(E81:P81)</f>
        <v>0</v>
      </c>
    </row>
    <row r="82" spans="2:17" ht="21" customHeight="1" thickBot="1">
      <c r="B82" s="289"/>
      <c r="C82" s="202"/>
      <c r="D82" s="210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>
        <f>SUM(E82:P82)</f>
        <v>0</v>
      </c>
    </row>
    <row r="83" spans="2:17" ht="21" customHeight="1" thickBot="1">
      <c r="B83" s="290" t="s">
        <v>299</v>
      </c>
      <c r="C83" s="206"/>
      <c r="D83" s="207"/>
      <c r="E83" s="178">
        <f>SUM(E79:E82)</f>
        <v>723600</v>
      </c>
      <c r="F83" s="178">
        <f aca="true" t="shared" si="19" ref="F83:P83">SUM(F79:F82)</f>
        <v>0</v>
      </c>
      <c r="G83" s="178">
        <f t="shared" si="19"/>
        <v>830000</v>
      </c>
      <c r="H83" s="178">
        <f t="shared" si="19"/>
        <v>552800</v>
      </c>
      <c r="I83" s="178">
        <f t="shared" si="19"/>
        <v>0</v>
      </c>
      <c r="J83" s="178">
        <f t="shared" si="19"/>
        <v>96000</v>
      </c>
      <c r="K83" s="178">
        <f t="shared" si="19"/>
        <v>0</v>
      </c>
      <c r="L83" s="178">
        <f t="shared" si="19"/>
        <v>0</v>
      </c>
      <c r="M83" s="178">
        <f t="shared" si="19"/>
        <v>0</v>
      </c>
      <c r="N83" s="178">
        <f t="shared" si="19"/>
        <v>14000</v>
      </c>
      <c r="O83" s="178">
        <f t="shared" si="19"/>
        <v>56000</v>
      </c>
      <c r="P83" s="178">
        <f t="shared" si="19"/>
        <v>0</v>
      </c>
      <c r="Q83" s="178">
        <f>SUM(E83:P83)</f>
        <v>2272400</v>
      </c>
    </row>
    <row r="84" spans="2:17" s="208" customFormat="1" ht="21" customHeight="1" thickBot="1">
      <c r="B84" s="290" t="s">
        <v>300</v>
      </c>
      <c r="C84" s="206"/>
      <c r="D84" s="207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>
        <f>SUM(E84:P84)</f>
        <v>0</v>
      </c>
    </row>
    <row r="85" spans="2:17" s="208" customFormat="1" ht="21" customHeight="1" thickBot="1">
      <c r="B85" s="290" t="s">
        <v>301</v>
      </c>
      <c r="C85" s="206"/>
      <c r="D85" s="207"/>
      <c r="E85" s="178">
        <f>SUM(E83-E84)</f>
        <v>723600</v>
      </c>
      <c r="F85" s="178">
        <f aca="true" t="shared" si="20" ref="F85:Q85">SUM(F83-F84)</f>
        <v>0</v>
      </c>
      <c r="G85" s="178">
        <f t="shared" si="20"/>
        <v>830000</v>
      </c>
      <c r="H85" s="178">
        <f t="shared" si="20"/>
        <v>552800</v>
      </c>
      <c r="I85" s="178">
        <f t="shared" si="20"/>
        <v>0</v>
      </c>
      <c r="J85" s="178">
        <f t="shared" si="20"/>
        <v>96000</v>
      </c>
      <c r="K85" s="178">
        <f t="shared" si="20"/>
        <v>0</v>
      </c>
      <c r="L85" s="178">
        <f t="shared" si="20"/>
        <v>0</v>
      </c>
      <c r="M85" s="178">
        <f t="shared" si="20"/>
        <v>0</v>
      </c>
      <c r="N85" s="178">
        <f t="shared" si="20"/>
        <v>14000</v>
      </c>
      <c r="O85" s="178">
        <f t="shared" si="20"/>
        <v>56000</v>
      </c>
      <c r="P85" s="178">
        <f t="shared" si="20"/>
        <v>0</v>
      </c>
      <c r="Q85" s="178">
        <f t="shared" si="20"/>
        <v>2272400</v>
      </c>
    </row>
    <row r="86" spans="2:17" s="208" customFormat="1" ht="21" customHeight="1">
      <c r="B86" s="293" t="s">
        <v>302</v>
      </c>
      <c r="C86" s="198" t="s">
        <v>298</v>
      </c>
      <c r="D86" s="218"/>
      <c r="E86" s="175"/>
      <c r="F86" s="175"/>
      <c r="G86" s="175"/>
      <c r="H86" s="175"/>
      <c r="I86" s="175"/>
      <c r="J86" s="175"/>
      <c r="K86" s="175"/>
      <c r="L86" s="175"/>
      <c r="M86" s="175"/>
      <c r="N86" s="175">
        <v>2821700</v>
      </c>
      <c r="O86" s="175"/>
      <c r="P86" s="175"/>
      <c r="Q86" s="176">
        <f t="shared" si="16"/>
        <v>2821700</v>
      </c>
    </row>
    <row r="87" spans="2:17" s="208" customFormat="1" ht="21" customHeight="1">
      <c r="B87" s="299"/>
      <c r="C87" s="197"/>
      <c r="D87" s="203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176"/>
    </row>
    <row r="88" spans="2:17" ht="21" customHeight="1">
      <c r="B88" s="300"/>
      <c r="C88" s="227"/>
      <c r="D88" s="210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>
        <f t="shared" si="16"/>
        <v>0</v>
      </c>
    </row>
    <row r="89" spans="2:17" ht="21" customHeight="1">
      <c r="B89" s="289"/>
      <c r="C89" s="202"/>
      <c r="D89" s="210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>
        <f t="shared" si="16"/>
        <v>0</v>
      </c>
    </row>
    <row r="90" spans="2:17" ht="21" customHeight="1" thickBot="1">
      <c r="B90" s="289"/>
      <c r="C90" s="202"/>
      <c r="D90" s="210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>
        <f t="shared" si="16"/>
        <v>0</v>
      </c>
    </row>
    <row r="91" spans="2:17" ht="21" customHeight="1" thickBot="1">
      <c r="B91" s="290" t="s">
        <v>299</v>
      </c>
      <c r="C91" s="206"/>
      <c r="D91" s="207"/>
      <c r="E91" s="178">
        <f>SUM(E86:E90)</f>
        <v>0</v>
      </c>
      <c r="F91" s="178">
        <f aca="true" t="shared" si="21" ref="F91:P91">SUM(F86:F90)</f>
        <v>0</v>
      </c>
      <c r="G91" s="178">
        <f t="shared" si="21"/>
        <v>0</v>
      </c>
      <c r="H91" s="178">
        <f t="shared" si="21"/>
        <v>0</v>
      </c>
      <c r="I91" s="178">
        <f t="shared" si="21"/>
        <v>0</v>
      </c>
      <c r="J91" s="178">
        <f t="shared" si="21"/>
        <v>0</v>
      </c>
      <c r="K91" s="178">
        <f t="shared" si="21"/>
        <v>0</v>
      </c>
      <c r="L91" s="178">
        <f t="shared" si="21"/>
        <v>0</v>
      </c>
      <c r="M91" s="178">
        <f t="shared" si="21"/>
        <v>0</v>
      </c>
      <c r="N91" s="178">
        <f t="shared" si="21"/>
        <v>2821700</v>
      </c>
      <c r="O91" s="178">
        <f t="shared" si="21"/>
        <v>0</v>
      </c>
      <c r="P91" s="178">
        <f t="shared" si="21"/>
        <v>0</v>
      </c>
      <c r="Q91" s="178">
        <f t="shared" si="16"/>
        <v>2821700</v>
      </c>
    </row>
    <row r="92" spans="2:17" s="208" customFormat="1" ht="21" customHeight="1" thickBot="1">
      <c r="B92" s="290" t="s">
        <v>300</v>
      </c>
      <c r="C92" s="206"/>
      <c r="D92" s="207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>
        <f t="shared" si="16"/>
        <v>0</v>
      </c>
    </row>
    <row r="93" spans="2:17" s="208" customFormat="1" ht="21" customHeight="1" thickBot="1">
      <c r="B93" s="290" t="s">
        <v>301</v>
      </c>
      <c r="C93" s="206"/>
      <c r="D93" s="207"/>
      <c r="E93" s="178">
        <f>SUM(E91-E92)</f>
        <v>0</v>
      </c>
      <c r="F93" s="178">
        <f aca="true" t="shared" si="22" ref="F93:Q93">SUM(F91-F92)</f>
        <v>0</v>
      </c>
      <c r="G93" s="178">
        <f t="shared" si="22"/>
        <v>0</v>
      </c>
      <c r="H93" s="178">
        <f t="shared" si="22"/>
        <v>0</v>
      </c>
      <c r="I93" s="178">
        <f t="shared" si="22"/>
        <v>0</v>
      </c>
      <c r="J93" s="178">
        <f t="shared" si="22"/>
        <v>0</v>
      </c>
      <c r="K93" s="178">
        <f t="shared" si="22"/>
        <v>0</v>
      </c>
      <c r="L93" s="178">
        <f t="shared" si="22"/>
        <v>0</v>
      </c>
      <c r="M93" s="178">
        <f t="shared" si="22"/>
        <v>0</v>
      </c>
      <c r="N93" s="178">
        <f t="shared" si="22"/>
        <v>2821700</v>
      </c>
      <c r="O93" s="178">
        <f t="shared" si="22"/>
        <v>0</v>
      </c>
      <c r="P93" s="178">
        <f t="shared" si="22"/>
        <v>0</v>
      </c>
      <c r="Q93" s="178">
        <f t="shared" si="22"/>
        <v>2821700</v>
      </c>
    </row>
    <row r="94" spans="2:17" s="208" customFormat="1" ht="21" customHeight="1">
      <c r="B94" s="287" t="s">
        <v>13</v>
      </c>
      <c r="C94" s="198" t="s">
        <v>298</v>
      </c>
      <c r="D94" s="199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>
        <v>3207180</v>
      </c>
      <c r="Q94" s="183">
        <f t="shared" si="16"/>
        <v>3207180</v>
      </c>
    </row>
    <row r="95" spans="2:17" s="208" customFormat="1" ht="21" customHeight="1">
      <c r="B95" s="301"/>
      <c r="C95" s="197"/>
      <c r="D95" s="210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83">
        <f t="shared" si="16"/>
        <v>0</v>
      </c>
    </row>
    <row r="96" spans="2:17" s="208" customFormat="1" ht="21" customHeight="1">
      <c r="B96" s="299"/>
      <c r="C96" s="228"/>
      <c r="D96" s="203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176">
        <f t="shared" si="16"/>
        <v>0</v>
      </c>
    </row>
    <row r="97" spans="2:17" ht="21" customHeight="1">
      <c r="B97" s="300"/>
      <c r="C97" s="227"/>
      <c r="D97" s="210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>
        <f t="shared" si="16"/>
        <v>0</v>
      </c>
    </row>
    <row r="98" spans="2:17" ht="21" customHeight="1" thickBot="1">
      <c r="B98" s="289"/>
      <c r="C98" s="202"/>
      <c r="D98" s="210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>
        <f t="shared" si="16"/>
        <v>0</v>
      </c>
    </row>
    <row r="99" spans="2:17" s="208" customFormat="1" ht="21" customHeight="1" thickBot="1">
      <c r="B99" s="290" t="s">
        <v>299</v>
      </c>
      <c r="C99" s="206"/>
      <c r="D99" s="207"/>
      <c r="E99" s="178">
        <f>SUM(E94:E98)</f>
        <v>0</v>
      </c>
      <c r="F99" s="178">
        <f aca="true" t="shared" si="23" ref="F99:P99">SUM(F94:F98)</f>
        <v>0</v>
      </c>
      <c r="G99" s="178">
        <f t="shared" si="23"/>
        <v>0</v>
      </c>
      <c r="H99" s="178">
        <f t="shared" si="23"/>
        <v>0</v>
      </c>
      <c r="I99" s="178">
        <f t="shared" si="23"/>
        <v>0</v>
      </c>
      <c r="J99" s="178">
        <f t="shared" si="23"/>
        <v>0</v>
      </c>
      <c r="K99" s="178">
        <f t="shared" si="23"/>
        <v>0</v>
      </c>
      <c r="L99" s="178">
        <f t="shared" si="23"/>
        <v>0</v>
      </c>
      <c r="M99" s="178">
        <f t="shared" si="23"/>
        <v>0</v>
      </c>
      <c r="N99" s="178">
        <f t="shared" si="23"/>
        <v>0</v>
      </c>
      <c r="O99" s="178">
        <f t="shared" si="23"/>
        <v>0</v>
      </c>
      <c r="P99" s="178">
        <f t="shared" si="23"/>
        <v>3207180</v>
      </c>
      <c r="Q99" s="178">
        <f t="shared" si="16"/>
        <v>3207180</v>
      </c>
    </row>
    <row r="100" spans="2:17" s="208" customFormat="1" ht="21" customHeight="1" thickBot="1">
      <c r="B100" s="290" t="s">
        <v>300</v>
      </c>
      <c r="C100" s="206"/>
      <c r="D100" s="207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>
        <v>36778.96</v>
      </c>
      <c r="Q100" s="178">
        <f t="shared" si="16"/>
        <v>36778.96</v>
      </c>
    </row>
    <row r="101" spans="2:17" s="208" customFormat="1" ht="21" customHeight="1" thickBot="1">
      <c r="B101" s="290" t="s">
        <v>301</v>
      </c>
      <c r="C101" s="211"/>
      <c r="D101" s="212"/>
      <c r="E101" s="178">
        <f>SUM(E99-E100)</f>
        <v>0</v>
      </c>
      <c r="F101" s="178">
        <f aca="true" t="shared" si="24" ref="F101:Q101">SUM(F99-F100)</f>
        <v>0</v>
      </c>
      <c r="G101" s="178">
        <f t="shared" si="24"/>
        <v>0</v>
      </c>
      <c r="H101" s="178">
        <f t="shared" si="24"/>
        <v>0</v>
      </c>
      <c r="I101" s="178">
        <f t="shared" si="24"/>
        <v>0</v>
      </c>
      <c r="J101" s="178">
        <f t="shared" si="24"/>
        <v>0</v>
      </c>
      <c r="K101" s="178">
        <f t="shared" si="24"/>
        <v>0</v>
      </c>
      <c r="L101" s="178">
        <f t="shared" si="24"/>
        <v>0</v>
      </c>
      <c r="M101" s="178">
        <f t="shared" si="24"/>
        <v>0</v>
      </c>
      <c r="N101" s="178">
        <f t="shared" si="24"/>
        <v>0</v>
      </c>
      <c r="O101" s="178">
        <f t="shared" si="24"/>
        <v>0</v>
      </c>
      <c r="P101" s="178">
        <f>SUM(P99-P100)</f>
        <v>3170401.04</v>
      </c>
      <c r="Q101" s="178">
        <f t="shared" si="24"/>
        <v>3170401.04</v>
      </c>
    </row>
    <row r="102" spans="2:17" s="208" customFormat="1" ht="21" customHeight="1" thickBot="1">
      <c r="B102" s="302" t="s">
        <v>303</v>
      </c>
      <c r="C102" s="211"/>
      <c r="D102" s="212"/>
      <c r="E102" s="179">
        <f aca="true" t="shared" si="25" ref="E102:P102">SUM(E12+E21+E33+E41+E49+E58+E64+E71+E83+E91+E99)</f>
        <v>9898750</v>
      </c>
      <c r="F102" s="179">
        <f t="shared" si="25"/>
        <v>2434460</v>
      </c>
      <c r="G102" s="179">
        <f t="shared" si="25"/>
        <v>1000000</v>
      </c>
      <c r="H102" s="179">
        <f t="shared" si="25"/>
        <v>6974700</v>
      </c>
      <c r="I102" s="179">
        <f t="shared" si="25"/>
        <v>90000</v>
      </c>
      <c r="J102" s="179">
        <f t="shared" si="25"/>
        <v>926000</v>
      </c>
      <c r="K102" s="179">
        <f t="shared" si="25"/>
        <v>20000</v>
      </c>
      <c r="L102" s="179">
        <f t="shared" si="25"/>
        <v>25000</v>
      </c>
      <c r="M102" s="179">
        <f t="shared" si="25"/>
        <v>342480</v>
      </c>
      <c r="N102" s="179">
        <f t="shared" si="25"/>
        <v>5328160</v>
      </c>
      <c r="O102" s="179">
        <f t="shared" si="25"/>
        <v>3051420</v>
      </c>
      <c r="P102" s="179">
        <f t="shared" si="25"/>
        <v>3207180</v>
      </c>
      <c r="Q102" s="178">
        <f t="shared" si="16"/>
        <v>33298150</v>
      </c>
    </row>
    <row r="103" spans="2:17" s="208" customFormat="1" ht="21" customHeight="1" thickBot="1">
      <c r="B103" s="303" t="s">
        <v>304</v>
      </c>
      <c r="C103" s="142"/>
      <c r="D103" s="143"/>
      <c r="E103" s="178">
        <f aca="true" t="shared" si="26" ref="E103:P103">SUM(E13+E22+E34+E42+E50+E59+E65+E72+E84+E92+E100)</f>
        <v>574488.45</v>
      </c>
      <c r="F103" s="178">
        <f t="shared" si="26"/>
        <v>157630</v>
      </c>
      <c r="G103" s="178">
        <f t="shared" si="26"/>
        <v>0</v>
      </c>
      <c r="H103" s="178">
        <f t="shared" si="26"/>
        <v>73296.12</v>
      </c>
      <c r="I103" s="178">
        <f t="shared" si="26"/>
        <v>0</v>
      </c>
      <c r="J103" s="178">
        <f t="shared" si="26"/>
        <v>18000</v>
      </c>
      <c r="K103" s="178">
        <f t="shared" si="26"/>
        <v>0</v>
      </c>
      <c r="L103" s="178">
        <f t="shared" si="26"/>
        <v>0</v>
      </c>
      <c r="M103" s="178">
        <f t="shared" si="26"/>
        <v>0</v>
      </c>
      <c r="N103" s="178">
        <f t="shared" si="26"/>
        <v>72830</v>
      </c>
      <c r="O103" s="178">
        <f t="shared" si="26"/>
        <v>145797.31</v>
      </c>
      <c r="P103" s="178">
        <f t="shared" si="26"/>
        <v>36778.96</v>
      </c>
      <c r="Q103" s="178">
        <f>SUM(Q13+Q22+Q34+Q42+Q50+Q59+Q65+Q72+Q84+Q92+Q100)</f>
        <v>1078820.84</v>
      </c>
    </row>
    <row r="104" spans="2:17" s="188" customFormat="1" ht="40.5" customHeight="1" thickBot="1">
      <c r="B104" s="304" t="s">
        <v>305</v>
      </c>
      <c r="C104" s="144"/>
      <c r="D104" s="145"/>
      <c r="E104" s="184">
        <f>SUM(E102-E103)</f>
        <v>9324261.55</v>
      </c>
      <c r="F104" s="184">
        <f aca="true" t="shared" si="27" ref="F104:Q104">SUM(F102-F103)</f>
        <v>2276830</v>
      </c>
      <c r="G104" s="184">
        <f t="shared" si="27"/>
        <v>1000000</v>
      </c>
      <c r="H104" s="184">
        <f t="shared" si="27"/>
        <v>6901403.88</v>
      </c>
      <c r="I104" s="184">
        <f t="shared" si="27"/>
        <v>90000</v>
      </c>
      <c r="J104" s="184">
        <f t="shared" si="27"/>
        <v>908000</v>
      </c>
      <c r="K104" s="184">
        <f t="shared" si="27"/>
        <v>20000</v>
      </c>
      <c r="L104" s="184">
        <f t="shared" si="27"/>
        <v>25000</v>
      </c>
      <c r="M104" s="184">
        <f t="shared" si="27"/>
        <v>342480</v>
      </c>
      <c r="N104" s="184">
        <f t="shared" si="27"/>
        <v>5255330</v>
      </c>
      <c r="O104" s="184">
        <f t="shared" si="27"/>
        <v>2905622.69</v>
      </c>
      <c r="P104" s="184">
        <f t="shared" si="27"/>
        <v>3170401.04</v>
      </c>
      <c r="Q104" s="184">
        <f t="shared" si="27"/>
        <v>32219329.16</v>
      </c>
    </row>
    <row r="105" spans="5:17" ht="21.75">
      <c r="E105" s="229"/>
      <c r="H105" s="186"/>
      <c r="O105" s="186"/>
      <c r="Q105" s="185"/>
    </row>
    <row r="106" spans="5:17" ht="21.75">
      <c r="E106" s="229"/>
      <c r="H106" s="229"/>
      <c r="Q106" s="186"/>
    </row>
  </sheetData>
  <sheetProtection/>
  <mergeCells count="7">
    <mergeCell ref="C78:D78"/>
    <mergeCell ref="B1:Q1"/>
    <mergeCell ref="B2:Q2"/>
    <mergeCell ref="B3:Q3"/>
    <mergeCell ref="C6:D6"/>
    <mergeCell ref="C27:D27"/>
    <mergeCell ref="C52:D52"/>
  </mergeCells>
  <printOptions horizontalCentered="1"/>
  <pageMargins left="0.15748031496062992" right="0.15748031496062992" top="0.62" bottom="0.2362204724409449" header="0.15748031496062992" footer="0.15748031496062992"/>
  <pageSetup horizontalDpi="600" verticalDpi="600" orientation="landscape" paperSize="5" scale="90" r:id="rId2"/>
  <headerFooter alignWithMargins="0">
    <oddHeader>&amp;Cหน้าที่ &amp;P จาก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น้องอ้น</dc:creator>
  <cp:keywords/>
  <dc:description/>
  <cp:lastModifiedBy>User</cp:lastModifiedBy>
  <cp:lastPrinted>2015-11-10T04:35:15Z</cp:lastPrinted>
  <dcterms:created xsi:type="dcterms:W3CDTF">2003-12-20T02:31:19Z</dcterms:created>
  <dcterms:modified xsi:type="dcterms:W3CDTF">2015-11-17T02:37:16Z</dcterms:modified>
  <cp:category/>
  <cp:version/>
  <cp:contentType/>
  <cp:contentStatus/>
</cp:coreProperties>
</file>