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งบรับ-จ่าย" sheetId="1" r:id="rId1"/>
    <sheet name="งบทดลอง" sheetId="2" r:id="rId2"/>
    <sheet name="รายรับ" sheetId="3" r:id="rId3"/>
    <sheet name="รับฝากเฉพาะกิจ" sheetId="4" r:id="rId4"/>
    <sheet name="รับฝาก" sheetId="5" r:id="rId5"/>
    <sheet name="กระแสเงินสด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<sst xmlns="http://schemas.openxmlformats.org/spreadsheetml/2006/main" count="357" uniqueCount="268">
  <si>
    <t xml:space="preserve">      องค์การบริหารส่วนตำบลตะโกตาพิ</t>
  </si>
  <si>
    <t xml:space="preserve">      อำเภอประโคนชัย  จังหวัดบุรีรัมย์</t>
  </si>
  <si>
    <t>ปีงบประมาณ  2557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</si>
  <si>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</si>
  <si>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</si>
  <si>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</si>
  <si>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</si>
  <si>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</si>
  <si>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</si>
  <si>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</si>
  <si>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</si>
  <si>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</si>
  <si>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</si>
  <si>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</si>
  <si>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</si>
  <si>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</si>
  <si>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</si>
  <si>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</si>
  <si>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</si>
  <si>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</si>
  <si>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</si>
  <si>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</si>
  <si>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</si>
  <si>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</si>
  <si>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</si>
  <si>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</si>
  <si>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</si>
  <si>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</t>
  </si>
  <si>
    <t>430000</t>
  </si>
  <si>
    <t>เงินรับฝาก (หมายเหตุ2)</t>
  </si>
  <si>
    <t>230100</t>
  </si>
  <si>
    <t>ลูกหนี้โครงการเศรษฐกิจชุมชน</t>
  </si>
  <si>
    <t>110604</t>
  </si>
  <si>
    <t>ลูกหนี้เงินยืม เงินงบประมาณ</t>
  </si>
  <si>
    <t>110605</t>
  </si>
  <si>
    <t>ลูกหนี้ภาษีบำรุงท้องที่</t>
  </si>
  <si>
    <t>110606</t>
  </si>
  <si>
    <t xml:space="preserve">ลูกหนี้เงินยืม-เงินอุดหนุนเฉพาะกิจ </t>
  </si>
  <si>
    <t>110608</t>
  </si>
  <si>
    <t>เงินอุดหนุนเฉพาะกิจ-เบี้ยยังชีพผู้สูงอายุ</t>
  </si>
  <si>
    <t>441003</t>
  </si>
  <si>
    <t>เงินอุดหนุนเฉพาะกิจ-เบี้ยยังชีพคนพิการ</t>
  </si>
  <si>
    <t>441004</t>
  </si>
  <si>
    <t>เงินอุดหนุนเฉพาะกิจ-เงินเดือนครูศูนย์เด็ก</t>
  </si>
  <si>
    <t>441001</t>
  </si>
  <si>
    <t>เงินภาษีรถยนต์และล้อเลื่อน</t>
  </si>
  <si>
    <t>421001</t>
  </si>
  <si>
    <t>เงินสะสม</t>
  </si>
  <si>
    <t>300000</t>
  </si>
  <si>
    <t>รับคืนเงินงบประมาณ</t>
  </si>
  <si>
    <t>รวมรายรับ</t>
  </si>
  <si>
    <t>รายจ่าย</t>
  </si>
  <si>
    <t>งบกลาง</t>
  </si>
  <si>
    <t>510000</t>
  </si>
  <si>
    <t>เงินเดือน</t>
  </si>
  <si>
    <t>521000</t>
  </si>
  <si>
    <t>ค่าจ้างประจำ</t>
  </si>
  <si>
    <t>220400</t>
  </si>
  <si>
    <t>ค่าจ้างชั่วคราว</t>
  </si>
  <si>
    <t>220600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</si>
  <si>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</si>
  <si>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</si>
  <si>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</si>
  <si>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</si>
  <si>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</si>
  <si>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</si>
  <si>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</si>
  <si>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</si>
  <si>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</si>
  <si>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ค่าที่ดินและสิ่งก่อสร้าง</t>
  </si>
  <si>
    <t>542000</t>
  </si>
  <si>
    <t>รายจ่ายอื่น</t>
  </si>
  <si>
    <t>550000</t>
  </si>
  <si>
    <t>561000</t>
  </si>
  <si>
    <t>ลูกหนี้-โครงการเศรษฐกิจชุมชน</t>
  </si>
  <si>
    <t>ลูกหนี้เงินยืมเงินงบประมาณ</t>
  </si>
  <si>
    <t>จ่ายขาดเงินสะสม</t>
  </si>
  <si>
    <t>ลูกหนี้เงินยืม-อุดหนุนเฉพาะกิจ</t>
  </si>
  <si>
    <t>รายจ่ายค้างจ่าย</t>
  </si>
  <si>
    <t>210402</t>
  </si>
  <si>
    <t>เงินรับฝาก (หมายเหตุ 2 )</t>
  </si>
  <si>
    <t>อุดหนุนเฉพาะกิจ-เงินเดือนครูศูนย์เด็ก</t>
  </si>
  <si>
    <t>อุดหนุนเฉพาะกิจ-ค่าซ่อมสร้างผิวถนนแอลฟัลท์</t>
  </si>
  <si>
    <t>441005</t>
  </si>
  <si>
    <t>อุดหนุนเฉพาะกิจเหลือจ่าย(ส่งคืนจังหวัด)</t>
  </si>
  <si>
    <t>อุดหนุนเฉพาะกิจ-เบี้ยยังชีพผู้สูงอายุ</t>
  </si>
  <si>
    <t>อุดหนุนเฉพาะกิจ-เบี้ยยังชีพคนพิการ</t>
  </si>
  <si>
    <t>สูงกว่า</t>
  </si>
  <si>
    <t>รายรับ                          รายจ่าย</t>
  </si>
  <si>
    <t>(ต่ำกว่า)</t>
  </si>
  <si>
    <t>ยอดยกไป</t>
  </si>
  <si>
    <t>เรียน  นายกองค์การบริหารส่วนตำบลตะโกตาพิ</t>
  </si>
  <si>
    <t xml:space="preserve">         -  เพื่อโปรดทราบ</t>
  </si>
  <si>
    <t>องค์การบริหารส่วนตำบลตะโกตาพิ</t>
  </si>
  <si>
    <t>อำเภอประโคนชัย  จังหวัดบุรีรัมย์</t>
  </si>
  <si>
    <t>งบทดลอง</t>
  </si>
  <si>
    <t>รหัสบัญชี</t>
  </si>
  <si>
    <t>เดบิท</t>
  </si>
  <si>
    <t>เครดิต</t>
  </si>
  <si>
    <t>เงินสด</t>
  </si>
  <si>
    <t>110100</t>
  </si>
  <si>
    <t>เงินฝากธนาคาร ธ.ก.ส. ประเภทประจำ 340-4-12396-5</t>
  </si>
  <si>
    <t>1102031</t>
  </si>
  <si>
    <t>เงินฝากธนาคาร ออมสิน ประเภทประจำ 06-4904-36-000072-5</t>
  </si>
  <si>
    <t>1102032</t>
  </si>
  <si>
    <t>เงินฝากธนาคาร ธ.ก.ส. ประเภทออมทรัพย์ 340-2-48752-1</t>
  </si>
  <si>
    <t>1102021</t>
  </si>
  <si>
    <t>เงินฝากธนาคาร ธ.ก.ส. ประเภทออมทรัพย์ 340-2-59245-3</t>
  </si>
  <si>
    <t>1102022</t>
  </si>
  <si>
    <t>เงินฝากธนาคารกรุงไทย ประเภทออมทรัพย์ 316-0-04397-5</t>
  </si>
  <si>
    <t>1102023</t>
  </si>
  <si>
    <t>ลูกหนี้-เงินยืมเงินงบประมาณ</t>
  </si>
  <si>
    <t>รายจ่ายรอจ่าย(หมายเหตุ 4)</t>
  </si>
  <si>
    <t>210500</t>
  </si>
  <si>
    <t>เงินรับฝาก (หมายเหตุ 2)</t>
  </si>
  <si>
    <t>เงินทุนสำรองตามระเบียบ (25%)</t>
  </si>
  <si>
    <t>320000</t>
  </si>
  <si>
    <t>เงินรายรับ (หมายเหตุ 1)</t>
  </si>
  <si>
    <t>400000</t>
  </si>
  <si>
    <t>520000</t>
  </si>
  <si>
    <t>541000</t>
  </si>
  <si>
    <t xml:space="preserve">(ลงชื่อ)..............................     (ลงชื่อ)…………………….................             (ลงชื่อ)………………………           </t>
  </si>
  <si>
    <t xml:space="preserve">   เจ้าพนักงานการเงินและบัญชี 6                  ผู้อำนวยการกองคลัง              ปลัดองค์การบริหารส่วนตำบลตะโกตาพิ   </t>
  </si>
  <si>
    <t>(ลงชื่อ).............................................</t>
  </si>
  <si>
    <t>(นายนรินทร์ เรือนประโคน)</t>
  </si>
  <si>
    <t>นายกองค์การบริหารส่วนตำบลตะโกตาพิ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</si>
  <si>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</si>
  <si>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>องค์การบริหารส่วนตำบลตะโกตาพิ  อำเภอประโคนชัย  จังหวัดบุรีรัมย์</t>
  </si>
  <si>
    <t>รายรับจริงประกอบงบทดลองและรายงานรับ - จ่ายเงินสด</t>
  </si>
  <si>
    <t>รายรับจริง</t>
  </si>
  <si>
    <t>รายได้จัดเก็บเอง (ยอดรวม)</t>
  </si>
  <si>
    <t>หมวดภาษีอากร  (ยอดรวม)</t>
  </si>
  <si>
    <t>ภาษีโรงเรือนและที่ดิน</t>
  </si>
  <si>
    <t xml:space="preserve">ภาษีบำรุงท้องที่ </t>
  </si>
  <si>
    <t>ภาษีป้าย</t>
  </si>
  <si>
    <t>หมวดค่าธรรมเนียม ค่าปรับและใบอนุญาต(ยอดรวม)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</si>
  <si>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</si>
  <si>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</si>
  <si>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</si>
  <si>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ค่าใบอนุญาตประกอบการค้าสำหรับกิจการที่เป็นอันตรายต่อสุขภาพ</t>
  </si>
  <si>
    <t xml:space="preserve"> หมวดรายได้จากทรัพย์สิน (ยอดรวม)</t>
  </si>
  <si>
    <t>ดอกเบี้ยเงินฝากธนาคาร</t>
  </si>
  <si>
    <t>หมวดรายได้จากสาธารณูปโภคและการพาณิชย์(ยอดรวม)</t>
  </si>
  <si>
    <t>รายได้จากการจำหน่ายน้ำประปา</t>
  </si>
  <si>
    <t>หมวดรายได้เบ็ดเตล็ด (ยอดรวม)</t>
  </si>
  <si>
    <t>ค่าแบบแปลน</t>
  </si>
  <si>
    <t>ค่าปิดประกาศ</t>
  </si>
  <si>
    <t>รายได้เบ็ดเตล็ดอื่นๆ</t>
  </si>
  <si>
    <t>รายได้ที่รัฐบาลเก็บและจัดสรรให้ อบต. (ยอดรวม)</t>
  </si>
  <si>
    <t>ภาษีและค่าธรรมเนียมรถยนต์หรือล้อเลื่อน</t>
  </si>
  <si>
    <t>ภาษีมูลค่าเพิ่มตาม พ.ร.บ. กำหนดแผนฯ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</si>
  <si>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</si>
  <si>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</si>
  <si>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</si>
  <si>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</si>
  <si>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</si>
  <si>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</si>
  <si>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ค่าธรรมเนียมจดทะเบียนสิทธิและนิติกรรมตามประมวลกฎหมายที่ดิน</t>
  </si>
  <si>
    <t>รายได้ที่รัฐบาลอุดหนุนให้ อบต. (ยอดรวม)</t>
  </si>
  <si>
    <t>หมวดเงินอุดหนุน (ยอดรวม)</t>
  </si>
  <si>
    <t xml:space="preserve"> เงินอุดหนุนทั่วไป</t>
  </si>
  <si>
    <t>รวมรายรับทั้งสิ้น</t>
  </si>
  <si>
    <t>(ลงชื่อ)..................................................ผู้จัดทำ</t>
  </si>
  <si>
    <t>(  นางภัทรวรรณ  คลังกูล )</t>
  </si>
  <si>
    <t>เจ้าพนักงานการเงินและบัญชี 6</t>
  </si>
  <si>
    <t xml:space="preserve">                ตรวจถูกต้องแล้ว                                 ตรวจถูกต้องแล้ว</t>
  </si>
  <si>
    <t xml:space="preserve">   ตรวจถูกต้องแล้ว</t>
  </si>
  <si>
    <t>(  นายนรินทร์  เรือนประโคน )</t>
  </si>
  <si>
    <t xml:space="preserve">             ผู้อำนวยการกองคลัง               ปลัดองค์การบริหารส่วนตำบลตะโกตาพิ</t>
  </si>
  <si>
    <t>องค์การบริหารส่วนตำบลตะโกตาพิ อำเภอประโคนชัย จังหวัดบุรีรัมย์</t>
  </si>
  <si>
    <t>รายละเอียด ประกอบงบทดลองและรายงานรับ - จ่ายเงินสด</t>
  </si>
  <si>
    <t>ยกมา</t>
  </si>
  <si>
    <t>จัดสรร</t>
  </si>
  <si>
    <t>รับจริง</t>
  </si>
  <si>
    <t>จ่ายจริง</t>
  </si>
  <si>
    <t>คงเหลือ</t>
  </si>
  <si>
    <t>เบี้ยยังชีพผู้สูงอายุ</t>
  </si>
  <si>
    <t>เบี้ยยังชีพคนพิการ</t>
  </si>
  <si>
    <t>เงินเดือนครูศูนย์พัฒนาเด็กเล็ก</t>
  </si>
  <si>
    <t>ค่าครองชีพ ผดด.ศพด.อบต.ตะโกตาพิ</t>
  </si>
  <si>
    <t>ประกันสังคม ผดด.ศพด.อบต.ตะโกตาพิ</t>
  </si>
  <si>
    <t>ค่ารักษายาบาล ผดด.ศพด.อบต.ตะโกตาพิ</t>
  </si>
  <si>
    <t>โครงการแก้ไขปัญหายาเสพติด</t>
  </si>
  <si>
    <t>โครงการก่อสร้างผิวจราจร</t>
  </si>
  <si>
    <t>แอลฟัลท์ติก</t>
  </si>
  <si>
    <t>รวม</t>
  </si>
  <si>
    <t>(ลงชื่อ) ............................................................... ผู้จัดทำ</t>
  </si>
  <si>
    <t xml:space="preserve">            (นางภัทรวรรณ  คลังกูล</t>
  </si>
  <si>
    <t xml:space="preserve">         เจ้าพนักงานการเงินและบัญชี 6</t>
  </si>
  <si>
    <t xml:space="preserve">                ตรวจถูกต้องแล้ว</t>
  </si>
  <si>
    <t>ตรวจถูกต้องแล้ว</t>
  </si>
  <si>
    <t xml:space="preserve">            (นางฐิติรัตน์  สมรูป)</t>
  </si>
  <si>
    <t xml:space="preserve"> (นายนรินทร์  เรือนประโคน)</t>
  </si>
  <si>
    <t xml:space="preserve">           ผู้อำนวยการกองคลัง</t>
  </si>
  <si>
    <t>ปลัดองค์การบริหารส่วนตำบลตะโกตาพิ     นายกองค์การบริหารส่วนตำบลตะโกตาพิ</t>
  </si>
  <si>
    <t>รายละเอียดประกอบงบทดลองและรายงานรับ - จ่ายเงินสด</t>
  </si>
  <si>
    <t>บัญชีเงินรับฝากต่าง ๆ (หมายเหตุ 2)  ประกอบด้วย</t>
  </si>
  <si>
    <t>หมวด/ประเภท</t>
  </si>
  <si>
    <t>รับ</t>
  </si>
  <si>
    <t>จ่าย</t>
  </si>
  <si>
    <t>เงินภาษี หัก ณ ที่จ่าย</t>
  </si>
  <si>
    <t>เงินประกันสัญญา</t>
  </si>
  <si>
    <t>เงินประกันสังคม</t>
  </si>
  <si>
    <t>เงินค่าใช้จ่ายในการจัดเก็บภาษีบำรุงท้องที่ 5%</t>
  </si>
  <si>
    <t>เงินส่วนลดในการจัดเก็บภาษีบำรุงท้องที่ 6%</t>
  </si>
  <si>
    <t>เงินโครงการเศรษฐกิจชุมชน</t>
  </si>
  <si>
    <t>รวมเป็นเงินทั้งสิ้น</t>
  </si>
  <si>
    <t>(ลงชื่อ) .......................................................... ผู้จัดทำ</t>
  </si>
  <si>
    <t>( นางภัทรวรรณ คลังกูล )</t>
  </si>
  <si>
    <t xml:space="preserve">เจ้าพนักงานการเงินและบัญชี 6 </t>
  </si>
  <si>
    <t xml:space="preserve">                     ตรวจถูกต้องแล้ว</t>
  </si>
  <si>
    <t>( นางฐิติรัตน์  สมรูป )</t>
  </si>
  <si>
    <t>ผู้อำนวยการกองคลัง</t>
  </si>
  <si>
    <t>ปลัดองค์การบริหารส่วนตำบลตะโกตาพิ</t>
  </si>
  <si>
    <t>(นายนรินทร์  เรือนประโคน)</t>
  </si>
  <si>
    <t>รายงานกระแสเงินสด</t>
  </si>
  <si>
    <t>รายรับ</t>
  </si>
  <si>
    <t>ตั้งแต่ต้นปีงบประมาณ</t>
  </si>
  <si>
    <t>รับเงินรายรับ</t>
  </si>
  <si>
    <t>รับเงินรับฝาก</t>
  </si>
  <si>
    <t>รับเงินรับฝาก(ลูกหนี้โครงการเศรษฐกิจชุมชน)</t>
  </si>
  <si>
    <t>รับคืนลูกหนี้เงินยืมตามงบประมาณ</t>
  </si>
  <si>
    <t>รับเงินลูกหนี้ภาษีบำรุงท้องที่</t>
  </si>
  <si>
    <t>ลูกหนี้เงินยืม-เงินอุดหนุนเฉพาะกิจ</t>
  </si>
  <si>
    <t>รับเงินอุดหนุนเฉพาะกิจ-เบี้ยยังชีพผู้สูงอายุ</t>
  </si>
  <si>
    <t>รับเงินอุดหนุนเฉพาะกิจ-เบี้ยยังชีพคนพิการ</t>
  </si>
  <si>
    <t>รับเงินอุดหนุนเฉพาะกิจ-เงินเดือนครูศูนย์เด็ก</t>
  </si>
  <si>
    <t>รับคืนเงินรายจ่ายตามงบประมาณ</t>
  </si>
  <si>
    <t>รับเงินภาษีรถยนต์และล้อเลื่อน</t>
  </si>
  <si>
    <t>จ่ายจริงตามงบประมาณ</t>
  </si>
  <si>
    <t>จ่ายลูกหนี้-เงินยืมเงินงบประมาณ</t>
  </si>
  <si>
    <t>จ่ายลูกหนี้-เงินยืมเงินอุดหนุนเฉพาะกิจ</t>
  </si>
  <si>
    <t>จ่ายเงินอุดหนุนเฉพาะกิจ-เงินเดือนครูศูนย์เด็ก</t>
  </si>
  <si>
    <t>จ่ายเงินอุดหนุนเฉพาะกิจ-เบี้ยผู้สูงอายุ</t>
  </si>
  <si>
    <t>จ่ายเงินอุดหนุนเฉพาะกิจ-เบี้ยคนพิการ</t>
  </si>
  <si>
    <t>จ่ายเงินรับฝาก</t>
  </si>
  <si>
    <t>จ่ายค่าใช้จ่ายค้างจ่าย</t>
  </si>
  <si>
    <t>จ่ายเงินอุดหนุนเฉพาะกิจ-ค่าซ่อมสร้างถนนแอลฟัลท์</t>
  </si>
  <si>
    <t>จ่ายเงินอุดหนุนเฉพาะกิจเหลือจ่ายส่งคืนจังหวัด</t>
  </si>
  <si>
    <t>ลูกหนี้เงินยืม- โครงการเศราษฐกิจชุมชน</t>
  </si>
  <si>
    <t>รับ  ต่ำ กว่า จ่าย</t>
  </si>
  <si>
    <t>(ลงชื่อ)................................................ผู้จัดทำ</t>
  </si>
  <si>
    <t>(นางภัทรวรรณ  คลังกูล)</t>
  </si>
  <si>
    <t>ตรวจถูกต้อง</t>
  </si>
  <si>
    <t>(นางฐิติรัตน์  สมรูป)</t>
  </si>
  <si>
    <t xml:space="preserve">                (นายนรินทร์   เรือนประโคน)</t>
  </si>
  <si>
    <t xml:space="preserve">       นายกองค์การบริหารส่วนตำบลตะโกตาพิ</t>
  </si>
  <si>
    <t>ณ วันที่  1-31   กรกฎาคม พ.ศ.   2557</t>
  </si>
  <si>
    <t>รับคืนเงินเบี้ยยังชีพคนพิการ</t>
  </si>
  <si>
    <t>รับคืนเงินเบี้ยยังชีพผู้สูงอายุ</t>
  </si>
  <si>
    <t>รับคืนเงินโครงการซ่อมสร้างผิวถนนแอลฟัลส์</t>
  </si>
  <si>
    <t>(นางสาวณัฐกิตติ์  เงางาม)</t>
  </si>
  <si>
    <t>ณ วันที่  31   กรกฎาคม  2557</t>
  </si>
  <si>
    <t>เงินลูกหนี้โครงการเศรษฐกิจชุมชน</t>
  </si>
  <si>
    <t>บัญชีเงินรายรับ  (หมายเหตุ 1)  ณ  วันที่  31   กรกฎาคม  พ.ศ. 2557</t>
  </si>
  <si>
    <t xml:space="preserve">          (  นางฐิติรัตน์ สมรูป )                        (นางสาวณัฐกิตติ์  เงางาม)</t>
  </si>
  <si>
    <t>รับคืนเงินโครงการซ่อมสร้างผิวถนน</t>
  </si>
  <si>
    <t>รับคืนเงินอุดหนุนเฉพาะกิจ - เบี้ยยังชีพคนพิการ/สูงอายุ</t>
  </si>
  <si>
    <t>รวมรายจ่าย</t>
  </si>
  <si>
    <t xml:space="preserve"> (ลงชื่อ)..............................                       (ลงชื่อ)……………………..               (ลงชื่อ)………………………                      (ลงชื่อ)………………………</t>
  </si>
  <si>
    <t xml:space="preserve">               (นางภัทรวรรณ คลังกูล)                 (นางฐิติรัตน์ สมรูป)                        (นางสาวณัฐกิตติ์ เงางาม)                            (นายนรินทร์ เรือนประโคน)  </t>
  </si>
  <si>
    <t xml:space="preserve">         เจ้าพนักงานการเงินและบัญชี 6     ผู้อำนวยการกองคลัง  ปลัดองค์การบริหารส่วนตำบลตะโกตาพิ       นายกองค์การบริหารส่วนตำบลตะโกตาพิ</t>
  </si>
  <si>
    <t>ณ วันที่ 31   กรกฎาคม  2557</t>
  </si>
  <si>
    <t>เงินอุดหนุนเฉพาะกิจ-เงินเรียกคืน</t>
  </si>
  <si>
    <t xml:space="preserve">                (นางภัทรวรรณ คลังกูล)                     (นางฐิติรัตน์ สมรูป)                         (นางสาวณัฐกิตติ์   เงางาม)                    </t>
  </si>
  <si>
    <t>บัญชีเงินอุดหนุนเฉพาะกิจ ประจำเดือน กรกฎาคม 2557</t>
  </si>
  <si>
    <t xml:space="preserve">           ประจำเดือน  กรกฎาคม  พ.ศ. 2557</t>
  </si>
  <si>
    <t xml:space="preserve">  นายกองค์การบริหารส่วนตำบลตะโกตาพิ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</si>
</sst>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u val="single"/>
      <sz val="11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48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5" fillId="0" borderId="24" xfId="0" applyFont="1" applyBorder="1" applyAlignment="1">
      <alignment horizontal="center"/>
    </xf>
    <xf numFmtId="4" fontId="5" fillId="0" borderId="33" xfId="0" applyNumberFormat="1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43" fontId="9" fillId="0" borderId="33" xfId="33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43" fontId="10" fillId="0" borderId="33" xfId="33" applyFont="1" applyBorder="1" applyAlignment="1">
      <alignment horizontal="center"/>
    </xf>
    <xf numFmtId="0" fontId="11" fillId="0" borderId="33" xfId="0" applyFont="1" applyBorder="1" applyAlignment="1">
      <alignment/>
    </xf>
    <xf numFmtId="0" fontId="10" fillId="0" borderId="33" xfId="0" applyFont="1" applyBorder="1" applyAlignment="1" quotePrefix="1">
      <alignment horizontal="center"/>
    </xf>
    <xf numFmtId="43" fontId="10" fillId="0" borderId="33" xfId="33" applyFont="1" applyBorder="1" applyAlignment="1">
      <alignment/>
    </xf>
    <xf numFmtId="43" fontId="9" fillId="0" borderId="33" xfId="33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Border="1" applyAlignment="1" quotePrefix="1">
      <alignment horizontal="center"/>
    </xf>
    <xf numFmtId="43" fontId="10" fillId="0" borderId="23" xfId="33" applyFont="1" applyBorder="1" applyAlignment="1" quotePrefix="1">
      <alignment horizontal="center"/>
    </xf>
    <xf numFmtId="43" fontId="9" fillId="0" borderId="23" xfId="33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 quotePrefix="1">
      <alignment horizontal="center"/>
    </xf>
    <xf numFmtId="43" fontId="10" fillId="0" borderId="24" xfId="33" applyFont="1" applyBorder="1" applyAlignment="1" quotePrefix="1">
      <alignment horizontal="center"/>
    </xf>
    <xf numFmtId="43" fontId="9" fillId="0" borderId="24" xfId="33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 quotePrefix="1">
      <alignment horizontal="center"/>
    </xf>
    <xf numFmtId="43" fontId="10" fillId="0" borderId="30" xfId="33" applyFont="1" applyBorder="1" applyAlignment="1" quotePrefix="1">
      <alignment horizontal="center"/>
    </xf>
    <xf numFmtId="43" fontId="9" fillId="0" borderId="30" xfId="33" applyFont="1" applyBorder="1" applyAlignment="1">
      <alignment/>
    </xf>
    <xf numFmtId="43" fontId="10" fillId="0" borderId="24" xfId="33" applyFont="1" applyBorder="1" applyAlignment="1">
      <alignment/>
    </xf>
    <xf numFmtId="0" fontId="10" fillId="0" borderId="33" xfId="0" applyFont="1" applyBorder="1" applyAlignment="1">
      <alignment/>
    </xf>
    <xf numFmtId="43" fontId="10" fillId="0" borderId="33" xfId="33" applyFont="1" applyBorder="1" applyAlignment="1" quotePrefix="1">
      <alignment horizontal="center"/>
    </xf>
    <xf numFmtId="43" fontId="10" fillId="0" borderId="22" xfId="33" applyFont="1" applyBorder="1" applyAlignment="1">
      <alignment/>
    </xf>
    <xf numFmtId="43" fontId="10" fillId="0" borderId="26" xfId="33" applyFont="1" applyBorder="1" applyAlignment="1">
      <alignment horizontal="right"/>
    </xf>
    <xf numFmtId="43" fontId="10" fillId="0" borderId="34" xfId="33" applyFont="1" applyBorder="1" applyAlignment="1" quotePrefix="1">
      <alignment horizontal="center"/>
    </xf>
    <xf numFmtId="0" fontId="10" fillId="0" borderId="30" xfId="0" applyFont="1" applyBorder="1" applyAlignment="1">
      <alignment horizontal="center"/>
    </xf>
    <xf numFmtId="43" fontId="10" fillId="0" borderId="30" xfId="33" applyFont="1" applyBorder="1" applyAlignment="1">
      <alignment/>
    </xf>
    <xf numFmtId="0" fontId="10" fillId="0" borderId="35" xfId="0" applyFont="1" applyBorder="1" applyAlignment="1">
      <alignment/>
    </xf>
    <xf numFmtId="43" fontId="10" fillId="0" borderId="19" xfId="33" applyFont="1" applyBorder="1" applyAlignment="1">
      <alignment/>
    </xf>
    <xf numFmtId="43" fontId="9" fillId="0" borderId="19" xfId="33" applyFont="1" applyBorder="1" applyAlignment="1">
      <alignment/>
    </xf>
    <xf numFmtId="0" fontId="9" fillId="0" borderId="0" xfId="0" applyFont="1" applyAlignment="1">
      <alignment/>
    </xf>
    <xf numFmtId="43" fontId="9" fillId="0" borderId="0" xfId="33" applyFont="1" applyAlignment="1">
      <alignment/>
    </xf>
    <xf numFmtId="0" fontId="4" fillId="0" borderId="3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4" fontId="5" fillId="0" borderId="36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6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3" fontId="9" fillId="33" borderId="24" xfId="33" applyFont="1" applyFill="1" applyBorder="1" applyAlignment="1">
      <alignment/>
    </xf>
    <xf numFmtId="0" fontId="6" fillId="0" borderId="24" xfId="0" applyFont="1" applyBorder="1" applyAlignment="1">
      <alignment horizontal="center"/>
    </xf>
    <xf numFmtId="3" fontId="5" fillId="0" borderId="39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43" fontId="5" fillId="0" borderId="24" xfId="33" applyFont="1" applyBorder="1" applyAlignment="1">
      <alignment/>
    </xf>
    <xf numFmtId="187" fontId="5" fillId="0" borderId="31" xfId="33" applyNumberFormat="1" applyFont="1" applyBorder="1" applyAlignment="1">
      <alignment/>
    </xf>
    <xf numFmtId="43" fontId="5" fillId="0" borderId="19" xfId="33" applyFont="1" applyBorder="1" applyAlignment="1">
      <alignment/>
    </xf>
    <xf numFmtId="43" fontId="5" fillId="0" borderId="20" xfId="33" applyFont="1" applyBorder="1" applyAlignment="1">
      <alignment/>
    </xf>
    <xf numFmtId="43" fontId="5" fillId="0" borderId="30" xfId="33" applyFont="1" applyBorder="1" applyAlignment="1">
      <alignment/>
    </xf>
    <xf numFmtId="43" fontId="5" fillId="0" borderId="33" xfId="33" applyFont="1" applyBorder="1" applyAlignment="1">
      <alignment/>
    </xf>
    <xf numFmtId="43" fontId="6" fillId="0" borderId="24" xfId="33" applyFont="1" applyBorder="1" applyAlignment="1">
      <alignment/>
    </xf>
    <xf numFmtId="4" fontId="6" fillId="0" borderId="3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9" fillId="0" borderId="10" xfId="0" applyNumberFormat="1" applyFont="1" applyBorder="1" applyAlignment="1">
      <alignment horizontal="right"/>
    </xf>
    <xf numFmtId="4" fontId="49" fillId="0" borderId="13" xfId="0" applyNumberFormat="1" applyFont="1" applyBorder="1" applyAlignment="1">
      <alignment horizontal="right"/>
    </xf>
    <xf numFmtId="0" fontId="49" fillId="0" borderId="26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4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49" fillId="0" borderId="22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6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12.28125" style="0" customWidth="1"/>
    <col min="2" max="2" width="13.421875" style="0" bestFit="1" customWidth="1"/>
    <col min="4" max="4" width="16.421875" style="0" customWidth="1"/>
    <col min="5" max="5" width="8.00390625" style="0" customWidth="1"/>
    <col min="6" max="6" width="12.8515625" style="0" customWidth="1"/>
  </cols>
  <sheetData>
    <row r="1" spans="1:6" ht="18.75">
      <c r="A1" s="148" t="s">
        <v>0</v>
      </c>
      <c r="B1" s="148"/>
      <c r="C1" s="148"/>
      <c r="D1" s="148"/>
      <c r="E1" s="148"/>
      <c r="F1" s="148"/>
    </row>
    <row r="2" spans="1:6" ht="18.75">
      <c r="A2" s="148" t="s">
        <v>1</v>
      </c>
      <c r="B2" s="148"/>
      <c r="C2" s="148"/>
      <c r="D2" s="148"/>
      <c r="E2" s="148"/>
      <c r="F2" s="148"/>
    </row>
    <row r="3" spans="1:6" ht="18.75">
      <c r="A3" s="25"/>
      <c r="B3" s="25"/>
      <c r="C3" s="25"/>
      <c r="D3" s="25"/>
      <c r="E3" s="26" t="s">
        <v>2</v>
      </c>
      <c r="F3" s="27"/>
    </row>
    <row r="4" spans="1:6" ht="18.75">
      <c r="A4" s="149" t="s">
        <v>3</v>
      </c>
      <c r="B4" s="149"/>
      <c r="C4" s="149"/>
      <c r="D4" s="149"/>
      <c r="E4" s="149"/>
      <c r="F4" s="149"/>
    </row>
    <row r="5" spans="1:6" ht="19.5" thickBot="1">
      <c r="A5" s="28"/>
      <c r="B5" s="28"/>
      <c r="C5" s="28"/>
      <c r="D5" s="152" t="s">
        <v>266</v>
      </c>
      <c r="E5" s="152"/>
      <c r="F5" s="152"/>
    </row>
    <row r="6" spans="1:6" ht="19.5" thickTop="1">
      <c r="A6" s="146" t="s">
        <v>4</v>
      </c>
      <c r="B6" s="147"/>
      <c r="C6" s="150"/>
      <c r="D6" s="151"/>
      <c r="E6" s="29"/>
      <c r="F6" s="30" t="s">
        <v>5</v>
      </c>
    </row>
    <row r="7" spans="1:6" ht="18.75">
      <c r="A7" s="31" t="s">
        <v>6</v>
      </c>
      <c r="B7" s="32" t="s">
        <v>7</v>
      </c>
      <c r="C7" s="141" t="s">
        <v>8</v>
      </c>
      <c r="D7" s="141"/>
      <c r="E7" s="33" t="s">
        <v>9</v>
      </c>
      <c r="F7" s="109" t="s">
        <v>7</v>
      </c>
    </row>
    <row r="8" spans="1:6" ht="19.5" thickBot="1">
      <c r="A8" s="52" t="s">
        <v>10</v>
      </c>
      <c r="B8" s="34" t="s">
        <v>10</v>
      </c>
      <c r="C8" s="144"/>
      <c r="D8" s="144"/>
      <c r="E8" s="35" t="s">
        <v>11</v>
      </c>
      <c r="F8" s="34" t="s">
        <v>10</v>
      </c>
    </row>
    <row r="9" spans="1:6" ht="19.5" thickTop="1">
      <c r="A9" s="36"/>
      <c r="B9" s="37">
        <v>25699468.87</v>
      </c>
      <c r="C9" s="38" t="s">
        <v>12</v>
      </c>
      <c r="D9" s="39"/>
      <c r="E9" s="29"/>
      <c r="F9" s="37">
        <v>26145634.56</v>
      </c>
    </row>
    <row r="10" spans="1:6" ht="18.75">
      <c r="A10" s="36"/>
      <c r="B10" s="37"/>
      <c r="C10" s="40" t="s">
        <v>126</v>
      </c>
      <c r="D10" s="41"/>
      <c r="E10" s="33"/>
      <c r="F10" s="42"/>
    </row>
    <row r="11" spans="1:6" ht="18.75">
      <c r="A11" s="37">
        <v>192000</v>
      </c>
      <c r="B11" s="37">
        <v>230261.81</v>
      </c>
      <c r="C11" s="43" t="s">
        <v>13</v>
      </c>
      <c r="D11" s="44"/>
      <c r="E11" s="33" t="s">
        <v>14</v>
      </c>
      <c r="F11" s="37">
        <v>2324.68</v>
      </c>
    </row>
    <row r="12" spans="1:6" ht="18.75">
      <c r="A12" s="37">
        <v>8000</v>
      </c>
      <c r="B12" s="37">
        <v>16122</v>
      </c>
      <c r="C12" s="43" t="s">
        <v>15</v>
      </c>
      <c r="D12" s="44"/>
      <c r="E12" s="33" t="s">
        <v>16</v>
      </c>
      <c r="F12" s="37">
        <v>0</v>
      </c>
    </row>
    <row r="13" spans="1:6" ht="18.75">
      <c r="A13" s="37">
        <v>170000</v>
      </c>
      <c r="B13" s="37">
        <v>240410.4</v>
      </c>
      <c r="C13" s="43" t="s">
        <v>17</v>
      </c>
      <c r="D13" s="44"/>
      <c r="E13" s="33" t="s">
        <v>18</v>
      </c>
      <c r="F13" s="37">
        <v>61293.76</v>
      </c>
    </row>
    <row r="14" spans="1:6" ht="18.75">
      <c r="A14" s="37">
        <v>100000</v>
      </c>
      <c r="B14" s="37">
        <v>101775</v>
      </c>
      <c r="C14" s="43" t="s">
        <v>19</v>
      </c>
      <c r="D14" s="44"/>
      <c r="E14" s="33" t="s">
        <v>20</v>
      </c>
      <c r="F14" s="37">
        <v>11795</v>
      </c>
    </row>
    <row r="15" spans="1:6" ht="18.75">
      <c r="A15" s="37">
        <v>370000</v>
      </c>
      <c r="B15" s="37">
        <v>241510</v>
      </c>
      <c r="C15" s="43" t="s">
        <v>21</v>
      </c>
      <c r="D15" s="44"/>
      <c r="E15" s="33" t="s">
        <v>22</v>
      </c>
      <c r="F15" s="37">
        <v>11530</v>
      </c>
    </row>
    <row r="16" spans="1:6" ht="18.75">
      <c r="A16" s="37"/>
      <c r="B16" s="37"/>
      <c r="C16" s="43" t="s">
        <v>23</v>
      </c>
      <c r="D16" s="44"/>
      <c r="E16" s="33" t="s">
        <v>24</v>
      </c>
      <c r="F16" s="37"/>
    </row>
    <row r="17" spans="1:6" ht="18.75">
      <c r="A17" s="37">
        <v>12160000</v>
      </c>
      <c r="B17" s="37">
        <v>11837483.73</v>
      </c>
      <c r="C17" s="43" t="s">
        <v>25</v>
      </c>
      <c r="D17" s="44"/>
      <c r="E17" s="33" t="s">
        <v>26</v>
      </c>
      <c r="F17" s="37">
        <v>1731397</v>
      </c>
    </row>
    <row r="18" spans="1:6" ht="18.75">
      <c r="A18" s="47">
        <v>11500000</v>
      </c>
      <c r="B18" s="47">
        <v>11556632</v>
      </c>
      <c r="C18" s="43" t="s">
        <v>27</v>
      </c>
      <c r="D18" s="44"/>
      <c r="E18" s="33" t="s">
        <v>28</v>
      </c>
      <c r="F18" s="47"/>
    </row>
    <row r="19" spans="1:6" ht="19.5" thickBot="1">
      <c r="A19" s="48">
        <f>SUM(A10:A18)</f>
        <v>24500000</v>
      </c>
      <c r="B19" s="22">
        <f>SUM(B11:B18)</f>
        <v>24224194.94</v>
      </c>
      <c r="C19" s="27"/>
      <c r="D19" s="27"/>
      <c r="E19" s="33"/>
      <c r="F19" s="49">
        <f>SUM(F11:F18)</f>
        <v>1818340.44</v>
      </c>
    </row>
    <row r="20" spans="1:6" ht="19.5" thickTop="1">
      <c r="A20" s="43"/>
      <c r="B20" s="37">
        <v>371696.19</v>
      </c>
      <c r="C20" s="45" t="s">
        <v>29</v>
      </c>
      <c r="D20" s="46"/>
      <c r="E20" s="33" t="s">
        <v>30</v>
      </c>
      <c r="F20" s="37">
        <v>11939.31</v>
      </c>
    </row>
    <row r="21" spans="1:6" ht="18.75">
      <c r="A21" s="43"/>
      <c r="B21" s="37">
        <v>538132</v>
      </c>
      <c r="C21" s="45" t="s">
        <v>31</v>
      </c>
      <c r="D21" s="46"/>
      <c r="E21" s="33" t="s">
        <v>32</v>
      </c>
      <c r="F21" s="37">
        <v>1000</v>
      </c>
    </row>
    <row r="22" spans="1:6" ht="18.75">
      <c r="A22" s="43"/>
      <c r="B22" s="37">
        <v>17100</v>
      </c>
      <c r="C22" s="45" t="s">
        <v>33</v>
      </c>
      <c r="D22" s="46"/>
      <c r="E22" s="33" t="s">
        <v>34</v>
      </c>
      <c r="F22" s="37"/>
    </row>
    <row r="23" spans="1:6" ht="18.75">
      <c r="A23" s="43"/>
      <c r="B23" s="37">
        <v>8181</v>
      </c>
      <c r="C23" s="45" t="s">
        <v>35</v>
      </c>
      <c r="D23" s="46"/>
      <c r="E23" s="33" t="s">
        <v>36</v>
      </c>
      <c r="F23" s="37"/>
    </row>
    <row r="24" spans="1:6" ht="18.75">
      <c r="A24" s="43"/>
      <c r="B24" s="37">
        <v>5400</v>
      </c>
      <c r="C24" s="45" t="s">
        <v>37</v>
      </c>
      <c r="D24" s="46"/>
      <c r="E24" s="33" t="s">
        <v>38</v>
      </c>
      <c r="F24" s="37"/>
    </row>
    <row r="25" spans="1:6" ht="18.75">
      <c r="A25" s="43"/>
      <c r="B25" s="37">
        <v>6049200</v>
      </c>
      <c r="C25" s="45" t="s">
        <v>39</v>
      </c>
      <c r="D25" s="46"/>
      <c r="E25" s="33" t="s">
        <v>40</v>
      </c>
      <c r="F25" s="37"/>
    </row>
    <row r="26" spans="1:6" ht="18.75">
      <c r="A26" s="43"/>
      <c r="B26" s="37">
        <v>1014000</v>
      </c>
      <c r="C26" s="45" t="s">
        <v>41</v>
      </c>
      <c r="D26" s="46"/>
      <c r="E26" s="33" t="s">
        <v>42</v>
      </c>
      <c r="F26" s="37"/>
    </row>
    <row r="27" spans="1:6" ht="18.75">
      <c r="A27" s="43"/>
      <c r="B27" s="37">
        <v>146000</v>
      </c>
      <c r="C27" s="45" t="s">
        <v>256</v>
      </c>
      <c r="D27" s="46"/>
      <c r="E27" s="33" t="s">
        <v>83</v>
      </c>
      <c r="F27" s="37"/>
    </row>
    <row r="28" spans="1:6" ht="18.75">
      <c r="A28" s="43"/>
      <c r="B28" s="37">
        <v>300000</v>
      </c>
      <c r="C28" s="45" t="s">
        <v>43</v>
      </c>
      <c r="D28" s="46"/>
      <c r="E28" s="33" t="s">
        <v>44</v>
      </c>
      <c r="F28" s="37"/>
    </row>
    <row r="29" spans="1:6" ht="18.75">
      <c r="A29" s="43"/>
      <c r="B29" s="37">
        <v>77971.06</v>
      </c>
      <c r="C29" s="45" t="s">
        <v>45</v>
      </c>
      <c r="D29" s="46"/>
      <c r="E29" s="33" t="s">
        <v>46</v>
      </c>
      <c r="F29" s="37"/>
    </row>
    <row r="30" spans="1:6" ht="18.75">
      <c r="A30" s="43"/>
      <c r="B30" s="37">
        <v>790719</v>
      </c>
      <c r="C30" s="50" t="s">
        <v>47</v>
      </c>
      <c r="D30" s="46"/>
      <c r="E30" s="33" t="s">
        <v>48</v>
      </c>
      <c r="F30" s="37"/>
    </row>
    <row r="31" spans="1:6" ht="18.75">
      <c r="A31" s="43"/>
      <c r="B31" s="37">
        <v>1100</v>
      </c>
      <c r="C31" s="45" t="s">
        <v>257</v>
      </c>
      <c r="D31" s="46"/>
      <c r="E31" s="33"/>
      <c r="F31" s="37">
        <v>600</v>
      </c>
    </row>
    <row r="32" spans="1:6" ht="18.75">
      <c r="A32" s="43"/>
      <c r="B32" s="37">
        <v>120048</v>
      </c>
      <c r="C32" s="45" t="s">
        <v>49</v>
      </c>
      <c r="D32" s="46"/>
      <c r="E32" s="33"/>
      <c r="F32" s="37"/>
    </row>
    <row r="33" spans="1:6" ht="18.75">
      <c r="A33" s="43"/>
      <c r="B33" s="55">
        <f>SUM(B20:B32)</f>
        <v>9439547.25</v>
      </c>
      <c r="C33" s="27"/>
      <c r="D33" s="27"/>
      <c r="E33" s="33"/>
      <c r="F33" s="55">
        <f>SUM(F20:F32)</f>
        <v>13539.31</v>
      </c>
    </row>
    <row r="34" spans="1:6" ht="19.5" thickBot="1">
      <c r="A34" s="43"/>
      <c r="B34" s="22">
        <f>B19+B33</f>
        <v>33663742.19</v>
      </c>
      <c r="C34" s="141" t="s">
        <v>50</v>
      </c>
      <c r="D34" s="143"/>
      <c r="E34" s="51"/>
      <c r="F34" s="22">
        <f>F19+F33</f>
        <v>1831879.75</v>
      </c>
    </row>
    <row r="35" spans="1:6" ht="20.25" thickBot="1" thickTop="1">
      <c r="A35" s="145"/>
      <c r="B35" s="145"/>
      <c r="C35" s="145"/>
      <c r="D35" s="145"/>
      <c r="E35" s="145"/>
      <c r="F35" s="145"/>
    </row>
    <row r="36" spans="1:6" ht="19.5" thickTop="1">
      <c r="A36" s="146" t="s">
        <v>4</v>
      </c>
      <c r="B36" s="147"/>
      <c r="C36" s="150"/>
      <c r="D36" s="151"/>
      <c r="E36" s="29"/>
      <c r="F36" s="30" t="s">
        <v>5</v>
      </c>
    </row>
    <row r="37" spans="1:6" ht="18.75">
      <c r="A37" s="31" t="s">
        <v>6</v>
      </c>
      <c r="B37" s="32" t="s">
        <v>7</v>
      </c>
      <c r="C37" s="141" t="s">
        <v>8</v>
      </c>
      <c r="D37" s="141"/>
      <c r="E37" s="33" t="s">
        <v>9</v>
      </c>
      <c r="F37" s="109" t="s">
        <v>7</v>
      </c>
    </row>
    <row r="38" spans="1:6" ht="19.5" thickBot="1">
      <c r="A38" s="52" t="s">
        <v>10</v>
      </c>
      <c r="B38" s="34" t="s">
        <v>10</v>
      </c>
      <c r="C38" s="144"/>
      <c r="D38" s="144"/>
      <c r="E38" s="35" t="s">
        <v>11</v>
      </c>
      <c r="F38" s="34" t="s">
        <v>10</v>
      </c>
    </row>
    <row r="39" spans="1:6" ht="19.5" thickTop="1">
      <c r="A39" s="110"/>
      <c r="B39" s="111"/>
      <c r="C39" s="53" t="s">
        <v>51</v>
      </c>
      <c r="D39" s="39"/>
      <c r="E39" s="29"/>
      <c r="F39" s="111"/>
    </row>
    <row r="40" spans="1:6" ht="18.75">
      <c r="A40" s="36">
        <v>705200</v>
      </c>
      <c r="B40" s="112">
        <v>546301</v>
      </c>
      <c r="C40" s="50" t="s">
        <v>52</v>
      </c>
      <c r="D40" s="46"/>
      <c r="E40" s="33" t="s">
        <v>53</v>
      </c>
      <c r="F40" s="112">
        <v>24466</v>
      </c>
    </row>
    <row r="41" spans="1:6" ht="18.75">
      <c r="A41" s="36">
        <v>5901440</v>
      </c>
      <c r="B41" s="112">
        <v>5770594.68</v>
      </c>
      <c r="C41" s="50" t="s">
        <v>54</v>
      </c>
      <c r="D41" s="46"/>
      <c r="E41" s="33" t="s">
        <v>55</v>
      </c>
      <c r="F41" s="112">
        <v>431265</v>
      </c>
    </row>
    <row r="42" spans="1:6" ht="18.75">
      <c r="A42" s="36">
        <v>155840</v>
      </c>
      <c r="B42" s="112">
        <v>126600</v>
      </c>
      <c r="C42" s="50" t="s">
        <v>56</v>
      </c>
      <c r="D42" s="46"/>
      <c r="E42" s="33" t="s">
        <v>57</v>
      </c>
      <c r="F42" s="112">
        <v>12810</v>
      </c>
    </row>
    <row r="43" spans="1:6" ht="18.75">
      <c r="A43" s="36">
        <v>1474400</v>
      </c>
      <c r="B43" s="112">
        <v>1170520</v>
      </c>
      <c r="C43" s="50" t="s">
        <v>58</v>
      </c>
      <c r="D43" s="46"/>
      <c r="E43" s="33" t="s">
        <v>59</v>
      </c>
      <c r="F43" s="112">
        <v>124660</v>
      </c>
    </row>
    <row r="44" spans="1:6" ht="18.75">
      <c r="A44" s="36">
        <v>3399200</v>
      </c>
      <c r="B44" s="112">
        <v>1852273</v>
      </c>
      <c r="C44" s="50" t="s">
        <v>60</v>
      </c>
      <c r="D44" s="46"/>
      <c r="E44" s="33" t="s">
        <v>61</v>
      </c>
      <c r="F44" s="112">
        <v>187140</v>
      </c>
    </row>
    <row r="45" spans="1:6" ht="18.75">
      <c r="A45" s="36">
        <v>3340700</v>
      </c>
      <c r="B45" s="112">
        <v>1521647.13</v>
      </c>
      <c r="C45" s="50" t="s">
        <v>62</v>
      </c>
      <c r="D45" s="46"/>
      <c r="E45" s="33" t="s">
        <v>63</v>
      </c>
      <c r="F45" s="112">
        <v>91902</v>
      </c>
    </row>
    <row r="46" spans="1:6" ht="18.75">
      <c r="A46" s="36">
        <v>2854420</v>
      </c>
      <c r="B46" s="112">
        <v>1381984.1</v>
      </c>
      <c r="C46" s="50" t="s">
        <v>64</v>
      </c>
      <c r="D46" s="46"/>
      <c r="E46" s="33" t="s">
        <v>65</v>
      </c>
      <c r="F46" s="112">
        <v>76390</v>
      </c>
    </row>
    <row r="47" spans="1:6" ht="18.75">
      <c r="A47" s="36">
        <v>395000</v>
      </c>
      <c r="B47" s="112">
        <v>253308.57</v>
      </c>
      <c r="C47" s="50" t="s">
        <v>66</v>
      </c>
      <c r="D47" s="46"/>
      <c r="E47" s="33" t="s">
        <v>67</v>
      </c>
      <c r="F47" s="112">
        <v>32495.37</v>
      </c>
    </row>
    <row r="48" spans="1:6" ht="18.75">
      <c r="A48" s="36">
        <v>174500</v>
      </c>
      <c r="B48" s="112">
        <v>125350</v>
      </c>
      <c r="C48" s="50" t="s">
        <v>68</v>
      </c>
      <c r="D48" s="46"/>
      <c r="E48" s="54">
        <v>541000</v>
      </c>
      <c r="F48" s="112">
        <v>0</v>
      </c>
    </row>
    <row r="49" spans="1:6" ht="18.75">
      <c r="A49" s="36">
        <v>2229300</v>
      </c>
      <c r="B49" s="112">
        <v>2214252</v>
      </c>
      <c r="C49" s="50" t="s">
        <v>69</v>
      </c>
      <c r="D49" s="46"/>
      <c r="E49" s="33" t="s">
        <v>70</v>
      </c>
      <c r="F49" s="112">
        <v>0</v>
      </c>
    </row>
    <row r="50" spans="1:6" ht="18.75">
      <c r="A50" s="36">
        <v>12000</v>
      </c>
      <c r="B50" s="112"/>
      <c r="C50" s="50" t="s">
        <v>71</v>
      </c>
      <c r="D50" s="46"/>
      <c r="E50" s="33" t="s">
        <v>72</v>
      </c>
      <c r="F50" s="112"/>
    </row>
    <row r="51" spans="1:6" ht="18.75">
      <c r="A51" s="36">
        <v>3858000</v>
      </c>
      <c r="B51" s="112">
        <v>2153068.37</v>
      </c>
      <c r="C51" s="50" t="s">
        <v>27</v>
      </c>
      <c r="D51" s="46"/>
      <c r="E51" s="33" t="s">
        <v>73</v>
      </c>
      <c r="F51" s="112">
        <v>30000</v>
      </c>
    </row>
    <row r="52" spans="1:6" ht="19.5" thickBot="1">
      <c r="A52" s="113">
        <f>SUM(A40:A51)</f>
        <v>24500000</v>
      </c>
      <c r="B52" s="114">
        <f>SUM(B39:B51)</f>
        <v>17115898.849999998</v>
      </c>
      <c r="C52" s="43"/>
      <c r="D52" s="27"/>
      <c r="E52" s="33"/>
      <c r="F52" s="114">
        <f>SUM(F40:F51)</f>
        <v>1011128.37</v>
      </c>
    </row>
    <row r="53" spans="1:6" ht="19.5" thickTop="1">
      <c r="A53" s="38"/>
      <c r="B53" s="115">
        <v>570000</v>
      </c>
      <c r="C53" s="50" t="s">
        <v>74</v>
      </c>
      <c r="D53" s="46"/>
      <c r="E53" s="33" t="s">
        <v>32</v>
      </c>
      <c r="F53" s="112"/>
    </row>
    <row r="54" spans="1:6" ht="18.75">
      <c r="A54" s="43"/>
      <c r="B54" s="112">
        <v>367080</v>
      </c>
      <c r="C54" s="50" t="s">
        <v>75</v>
      </c>
      <c r="D54" s="46"/>
      <c r="E54" s="33" t="s">
        <v>34</v>
      </c>
      <c r="F54" s="112">
        <v>5700</v>
      </c>
    </row>
    <row r="55" spans="1:6" ht="18.75">
      <c r="A55" s="43"/>
      <c r="B55" s="112">
        <v>1202124</v>
      </c>
      <c r="C55" s="50" t="s">
        <v>76</v>
      </c>
      <c r="D55" s="46"/>
      <c r="E55" s="33"/>
      <c r="F55" s="112">
        <v>504203</v>
      </c>
    </row>
    <row r="56" spans="1:6" ht="18.75">
      <c r="A56" s="43"/>
      <c r="B56" s="112">
        <v>4610500</v>
      </c>
      <c r="C56" s="50" t="s">
        <v>77</v>
      </c>
      <c r="D56" s="46"/>
      <c r="E56" s="33" t="s">
        <v>38</v>
      </c>
      <c r="F56" s="112"/>
    </row>
    <row r="57" spans="1:6" ht="18.75">
      <c r="A57" s="43"/>
      <c r="B57" s="112">
        <v>1564619.92</v>
      </c>
      <c r="C57" s="50" t="s">
        <v>78</v>
      </c>
      <c r="D57" s="46"/>
      <c r="E57" s="33" t="s">
        <v>79</v>
      </c>
      <c r="F57" s="112"/>
    </row>
    <row r="58" spans="1:6" ht="18.75">
      <c r="A58" s="43"/>
      <c r="B58" s="112">
        <v>253359.42</v>
      </c>
      <c r="C58" s="50" t="s">
        <v>80</v>
      </c>
      <c r="D58" s="46"/>
      <c r="E58" s="33" t="s">
        <v>30</v>
      </c>
      <c r="F58" s="112">
        <v>57104.07</v>
      </c>
    </row>
    <row r="59" spans="1:6" ht="18.75">
      <c r="A59" s="43"/>
      <c r="B59" s="112">
        <v>192000</v>
      </c>
      <c r="C59" s="45" t="s">
        <v>81</v>
      </c>
      <c r="D59" s="45"/>
      <c r="E59" s="33" t="s">
        <v>44</v>
      </c>
      <c r="F59" s="112"/>
    </row>
    <row r="60" spans="1:6" ht="18.75">
      <c r="A60" s="43"/>
      <c r="B60" s="112">
        <v>4500000</v>
      </c>
      <c r="C60" s="45" t="s">
        <v>82</v>
      </c>
      <c r="D60" s="45"/>
      <c r="E60" s="33" t="s">
        <v>83</v>
      </c>
      <c r="F60" s="112"/>
    </row>
    <row r="61" spans="1:6" ht="18.75">
      <c r="A61" s="43"/>
      <c r="B61" s="112">
        <v>298450</v>
      </c>
      <c r="C61" s="45" t="s">
        <v>84</v>
      </c>
      <c r="D61" s="45"/>
      <c r="E61" s="33"/>
      <c r="F61" s="112"/>
    </row>
    <row r="62" spans="1:6" ht="18.75">
      <c r="A62" s="43"/>
      <c r="B62" s="112">
        <v>2455400</v>
      </c>
      <c r="C62" s="45" t="s">
        <v>85</v>
      </c>
      <c r="D62" s="45"/>
      <c r="E62" s="33" t="s">
        <v>40</v>
      </c>
      <c r="F62" s="112">
        <v>490600</v>
      </c>
    </row>
    <row r="63" spans="1:6" ht="18.75">
      <c r="A63" s="43"/>
      <c r="B63" s="116">
        <v>405500</v>
      </c>
      <c r="C63" s="45" t="s">
        <v>86</v>
      </c>
      <c r="D63" s="45"/>
      <c r="E63" s="51" t="s">
        <v>42</v>
      </c>
      <c r="F63" s="116">
        <v>80500</v>
      </c>
    </row>
    <row r="64" spans="1:6" ht="18.75">
      <c r="A64" s="43"/>
      <c r="B64" s="116">
        <f>SUM(B53:B63)</f>
        <v>16419033.34</v>
      </c>
      <c r="C64" s="142" t="s">
        <v>258</v>
      </c>
      <c r="D64" s="141"/>
      <c r="E64" s="143"/>
      <c r="F64" s="117">
        <f>SUM(F53:F63)</f>
        <v>1138107.0699999998</v>
      </c>
    </row>
    <row r="65" spans="1:6" ht="18.75">
      <c r="A65" s="43"/>
      <c r="B65" s="117">
        <f>B52+B64</f>
        <v>33534932.189999998</v>
      </c>
      <c r="C65" s="142" t="s">
        <v>87</v>
      </c>
      <c r="D65" s="141"/>
      <c r="E65" s="143"/>
      <c r="F65" s="117">
        <f>F52+F64</f>
        <v>2149235.44</v>
      </c>
    </row>
    <row r="66" spans="1:6" ht="18.75">
      <c r="A66" s="43"/>
      <c r="B66" s="112">
        <f>B34-B65</f>
        <v>128810</v>
      </c>
      <c r="C66" s="141" t="s">
        <v>88</v>
      </c>
      <c r="D66" s="141"/>
      <c r="E66" s="56"/>
      <c r="F66" s="118"/>
    </row>
    <row r="67" spans="1:6" ht="18.75">
      <c r="A67" s="43"/>
      <c r="B67" s="116"/>
      <c r="C67" s="141" t="s">
        <v>89</v>
      </c>
      <c r="D67" s="141"/>
      <c r="E67" s="56"/>
      <c r="F67" s="118">
        <f>F34-F65</f>
        <v>-317355.68999999994</v>
      </c>
    </row>
    <row r="68" spans="1:6" ht="18.75">
      <c r="A68" s="27"/>
      <c r="B68" s="117">
        <f>B9+B34-B65</f>
        <v>25828278.870000005</v>
      </c>
      <c r="C68" s="141" t="s">
        <v>90</v>
      </c>
      <c r="D68" s="141"/>
      <c r="E68" s="57"/>
      <c r="F68" s="117">
        <f>F9+F34-F65</f>
        <v>25828278.869999997</v>
      </c>
    </row>
    <row r="69" spans="1:6" ht="18.75">
      <c r="A69" s="3" t="s">
        <v>91</v>
      </c>
      <c r="B69" s="3"/>
      <c r="C69" s="3"/>
      <c r="D69" s="3"/>
      <c r="E69" s="4"/>
      <c r="F69" s="3"/>
    </row>
    <row r="70" spans="1:6" ht="18.75">
      <c r="A70" s="3" t="s">
        <v>92</v>
      </c>
      <c r="B70" s="3"/>
      <c r="C70" s="3"/>
      <c r="D70" s="3"/>
      <c r="E70" s="4"/>
      <c r="F70" s="3"/>
    </row>
    <row r="71" spans="1:6" ht="18.75">
      <c r="A71" s="140" t="s">
        <v>259</v>
      </c>
      <c r="B71" s="140"/>
      <c r="C71" s="140"/>
      <c r="D71" s="140"/>
      <c r="E71" s="140"/>
      <c r="F71" s="140"/>
    </row>
    <row r="72" spans="1:6" ht="18.75">
      <c r="A72" s="140" t="s">
        <v>260</v>
      </c>
      <c r="B72" s="140"/>
      <c r="C72" s="140"/>
      <c r="D72" s="140"/>
      <c r="E72" s="140"/>
      <c r="F72" s="140"/>
    </row>
    <row r="73" spans="1:6" ht="18.75">
      <c r="A73" s="140" t="s">
        <v>261</v>
      </c>
      <c r="B73" s="140"/>
      <c r="C73" s="140"/>
      <c r="D73" s="140"/>
      <c r="E73" s="140"/>
      <c r="F73" s="140"/>
    </row>
    <row r="74" spans="1:6" ht="18.75">
      <c r="A74" s="58"/>
      <c r="B74" s="58"/>
      <c r="C74" s="58"/>
      <c r="D74" s="58"/>
      <c r="E74" s="58"/>
      <c r="F74" s="58"/>
    </row>
    <row r="75" spans="1:6" ht="18.75">
      <c r="A75" s="58"/>
      <c r="B75" s="58"/>
      <c r="C75" s="58"/>
      <c r="D75" s="58"/>
      <c r="E75" s="58"/>
      <c r="F75" s="58"/>
    </row>
    <row r="76" spans="1:6" ht="18.75">
      <c r="A76" s="58"/>
      <c r="B76" s="58"/>
      <c r="C76" s="58"/>
      <c r="D76" s="58"/>
      <c r="E76" s="58"/>
      <c r="F76" s="58"/>
    </row>
    <row r="77" spans="1:6" ht="18.75">
      <c r="A77" s="58"/>
      <c r="B77" s="58"/>
      <c r="C77" s="58"/>
      <c r="D77" s="58"/>
      <c r="E77" s="58"/>
      <c r="F77" s="58"/>
    </row>
    <row r="78" spans="1:6" ht="18.75">
      <c r="A78" s="58"/>
      <c r="B78" s="58"/>
      <c r="C78" s="58"/>
      <c r="D78" s="58"/>
      <c r="E78" s="58"/>
      <c r="F78" s="58"/>
    </row>
    <row r="79" spans="1:6" ht="18.75">
      <c r="A79" s="58"/>
      <c r="B79" s="58"/>
      <c r="C79" s="58"/>
      <c r="D79" s="58"/>
      <c r="E79" s="58"/>
      <c r="F79" s="58"/>
    </row>
    <row r="80" spans="1:6" ht="18.75">
      <c r="A80" s="58"/>
      <c r="B80" s="58"/>
      <c r="C80" s="58"/>
      <c r="D80" s="58"/>
      <c r="E80" s="58"/>
      <c r="F80" s="58"/>
    </row>
    <row r="81" spans="1:6" ht="18.75">
      <c r="A81" s="58"/>
      <c r="B81" s="58"/>
      <c r="C81" s="58"/>
      <c r="D81" s="58"/>
      <c r="E81" s="58"/>
      <c r="F81" s="58"/>
    </row>
    <row r="82" spans="1:6" ht="18.75">
      <c r="A82" s="58"/>
      <c r="B82" s="58"/>
      <c r="C82" s="58"/>
      <c r="D82" s="58"/>
      <c r="E82" s="58"/>
      <c r="F82" s="58"/>
    </row>
    <row r="83" spans="1:6" ht="18.75">
      <c r="A83" s="58"/>
      <c r="B83" s="58"/>
      <c r="C83" s="58"/>
      <c r="D83" s="58"/>
      <c r="E83" s="58"/>
      <c r="F83" s="58"/>
    </row>
    <row r="84" spans="1:6" ht="18.75">
      <c r="A84" s="58"/>
      <c r="B84" s="58"/>
      <c r="C84" s="58"/>
      <c r="D84" s="58"/>
      <c r="E84" s="58"/>
      <c r="F84" s="58"/>
    </row>
    <row r="85" spans="1:6" ht="18.75">
      <c r="A85" s="58"/>
      <c r="B85" s="58"/>
      <c r="C85" s="58"/>
      <c r="D85" s="58"/>
      <c r="E85" s="58"/>
      <c r="F85" s="58"/>
    </row>
    <row r="86" spans="1:6" ht="18.75">
      <c r="A86" s="58"/>
      <c r="B86" s="58"/>
      <c r="C86" s="58"/>
      <c r="D86" s="58"/>
      <c r="E86" s="58"/>
      <c r="F86" s="58"/>
    </row>
    <row r="87" spans="1:6" ht="18.75">
      <c r="A87" s="58"/>
      <c r="B87" s="58"/>
      <c r="C87" s="58"/>
      <c r="D87" s="58"/>
      <c r="E87" s="58"/>
      <c r="F87" s="58"/>
    </row>
    <row r="88" spans="1:6" ht="18.75">
      <c r="A88" s="58"/>
      <c r="B88" s="58"/>
      <c r="C88" s="58"/>
      <c r="D88" s="58"/>
      <c r="E88" s="58"/>
      <c r="F88" s="58"/>
    </row>
    <row r="89" spans="1:6" ht="18.75">
      <c r="A89" s="58"/>
      <c r="B89" s="58"/>
      <c r="C89" s="58"/>
      <c r="D89" s="58"/>
      <c r="E89" s="58"/>
      <c r="F89" s="58"/>
    </row>
    <row r="90" spans="1:6" ht="18.75">
      <c r="A90" s="58"/>
      <c r="B90" s="58"/>
      <c r="C90" s="58"/>
      <c r="D90" s="58"/>
      <c r="E90" s="58"/>
      <c r="F90" s="58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  <row r="138" spans="1:6" ht="15">
      <c r="A138" s="5"/>
      <c r="B138" s="5"/>
      <c r="C138" s="5"/>
      <c r="D138" s="5"/>
      <c r="E138" s="5"/>
      <c r="F138" s="5"/>
    </row>
    <row r="139" spans="1:6" ht="15">
      <c r="A139" s="5"/>
      <c r="B139" s="5"/>
      <c r="C139" s="5"/>
      <c r="D139" s="5"/>
      <c r="E139" s="5"/>
      <c r="F139" s="5"/>
    </row>
    <row r="140" spans="1:6" ht="15">
      <c r="A140" s="5"/>
      <c r="B140" s="5"/>
      <c r="C140" s="5"/>
      <c r="D140" s="5"/>
      <c r="E140" s="5"/>
      <c r="F140" s="5"/>
    </row>
    <row r="141" spans="1:6" ht="15">
      <c r="A141" s="5"/>
      <c r="B141" s="5"/>
      <c r="C141" s="5"/>
      <c r="D141" s="5"/>
      <c r="E141" s="5"/>
      <c r="F141" s="5"/>
    </row>
    <row r="142" spans="1:6" ht="15">
      <c r="A142" s="5"/>
      <c r="B142" s="5"/>
      <c r="C142" s="5"/>
      <c r="D142" s="5"/>
      <c r="E142" s="5"/>
      <c r="F142" s="5"/>
    </row>
    <row r="143" spans="1:6" ht="15">
      <c r="A143" s="5"/>
      <c r="B143" s="5"/>
      <c r="C143" s="5"/>
      <c r="D143" s="5"/>
      <c r="E143" s="5"/>
      <c r="F143" s="5"/>
    </row>
    <row r="144" spans="1:6" ht="15">
      <c r="A144" s="5"/>
      <c r="B144" s="5"/>
      <c r="C144" s="5"/>
      <c r="D144" s="5"/>
      <c r="E144" s="5"/>
      <c r="F144" s="5"/>
    </row>
    <row r="145" spans="1:6" ht="15">
      <c r="A145" s="5"/>
      <c r="B145" s="5"/>
      <c r="C145" s="5"/>
      <c r="D145" s="5"/>
      <c r="E145" s="5"/>
      <c r="F145" s="5"/>
    </row>
    <row r="146" spans="1:6" ht="15">
      <c r="A146" s="5"/>
      <c r="B146" s="5"/>
      <c r="C146" s="5"/>
      <c r="D146" s="5"/>
      <c r="E146" s="5"/>
      <c r="F146" s="5"/>
    </row>
    <row r="147" spans="1:6" ht="15">
      <c r="A147" s="5"/>
      <c r="B147" s="5"/>
      <c r="C147" s="5"/>
      <c r="D147" s="5"/>
      <c r="E147" s="5"/>
      <c r="F147" s="5"/>
    </row>
    <row r="148" spans="1:6" ht="15">
      <c r="A148" s="5"/>
      <c r="B148" s="5"/>
      <c r="C148" s="5"/>
      <c r="D148" s="5"/>
      <c r="E148" s="5"/>
      <c r="F148" s="5"/>
    </row>
    <row r="149" spans="1:6" ht="15">
      <c r="A149" s="5"/>
      <c r="B149" s="5"/>
      <c r="C149" s="5"/>
      <c r="D149" s="5"/>
      <c r="E149" s="5"/>
      <c r="F149" s="5"/>
    </row>
    <row r="150" spans="1:6" ht="15">
      <c r="A150" s="5"/>
      <c r="B150" s="5"/>
      <c r="C150" s="5"/>
      <c r="D150" s="5"/>
      <c r="E150" s="5"/>
      <c r="F150" s="5"/>
    </row>
    <row r="151" spans="1:6" ht="15">
      <c r="A151" s="5"/>
      <c r="B151" s="5"/>
      <c r="C151" s="5"/>
      <c r="D151" s="5"/>
      <c r="E151" s="5"/>
      <c r="F151" s="5"/>
    </row>
    <row r="152" spans="1:6" ht="15">
      <c r="A152" s="5"/>
      <c r="B152" s="5"/>
      <c r="C152" s="5"/>
      <c r="D152" s="5"/>
      <c r="E152" s="5"/>
      <c r="F152" s="5"/>
    </row>
    <row r="153" spans="1:6" ht="15">
      <c r="A153" s="5"/>
      <c r="B153" s="5"/>
      <c r="C153" s="5"/>
      <c r="D153" s="5"/>
      <c r="E153" s="5"/>
      <c r="F153" s="5"/>
    </row>
    <row r="154" spans="1:6" ht="15">
      <c r="A154" s="5"/>
      <c r="B154" s="5"/>
      <c r="C154" s="5"/>
      <c r="D154" s="5"/>
      <c r="E154" s="5"/>
      <c r="F154" s="5"/>
    </row>
    <row r="155" spans="1:6" ht="15">
      <c r="A155" s="5"/>
      <c r="B155" s="5"/>
      <c r="C155" s="5"/>
      <c r="D155" s="5"/>
      <c r="E155" s="5"/>
      <c r="F155" s="5"/>
    </row>
    <row r="156" spans="1:6" ht="15">
      <c r="A156" s="5"/>
      <c r="B156" s="5"/>
      <c r="C156" s="5"/>
      <c r="D156" s="5"/>
      <c r="E156" s="5"/>
      <c r="F156" s="5"/>
    </row>
    <row r="157" spans="1:6" ht="15">
      <c r="A157" s="5"/>
      <c r="B157" s="5"/>
      <c r="C157" s="5"/>
      <c r="D157" s="5"/>
      <c r="E157" s="5"/>
      <c r="F157" s="5"/>
    </row>
  </sheetData>
  <sheetProtection/>
  <mergeCells count="22">
    <mergeCell ref="A1:F1"/>
    <mergeCell ref="A2:F2"/>
    <mergeCell ref="A4:F4"/>
    <mergeCell ref="A6:B6"/>
    <mergeCell ref="C6:D6"/>
    <mergeCell ref="D5:F5"/>
    <mergeCell ref="C37:D37"/>
    <mergeCell ref="C38:D38"/>
    <mergeCell ref="C64:E64"/>
    <mergeCell ref="A35:F35"/>
    <mergeCell ref="A36:B36"/>
    <mergeCell ref="C7:D7"/>
    <mergeCell ref="C36:D36"/>
    <mergeCell ref="C8:D8"/>
    <mergeCell ref="C34:D34"/>
    <mergeCell ref="A73:F73"/>
    <mergeCell ref="C68:D68"/>
    <mergeCell ref="A71:F71"/>
    <mergeCell ref="A72:F72"/>
    <mergeCell ref="C65:E65"/>
    <mergeCell ref="C67:D67"/>
    <mergeCell ref="C66:D66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2">
      <selection activeCell="A1" sqref="A1:D44"/>
    </sheetView>
  </sheetViews>
  <sheetFormatPr defaultColWidth="9.140625" defaultRowHeight="15"/>
  <cols>
    <col min="1" max="1" width="42.140625" style="0" bestFit="1" customWidth="1"/>
    <col min="3" max="3" width="11.00390625" style="0" customWidth="1"/>
    <col min="4" max="4" width="11.7109375" style="0" customWidth="1"/>
  </cols>
  <sheetData>
    <row r="1" spans="1:4" ht="21">
      <c r="A1" s="153" t="s">
        <v>93</v>
      </c>
      <c r="B1" s="153"/>
      <c r="C1" s="153"/>
      <c r="D1" s="153"/>
    </row>
    <row r="2" spans="1:4" ht="21">
      <c r="A2" s="153" t="s">
        <v>94</v>
      </c>
      <c r="B2" s="153"/>
      <c r="C2" s="153"/>
      <c r="D2" s="153"/>
    </row>
    <row r="3" spans="1:4" ht="21">
      <c r="A3" s="153" t="s">
        <v>95</v>
      </c>
      <c r="B3" s="153"/>
      <c r="C3" s="153"/>
      <c r="D3" s="153"/>
    </row>
    <row r="4" spans="1:4" ht="21">
      <c r="A4" s="154" t="s">
        <v>262</v>
      </c>
      <c r="B4" s="154"/>
      <c r="C4" s="154"/>
      <c r="D4" s="154"/>
    </row>
    <row r="5" spans="1:4" ht="14.25" customHeight="1">
      <c r="A5" s="155" t="s">
        <v>8</v>
      </c>
      <c r="B5" s="157" t="s">
        <v>96</v>
      </c>
      <c r="C5" s="159" t="s">
        <v>97</v>
      </c>
      <c r="D5" s="159" t="s">
        <v>98</v>
      </c>
    </row>
    <row r="6" spans="1:4" ht="14.25" customHeight="1">
      <c r="A6" s="156"/>
      <c r="B6" s="158"/>
      <c r="C6" s="160"/>
      <c r="D6" s="160"/>
    </row>
    <row r="7" spans="1:4" ht="18.75">
      <c r="A7" s="6" t="s">
        <v>99</v>
      </c>
      <c r="B7" s="7" t="s">
        <v>100</v>
      </c>
      <c r="C7" s="8">
        <v>0</v>
      </c>
      <c r="D7" s="9"/>
    </row>
    <row r="8" spans="1:4" ht="18.75">
      <c r="A8" s="10" t="s">
        <v>101</v>
      </c>
      <c r="B8" s="11" t="s">
        <v>102</v>
      </c>
      <c r="C8" s="12">
        <v>1917788.07</v>
      </c>
      <c r="D8" s="13"/>
    </row>
    <row r="9" spans="1:4" ht="18.75">
      <c r="A9" s="10" t="s">
        <v>103</v>
      </c>
      <c r="B9" s="11" t="s">
        <v>104</v>
      </c>
      <c r="C9" s="12">
        <v>12960750.03</v>
      </c>
      <c r="D9" s="13"/>
    </row>
    <row r="10" spans="1:4" ht="18.75">
      <c r="A10" s="10" t="s">
        <v>105</v>
      </c>
      <c r="B10" s="11" t="s">
        <v>106</v>
      </c>
      <c r="C10" s="12">
        <v>2286487.26</v>
      </c>
      <c r="D10" s="14"/>
    </row>
    <row r="11" spans="1:4" ht="18.75">
      <c r="A11" s="10" t="s">
        <v>107</v>
      </c>
      <c r="B11" s="11" t="s">
        <v>108</v>
      </c>
      <c r="C11" s="12">
        <v>84399.98</v>
      </c>
      <c r="D11" s="14"/>
    </row>
    <row r="12" spans="1:4" ht="18.75">
      <c r="A12" s="10" t="s">
        <v>109</v>
      </c>
      <c r="B12" s="11" t="s">
        <v>110</v>
      </c>
      <c r="C12" s="12">
        <v>8578853.53</v>
      </c>
      <c r="D12" s="14"/>
    </row>
    <row r="13" spans="1:4" ht="18.75">
      <c r="A13" s="10" t="s">
        <v>74</v>
      </c>
      <c r="B13" s="11" t="s">
        <v>32</v>
      </c>
      <c r="C13" s="12">
        <v>1197900</v>
      </c>
      <c r="D13" s="14"/>
    </row>
    <row r="14" spans="1:4" ht="18.75">
      <c r="A14" s="10" t="s">
        <v>111</v>
      </c>
      <c r="B14" s="11" t="s">
        <v>34</v>
      </c>
      <c r="C14" s="12">
        <v>0</v>
      </c>
      <c r="D14" s="14"/>
    </row>
    <row r="15" spans="1:4" ht="18.75">
      <c r="A15" s="10" t="s">
        <v>112</v>
      </c>
      <c r="B15" s="11" t="s">
        <v>113</v>
      </c>
      <c r="C15" s="15"/>
      <c r="D15" s="14">
        <v>1232642</v>
      </c>
    </row>
    <row r="16" spans="1:4" ht="18.75">
      <c r="A16" s="10" t="s">
        <v>114</v>
      </c>
      <c r="B16" s="11" t="s">
        <v>30</v>
      </c>
      <c r="C16" s="15"/>
      <c r="D16" s="14">
        <v>1608153.52</v>
      </c>
    </row>
    <row r="17" spans="1:4" ht="18.75">
      <c r="A17" s="10" t="s">
        <v>47</v>
      </c>
      <c r="B17" s="11" t="s">
        <v>48</v>
      </c>
      <c r="C17" s="15"/>
      <c r="D17" s="14">
        <v>9184091.3</v>
      </c>
    </row>
    <row r="18" spans="1:4" ht="18.75">
      <c r="A18" s="10" t="s">
        <v>115</v>
      </c>
      <c r="B18" s="11" t="s">
        <v>116</v>
      </c>
      <c r="C18" s="15"/>
      <c r="D18" s="14">
        <v>8288627.96</v>
      </c>
    </row>
    <row r="19" spans="1:4" ht="18.75">
      <c r="A19" s="10" t="s">
        <v>117</v>
      </c>
      <c r="B19" s="11" t="s">
        <v>118</v>
      </c>
      <c r="C19" s="15"/>
      <c r="D19" s="14">
        <v>24224194.94</v>
      </c>
    </row>
    <row r="20" spans="1:4" ht="18.75">
      <c r="A20" s="16" t="s">
        <v>43</v>
      </c>
      <c r="B20" s="11" t="s">
        <v>44</v>
      </c>
      <c r="C20" s="15"/>
      <c r="D20" s="14">
        <v>0</v>
      </c>
    </row>
    <row r="21" spans="1:4" ht="18.75">
      <c r="A21" s="16" t="s">
        <v>39</v>
      </c>
      <c r="B21" s="11" t="s">
        <v>40</v>
      </c>
      <c r="C21" s="15"/>
      <c r="D21" s="14">
        <v>1107800</v>
      </c>
    </row>
    <row r="22" spans="1:4" ht="18.75">
      <c r="A22" s="16" t="s">
        <v>41</v>
      </c>
      <c r="B22" s="11" t="s">
        <v>42</v>
      </c>
      <c r="C22" s="12"/>
      <c r="D22" s="14">
        <v>194500</v>
      </c>
    </row>
    <row r="23" spans="1:4" ht="18.75">
      <c r="A23" s="16" t="s">
        <v>263</v>
      </c>
      <c r="B23" s="11" t="s">
        <v>83</v>
      </c>
      <c r="C23" s="18"/>
      <c r="D23" s="13">
        <v>146000</v>
      </c>
    </row>
    <row r="24" spans="1:4" ht="18.75">
      <c r="A24" s="10" t="s">
        <v>52</v>
      </c>
      <c r="B24" s="17" t="s">
        <v>53</v>
      </c>
      <c r="C24" s="18">
        <v>546301</v>
      </c>
      <c r="D24" s="13"/>
    </row>
    <row r="25" spans="1:4" ht="18.75">
      <c r="A25" s="16" t="s">
        <v>54</v>
      </c>
      <c r="B25" s="11" t="s">
        <v>119</v>
      </c>
      <c r="C25" s="18">
        <v>5650546.68</v>
      </c>
      <c r="D25" s="14"/>
    </row>
    <row r="26" spans="1:4" ht="18.75">
      <c r="A26" s="16" t="s">
        <v>56</v>
      </c>
      <c r="B26" s="11" t="s">
        <v>57</v>
      </c>
      <c r="C26" s="12">
        <v>126600</v>
      </c>
      <c r="D26" s="14"/>
    </row>
    <row r="27" spans="1:4" ht="18.75">
      <c r="A27" s="16" t="s">
        <v>58</v>
      </c>
      <c r="B27" s="11" t="s">
        <v>59</v>
      </c>
      <c r="C27" s="12">
        <v>1170520</v>
      </c>
      <c r="D27" s="14"/>
    </row>
    <row r="28" spans="1:4" ht="18.75">
      <c r="A28" s="16" t="s">
        <v>60</v>
      </c>
      <c r="B28" s="11" t="s">
        <v>61</v>
      </c>
      <c r="C28" s="12">
        <v>1852273</v>
      </c>
      <c r="D28" s="14"/>
    </row>
    <row r="29" spans="1:4" ht="18.75">
      <c r="A29" s="16" t="s">
        <v>62</v>
      </c>
      <c r="B29" s="11" t="s">
        <v>63</v>
      </c>
      <c r="C29" s="12">
        <v>1871627.13</v>
      </c>
      <c r="D29" s="14"/>
    </row>
    <row r="30" spans="1:4" ht="18.75">
      <c r="A30" s="16" t="s">
        <v>64</v>
      </c>
      <c r="B30" s="11" t="s">
        <v>65</v>
      </c>
      <c r="C30" s="12">
        <v>1381984.1</v>
      </c>
      <c r="D30" s="14"/>
    </row>
    <row r="31" spans="1:4" ht="18.75">
      <c r="A31" s="16" t="s">
        <v>66</v>
      </c>
      <c r="B31" s="11" t="s">
        <v>67</v>
      </c>
      <c r="C31" s="12">
        <v>253308.57</v>
      </c>
      <c r="D31" s="14"/>
    </row>
    <row r="32" spans="1:4" ht="18.75">
      <c r="A32" s="16" t="s">
        <v>27</v>
      </c>
      <c r="B32" s="11" t="s">
        <v>73</v>
      </c>
      <c r="C32" s="12">
        <v>3767068.37</v>
      </c>
      <c r="D32" s="14"/>
    </row>
    <row r="33" spans="1:4" ht="18.75">
      <c r="A33" s="16" t="s">
        <v>68</v>
      </c>
      <c r="B33" s="11" t="s">
        <v>120</v>
      </c>
      <c r="C33" s="12">
        <v>125350</v>
      </c>
      <c r="D33" s="14"/>
    </row>
    <row r="34" spans="1:4" ht="18.75">
      <c r="A34" s="16" t="s">
        <v>69</v>
      </c>
      <c r="B34" s="11" t="s">
        <v>70</v>
      </c>
      <c r="C34" s="12">
        <v>2214252</v>
      </c>
      <c r="D34" s="14"/>
    </row>
    <row r="35" spans="1:4" ht="18.75">
      <c r="A35" s="16" t="s">
        <v>71</v>
      </c>
      <c r="B35" s="19" t="s">
        <v>72</v>
      </c>
      <c r="C35" s="20"/>
      <c r="D35" s="21"/>
    </row>
    <row r="36" spans="1:4" ht="19.5" thickBot="1">
      <c r="A36" s="3" t="s">
        <v>91</v>
      </c>
      <c r="B36" s="23"/>
      <c r="C36" s="22">
        <f>SUM(C7:C35)</f>
        <v>45986009.72</v>
      </c>
      <c r="D36" s="22">
        <f>SUM(D7:D35)</f>
        <v>45986009.72</v>
      </c>
    </row>
    <row r="37" spans="1:4" ht="19.5" thickTop="1">
      <c r="A37" s="3" t="s">
        <v>92</v>
      </c>
      <c r="B37" s="23"/>
      <c r="C37" s="4"/>
      <c r="D37" s="4"/>
    </row>
    <row r="38" spans="1:4" ht="18.75">
      <c r="A38" s="149" t="s">
        <v>121</v>
      </c>
      <c r="B38" s="149"/>
      <c r="C38" s="149"/>
      <c r="D38" s="149"/>
    </row>
    <row r="39" spans="1:4" ht="18.75">
      <c r="A39" s="149" t="s">
        <v>264</v>
      </c>
      <c r="B39" s="149"/>
      <c r="C39" s="149"/>
      <c r="D39" s="149"/>
    </row>
    <row r="40" spans="1:4" ht="18.75">
      <c r="A40" s="149" t="s">
        <v>122</v>
      </c>
      <c r="B40" s="149"/>
      <c r="C40" s="149"/>
      <c r="D40" s="149"/>
    </row>
    <row r="41" spans="1:4" ht="18.75">
      <c r="A41" s="149"/>
      <c r="B41" s="149"/>
      <c r="C41" s="23"/>
      <c r="D41" s="23"/>
    </row>
    <row r="42" spans="1:4" ht="18.75">
      <c r="A42" s="149" t="s">
        <v>123</v>
      </c>
      <c r="B42" s="149"/>
      <c r="C42" s="149"/>
      <c r="D42" s="149"/>
    </row>
    <row r="43" spans="1:4" ht="18.75">
      <c r="A43" s="149" t="s">
        <v>124</v>
      </c>
      <c r="B43" s="149"/>
      <c r="C43" s="149"/>
      <c r="D43" s="149"/>
    </row>
    <row r="44" spans="1:4" ht="18.75">
      <c r="A44" s="149" t="s">
        <v>125</v>
      </c>
      <c r="B44" s="149"/>
      <c r="C44" s="149"/>
      <c r="D44" s="149"/>
    </row>
  </sheetData>
  <sheetProtection/>
  <mergeCells count="15">
    <mergeCell ref="D5:D6"/>
    <mergeCell ref="A39:D39"/>
    <mergeCell ref="A40:D40"/>
    <mergeCell ref="A43:D43"/>
    <mergeCell ref="A44:D44"/>
    <mergeCell ref="A38:D38"/>
    <mergeCell ref="A41:B41"/>
    <mergeCell ref="A42:D42"/>
    <mergeCell ref="A1:D1"/>
    <mergeCell ref="A2:D2"/>
    <mergeCell ref="A3:D3"/>
    <mergeCell ref="A4:D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52.421875" style="0" bestFit="1" customWidth="1"/>
    <col min="4" max="4" width="10.421875" style="0" customWidth="1"/>
  </cols>
  <sheetData>
    <row r="1" spans="1:4" ht="18.75">
      <c r="A1" s="149" t="s">
        <v>127</v>
      </c>
      <c r="B1" s="149"/>
      <c r="C1" s="149"/>
      <c r="D1" s="149"/>
    </row>
    <row r="2" spans="1:4" ht="18.75">
      <c r="A2" s="149" t="s">
        <v>128</v>
      </c>
      <c r="B2" s="149"/>
      <c r="C2" s="149"/>
      <c r="D2" s="149"/>
    </row>
    <row r="3" spans="1:4" ht="18.75">
      <c r="A3" s="161" t="s">
        <v>254</v>
      </c>
      <c r="B3" s="161"/>
      <c r="C3" s="161"/>
      <c r="D3" s="161"/>
    </row>
    <row r="4" spans="1:4" ht="15.75">
      <c r="A4" s="61" t="s">
        <v>8</v>
      </c>
      <c r="B4" s="61" t="s">
        <v>96</v>
      </c>
      <c r="C4" s="62" t="s">
        <v>6</v>
      </c>
      <c r="D4" s="61" t="s">
        <v>129</v>
      </c>
    </row>
    <row r="5" spans="1:4" ht="15.75">
      <c r="A5" s="63" t="s">
        <v>130</v>
      </c>
      <c r="B5" s="64">
        <v>410000</v>
      </c>
      <c r="C5" s="65">
        <f>SUM(C6+C10+C15+C17+C19)</f>
        <v>840000</v>
      </c>
      <c r="D5" s="62">
        <f>SUM(D6+D10+D15+D17+D19)</f>
        <v>830525.41</v>
      </c>
    </row>
    <row r="6" spans="1:4" ht="15.75">
      <c r="A6" s="66" t="s">
        <v>131</v>
      </c>
      <c r="B6" s="67">
        <v>411000</v>
      </c>
      <c r="C6" s="68">
        <f>SUM(C7:C9)</f>
        <v>192000</v>
      </c>
      <c r="D6" s="69">
        <f>SUM(D7:D9)</f>
        <v>230561.81</v>
      </c>
    </row>
    <row r="7" spans="1:4" ht="15.75">
      <c r="A7" s="70" t="s">
        <v>132</v>
      </c>
      <c r="B7" s="71">
        <v>411001</v>
      </c>
      <c r="C7" s="72">
        <v>90000</v>
      </c>
      <c r="D7" s="73">
        <f>128294+5800</f>
        <v>134094</v>
      </c>
    </row>
    <row r="8" spans="1:4" ht="15.75">
      <c r="A8" s="74" t="s">
        <v>133</v>
      </c>
      <c r="B8" s="75">
        <v>411002</v>
      </c>
      <c r="C8" s="76">
        <v>100000</v>
      </c>
      <c r="D8" s="77">
        <f>34751.83+46061.95+6058.23+4991.12+2324.68</f>
        <v>94187.80999999998</v>
      </c>
    </row>
    <row r="9" spans="1:4" ht="15.75">
      <c r="A9" s="78" t="s">
        <v>134</v>
      </c>
      <c r="B9" s="79">
        <v>411003</v>
      </c>
      <c r="C9" s="80">
        <v>2000</v>
      </c>
      <c r="D9" s="81">
        <f>1280+1000</f>
        <v>2280</v>
      </c>
    </row>
    <row r="10" spans="1:4" ht="15.75">
      <c r="A10" s="66" t="s">
        <v>135</v>
      </c>
      <c r="B10" s="67">
        <v>412000</v>
      </c>
      <c r="C10" s="68">
        <f>SUM(C12:C14)</f>
        <v>8000</v>
      </c>
      <c r="D10" s="69">
        <f>D11+D12+D13+D14</f>
        <v>16268.2</v>
      </c>
    </row>
    <row r="11" spans="1:4" ht="15.75">
      <c r="A11" s="74" t="s">
        <v>136</v>
      </c>
      <c r="B11" s="75">
        <v>412103</v>
      </c>
      <c r="C11" s="82">
        <v>0</v>
      </c>
      <c r="D11" s="77">
        <v>446.2</v>
      </c>
    </row>
    <row r="12" spans="1:4" ht="15.75">
      <c r="A12" s="74" t="s">
        <v>137</v>
      </c>
      <c r="B12" s="75">
        <v>412128</v>
      </c>
      <c r="C12" s="76">
        <v>1000</v>
      </c>
      <c r="D12" s="77">
        <f>50+100+100</f>
        <v>250</v>
      </c>
    </row>
    <row r="13" spans="1:4" ht="15.75">
      <c r="A13" s="74" t="s">
        <v>138</v>
      </c>
      <c r="B13" s="75">
        <v>412210</v>
      </c>
      <c r="C13" s="76">
        <v>2000</v>
      </c>
      <c r="D13" s="77">
        <f>4432+4245+395</f>
        <v>9072</v>
      </c>
    </row>
    <row r="14" spans="1:4" ht="15.75">
      <c r="A14" s="74" t="s">
        <v>139</v>
      </c>
      <c r="B14" s="75">
        <v>412303</v>
      </c>
      <c r="C14" s="76">
        <v>5000</v>
      </c>
      <c r="D14" s="77">
        <v>6500</v>
      </c>
    </row>
    <row r="15" spans="1:4" ht="15.75">
      <c r="A15" s="66" t="s">
        <v>140</v>
      </c>
      <c r="B15" s="67">
        <v>413000</v>
      </c>
      <c r="C15" s="68">
        <f>SUM(C16)</f>
        <v>170000</v>
      </c>
      <c r="D15" s="69">
        <f>SUM(D16)</f>
        <v>240410.40000000002</v>
      </c>
    </row>
    <row r="16" spans="1:4" ht="15.75">
      <c r="A16" s="83" t="s">
        <v>141</v>
      </c>
      <c r="B16" s="67">
        <v>413003</v>
      </c>
      <c r="C16" s="84">
        <v>170000</v>
      </c>
      <c r="D16" s="69">
        <f>60054.67+23367.28+53590.62+42104.07+61293.76</f>
        <v>240410.40000000002</v>
      </c>
    </row>
    <row r="17" spans="1:4" ht="15.75">
      <c r="A17" s="66" t="s">
        <v>142</v>
      </c>
      <c r="B17" s="67">
        <v>414000</v>
      </c>
      <c r="C17" s="68">
        <f>C18</f>
        <v>100000</v>
      </c>
      <c r="D17" s="69">
        <f>D18</f>
        <v>101775</v>
      </c>
    </row>
    <row r="18" spans="1:4" ht="15.75">
      <c r="A18" s="83" t="s">
        <v>143</v>
      </c>
      <c r="B18" s="67">
        <v>414001</v>
      </c>
      <c r="C18" s="68">
        <v>100000</v>
      </c>
      <c r="D18" s="73">
        <f>52300+12385+10270+15025+11795</f>
        <v>101775</v>
      </c>
    </row>
    <row r="19" spans="1:4" ht="15.75">
      <c r="A19" s="66" t="s">
        <v>144</v>
      </c>
      <c r="B19" s="67">
        <v>415000</v>
      </c>
      <c r="C19" s="68">
        <f>SUM(C20:C22)</f>
        <v>370000</v>
      </c>
      <c r="D19" s="73">
        <f>SUM(D20:D22)</f>
        <v>241510</v>
      </c>
    </row>
    <row r="20" spans="1:4" ht="15.75">
      <c r="A20" s="70" t="s">
        <v>145</v>
      </c>
      <c r="B20" s="71">
        <v>415004</v>
      </c>
      <c r="C20" s="85">
        <v>250000</v>
      </c>
      <c r="D20" s="73">
        <f>60600+200+114800+13100+28600</f>
        <v>217300</v>
      </c>
    </row>
    <row r="21" spans="1:4" ht="15.75">
      <c r="A21" s="74" t="s">
        <v>146</v>
      </c>
      <c r="B21" s="75">
        <v>415998</v>
      </c>
      <c r="C21" s="86">
        <v>0</v>
      </c>
      <c r="D21" s="77">
        <v>10</v>
      </c>
    </row>
    <row r="22" spans="1:4" ht="15.75">
      <c r="A22" s="78" t="s">
        <v>147</v>
      </c>
      <c r="B22" s="79">
        <v>415999</v>
      </c>
      <c r="C22" s="87">
        <v>120000</v>
      </c>
      <c r="D22" s="81">
        <f>5700+3170+3800+11530</f>
        <v>24200</v>
      </c>
    </row>
    <row r="23" spans="1:4" ht="15.75">
      <c r="A23" s="78" t="s">
        <v>148</v>
      </c>
      <c r="B23" s="88">
        <v>420000</v>
      </c>
      <c r="C23" s="89">
        <f>C24</f>
        <v>12160000</v>
      </c>
      <c r="D23" s="81">
        <f>SUM(D24)</f>
        <v>11837037.530000001</v>
      </c>
    </row>
    <row r="24" spans="1:4" ht="15.75">
      <c r="A24" s="66" t="s">
        <v>131</v>
      </c>
      <c r="B24" s="67">
        <v>421000</v>
      </c>
      <c r="C24" s="68">
        <f>SUM(C25:C33)</f>
        <v>12160000</v>
      </c>
      <c r="D24" s="69">
        <f>SUM(D25:D33)</f>
        <v>11837037.530000001</v>
      </c>
    </row>
    <row r="25" spans="1:4" ht="15.75">
      <c r="A25" s="70" t="s">
        <v>149</v>
      </c>
      <c r="B25" s="71">
        <v>421001</v>
      </c>
      <c r="C25" s="72">
        <v>0</v>
      </c>
      <c r="D25" s="73">
        <v>0</v>
      </c>
    </row>
    <row r="26" spans="1:4" ht="15.75">
      <c r="A26" s="74" t="s">
        <v>150</v>
      </c>
      <c r="B26" s="75">
        <v>421002</v>
      </c>
      <c r="C26" s="76">
        <v>8200000</v>
      </c>
      <c r="D26" s="77">
        <f>1832988.8+1269444.19+1388299+624415.79+577456.49+641714.75</f>
        <v>6334319.0200000005</v>
      </c>
    </row>
    <row r="27" spans="1:4" ht="15.75">
      <c r="A27" s="74" t="s">
        <v>151</v>
      </c>
      <c r="B27" s="75">
        <v>421004</v>
      </c>
      <c r="C27" s="76">
        <v>0</v>
      </c>
      <c r="D27" s="77">
        <f>502331.98+196857.1+263432.6+307968.23+483041.13+536383.25</f>
        <v>2290014.29</v>
      </c>
    </row>
    <row r="28" spans="1:4" ht="15.75">
      <c r="A28" s="74" t="s">
        <v>152</v>
      </c>
      <c r="B28" s="75">
        <v>421005</v>
      </c>
      <c r="C28" s="76">
        <v>70000</v>
      </c>
      <c r="D28" s="108">
        <f>23268.88+15973.85+4303.93</f>
        <v>43546.66</v>
      </c>
    </row>
    <row r="29" spans="1:4" ht="15.75">
      <c r="A29" s="74" t="s">
        <v>153</v>
      </c>
      <c r="B29" s="75">
        <v>421006</v>
      </c>
      <c r="C29" s="76">
        <v>1110000</v>
      </c>
      <c r="D29" s="77">
        <f>252253.94+139600.57+186253.11+134463.23+444608.89</f>
        <v>1157179.74</v>
      </c>
    </row>
    <row r="30" spans="1:4" ht="15.75">
      <c r="A30" s="74" t="s">
        <v>154</v>
      </c>
      <c r="B30" s="75">
        <v>421007</v>
      </c>
      <c r="C30" s="76">
        <v>2050000</v>
      </c>
      <c r="D30" s="77">
        <f>368451.54+170057.64+211599.03+192057.45+615652.28</f>
        <v>1557817.94</v>
      </c>
    </row>
    <row r="31" spans="1:4" ht="15.75">
      <c r="A31" s="74" t="s">
        <v>155</v>
      </c>
      <c r="B31" s="75">
        <v>421012</v>
      </c>
      <c r="C31" s="76">
        <v>40000</v>
      </c>
      <c r="D31" s="77">
        <v>13741.24</v>
      </c>
    </row>
    <row r="32" spans="1:4" ht="15.75">
      <c r="A32" s="74" t="s">
        <v>156</v>
      </c>
      <c r="B32" s="75">
        <v>421013</v>
      </c>
      <c r="C32" s="76">
        <v>90000</v>
      </c>
      <c r="D32" s="77">
        <f>30270.55+25509.02+26845.92+25117.15</f>
        <v>107742.63999999998</v>
      </c>
    </row>
    <row r="33" spans="1:4" ht="15.75">
      <c r="A33" s="78" t="s">
        <v>157</v>
      </c>
      <c r="B33" s="79">
        <v>421015</v>
      </c>
      <c r="C33" s="80">
        <v>600000</v>
      </c>
      <c r="D33" s="81">
        <f>238176+53639+20716+20145</f>
        <v>332676</v>
      </c>
    </row>
    <row r="34" spans="1:4" ht="15.75">
      <c r="A34" s="83" t="s">
        <v>158</v>
      </c>
      <c r="B34" s="64">
        <v>430000</v>
      </c>
      <c r="C34" s="68">
        <f>SUM(C35)</f>
        <v>11500000</v>
      </c>
      <c r="D34" s="69">
        <f>SUM(D35)</f>
        <v>11556632</v>
      </c>
    </row>
    <row r="35" spans="1:4" ht="15.75">
      <c r="A35" s="66" t="s">
        <v>159</v>
      </c>
      <c r="B35" s="67">
        <v>431000</v>
      </c>
      <c r="C35" s="68">
        <f>SUM(C36)</f>
        <v>11500000</v>
      </c>
      <c r="D35" s="69">
        <f>SUM(D36)</f>
        <v>11556632</v>
      </c>
    </row>
    <row r="36" spans="1:4" ht="15.75">
      <c r="A36" s="83" t="s">
        <v>160</v>
      </c>
      <c r="B36" s="67">
        <v>431002</v>
      </c>
      <c r="C36" s="84">
        <v>11500000</v>
      </c>
      <c r="D36" s="69">
        <f>11112152+444480</f>
        <v>11556632</v>
      </c>
    </row>
    <row r="37" spans="1:4" ht="16.5" thickBot="1">
      <c r="A37" s="90" t="s">
        <v>161</v>
      </c>
      <c r="B37" s="83"/>
      <c r="C37" s="91">
        <f>SUM(C5+C23+C34)</f>
        <v>24500000</v>
      </c>
      <c r="D37" s="92">
        <f>D5+D23+D35</f>
        <v>24224194.94</v>
      </c>
    </row>
    <row r="38" spans="1:4" ht="16.5" thickTop="1">
      <c r="A38" s="93"/>
      <c r="B38" s="93"/>
      <c r="C38" s="94"/>
      <c r="D38" s="93"/>
    </row>
    <row r="39" spans="1:4" ht="18.75">
      <c r="A39" s="60"/>
      <c r="B39" s="149" t="s">
        <v>162</v>
      </c>
      <c r="C39" s="149"/>
      <c r="D39" s="149"/>
    </row>
    <row r="40" spans="1:4" ht="18.75">
      <c r="A40" s="60"/>
      <c r="B40" s="149" t="s">
        <v>163</v>
      </c>
      <c r="C40" s="149"/>
      <c r="D40" s="149"/>
    </row>
    <row r="41" spans="1:4" ht="18.75">
      <c r="A41" s="60"/>
      <c r="B41" s="149" t="s">
        <v>164</v>
      </c>
      <c r="C41" s="149"/>
      <c r="D41" s="149"/>
    </row>
    <row r="42" spans="1:4" ht="18.75">
      <c r="A42" s="26" t="s">
        <v>165</v>
      </c>
      <c r="B42" s="149" t="s">
        <v>166</v>
      </c>
      <c r="C42" s="149"/>
      <c r="D42" s="149"/>
    </row>
    <row r="43" spans="1:4" ht="18.75">
      <c r="A43" s="26"/>
      <c r="B43" s="23"/>
      <c r="C43" s="23"/>
      <c r="D43" s="23"/>
    </row>
    <row r="44" spans="1:4" ht="18.75">
      <c r="A44" s="23"/>
      <c r="B44" s="3"/>
      <c r="C44" s="3"/>
      <c r="D44" s="3"/>
    </row>
    <row r="45" spans="1:4" ht="18.75">
      <c r="A45" s="26" t="s">
        <v>255</v>
      </c>
      <c r="B45" s="149" t="s">
        <v>167</v>
      </c>
      <c r="C45" s="149"/>
      <c r="D45" s="149"/>
    </row>
    <row r="46" spans="1:4" ht="18.75">
      <c r="A46" s="26" t="s">
        <v>168</v>
      </c>
      <c r="B46" s="149" t="s">
        <v>267</v>
      </c>
      <c r="C46" s="149"/>
      <c r="D46" s="149"/>
    </row>
  </sheetData>
  <sheetProtection/>
  <mergeCells count="9">
    <mergeCell ref="B45:D45"/>
    <mergeCell ref="B46:D46"/>
    <mergeCell ref="A1:D1"/>
    <mergeCell ref="B39:D39"/>
    <mergeCell ref="B40:D40"/>
    <mergeCell ref="B41:D41"/>
    <mergeCell ref="B42:D42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3"/>
    </sheetView>
  </sheetViews>
  <sheetFormatPr defaultColWidth="9.140625" defaultRowHeight="15"/>
  <cols>
    <col min="2" max="2" width="13.71093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2.57421875" style="0" customWidth="1"/>
  </cols>
  <sheetData>
    <row r="1" spans="1:6" ht="21">
      <c r="A1" s="153" t="s">
        <v>169</v>
      </c>
      <c r="B1" s="153"/>
      <c r="C1" s="153"/>
      <c r="D1" s="153"/>
      <c r="E1" s="153"/>
      <c r="F1" s="153"/>
    </row>
    <row r="2" spans="1:6" ht="21">
      <c r="A2" s="153" t="s">
        <v>170</v>
      </c>
      <c r="B2" s="153"/>
      <c r="C2" s="153"/>
      <c r="D2" s="153"/>
      <c r="E2" s="153"/>
      <c r="F2" s="153"/>
    </row>
    <row r="3" spans="1:6" ht="21">
      <c r="A3" s="154" t="s">
        <v>265</v>
      </c>
      <c r="B3" s="154"/>
      <c r="C3" s="154"/>
      <c r="D3" s="154"/>
      <c r="E3" s="154"/>
      <c r="F3" s="154"/>
    </row>
    <row r="4" spans="1:6" ht="21">
      <c r="A4" s="95" t="s">
        <v>8</v>
      </c>
      <c r="B4" s="95" t="s">
        <v>171</v>
      </c>
      <c r="C4" s="95" t="s">
        <v>172</v>
      </c>
      <c r="D4" s="95" t="s">
        <v>173</v>
      </c>
      <c r="E4" s="95" t="s">
        <v>174</v>
      </c>
      <c r="F4" s="95" t="s">
        <v>175</v>
      </c>
    </row>
    <row r="5" spans="1:6" ht="18.75">
      <c r="A5" s="96" t="s">
        <v>176</v>
      </c>
      <c r="B5" s="139" t="e">
        <f>#REF!</f>
        <v>#REF!</v>
      </c>
      <c r="C5" s="9">
        <v>6049200</v>
      </c>
      <c r="D5" s="9">
        <v>6049200</v>
      </c>
      <c r="E5" s="9">
        <f>3961400+490000+490600</f>
        <v>4942000</v>
      </c>
      <c r="F5" s="9">
        <f>D5-E5</f>
        <v>1107200</v>
      </c>
    </row>
    <row r="6" spans="1:6" ht="18.75">
      <c r="A6" s="16" t="s">
        <v>177</v>
      </c>
      <c r="B6" s="14" t="e">
        <f>#REF!</f>
        <v>#REF!</v>
      </c>
      <c r="C6" s="14">
        <v>1014000</v>
      </c>
      <c r="D6" s="14">
        <v>1014000</v>
      </c>
      <c r="E6" s="14">
        <f>658500+81000+80500</f>
        <v>820000</v>
      </c>
      <c r="F6" s="14">
        <f>D6-E6</f>
        <v>194000</v>
      </c>
    </row>
    <row r="7" spans="1:6" ht="18.75">
      <c r="A7" s="16" t="s">
        <v>178</v>
      </c>
      <c r="B7" s="14" t="e">
        <f>#REF!</f>
        <v>#REF!</v>
      </c>
      <c r="C7" s="14">
        <v>300000</v>
      </c>
      <c r="D7" s="14">
        <v>300000</v>
      </c>
      <c r="E7" s="14">
        <v>300000</v>
      </c>
      <c r="F7" s="14">
        <f>D7-E7</f>
        <v>0</v>
      </c>
    </row>
    <row r="8" spans="1:6" ht="18.75">
      <c r="A8" s="16" t="s">
        <v>179</v>
      </c>
      <c r="B8" s="14"/>
      <c r="C8" s="14"/>
      <c r="D8" s="14"/>
      <c r="E8" s="14"/>
      <c r="F8" s="14"/>
    </row>
    <row r="9" spans="1:6" ht="18.75">
      <c r="A9" s="16" t="s">
        <v>180</v>
      </c>
      <c r="B9" s="14"/>
      <c r="C9" s="14"/>
      <c r="D9" s="14"/>
      <c r="E9" s="14"/>
      <c r="F9" s="14"/>
    </row>
    <row r="10" spans="1:6" ht="18.75">
      <c r="A10" s="16" t="s">
        <v>181</v>
      </c>
      <c r="B10" s="14"/>
      <c r="C10" s="14"/>
      <c r="D10" s="14"/>
      <c r="E10" s="14"/>
      <c r="F10" s="14"/>
    </row>
    <row r="11" spans="1:6" ht="18.75">
      <c r="A11" s="16" t="s">
        <v>182</v>
      </c>
      <c r="B11" s="14"/>
      <c r="C11" s="14"/>
      <c r="D11" s="14"/>
      <c r="E11" s="14"/>
      <c r="F11" s="14"/>
    </row>
    <row r="12" spans="1:6" ht="18.75">
      <c r="A12" s="16" t="s">
        <v>183</v>
      </c>
      <c r="B12" s="14">
        <v>0</v>
      </c>
      <c r="C12" s="14">
        <v>4500000</v>
      </c>
      <c r="D12" s="14">
        <v>4489000</v>
      </c>
      <c r="E12" s="14">
        <v>4489000</v>
      </c>
      <c r="F12" s="14">
        <f>D12-E12</f>
        <v>0</v>
      </c>
    </row>
    <row r="13" spans="1:6" ht="18.75">
      <c r="A13" s="16" t="s">
        <v>184</v>
      </c>
      <c r="B13" s="14"/>
      <c r="C13" s="14"/>
      <c r="D13" s="14"/>
      <c r="E13" s="14"/>
      <c r="F13" s="14"/>
    </row>
    <row r="14" spans="1:6" ht="18.75">
      <c r="A14" s="97"/>
      <c r="B14" s="98"/>
      <c r="C14" s="98"/>
      <c r="D14" s="98"/>
      <c r="E14" s="98"/>
      <c r="F14" s="98"/>
    </row>
    <row r="15" spans="1:6" ht="19.5" thickBot="1">
      <c r="A15" s="99" t="s">
        <v>185</v>
      </c>
      <c r="B15" s="100" t="e">
        <f>SUM(B5:B14)</f>
        <v>#REF!</v>
      </c>
      <c r="C15" s="100">
        <f>SUM(C5:C14)</f>
        <v>11863200</v>
      </c>
      <c r="D15" s="100">
        <f>SUM(D5:D14)</f>
        <v>11852200</v>
      </c>
      <c r="E15" s="100">
        <f>SUM(E5:E14)</f>
        <v>10551000</v>
      </c>
      <c r="F15" s="100">
        <f>SUM(F5:F14)</f>
        <v>1301200</v>
      </c>
    </row>
    <row r="16" spans="1:6" ht="21.75" thickTop="1">
      <c r="A16" s="101"/>
      <c r="B16" s="101"/>
      <c r="C16" s="101"/>
      <c r="D16" s="101"/>
      <c r="E16" s="101"/>
      <c r="F16" s="101"/>
    </row>
    <row r="17" spans="1:6" ht="21">
      <c r="A17" s="101"/>
      <c r="B17" s="101"/>
      <c r="C17" s="101"/>
      <c r="D17" s="101" t="s">
        <v>186</v>
      </c>
      <c r="E17" s="101"/>
      <c r="F17" s="101"/>
    </row>
    <row r="18" spans="1:6" ht="21">
      <c r="A18" s="101"/>
      <c r="B18" s="101"/>
      <c r="C18" s="101"/>
      <c r="D18" s="101" t="s">
        <v>187</v>
      </c>
      <c r="E18" s="101"/>
      <c r="F18" s="101"/>
    </row>
    <row r="19" spans="1:6" ht="21">
      <c r="A19" s="101"/>
      <c r="B19" s="101"/>
      <c r="C19" s="101"/>
      <c r="D19" s="101" t="s">
        <v>188</v>
      </c>
      <c r="E19" s="101"/>
      <c r="F19" s="101"/>
    </row>
    <row r="20" spans="1:6" ht="21">
      <c r="A20" s="101" t="s">
        <v>189</v>
      </c>
      <c r="B20" s="162" t="s">
        <v>190</v>
      </c>
      <c r="C20" s="162"/>
      <c r="D20" s="101"/>
      <c r="E20" s="163" t="s">
        <v>190</v>
      </c>
      <c r="F20" s="163"/>
    </row>
    <row r="21" spans="1:6" ht="21">
      <c r="A21" s="101"/>
      <c r="B21" s="101"/>
      <c r="C21" s="101"/>
      <c r="D21" s="101"/>
      <c r="E21" s="101"/>
      <c r="F21" s="101"/>
    </row>
    <row r="22" spans="1:6" ht="21">
      <c r="A22" s="101" t="s">
        <v>191</v>
      </c>
      <c r="B22" s="162" t="s">
        <v>251</v>
      </c>
      <c r="C22" s="162"/>
      <c r="D22" s="162" t="s">
        <v>192</v>
      </c>
      <c r="E22" s="162"/>
      <c r="F22" s="162"/>
    </row>
    <row r="23" spans="1:6" ht="21">
      <c r="A23" s="101" t="s">
        <v>193</v>
      </c>
      <c r="B23" s="101" t="s">
        <v>194</v>
      </c>
      <c r="C23" s="101"/>
      <c r="D23" s="102"/>
      <c r="E23" s="102"/>
      <c r="F23" s="102"/>
    </row>
  </sheetData>
  <sheetProtection/>
  <mergeCells count="7">
    <mergeCell ref="B22:C22"/>
    <mergeCell ref="D22:F22"/>
    <mergeCell ref="A1:F1"/>
    <mergeCell ref="A2:F2"/>
    <mergeCell ref="A3:F3"/>
    <mergeCell ref="B20:C20"/>
    <mergeCell ref="E20:F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1" sqref="F11"/>
    </sheetView>
  </sheetViews>
  <sheetFormatPr defaultColWidth="9.140625" defaultRowHeight="15"/>
  <cols>
    <col min="5" max="5" width="11.7109375" style="0" bestFit="1" customWidth="1"/>
    <col min="8" max="8" width="12.421875" style="0" customWidth="1"/>
  </cols>
  <sheetData>
    <row r="1" spans="1:8" ht="18.75">
      <c r="A1" s="169" t="s">
        <v>93</v>
      </c>
      <c r="B1" s="169"/>
      <c r="C1" s="169"/>
      <c r="D1" s="169"/>
      <c r="E1" s="169"/>
      <c r="F1" s="169"/>
      <c r="G1" s="169"/>
      <c r="H1" s="169"/>
    </row>
    <row r="2" spans="1:8" ht="18.75">
      <c r="A2" s="169" t="s">
        <v>94</v>
      </c>
      <c r="B2" s="169"/>
      <c r="C2" s="169"/>
      <c r="D2" s="169"/>
      <c r="E2" s="169"/>
      <c r="F2" s="169"/>
      <c r="G2" s="169"/>
      <c r="H2" s="169"/>
    </row>
    <row r="3" spans="1:8" ht="18.75">
      <c r="A3" s="169" t="s">
        <v>195</v>
      </c>
      <c r="B3" s="169"/>
      <c r="C3" s="169"/>
      <c r="D3" s="169"/>
      <c r="E3" s="169"/>
      <c r="F3" s="169"/>
      <c r="G3" s="169"/>
      <c r="H3" s="169"/>
    </row>
    <row r="4" spans="1:8" ht="18.75">
      <c r="A4" s="169" t="s">
        <v>252</v>
      </c>
      <c r="B4" s="169"/>
      <c r="C4" s="169"/>
      <c r="D4" s="169"/>
      <c r="E4" s="169"/>
      <c r="F4" s="169"/>
      <c r="G4" s="169"/>
      <c r="H4" s="169"/>
    </row>
    <row r="5" spans="1:8" ht="18.75">
      <c r="A5" s="170" t="s">
        <v>196</v>
      </c>
      <c r="B5" s="170"/>
      <c r="C5" s="170"/>
      <c r="D5" s="170"/>
      <c r="E5" s="170"/>
      <c r="F5" s="170"/>
      <c r="G5" s="170"/>
      <c r="H5" s="58"/>
    </row>
    <row r="6" spans="1:8" ht="18.75">
      <c r="A6" s="164" t="s">
        <v>197</v>
      </c>
      <c r="B6" s="165"/>
      <c r="C6" s="165"/>
      <c r="D6" s="166"/>
      <c r="E6" s="119" t="s">
        <v>12</v>
      </c>
      <c r="F6" s="119" t="s">
        <v>198</v>
      </c>
      <c r="G6" s="120" t="s">
        <v>199</v>
      </c>
      <c r="H6" s="121" t="s">
        <v>175</v>
      </c>
    </row>
    <row r="7" spans="1:8" ht="18.75">
      <c r="A7" s="171" t="s">
        <v>200</v>
      </c>
      <c r="B7" s="172"/>
      <c r="C7" s="172"/>
      <c r="D7" s="173"/>
      <c r="E7" s="130">
        <v>8446.07</v>
      </c>
      <c r="F7" s="130">
        <v>6661.99</v>
      </c>
      <c r="G7" s="130">
        <f>E7</f>
        <v>8446.07</v>
      </c>
      <c r="H7" s="130">
        <f>F7</f>
        <v>6661.99</v>
      </c>
    </row>
    <row r="8" spans="1:8" ht="18.75">
      <c r="A8" s="174" t="s">
        <v>201</v>
      </c>
      <c r="B8" s="175"/>
      <c r="C8" s="175"/>
      <c r="D8" s="176"/>
      <c r="E8" s="131">
        <v>303584</v>
      </c>
      <c r="F8" s="131">
        <v>4990</v>
      </c>
      <c r="G8" s="122">
        <v>42425</v>
      </c>
      <c r="H8" s="122">
        <f aca="true" t="shared" si="0" ref="H8:H13">E8+F8-G8</f>
        <v>266149</v>
      </c>
    </row>
    <row r="9" spans="1:8" ht="18.75">
      <c r="A9" s="132" t="s">
        <v>202</v>
      </c>
      <c r="B9" s="133"/>
      <c r="C9" s="133"/>
      <c r="D9" s="134"/>
      <c r="E9" s="131">
        <v>6233</v>
      </c>
      <c r="F9" s="122">
        <v>0</v>
      </c>
      <c r="G9" s="122">
        <v>6233</v>
      </c>
      <c r="H9" s="123">
        <f t="shared" si="0"/>
        <v>0</v>
      </c>
    </row>
    <row r="10" spans="1:8" ht="18.75">
      <c r="A10" s="174" t="s">
        <v>203</v>
      </c>
      <c r="B10" s="175"/>
      <c r="C10" s="175"/>
      <c r="D10" s="176"/>
      <c r="E10" s="131">
        <v>23989.9</v>
      </c>
      <c r="F10" s="122">
        <v>130.6</v>
      </c>
      <c r="G10" s="122">
        <v>0</v>
      </c>
      <c r="H10" s="123">
        <f t="shared" si="0"/>
        <v>24120.5</v>
      </c>
    </row>
    <row r="11" spans="1:8" ht="18.75">
      <c r="A11" s="174" t="s">
        <v>204</v>
      </c>
      <c r="B11" s="175"/>
      <c r="C11" s="175"/>
      <c r="D11" s="176"/>
      <c r="E11" s="131">
        <v>28765.33</v>
      </c>
      <c r="F11" s="122">
        <v>156.72</v>
      </c>
      <c r="G11" s="122">
        <v>0</v>
      </c>
      <c r="H11" s="123">
        <f t="shared" si="0"/>
        <v>28922.050000000003</v>
      </c>
    </row>
    <row r="12" spans="1:8" ht="18.75">
      <c r="A12" s="174" t="s">
        <v>205</v>
      </c>
      <c r="B12" s="175"/>
      <c r="C12" s="175"/>
      <c r="D12" s="176"/>
      <c r="E12" s="131">
        <v>83399.98</v>
      </c>
      <c r="F12" s="122">
        <v>1000</v>
      </c>
      <c r="G12" s="122">
        <v>0</v>
      </c>
      <c r="H12" s="123">
        <f t="shared" si="0"/>
        <v>84399.98</v>
      </c>
    </row>
    <row r="13" spans="1:8" ht="18.75">
      <c r="A13" s="174" t="s">
        <v>253</v>
      </c>
      <c r="B13" s="175"/>
      <c r="C13" s="175"/>
      <c r="D13" s="176"/>
      <c r="E13" s="131">
        <v>1198900</v>
      </c>
      <c r="F13" s="122">
        <v>0</v>
      </c>
      <c r="G13" s="122">
        <v>1000</v>
      </c>
      <c r="H13" s="123">
        <f t="shared" si="0"/>
        <v>1197900</v>
      </c>
    </row>
    <row r="14" spans="1:8" ht="19.5" thickBot="1">
      <c r="A14" s="177" t="s">
        <v>206</v>
      </c>
      <c r="B14" s="178"/>
      <c r="C14" s="178"/>
      <c r="D14" s="179"/>
      <c r="E14" s="124">
        <f>SUM(E7:E13)</f>
        <v>1653318.28</v>
      </c>
      <c r="F14" s="125">
        <f>SUM(F7:F13)</f>
        <v>12939.31</v>
      </c>
      <c r="G14" s="125">
        <f>SUM(G7:G13)</f>
        <v>58104.07</v>
      </c>
      <c r="H14" s="22">
        <f>SUM(H7:H13)</f>
        <v>1608153.52</v>
      </c>
    </row>
    <row r="15" spans="1:8" ht="19.5" thickTop="1">
      <c r="A15" s="126"/>
      <c r="B15" s="126"/>
      <c r="C15" s="126"/>
      <c r="D15" s="126"/>
      <c r="E15" s="127"/>
      <c r="F15" s="127"/>
      <c r="G15" s="127"/>
      <c r="H15" s="107"/>
    </row>
    <row r="16" spans="1:8" ht="18.75">
      <c r="A16" s="126"/>
      <c r="B16" s="126"/>
      <c r="C16" s="126"/>
      <c r="D16" s="126"/>
      <c r="E16" s="127"/>
      <c r="F16" s="127"/>
      <c r="G16" s="127"/>
      <c r="H16" s="107"/>
    </row>
    <row r="17" spans="1:8" ht="18.75">
      <c r="A17" s="167"/>
      <c r="B17" s="167"/>
      <c r="C17" s="167"/>
      <c r="D17" s="167"/>
      <c r="E17" s="167"/>
      <c r="F17" s="167"/>
      <c r="G17" s="167"/>
      <c r="H17" s="58"/>
    </row>
    <row r="18" spans="1:8" ht="18.75">
      <c r="A18" s="128"/>
      <c r="B18" s="128"/>
      <c r="C18" s="128"/>
      <c r="D18" s="167" t="s">
        <v>207</v>
      </c>
      <c r="E18" s="167"/>
      <c r="F18" s="167"/>
      <c r="G18" s="128"/>
      <c r="H18" s="58"/>
    </row>
    <row r="19" spans="1:8" ht="18.75">
      <c r="A19" s="57"/>
      <c r="B19" s="23"/>
      <c r="C19" s="23"/>
      <c r="D19" s="149" t="s">
        <v>208</v>
      </c>
      <c r="E19" s="149"/>
      <c r="F19" s="149"/>
      <c r="G19" s="129"/>
      <c r="H19" s="23"/>
    </row>
    <row r="20" spans="1:8" ht="18.75">
      <c r="A20" s="57"/>
      <c r="B20" s="23"/>
      <c r="C20" s="23"/>
      <c r="D20" s="149" t="s">
        <v>209</v>
      </c>
      <c r="E20" s="149"/>
      <c r="F20" s="149"/>
      <c r="G20" s="129"/>
      <c r="H20" s="3"/>
    </row>
    <row r="21" spans="1:8" ht="18.75">
      <c r="A21" s="140" t="s">
        <v>210</v>
      </c>
      <c r="B21" s="140"/>
      <c r="C21" s="140"/>
      <c r="D21" s="140"/>
      <c r="E21" s="168" t="s">
        <v>190</v>
      </c>
      <c r="F21" s="168"/>
      <c r="G21" s="168"/>
      <c r="H21" s="58"/>
    </row>
    <row r="22" spans="1:8" ht="18.75">
      <c r="A22" s="26"/>
      <c r="B22" s="26"/>
      <c r="C22" s="26"/>
      <c r="D22" s="26"/>
      <c r="E22" s="135"/>
      <c r="F22" s="135"/>
      <c r="G22" s="135"/>
      <c r="H22" s="58"/>
    </row>
    <row r="23" spans="1:8" ht="18.75">
      <c r="A23" s="136"/>
      <c r="B23" s="137"/>
      <c r="C23" s="137"/>
      <c r="D23" s="137"/>
      <c r="E23" s="135"/>
      <c r="F23" s="135"/>
      <c r="G23" s="135"/>
      <c r="H23" s="58"/>
    </row>
    <row r="24" spans="1:8" ht="18.75">
      <c r="A24" s="136"/>
      <c r="B24" s="137"/>
      <c r="C24" s="60" t="s">
        <v>211</v>
      </c>
      <c r="D24" s="138"/>
      <c r="E24" s="180" t="s">
        <v>251</v>
      </c>
      <c r="F24" s="168"/>
      <c r="G24" s="168"/>
      <c r="H24" s="58"/>
    </row>
    <row r="25" spans="1:8" ht="18.75">
      <c r="A25" s="136"/>
      <c r="B25" s="137"/>
      <c r="C25" s="23" t="s">
        <v>212</v>
      </c>
      <c r="D25" s="138"/>
      <c r="E25" s="180" t="s">
        <v>213</v>
      </c>
      <c r="F25" s="168"/>
      <c r="G25" s="168"/>
      <c r="H25" s="58"/>
    </row>
    <row r="26" spans="1:8" ht="18.75">
      <c r="A26" s="136"/>
      <c r="B26" s="137"/>
      <c r="C26" s="60"/>
      <c r="D26" s="60"/>
      <c r="E26" s="129"/>
      <c r="F26" s="135"/>
      <c r="G26" s="135"/>
      <c r="H26" s="58"/>
    </row>
    <row r="27" spans="1:8" ht="18.75">
      <c r="A27" s="136"/>
      <c r="B27" s="137"/>
      <c r="C27" s="137"/>
      <c r="D27" s="181" t="s">
        <v>190</v>
      </c>
      <c r="E27" s="181"/>
      <c r="F27" s="135"/>
      <c r="G27" s="135"/>
      <c r="H27" s="58"/>
    </row>
    <row r="28" spans="1:8" ht="18.75">
      <c r="A28" s="136"/>
      <c r="B28" s="137"/>
      <c r="C28" s="137"/>
      <c r="D28" s="137"/>
      <c r="E28" s="137"/>
      <c r="F28" s="135"/>
      <c r="G28" s="135"/>
      <c r="H28" s="58"/>
    </row>
    <row r="29" spans="1:8" ht="18.75">
      <c r="A29" s="136"/>
      <c r="B29" s="137"/>
      <c r="C29" s="137"/>
      <c r="D29" s="137"/>
      <c r="E29" s="135"/>
      <c r="F29" s="135"/>
      <c r="G29" s="135"/>
      <c r="H29" s="58"/>
    </row>
    <row r="30" spans="1:8" ht="18.75">
      <c r="A30" s="136"/>
      <c r="B30" s="137"/>
      <c r="C30" s="137"/>
      <c r="D30" s="149" t="s">
        <v>214</v>
      </c>
      <c r="E30" s="181"/>
      <c r="F30" s="135"/>
      <c r="G30" s="135"/>
      <c r="H30" s="58"/>
    </row>
    <row r="31" spans="1:8" ht="18.75">
      <c r="A31" s="136"/>
      <c r="B31" s="137"/>
      <c r="C31" s="137"/>
      <c r="D31" s="149" t="s">
        <v>125</v>
      </c>
      <c r="E31" s="181"/>
      <c r="F31" s="135"/>
      <c r="G31" s="135"/>
      <c r="H31" s="58"/>
    </row>
    <row r="32" spans="1:7" ht="14.25">
      <c r="A32" s="104"/>
      <c r="B32" s="59"/>
      <c r="C32" s="59"/>
      <c r="D32" s="59"/>
      <c r="E32" s="103"/>
      <c r="F32" s="103"/>
      <c r="G32" s="103"/>
    </row>
  </sheetData>
  <sheetProtection/>
  <mergeCells count="24">
    <mergeCell ref="A14:D14"/>
    <mergeCell ref="D19:F19"/>
    <mergeCell ref="D20:F20"/>
    <mergeCell ref="E25:G25"/>
    <mergeCell ref="D31:E31"/>
    <mergeCell ref="E24:G24"/>
    <mergeCell ref="D27:E27"/>
    <mergeCell ref="D30:E30"/>
    <mergeCell ref="A7:D7"/>
    <mergeCell ref="A8:D8"/>
    <mergeCell ref="A10:D10"/>
    <mergeCell ref="A11:D11"/>
    <mergeCell ref="A12:D12"/>
    <mergeCell ref="A13:D13"/>
    <mergeCell ref="A6:D6"/>
    <mergeCell ref="A17:G17"/>
    <mergeCell ref="D18:F18"/>
    <mergeCell ref="A21:D21"/>
    <mergeCell ref="E21:G21"/>
    <mergeCell ref="A1:H1"/>
    <mergeCell ref="A2:H2"/>
    <mergeCell ref="A3:H3"/>
    <mergeCell ref="A4:H4"/>
    <mergeCell ref="A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9">
      <selection activeCell="K30" sqref="K30"/>
    </sheetView>
  </sheetViews>
  <sheetFormatPr defaultColWidth="9.140625" defaultRowHeight="15"/>
  <cols>
    <col min="7" max="7" width="12.57421875" style="0" customWidth="1"/>
    <col min="8" max="8" width="14.421875" style="0" customWidth="1"/>
  </cols>
  <sheetData>
    <row r="1" spans="1:8" ht="21">
      <c r="A1" s="153" t="s">
        <v>93</v>
      </c>
      <c r="B1" s="153"/>
      <c r="C1" s="153"/>
      <c r="D1" s="153"/>
      <c r="E1" s="153"/>
      <c r="F1" s="153"/>
      <c r="G1" s="153"/>
      <c r="H1" s="153"/>
    </row>
    <row r="2" spans="1:8" ht="21">
      <c r="A2" s="153" t="s">
        <v>94</v>
      </c>
      <c r="B2" s="153"/>
      <c r="C2" s="153"/>
      <c r="D2" s="153"/>
      <c r="E2" s="153"/>
      <c r="F2" s="153"/>
      <c r="G2" s="153"/>
      <c r="H2" s="153"/>
    </row>
    <row r="3" spans="1:8" ht="21">
      <c r="A3" s="153" t="s">
        <v>215</v>
      </c>
      <c r="B3" s="153"/>
      <c r="C3" s="153"/>
      <c r="D3" s="153"/>
      <c r="E3" s="153"/>
      <c r="F3" s="153"/>
      <c r="G3" s="153"/>
      <c r="H3" s="153"/>
    </row>
    <row r="4" spans="1:8" ht="21">
      <c r="A4" s="153" t="s">
        <v>247</v>
      </c>
      <c r="B4" s="153"/>
      <c r="C4" s="153"/>
      <c r="D4" s="153"/>
      <c r="E4" s="153"/>
      <c r="F4" s="153"/>
      <c r="G4" s="153"/>
      <c r="H4" s="153"/>
    </row>
    <row r="5" spans="1:8" ht="21">
      <c r="A5" s="2" t="s">
        <v>216</v>
      </c>
      <c r="B5" s="2"/>
      <c r="C5" s="2"/>
      <c r="D5" s="2"/>
      <c r="E5" s="2"/>
      <c r="F5" s="2"/>
      <c r="G5" s="24" t="s">
        <v>5</v>
      </c>
      <c r="H5" s="24" t="s">
        <v>217</v>
      </c>
    </row>
    <row r="6" spans="1:8" ht="18.75">
      <c r="A6" s="3"/>
      <c r="B6" s="3" t="s">
        <v>218</v>
      </c>
      <c r="C6" s="3"/>
      <c r="D6" s="3"/>
      <c r="E6" s="3"/>
      <c r="F6" s="3"/>
      <c r="G6" s="4">
        <v>1818340.44</v>
      </c>
      <c r="H6" s="4">
        <v>24224194.94</v>
      </c>
    </row>
    <row r="7" spans="1:8" ht="18.75">
      <c r="A7" s="3"/>
      <c r="B7" s="3" t="s">
        <v>219</v>
      </c>
      <c r="C7" s="3"/>
      <c r="D7" s="3"/>
      <c r="E7" s="3"/>
      <c r="F7" s="3"/>
      <c r="G7" s="4">
        <v>11939.31</v>
      </c>
      <c r="H7" s="4">
        <v>371696.19</v>
      </c>
    </row>
    <row r="8" spans="1:8" ht="18.75">
      <c r="A8" s="3"/>
      <c r="B8" s="3" t="s">
        <v>220</v>
      </c>
      <c r="C8" s="3"/>
      <c r="D8" s="3"/>
      <c r="E8" s="3"/>
      <c r="F8" s="3"/>
      <c r="G8" s="4">
        <v>1000</v>
      </c>
      <c r="H8" s="4">
        <v>538132</v>
      </c>
    </row>
    <row r="9" spans="1:8" ht="18.75">
      <c r="A9" s="3"/>
      <c r="B9" s="3" t="s">
        <v>221</v>
      </c>
      <c r="C9" s="3"/>
      <c r="D9" s="3"/>
      <c r="E9" s="3"/>
      <c r="F9" s="3"/>
      <c r="G9" s="4">
        <v>0</v>
      </c>
      <c r="H9" s="4">
        <v>17100</v>
      </c>
    </row>
    <row r="10" spans="1:8" ht="18.75">
      <c r="A10" s="3"/>
      <c r="B10" s="3" t="s">
        <v>222</v>
      </c>
      <c r="C10" s="3"/>
      <c r="D10" s="3"/>
      <c r="E10" s="3"/>
      <c r="F10" s="3"/>
      <c r="G10" s="4">
        <v>0</v>
      </c>
      <c r="H10" s="4">
        <v>8181</v>
      </c>
    </row>
    <row r="11" spans="1:8" ht="18.75">
      <c r="A11" s="3"/>
      <c r="B11" s="3" t="s">
        <v>47</v>
      </c>
      <c r="C11" s="3"/>
      <c r="D11" s="3"/>
      <c r="E11" s="3"/>
      <c r="F11" s="3"/>
      <c r="G11" s="4">
        <v>0</v>
      </c>
      <c r="H11" s="4">
        <v>790719</v>
      </c>
    </row>
    <row r="12" spans="1:8" ht="18.75">
      <c r="A12" s="3"/>
      <c r="B12" s="3" t="s">
        <v>223</v>
      </c>
      <c r="C12" s="3"/>
      <c r="D12" s="3"/>
      <c r="E12" s="3"/>
      <c r="F12" s="3"/>
      <c r="G12" s="4">
        <v>0</v>
      </c>
      <c r="H12" s="4">
        <v>5400</v>
      </c>
    </row>
    <row r="13" spans="1:8" ht="18.75">
      <c r="A13" s="3"/>
      <c r="B13" s="3" t="s">
        <v>224</v>
      </c>
      <c r="C13" s="3"/>
      <c r="D13" s="3"/>
      <c r="E13" s="3"/>
      <c r="F13" s="3"/>
      <c r="G13" s="4">
        <v>0</v>
      </c>
      <c r="H13" s="4">
        <v>6049200</v>
      </c>
    </row>
    <row r="14" spans="1:8" ht="18.75">
      <c r="A14" s="3"/>
      <c r="B14" s="3" t="s">
        <v>225</v>
      </c>
      <c r="C14" s="3"/>
      <c r="D14" s="3"/>
      <c r="E14" s="3"/>
      <c r="F14" s="3"/>
      <c r="G14" s="4">
        <v>0</v>
      </c>
      <c r="H14" s="4">
        <v>1014000</v>
      </c>
    </row>
    <row r="15" spans="1:8" ht="18.75">
      <c r="A15" s="3"/>
      <c r="B15" s="3" t="s">
        <v>226</v>
      </c>
      <c r="C15" s="3"/>
      <c r="D15" s="3"/>
      <c r="E15" s="3"/>
      <c r="F15" s="3"/>
      <c r="G15" s="4">
        <v>0</v>
      </c>
      <c r="H15" s="4">
        <v>300000</v>
      </c>
    </row>
    <row r="16" spans="1:8" ht="18.75">
      <c r="A16" s="3"/>
      <c r="B16" s="3" t="s">
        <v>227</v>
      </c>
      <c r="C16" s="3"/>
      <c r="D16" s="3"/>
      <c r="E16" s="3"/>
      <c r="F16" s="3"/>
      <c r="G16" s="4">
        <v>0</v>
      </c>
      <c r="H16" s="4">
        <v>120048</v>
      </c>
    </row>
    <row r="17" spans="1:8" ht="18.75">
      <c r="A17" s="3"/>
      <c r="B17" s="3" t="s">
        <v>248</v>
      </c>
      <c r="C17" s="3"/>
      <c r="D17" s="3"/>
      <c r="E17" s="3"/>
      <c r="F17" s="3"/>
      <c r="G17" s="4">
        <v>0</v>
      </c>
      <c r="H17" s="4">
        <v>500</v>
      </c>
    </row>
    <row r="18" spans="1:8" ht="18.75">
      <c r="A18" s="3"/>
      <c r="B18" s="3" t="s">
        <v>249</v>
      </c>
      <c r="C18" s="3"/>
      <c r="D18" s="3"/>
      <c r="E18" s="3"/>
      <c r="F18" s="3"/>
      <c r="G18" s="4">
        <v>600</v>
      </c>
      <c r="H18" s="4">
        <f>+G18</f>
        <v>600</v>
      </c>
    </row>
    <row r="19" spans="1:8" ht="18.75">
      <c r="A19" s="3"/>
      <c r="B19" s="3" t="s">
        <v>250</v>
      </c>
      <c r="C19" s="3"/>
      <c r="D19" s="3"/>
      <c r="E19" s="3"/>
      <c r="F19" s="3"/>
      <c r="G19" s="4">
        <v>0</v>
      </c>
      <c r="H19" s="4">
        <v>146000</v>
      </c>
    </row>
    <row r="20" spans="1:8" ht="18.75">
      <c r="A20" s="3"/>
      <c r="B20" s="3" t="s">
        <v>228</v>
      </c>
      <c r="C20" s="3"/>
      <c r="D20" s="3"/>
      <c r="E20" s="3"/>
      <c r="F20" s="3"/>
      <c r="G20" s="4">
        <v>0</v>
      </c>
      <c r="H20" s="4">
        <v>77971.06</v>
      </c>
    </row>
    <row r="21" spans="1:8" ht="19.5" thickBot="1">
      <c r="A21" s="3"/>
      <c r="B21" s="169" t="s">
        <v>185</v>
      </c>
      <c r="C21" s="169"/>
      <c r="D21" s="169"/>
      <c r="E21" s="169"/>
      <c r="F21" s="27"/>
      <c r="G21" s="105">
        <f>SUM(G6:G20)</f>
        <v>1831879.75</v>
      </c>
      <c r="H21" s="105">
        <f>SUM(H6:H20)</f>
        <v>33663742.190000005</v>
      </c>
    </row>
    <row r="22" spans="1:8" ht="19.5" thickTop="1">
      <c r="A22" s="27" t="s">
        <v>51</v>
      </c>
      <c r="B22" s="3"/>
      <c r="C22" s="3"/>
      <c r="D22" s="3"/>
      <c r="E22" s="3"/>
      <c r="F22" s="3"/>
      <c r="G22" s="4"/>
      <c r="H22" s="4"/>
    </row>
    <row r="23" spans="1:8" ht="18.75">
      <c r="A23" s="3"/>
      <c r="B23" s="3" t="s">
        <v>229</v>
      </c>
      <c r="C23" s="3"/>
      <c r="D23" s="3"/>
      <c r="E23" s="3"/>
      <c r="F23" s="3"/>
      <c r="G23" s="4">
        <v>1011128.37</v>
      </c>
      <c r="H23" s="4">
        <v>17115898.85</v>
      </c>
    </row>
    <row r="24" spans="1:8" ht="18.75">
      <c r="A24" s="3"/>
      <c r="B24" s="3" t="s">
        <v>230</v>
      </c>
      <c r="C24" s="3"/>
      <c r="D24" s="3"/>
      <c r="E24" s="3"/>
      <c r="F24" s="3"/>
      <c r="G24" s="4">
        <v>5700</v>
      </c>
      <c r="H24" s="4">
        <v>367080</v>
      </c>
    </row>
    <row r="25" spans="1:8" ht="18.75">
      <c r="A25" s="3"/>
      <c r="B25" s="3" t="s">
        <v>231</v>
      </c>
      <c r="C25" s="3"/>
      <c r="D25" s="3"/>
      <c r="E25" s="3"/>
      <c r="F25" s="3"/>
      <c r="G25" s="4">
        <v>0</v>
      </c>
      <c r="H25" s="4">
        <v>4610500</v>
      </c>
    </row>
    <row r="26" spans="1:8" ht="18.75">
      <c r="A26" s="3"/>
      <c r="B26" s="3" t="s">
        <v>232</v>
      </c>
      <c r="C26" s="3"/>
      <c r="D26" s="3"/>
      <c r="E26" s="3"/>
      <c r="F26" s="3"/>
      <c r="G26" s="4">
        <v>0</v>
      </c>
      <c r="H26" s="4">
        <v>192000</v>
      </c>
    </row>
    <row r="27" spans="1:8" ht="18.75">
      <c r="A27" s="3"/>
      <c r="B27" s="3" t="s">
        <v>233</v>
      </c>
      <c r="C27" s="3"/>
      <c r="D27" s="3"/>
      <c r="E27" s="3"/>
      <c r="F27" s="3"/>
      <c r="G27" s="4">
        <v>490600</v>
      </c>
      <c r="H27" s="4">
        <v>2445400</v>
      </c>
    </row>
    <row r="28" spans="1:8" ht="18.75">
      <c r="A28" s="3"/>
      <c r="B28" s="3" t="s">
        <v>234</v>
      </c>
      <c r="C28" s="3"/>
      <c r="D28" s="3"/>
      <c r="E28" s="3"/>
      <c r="F28" s="3"/>
      <c r="G28" s="4">
        <v>80500</v>
      </c>
      <c r="H28" s="4">
        <v>405500</v>
      </c>
    </row>
    <row r="29" spans="1:8" ht="18.75">
      <c r="A29" s="3"/>
      <c r="B29" s="3" t="s">
        <v>235</v>
      </c>
      <c r="C29" s="3"/>
      <c r="D29" s="3"/>
      <c r="E29" s="3"/>
      <c r="F29" s="3"/>
      <c r="G29" s="4">
        <v>57104.07</v>
      </c>
      <c r="H29" s="4">
        <v>253359.42</v>
      </c>
    </row>
    <row r="30" spans="1:8" ht="18.75">
      <c r="A30" s="3"/>
      <c r="B30" s="3" t="s">
        <v>236</v>
      </c>
      <c r="C30" s="3"/>
      <c r="D30" s="3"/>
      <c r="E30" s="3"/>
      <c r="F30" s="3"/>
      <c r="G30" s="4">
        <v>0</v>
      </c>
      <c r="H30" s="4">
        <v>1564619.92</v>
      </c>
    </row>
    <row r="31" spans="1:8" ht="18.75">
      <c r="A31" s="3"/>
      <c r="B31" s="3" t="s">
        <v>237</v>
      </c>
      <c r="C31" s="3"/>
      <c r="D31" s="3"/>
      <c r="E31" s="3"/>
      <c r="F31" s="3"/>
      <c r="G31" s="4">
        <v>0</v>
      </c>
      <c r="H31" s="4">
        <v>4500000</v>
      </c>
    </row>
    <row r="32" spans="1:8" ht="18.75">
      <c r="A32" s="3"/>
      <c r="B32" s="3" t="s">
        <v>238</v>
      </c>
      <c r="C32" s="3"/>
      <c r="D32" s="3"/>
      <c r="E32" s="3"/>
      <c r="F32" s="3"/>
      <c r="G32" s="4">
        <v>0</v>
      </c>
      <c r="H32" s="4">
        <v>298450</v>
      </c>
    </row>
    <row r="33" spans="1:8" ht="18.75">
      <c r="A33" s="3"/>
      <c r="B33" s="3" t="s">
        <v>239</v>
      </c>
      <c r="C33" s="3"/>
      <c r="D33" s="3"/>
      <c r="E33" s="3"/>
      <c r="F33" s="3"/>
      <c r="G33" s="4">
        <v>0</v>
      </c>
      <c r="H33" s="4">
        <v>570000</v>
      </c>
    </row>
    <row r="34" spans="1:8" ht="18.75">
      <c r="A34" s="3"/>
      <c r="B34" s="3" t="s">
        <v>76</v>
      </c>
      <c r="C34" s="3"/>
      <c r="D34" s="3"/>
      <c r="E34" s="3"/>
      <c r="F34" s="3"/>
      <c r="G34" s="4">
        <v>504203</v>
      </c>
      <c r="H34" s="4">
        <v>1202124</v>
      </c>
    </row>
    <row r="35" spans="1:8" ht="19.5" thickBot="1">
      <c r="A35" s="3"/>
      <c r="B35" s="169" t="s">
        <v>185</v>
      </c>
      <c r="C35" s="169"/>
      <c r="D35" s="169"/>
      <c r="E35" s="169"/>
      <c r="F35" s="27"/>
      <c r="G35" s="105">
        <f>SUM(G23:G34)</f>
        <v>2149235.4400000004</v>
      </c>
      <c r="H35" s="105">
        <v>33534932.19</v>
      </c>
    </row>
    <row r="36" spans="1:8" ht="19.5" thickTop="1">
      <c r="A36" s="3"/>
      <c r="B36" s="149" t="s">
        <v>240</v>
      </c>
      <c r="C36" s="149"/>
      <c r="D36" s="149"/>
      <c r="E36" s="149"/>
      <c r="F36" s="3"/>
      <c r="G36" s="106">
        <f>G35-G21</f>
        <v>317355.6900000004</v>
      </c>
      <c r="H36" s="106">
        <v>128820</v>
      </c>
    </row>
    <row r="37" spans="1:8" ht="18.75">
      <c r="A37" s="3"/>
      <c r="B37" s="3"/>
      <c r="C37" s="3"/>
      <c r="D37" s="3"/>
      <c r="E37" s="3"/>
      <c r="F37" s="149" t="s">
        <v>241</v>
      </c>
      <c r="G37" s="149"/>
      <c r="H37" s="149"/>
    </row>
    <row r="38" spans="1:8" ht="18.75">
      <c r="A38" s="3"/>
      <c r="B38" s="3"/>
      <c r="C38" s="3"/>
      <c r="D38" s="3"/>
      <c r="E38" s="3"/>
      <c r="F38" s="149" t="s">
        <v>242</v>
      </c>
      <c r="G38" s="149"/>
      <c r="H38" s="149"/>
    </row>
    <row r="39" spans="1:8" ht="18.75">
      <c r="A39" s="3"/>
      <c r="B39" s="3"/>
      <c r="C39" s="3"/>
      <c r="D39" s="3"/>
      <c r="E39" s="3"/>
      <c r="F39" s="149" t="s">
        <v>164</v>
      </c>
      <c r="G39" s="149"/>
      <c r="H39" s="149"/>
    </row>
    <row r="40" spans="1:8" ht="18.75">
      <c r="A40" s="149" t="s">
        <v>190</v>
      </c>
      <c r="B40" s="149"/>
      <c r="C40" s="3"/>
      <c r="D40" s="149" t="s">
        <v>243</v>
      </c>
      <c r="E40" s="149"/>
      <c r="F40" s="3"/>
      <c r="G40" s="149" t="s">
        <v>243</v>
      </c>
      <c r="H40" s="149"/>
    </row>
    <row r="41" spans="1:8" ht="18.75">
      <c r="A41" s="3"/>
      <c r="B41" s="3"/>
      <c r="C41" s="3"/>
      <c r="D41" s="3"/>
      <c r="E41" s="3"/>
      <c r="F41" s="3"/>
      <c r="G41" s="3"/>
      <c r="H41" s="3"/>
    </row>
    <row r="42" spans="1:7" ht="21.75">
      <c r="A42" s="1" t="s">
        <v>244</v>
      </c>
      <c r="D42" s="1" t="s">
        <v>251</v>
      </c>
      <c r="G42" s="1" t="s">
        <v>245</v>
      </c>
    </row>
    <row r="43" spans="1:7" ht="21.75">
      <c r="A43" s="1" t="s">
        <v>212</v>
      </c>
      <c r="C43" s="182" t="s">
        <v>213</v>
      </c>
      <c r="D43" s="182"/>
      <c r="E43" s="182"/>
      <c r="F43" s="182"/>
      <c r="G43" s="1" t="s">
        <v>246</v>
      </c>
    </row>
  </sheetData>
  <sheetProtection/>
  <mergeCells count="14">
    <mergeCell ref="A1:H1"/>
    <mergeCell ref="A2:H2"/>
    <mergeCell ref="A3:H3"/>
    <mergeCell ref="A4:H4"/>
    <mergeCell ref="F37:H37"/>
    <mergeCell ref="F39:H39"/>
    <mergeCell ref="A40:B40"/>
    <mergeCell ref="D40:E40"/>
    <mergeCell ref="G40:H40"/>
    <mergeCell ref="C43:F43"/>
    <mergeCell ref="B21:E21"/>
    <mergeCell ref="B35:E35"/>
    <mergeCell ref="B36:E36"/>
    <mergeCell ref="F38:H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Nong</cp:lastModifiedBy>
  <dcterms:created xsi:type="dcterms:W3CDTF">2014-05-19T06:55:29Z</dcterms:created>
  <dcterms:modified xsi:type="dcterms:W3CDTF">2014-08-22T05:52:34Z</dcterms:modified>
  <cp:category/>
  <cp:version/>
  <cp:contentType/>
  <cp:contentStatus/>
</cp:coreProperties>
</file>