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C-04\Desktop\"/>
    </mc:Choice>
  </mc:AlternateContent>
  <bookViews>
    <workbookView xWindow="0" yWindow="0" windowWidth="20490" windowHeight="9900" tabRatio="832"/>
  </bookViews>
  <sheets>
    <sheet name="งบแสดงฐานะการเงิน" sheetId="1" r:id="rId1"/>
    <sheet name="หมายเหตุ 1" sheetId="13" r:id="rId2"/>
    <sheet name="หมายเหตุ 2,3" sheetId="2" r:id="rId3"/>
    <sheet name="หมายเหตุ 4" sheetId="4" r:id="rId4"/>
    <sheet name="หมายเหตุ 5" sheetId="17" r:id="rId5"/>
    <sheet name="หมายเหตุ 6" sheetId="15" r:id="rId6"/>
    <sheet name="หมายเหตุ 6.1" sheetId="16" r:id="rId7"/>
    <sheet name="รายจ่ายจากรายรับ (รวมเฉพาะกิจ)" sheetId="18" r:id="rId8"/>
    <sheet name="รายละเอียดประกอบ" sheetId="10" r:id="rId9"/>
    <sheet name="งบทดลอง" sheetId="19" r:id="rId10"/>
    <sheet name="1" sheetId="20" r:id="rId11"/>
    <sheet name="2-4" sheetId="21" r:id="rId12"/>
    <sheet name="5" sheetId="22" r:id="rId13"/>
    <sheet name="ปรับปรุง" sheetId="23" r:id="rId14"/>
  </sheets>
  <externalReferences>
    <externalReference r:id="rId15"/>
  </externalReferences>
  <definedNames>
    <definedName name="_xlnm.Print_Titles" localSheetId="3">'หมายเหตุ 4'!$6:$7</definedName>
    <definedName name="_xlnm.Print_Titles" localSheetId="6">'หมายเหตุ 6.1'!#REF!</definedName>
  </definedNames>
  <calcPr calcId="152511"/>
</workbook>
</file>

<file path=xl/calcChain.xml><?xml version="1.0" encoding="utf-8"?>
<calcChain xmlns="http://schemas.openxmlformats.org/spreadsheetml/2006/main">
  <c r="E214" i="23" l="1"/>
  <c r="D204" i="23"/>
  <c r="D203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40" i="23"/>
  <c r="D140" i="23"/>
  <c r="E106" i="23"/>
  <c r="D106" i="23"/>
  <c r="D47" i="23"/>
  <c r="D45" i="23"/>
  <c r="D44" i="23"/>
  <c r="E18" i="23"/>
  <c r="H31" i="22"/>
  <c r="H30" i="22"/>
  <c r="F15" i="22"/>
  <c r="H21" i="22" s="1"/>
  <c r="F11" i="22"/>
  <c r="F10" i="22"/>
  <c r="F8" i="22"/>
  <c r="C58" i="21"/>
  <c r="D48" i="21"/>
  <c r="C48" i="21"/>
  <c r="C29" i="21"/>
  <c r="C16" i="20"/>
  <c r="C15" i="20"/>
  <c r="C22" i="20" s="1"/>
  <c r="D48" i="19"/>
  <c r="C48" i="19"/>
  <c r="E48" i="19" s="1"/>
  <c r="E20" i="19"/>
  <c r="E17" i="19"/>
  <c r="C39" i="4"/>
  <c r="B39" i="4"/>
  <c r="E23" i="4"/>
  <c r="E17" i="4"/>
  <c r="E20" i="4"/>
  <c r="H7" i="1"/>
  <c r="H15" i="1" s="1"/>
  <c r="F11" i="2"/>
  <c r="D21" i="10"/>
  <c r="D22" i="10" s="1"/>
  <c r="D9" i="10"/>
  <c r="D14" i="10"/>
  <c r="D10" i="10"/>
  <c r="D25" i="10"/>
  <c r="D26" i="10" s="1"/>
  <c r="D17" i="10"/>
  <c r="D18" i="10" s="1"/>
  <c r="D13" i="10"/>
  <c r="D5" i="10"/>
  <c r="D6" i="10" s="1"/>
  <c r="E34" i="10" s="1"/>
  <c r="E36" i="10" s="1"/>
  <c r="G12" i="18"/>
  <c r="D30" i="18"/>
  <c r="O16" i="18"/>
  <c r="O19" i="18" s="1"/>
  <c r="F11" i="18"/>
  <c r="G10" i="18"/>
  <c r="G7" i="18"/>
  <c r="G9" i="18"/>
  <c r="D9" i="18" s="1"/>
  <c r="C30" i="18"/>
  <c r="N19" i="18"/>
  <c r="M19" i="18"/>
  <c r="L19" i="18"/>
  <c r="K19" i="18"/>
  <c r="J19" i="18"/>
  <c r="H19" i="18"/>
  <c r="F19" i="18"/>
  <c r="C19" i="18"/>
  <c r="D18" i="18"/>
  <c r="D17" i="18"/>
  <c r="D15" i="18"/>
  <c r="D14" i="18"/>
  <c r="D13" i="18"/>
  <c r="D12" i="18"/>
  <c r="D11" i="18"/>
  <c r="D10" i="18"/>
  <c r="I8" i="18"/>
  <c r="D8" i="18" s="1"/>
  <c r="E7" i="18"/>
  <c r="E19" i="18" s="1"/>
  <c r="C7" i="18"/>
  <c r="E24" i="4"/>
  <c r="E15" i="4"/>
  <c r="E14" i="4"/>
  <c r="E13" i="4"/>
  <c r="E12" i="4"/>
  <c r="E11" i="4"/>
  <c r="G19" i="18" l="1"/>
  <c r="H14" i="22"/>
  <c r="H22" i="22" s="1"/>
  <c r="E48" i="23"/>
  <c r="I19" i="18"/>
  <c r="H32" i="22"/>
  <c r="H33" i="22" s="1"/>
  <c r="E203" i="23"/>
  <c r="E204" i="23"/>
  <c r="E207" i="23" s="1"/>
  <c r="D16" i="18"/>
  <c r="D7" i="18"/>
  <c r="D19" i="18" s="1"/>
  <c r="D31" i="18" s="1"/>
  <c r="F39" i="16" l="1"/>
  <c r="E39" i="16"/>
  <c r="D39" i="16"/>
  <c r="C39" i="16"/>
  <c r="G36" i="16"/>
  <c r="H32" i="16"/>
  <c r="H28" i="16"/>
  <c r="H39" i="16" s="1"/>
  <c r="G25" i="16"/>
  <c r="G22" i="16"/>
  <c r="G19" i="16"/>
  <c r="G13" i="16"/>
  <c r="G7" i="16"/>
  <c r="G39" i="16" s="1"/>
  <c r="G8" i="15"/>
  <c r="I9" i="15" s="1"/>
  <c r="K14" i="15" s="1"/>
  <c r="K15" i="15" s="1"/>
  <c r="H25" i="1" s="1"/>
  <c r="G14" i="17"/>
  <c r="G9" i="17"/>
  <c r="G13" i="17"/>
  <c r="E14" i="17"/>
  <c r="D9" i="17"/>
  <c r="E11" i="17"/>
  <c r="G11" i="17" s="1"/>
  <c r="E38" i="4"/>
  <c r="E31" i="4"/>
  <c r="E32" i="4"/>
  <c r="E33" i="4"/>
  <c r="E34" i="4"/>
  <c r="E35" i="4"/>
  <c r="E36" i="4"/>
  <c r="E37" i="4"/>
  <c r="E30" i="4"/>
  <c r="G15" i="17" l="1"/>
  <c r="H23" i="1" s="1"/>
  <c r="K21" i="15"/>
  <c r="K22" i="15" s="1"/>
  <c r="E9" i="4"/>
  <c r="F30" i="2"/>
  <c r="H21" i="1" s="1"/>
  <c r="G28" i="13"/>
  <c r="D15" i="17" l="1"/>
  <c r="F15" i="17"/>
  <c r="E16" i="4"/>
  <c r="E39" i="4" s="1"/>
  <c r="H22" i="1" s="1"/>
  <c r="H26" i="1" s="1"/>
  <c r="I26" i="1" s="1"/>
  <c r="E29" i="4"/>
  <c r="F28" i="13"/>
  <c r="E28" i="13"/>
  <c r="D28" i="13"/>
  <c r="D39" i="4"/>
  <c r="E15" i="17"/>
</calcChain>
</file>

<file path=xl/comments1.xml><?xml version="1.0" encoding="utf-8"?>
<comments xmlns="http://schemas.openxmlformats.org/spreadsheetml/2006/main">
  <authors>
    <author>Mr.Robin ThaiSakon</author>
  </authors>
  <commentList>
    <comment ref="A11" authorId="0" shapeId="0">
      <text>
        <r>
          <rPr>
            <b/>
            <sz val="10"/>
            <color indexed="81"/>
            <rFont val="Tahoma"/>
            <family val="2"/>
          </rPr>
          <t xml:space="preserve">ศก
</t>
        </r>
      </text>
    </comment>
  </commentList>
</comments>
</file>

<file path=xl/sharedStrings.xml><?xml version="1.0" encoding="utf-8"?>
<sst xmlns="http://schemas.openxmlformats.org/spreadsheetml/2006/main" count="729" uniqueCount="486">
  <si>
    <t>งบแสดงฐานะการเงิน</t>
  </si>
  <si>
    <t>ทรัพย์สิน</t>
  </si>
  <si>
    <t>บาท</t>
  </si>
  <si>
    <t xml:space="preserve">ทรัพย์สินตามงบทรัพย์สิน   </t>
  </si>
  <si>
    <t>(หมายเหตุ 1)</t>
  </si>
  <si>
    <t>เงินสดและเงินฝากธนาคาร</t>
  </si>
  <si>
    <t>(หมายเหตุ 2)</t>
  </si>
  <si>
    <t>รวม</t>
  </si>
  <si>
    <t>หนี้สินและเงินสะสม</t>
  </si>
  <si>
    <t xml:space="preserve">ทุนทรัพย์สิน   </t>
  </si>
  <si>
    <t xml:space="preserve">เงินรับฝากต่างๆ  </t>
  </si>
  <si>
    <t>(หมายเหตุ 3)</t>
  </si>
  <si>
    <t xml:space="preserve">รายจ่ายค้างจ่าย  </t>
  </si>
  <si>
    <t>(หมายเหตุ 5)</t>
  </si>
  <si>
    <t xml:space="preserve">เงินสะสม    </t>
  </si>
  <si>
    <t>เงินทุนสำรองเงินสะสม</t>
  </si>
  <si>
    <t>(หมายเหตุ 6)</t>
  </si>
  <si>
    <t>...........................................</t>
  </si>
  <si>
    <t>เงินฝากธนาคาร</t>
  </si>
  <si>
    <t xml:space="preserve">ประเภทออมทรัพย์ </t>
  </si>
  <si>
    <t>ออมสิน</t>
  </si>
  <si>
    <t>กรุงไทย จำกัด (มหาชน)</t>
  </si>
  <si>
    <t>รายจ่ายค้างจ่าย</t>
  </si>
  <si>
    <t>หมวด / ประเภท</t>
  </si>
  <si>
    <t>จำนวนเงิน</t>
  </si>
  <si>
    <t>เบิกจ่ายแล้ว</t>
  </si>
  <si>
    <t>คงเหลือ</t>
  </si>
  <si>
    <t>หมายเหตุ</t>
  </si>
  <si>
    <t>ก่อหนี้ผูกพัน</t>
  </si>
  <si>
    <t>ไม่ก่อหนี้ผูกพัน</t>
  </si>
  <si>
    <t>ค่าที่ดินและสิ่งก่อสร้าง</t>
  </si>
  <si>
    <t>งบกลาง</t>
  </si>
  <si>
    <t>งบเงินสะสม</t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</si>
  <si>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</si>
  <si>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</si>
  <si>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จ่ายขาดเงินสะสม</t>
  </si>
  <si>
    <t>รายการ</t>
  </si>
  <si>
    <t>ประมาณการ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</si>
  <si>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</si>
  <si>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</si>
  <si>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</si>
  <si>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</si>
  <si>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</si>
  <si>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สร้างความเข้มแข็งของชุมชน</t>
  </si>
  <si>
    <t>การศาสนา วัฒนธรรมและนันทนาการ</t>
  </si>
  <si>
    <t>รายจ่าย</t>
  </si>
  <si>
    <t>รายรับ</t>
  </si>
  <si>
    <t>-</t>
  </si>
  <si>
    <t>รวมรายรับ</t>
  </si>
  <si>
    <t>รายรับสูงกว่ารายจ่าย</t>
  </si>
  <si>
    <t>บวก</t>
  </si>
  <si>
    <t>หัก</t>
  </si>
  <si>
    <t>จ่ายจากเงินอุดหนุนเฉพาะกิจ</t>
  </si>
  <si>
    <t>รายละเอียด  2</t>
  </si>
  <si>
    <t xml:space="preserve">เงินฝากกองทุนส่งเสริมกิจการเทศบาล </t>
  </si>
  <si>
    <t>งบทรัพย์สิน</t>
  </si>
  <si>
    <t>ประเภททรัพย์สิน</t>
  </si>
  <si>
    <t>3.  เครื่องใช้สำนักงาน</t>
  </si>
  <si>
    <t>1.  เครื่องยนต์และยานพาหนะ</t>
  </si>
  <si>
    <t>2.  เครื่องมือเครื่องใช้และอุปกรณ์</t>
  </si>
  <si>
    <t xml:space="preserve">ลูกหนี้ </t>
  </si>
  <si>
    <t>รายละเอียด  1</t>
  </si>
  <si>
    <t xml:space="preserve">รายละเอียด  3    </t>
  </si>
  <si>
    <t>รายงานรายจ่ายที่ได้รับอนุมัติให้จ่ายจากเงินสะสม</t>
  </si>
  <si>
    <t>วันที่</t>
  </si>
  <si>
    <t>จำนวนเงินที่ได้รับอนุมัติ</t>
  </si>
  <si>
    <t>คงเหลือเบิกจ่าย</t>
  </si>
  <si>
    <t>ได้รับอนุมัติ</t>
  </si>
  <si>
    <t>จ่ายขาด</t>
  </si>
  <si>
    <t>ยืมเงินสะสม</t>
  </si>
  <si>
    <t>หมวด/ประเภท</t>
  </si>
  <si>
    <t>รายละเอียดประกอบงบแสดงผลการดำเนินงานจ่ายจากเงินรายรับ</t>
  </si>
  <si>
    <t>หมายเหตุประกอบงบการเงินเป็นส่วนหนึ่งของงบการเงินนี้</t>
  </si>
  <si>
    <t>ราคาทรัพย์สิน</t>
  </si>
  <si>
    <t>หมายเหตุประกอบงบแสดงฐานะการเงิน</t>
  </si>
  <si>
    <t>2.  เงินสด และเงินฝากธนาคาร</t>
  </si>
  <si>
    <t>จ่ายจากเงินรายรับ</t>
  </si>
  <si>
    <t>ประเภทประจำ</t>
  </si>
  <si>
    <t xml:space="preserve">  ค่าวัสดุ                        </t>
  </si>
  <si>
    <t xml:space="preserve">  ค่าสาธารณูปโภค</t>
  </si>
  <si>
    <t xml:space="preserve">  เงินอุดหนุน                   </t>
  </si>
  <si>
    <t xml:space="preserve">  ภาษีอากร</t>
  </si>
  <si>
    <t xml:space="preserve">  ค่าธรรมเนียมค่าปรับและใบอนุญาต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</si>
  <si>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</si>
  <si>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</si>
  <si>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รัฐบาลจัดสรรให้</t>
  </si>
  <si>
    <t xml:space="preserve">  อุดหนุนทั่วไป</t>
  </si>
  <si>
    <t xml:space="preserve">  อุดหนุนเฉพาะกิจ</t>
  </si>
  <si>
    <t xml:space="preserve">  รายได้จากทุน</t>
  </si>
  <si>
    <t xml:space="preserve">รายละเอียด  4    </t>
  </si>
  <si>
    <t xml:space="preserve">รายละเอียด  6    </t>
  </si>
  <si>
    <r>
      <rPr>
        <b/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</si>
  <si>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>รวมรายจ่าย</t>
  </si>
  <si>
    <t>(รายละเอียด 1)</t>
  </si>
  <si>
    <t>(รายละเอียด 3)</t>
  </si>
  <si>
    <t>(รายละเอียด 4)</t>
  </si>
  <si>
    <t>(รายละเอียด 5)</t>
  </si>
  <si>
    <t>(รายละเอียด 6)</t>
  </si>
  <si>
    <t xml:space="preserve">  เงินเดือน</t>
  </si>
  <si>
    <t xml:space="preserve">  ค่าจ้างชั่วคราว             </t>
  </si>
  <si>
    <t xml:space="preserve">  ค่าตอบแทน  </t>
  </si>
  <si>
    <t xml:space="preserve">  ค่าใช้สอย  </t>
  </si>
  <si>
    <t xml:space="preserve">  งบกลาง                       </t>
  </si>
  <si>
    <t>หมายเหตุ  1</t>
  </si>
  <si>
    <t>ยอดยกมา</t>
  </si>
  <si>
    <t>รับเพิ่มงวดนี้</t>
  </si>
  <si>
    <t>จำหน่ายงวดนี้</t>
  </si>
  <si>
    <t xml:space="preserve"> ก.  อสังหาริมทรัพย์</t>
  </si>
  <si>
    <t xml:space="preserve"> ข.  สังหาริมทรัพย์</t>
  </si>
  <si>
    <t>ธกส.</t>
  </si>
  <si>
    <t xml:space="preserve"> - เงินภาษีหัก ณ ที่จ่าย</t>
  </si>
  <si>
    <t xml:space="preserve"> - เงินประกันสัญญา</t>
  </si>
  <si>
    <t xml:space="preserve"> - ค่าใช้จ่ายในการจัดเก็บภาษีบำรุงท้องที่ 5%</t>
  </si>
  <si>
    <t>1.  เงินฝาก ก.ส.ท.</t>
  </si>
  <si>
    <t xml:space="preserve">  ค่าครุภัณฑ์                 </t>
  </si>
  <si>
    <t xml:space="preserve">  ค่าที่ดินและสิ่งก่อสร้าง                   </t>
  </si>
  <si>
    <t>(รายละเอียด 2)</t>
  </si>
  <si>
    <t>หมายเหตุ 5</t>
  </si>
  <si>
    <t>ภาษีโรงเรือนและที่ดิน</t>
  </si>
  <si>
    <t>ภาษีบำรุงท้องที่</t>
  </si>
  <si>
    <t>3.  เสาธง</t>
  </si>
  <si>
    <t xml:space="preserve">     ข. ในการสาธารณสุข</t>
  </si>
  <si>
    <t xml:space="preserve">     ง. ในงานบ้านงานครัว</t>
  </si>
  <si>
    <t xml:space="preserve">     จ. เครื่องใช้ไฟฟ้าและวิทยุ</t>
  </si>
  <si>
    <t xml:space="preserve">3.  เงินรับฝากต่าง ๆ  </t>
  </si>
  <si>
    <t xml:space="preserve"> - เงินอุดหนุนเฉพาะกิจเบี้ยยังชีพผู้สูงอายุ</t>
  </si>
  <si>
    <t xml:space="preserve"> - เงินอุดหนุนเฉพาะกิจเบี้ยยังชีพผู้พิการ</t>
  </si>
  <si>
    <t xml:space="preserve"> - เงินอุดหนุนเฉพาะกิจค่าตอบแทนครูผู้ดูแลเด็ก</t>
  </si>
  <si>
    <t>ค่าตอบแทน</t>
  </si>
  <si>
    <t>ค่าใช้สอย</t>
  </si>
  <si>
    <t>ค่าวัสดุ</t>
  </si>
  <si>
    <t>หมายเหตุ  6</t>
  </si>
  <si>
    <t>รายการปรับปรุงระหว่างปี</t>
  </si>
  <si>
    <t>2.  ลูกหนี้ภาษี</t>
  </si>
  <si>
    <t>4.  เงินสะสมที่สามารถนำไปใช้ได้</t>
  </si>
  <si>
    <t>หมายเหตุ 6.1</t>
  </si>
  <si>
    <t xml:space="preserve">     ก. ในการโยธา</t>
  </si>
  <si>
    <t xml:space="preserve">     ค. ในการโฆษณาและเผยแพร่</t>
  </si>
  <si>
    <t>เงินอุดหนุนเฉพาะกิจฝากจังหวัด</t>
  </si>
  <si>
    <t>เงินทุนโครงการเศรษฐกิจชุมชน</t>
  </si>
  <si>
    <t>เงินอุดหนุนเฉพาะกิจค้างจ่าย</t>
  </si>
  <si>
    <t>(หมายเหตุ 4)</t>
  </si>
  <si>
    <t>นายกเทศมนตรีเมืองชุมเห็ด</t>
  </si>
  <si>
    <t>ปลัดเทศบาลเมืองชุมเห็ด</t>
  </si>
  <si>
    <t>ผู้อำนวยการกองคลังเทศบาลเมืองชุมเห็ด</t>
  </si>
  <si>
    <t>เทศบาลเมืองชุมเห็ด</t>
  </si>
  <si>
    <t>1.  อาคารสำนักงาน</t>
  </si>
  <si>
    <t>2.  อาคารผลิตปุ๋ย</t>
  </si>
  <si>
    <t>2.  บอร์ดประชาสัมพันธ์</t>
  </si>
  <si>
    <t>4.  ศาลพระภูมิ/ ศาลพระพรหม</t>
  </si>
  <si>
    <t>5.  โรงจอดรถ</t>
  </si>
  <si>
    <t xml:space="preserve">     ฉ. เครื่องคอมพิวเตอร์</t>
  </si>
  <si>
    <t xml:space="preserve">     ช. ในการกีฬา</t>
  </si>
  <si>
    <t xml:space="preserve">     ซ. ในการเกษตร</t>
  </si>
  <si>
    <t xml:space="preserve">                   …………...…………………………นายกเทศมนตรีเมืองชุมเห็ด</t>
  </si>
  <si>
    <t xml:space="preserve">                   ..................................................ปลัดเทศบาลเมืองชุมเห็ด</t>
  </si>
  <si>
    <t xml:space="preserve">                   .................................................ผู้อำนวยการกองคลังเทศบาลเมืองชุมเห็ด</t>
  </si>
  <si>
    <t>ลูกหนี้เงินทุนโครงการเศรษฐกิจชุมชน</t>
  </si>
  <si>
    <t xml:space="preserve"> - ค่าปรับผิดกฎจราจร 25%</t>
  </si>
  <si>
    <t xml:space="preserve"> - ภาษีบำรุงท้องที่</t>
  </si>
  <si>
    <t xml:space="preserve"> - เงินอุดหนุนเฉพาะกิจค่ารักษาพยาบาลข้าราชการบำนาญ</t>
  </si>
  <si>
    <t xml:space="preserve"> - เงินอุดหนุนเฉพาะกิจประกันสังคม</t>
  </si>
  <si>
    <t xml:space="preserve"> - โชคเจริญมาร์เก็ตติ้ง</t>
  </si>
  <si>
    <t>หมายเหตุ 4</t>
  </si>
  <si>
    <t>ปีงบประมาณ  2556</t>
  </si>
  <si>
    <t xml:space="preserve">  -  ค่าจ้างเหมายามรักษาความปลอดภัย</t>
  </si>
  <si>
    <t xml:space="preserve">  -  ค่าจ้างเหมาแรงงานรายวัน เดือน </t>
  </si>
  <si>
    <t xml:space="preserve">  -  ค่าตอบแทนอาสาสมัครป้องกันภัยฝ่ายพลเรือน (อปพร.) </t>
  </si>
  <si>
    <t xml:space="preserve">  -  ค่าตอบแทนผู้ปฏิบัติงานแพทย์ฉุกเฉิน (EMS)</t>
  </si>
  <si>
    <t xml:space="preserve">  -  ค่าอาหารเสริม (นม)</t>
  </si>
  <si>
    <t>ค่าครุภัณฑ์</t>
  </si>
  <si>
    <t>ลำดับ</t>
  </si>
  <si>
    <t>จำนวนเงินตาม</t>
  </si>
  <si>
    <t>ใบอนุมัติประจำงวด</t>
  </si>
  <si>
    <t>เบิกเกินส่งคืน</t>
  </si>
  <si>
    <t xml:space="preserve">  ค่าจ้างประจำ    </t>
  </si>
  <si>
    <t xml:space="preserve">รายละเอียด  5   </t>
  </si>
  <si>
    <t xml:space="preserve">  รายจ่ายอื่น</t>
  </si>
  <si>
    <t xml:space="preserve">      …...………………………..... นายกเทศมนตรีเมืองชุมเห็ด         ………………………….................ปลัดเทศบาลเมืองชุมเห็ด       …….....................................ผู้อำนวยการกองคลังเทศบาลเมืองชุมเห็ด</t>
  </si>
  <si>
    <t xml:space="preserve">        - ครุภัณฑ์ก่อสร้าง</t>
  </si>
  <si>
    <t xml:space="preserve">        - ครุภัณฑ์สำรวจ</t>
  </si>
  <si>
    <t xml:space="preserve">        - ครุภัณฑ์วิทยาศาสตร์และการแพทย์</t>
  </si>
  <si>
    <t>การเกษตร</t>
  </si>
  <si>
    <t>สังคมสงเคราะห์</t>
  </si>
  <si>
    <t>ตั้งแต่วันที่   1  ตุลาคม  2556  ถึงวันที่  30  กันยายน  2557</t>
  </si>
  <si>
    <t xml:space="preserve">  รายได้จากสาธารณูปโภคและการพาณิชย์</t>
  </si>
  <si>
    <t xml:space="preserve">  ณ  วันที่  30  กันยายน  2557</t>
  </si>
  <si>
    <t>ณ  วันที่  30  กันยายน  2557</t>
  </si>
  <si>
    <t>อิสลาม</t>
  </si>
  <si>
    <t xml:space="preserve"> - ค่าปรับการผิดสัญญา</t>
  </si>
  <si>
    <t xml:space="preserve"> - แห่เทียนเข้าพรรษา</t>
  </si>
  <si>
    <t xml:space="preserve">  -  ค่าจ้างเหมาแรงงานหรือจ้างเหมาแรงงาน</t>
  </si>
  <si>
    <t xml:space="preserve">  -  ค่าเช่าเครื่องถ่าย</t>
  </si>
  <si>
    <t xml:space="preserve">  -  ค่าเช่าศูนย์ อปพร</t>
  </si>
  <si>
    <t xml:space="preserve">  -  ครุภัณฑ์รถบรรทุกพร้อมติดตั้งไฮโดรลิก</t>
  </si>
  <si>
    <t xml:space="preserve">  -  ครุภัณฑ์รถตักหน้าขุดหลัง</t>
  </si>
  <si>
    <t xml:space="preserve"> - โครงการก่อสร้างลานกีฬาหมู่ที่  14</t>
  </si>
  <si>
    <t xml:space="preserve"> - โครงการก่อสร้างรั้ว คสล. พร้อมติดตั้งโคมไฟแสงสว่าง</t>
  </si>
  <si>
    <t xml:space="preserve"> - โครงการก่อสร้างต่อเติมอาคารเอนกประสงค์</t>
  </si>
  <si>
    <t xml:space="preserve"> - โครงการก่อสร้างอาคารศูย์ อปพร. หมู่ที่ 6</t>
  </si>
  <si>
    <t xml:space="preserve"> - โครงการก่อสร้างอาคารศูนย์อบรมเด็กก่อนเกณฑ์ของเทศบาล</t>
  </si>
  <si>
    <t xml:space="preserve"> - โครงการก่อสร้างปรับปรุงซ่อมแซมถนนดินลงหินคลุกเขต 1 - 3</t>
  </si>
  <si>
    <t xml:space="preserve"> - โครงการก่อสร้างและติดตั้งถังกรองตะกอนและสนิมเหล็กแบบกรองเร็ว หมู่ 10 และหมู่ 21</t>
  </si>
  <si>
    <t xml:space="preserve"> - โครงการก่อสร้างวางท่อระบายน้ำ คสล. และบ่อพัก คสล. พร้อมขยายผิวจราจร คสล. หมู่ 1</t>
  </si>
  <si>
    <t xml:space="preserve"> - โครงการก่อสร้างระบบประปาบาดาลขนาดเล็กหอถึงเหล็กแบบทรงแชมเปญเทศบาลเมืองชขุมเห็ด</t>
  </si>
  <si>
    <t xml:space="preserve"> - โครงการก่อสร้างทางข้ามลำห้วยลุงผิวจราจรพร้อมวาท่อ คสล. หมู่ 4</t>
  </si>
  <si>
    <t xml:space="preserve">  -  ค่าวัสดุการศึกษาศูนย์พัฒนาเด็กเล็ก </t>
  </si>
  <si>
    <t>งบกลาง - เงินสมทบประกันสังคม</t>
  </si>
  <si>
    <t>เงินเดือน</t>
  </si>
  <si>
    <t xml:space="preserve"> - เงินสมทบประกันสังคม</t>
  </si>
  <si>
    <t xml:space="preserve"> -  เงินเดือนครูผู้ดูแลเด็ก</t>
  </si>
  <si>
    <t>สัญญาซื้อขายเลขที่ 6/2555  ลงวันที่ 15 กันยายน 2557</t>
  </si>
  <si>
    <t>เงินสะสม  วันที่  1  ตุลาคม  2556</t>
  </si>
  <si>
    <t>เงินสะสม 30 กันยายน 2557   ประกอบด้วย</t>
  </si>
  <si>
    <t>รายจ่ายค้างจ่ายเหลือจ่าย</t>
  </si>
  <si>
    <t>เงินสะสม 30 กันยายน 2557</t>
  </si>
  <si>
    <t>เงินที่มีผู้อุทิศให้</t>
  </si>
  <si>
    <t>ปีงบประมาณ 2557</t>
  </si>
  <si>
    <t>ยังไม่ก่อหนี้ผูกพัน</t>
  </si>
  <si>
    <t>ปี  2557</t>
  </si>
  <si>
    <t>31 มค 2556</t>
  </si>
  <si>
    <t>โครงการก่อสร้างรางระบายน้ำรูปตัวยู</t>
  </si>
  <si>
    <t>สมัยสามัญสมัยที่  1</t>
  </si>
  <si>
    <t>พร้อมฝาปิด จำนวน 3 ช่วง ม.3</t>
  </si>
  <si>
    <t>ครั้งที่ 5</t>
  </si>
  <si>
    <t>วันที่ 31 มค 2556</t>
  </si>
  <si>
    <t>และ สมัยวิสามัญสมัยที่ 1</t>
  </si>
  <si>
    <t>ครั้งที่ 1</t>
  </si>
  <si>
    <t>วันที่ 29 พค 2556</t>
  </si>
  <si>
    <t>โครงการก่อสร้างถนน คสล. พร้อมราง</t>
  </si>
  <si>
    <t>ระบายน้ำรูปตัวยูพร้อมฝาปิดรูตัวยู ม.22</t>
  </si>
  <si>
    <t>โครงการขยายผิวจราจรพร้อมวางท่อ</t>
  </si>
  <si>
    <t>ระบายน้ำ ม.11</t>
  </si>
  <si>
    <t>โครงการก่อสร้างอาคารกรองน้ำใสพร้อม</t>
  </si>
  <si>
    <t>ติดตั้งเครื่องกรองน้ำบาดาลฯ</t>
  </si>
  <si>
    <t>29 เมย 2556</t>
  </si>
  <si>
    <t>จัดซื้อรถบรรทุกขยะมูลฝอยแบบอัดท้าย</t>
  </si>
  <si>
    <t>สมัยสามัญสมัยที่  2</t>
  </si>
  <si>
    <t>เครื่องยนต์ดีเซล ชนิด 6 ล้อ ขนาด 6 ตัน</t>
  </si>
  <si>
    <t>ครั้งที่  2</t>
  </si>
  <si>
    <t>วันที่  29 เมย 2556</t>
  </si>
  <si>
    <t>29 พย 2556</t>
  </si>
  <si>
    <t>โครงการก่อสร้างและติดตั้งถังกรองตะกอน</t>
  </si>
  <si>
    <t>สมัยสามัญสมัยที่ 4</t>
  </si>
  <si>
    <t>และสนิมแบบเร็ว ม.10</t>
  </si>
  <si>
    <t>วันที่  29 พย 2556</t>
  </si>
  <si>
    <t>(โอนงบประมาณตั้งจ่าย)</t>
  </si>
  <si>
    <t>และสนิมแบบเร็ว ม.21</t>
  </si>
  <si>
    <t>โครงการก่อสร้างระบบประปาบาดาล</t>
  </si>
  <si>
    <t>ขนาดเล็กหอถังเหล็กแบบทรงเชมเปญ ม.12</t>
  </si>
  <si>
    <t>สัญญาจ้างเลขที่ 18/2557  ลงวันที่  15 สิงหาคม  2557</t>
  </si>
  <si>
    <t>สัญญาซื้อขายเลขที่ 16/2557 ลงวันที่ 24  เมษายน  2557</t>
  </si>
  <si>
    <t xml:space="preserve">  -  ค่าอาหารกลางวันศูนย์เด็กเล็กหนองม่วง</t>
  </si>
  <si>
    <t>บันทึกตกลงจ้างเลขที่  30/2557 ลงวันที่  9 กันยายน  2557</t>
  </si>
  <si>
    <t>บันทึกตกลงเช่า เลขที่  1/2557 ลงวันที่ 1 ตุลาคม  2556</t>
  </si>
  <si>
    <t>สัญญาซื้อขาย เลขที่E4/2557 ลงวันที่ 15 กรกฎาคม 2557</t>
  </si>
  <si>
    <t>สัญญาจ้าง เลขที่ 4/2557 ลงวันที่ 1 ตุลาคม  2556</t>
  </si>
  <si>
    <t>บันทึกตกลงจ้างเหมา เลขที่ 1-4/2557 ลงวันที่  1 ตุลาคม  2556</t>
  </si>
  <si>
    <t>สัญญาเช่าห้องแถว  ลงวันที่  20 กันยายน 2556</t>
  </si>
  <si>
    <t>สัญญาซื้อขาย เลขที่E3/2557 ลงวันที่ 10 กรกฎาคม 2558</t>
  </si>
  <si>
    <t>สัญญาจ้างให้บริการ เลขที่ 1/2557 ลงวันที่  1 ตุลาคม  2556</t>
  </si>
  <si>
    <t>อุตสาหกรรมและการโยธา</t>
  </si>
  <si>
    <t xml:space="preserve">เงินเดือน จำนวน  12,908,781.00  บาท  ประกอบด้วย </t>
  </si>
  <si>
    <t xml:space="preserve">ค่าจ้างชั่วคราว  จำนวน  4,739,200.00 บาท  ประกอบด้วย </t>
  </si>
  <si>
    <t xml:space="preserve">ค่าตอบแทน จำนวน  3,386,922.00 บาท  ประกอบด้วย </t>
  </si>
  <si>
    <t>ค่าใช้สอย  จำนวน  7,589,495.89   บาท  ประกอบด้วย</t>
  </si>
  <si>
    <t>ค่าวัสดุ จำนวน  5,213,215.05  บาท  ประกอบด้วย</t>
  </si>
  <si>
    <t>งบกลาง   จำนวน  19,751,957.30  บาท  ประกอบด้วย</t>
  </si>
  <si>
    <t>งบแสดงผลการดำเนินงานจ่ายจากเงินรายรับ(รวมอุดหนุนเฉพาะกิจ)</t>
  </si>
  <si>
    <t>เงินฝากจังหวัด</t>
  </si>
  <si>
    <t>ภาษีป้าย</t>
  </si>
  <si>
    <t>รายจ่ายรอจ่าย</t>
  </si>
  <si>
    <t>งบทดลอง</t>
  </si>
  <si>
    <t>ณ วันที่  30  กันยายน  2557</t>
  </si>
  <si>
    <t>รหัสบัญชี</t>
  </si>
  <si>
    <t>เดบิท</t>
  </si>
  <si>
    <t>เครดิต</t>
  </si>
  <si>
    <t>ธ.กรุงไทย ประเภทฝากประจำ  เลขที่บัญชี  284-2-01576-2</t>
  </si>
  <si>
    <t>ธ.กรุงไทย ประเภทออมทรัพย์  เลขที่บัญชี  308-1-91967-3</t>
  </si>
  <si>
    <t>ธ.กรุงไทย ประเภทกระแสรายวัน   เลขที่บัญชี  308-6-04082-3</t>
  </si>
  <si>
    <t xml:space="preserve">ธ.กรุงไทย ประเภทออมทรัพย์  เลขที่บัญชี  284-0-06224-0 </t>
  </si>
  <si>
    <t>ธ.กรุงไทย ประเภทกระแสรายวัน  เลขที่บัญชี  284-6-00346-7</t>
  </si>
  <si>
    <t>ธ.ก.ส. ประเภทออมทรัพย์  เลขที่บัญชี 040-2-28436-1</t>
  </si>
  <si>
    <t>ธ.ก.ส. ประเภทกระแสรายวัน  เลขที่บัญชี 040-5-00342-5</t>
  </si>
  <si>
    <t>ธ.ก.ส. ประเภทออมทรัพย์  เลขที่บัญชี 040-2-47511-4</t>
  </si>
  <si>
    <t>ธ.ก.ส. ประเภทฝากประจำ  เลขที่บัญชี  040-310000006042</t>
  </si>
  <si>
    <t>ธ. ออมสิน ประเภทออมทรัพย์  เลขที่บัญชี 096-020056011248</t>
  </si>
  <si>
    <t>ธ. ออมสิน ประเภทกระแสรายวัน  เลขที่บัญชี 096-0000161505</t>
  </si>
  <si>
    <t>ธ. อิสลาม ประเภทประจำ  เลขที่บัญชี 132-2-0003-4</t>
  </si>
  <si>
    <t>เงินฝากคลังจังหวัด</t>
  </si>
  <si>
    <t>เงินฝาก ก.ส.ท.</t>
  </si>
  <si>
    <t>เงินสด</t>
  </si>
  <si>
    <t>ลูกหนี้ภาษี - โรงเรือนและที่ดิน</t>
  </si>
  <si>
    <t>ลูกหนี้ภาษี - บำรุงท้องที่</t>
  </si>
  <si>
    <t>ลูกหนี้ภาษี - ป้าย</t>
  </si>
  <si>
    <t>ลูกหนี้เงินยืมเงินงบประมาณ</t>
  </si>
  <si>
    <t xml:space="preserve">ลูกหนี้เงินยืมเงินสะสม </t>
  </si>
  <si>
    <t>เงินเดือน (ฝ่ายการเมือง)</t>
  </si>
  <si>
    <t>เงินเดือน (ฝ่ายประจำ)</t>
  </si>
  <si>
    <t>ค่าจ้างประจำ  (ฝ่ายประจำ)</t>
  </si>
  <si>
    <t>ค่าจ้างชั่วคราว  (ฝ่ายประจำ)</t>
  </si>
  <si>
    <t>ค่าสาธารณูปโภค</t>
  </si>
  <si>
    <t>เงินอุดหนุน</t>
  </si>
  <si>
    <t>รายจ่ายอื่น</t>
  </si>
  <si>
    <t>เงินรับฝาก (หมายเหตุ 1)</t>
  </si>
  <si>
    <t>เงินรับฝาก - เงินทุนโครงการเศรษฐกิจชุมชน</t>
  </si>
  <si>
    <t>รายจ่ายค้างจ่าย (หมายเหตุ 2)</t>
  </si>
  <si>
    <t>เงินอุดหนุนเฉพาะกิจค้างจ้าย (หมายเหตุ 3)</t>
  </si>
  <si>
    <t>ทุนสำรองเงินสะสม (หมายเหตุ 4)</t>
  </si>
  <si>
    <t>เงินสะสม (หมายเหตุ 5)</t>
  </si>
  <si>
    <t>รายละเอียดประกอบงบทดลอง</t>
  </si>
  <si>
    <t>วันที่  30  กันยายน   2557</t>
  </si>
  <si>
    <t>เงินรับฝาก  ประกอบด้วย</t>
  </si>
  <si>
    <t>ที่</t>
  </si>
  <si>
    <t>ภาษีหัก  ณ ที่จ่าย 1%</t>
  </si>
  <si>
    <t>เงินประกันสัญญา</t>
  </si>
  <si>
    <t>เงินประกันซอง</t>
  </si>
  <si>
    <t>ค่าใช้จ่าย 5%</t>
  </si>
  <si>
    <t>ค่าปรับจราจร 25%</t>
  </si>
  <si>
    <t>ค่ารักษาข้าราชการบำนาญ</t>
  </si>
  <si>
    <t>ส่งจังหวัด</t>
  </si>
  <si>
    <t>เงินสงเคราะห์เบี้ยยังชีพผู้พิการ</t>
  </si>
  <si>
    <t>เงินสงเคราะห์เบี้ยยังชีพผู้สูงอายุ</t>
  </si>
  <si>
    <t>เงินสมทบประกันสังคม</t>
  </si>
  <si>
    <t>เงินค่าจ้างครูพี่เลี้ยง</t>
  </si>
  <si>
    <t>เจ้าหนี้ - โชคเจริญมาร์เก็ตติ้ง</t>
  </si>
  <si>
    <t>ค่าปรับการผิดสัญญา</t>
  </si>
  <si>
    <t>แห่เทียนเข้าพรรษา</t>
  </si>
  <si>
    <t>หมายเหตุ  2</t>
  </si>
  <si>
    <t>รายจ่ายค้างจ่าย  ประกอบด้วย</t>
  </si>
  <si>
    <t>ค่าตอบแทน - ค่าตอบแทน อปพร.</t>
  </si>
  <si>
    <t>ค่าวัสดุ - อาหารเสริม(นม)</t>
  </si>
  <si>
    <t>ก่อหนี้แล้ว</t>
  </si>
  <si>
    <t>ค่าใช้สอย - ค่าเช่าเครื่องถ่าย</t>
  </si>
  <si>
    <t>ค่าใช้สอย - ค่าเช่าศูนย์ อปพร.</t>
  </si>
  <si>
    <t>ค่าใช้สอย - ค่าจ้างเหมายามรักษาความปลอดภัย</t>
  </si>
  <si>
    <t>ค่าใช้สอย - ค่าเหมาแรงงานหรือจ้างเหมาบริการ</t>
  </si>
  <si>
    <t>ค่าใช้สอย - ค่าเหมาแรงงาน</t>
  </si>
  <si>
    <t>ค่าใช้สอย - โครงการแพทย์ฉุกเฉิน</t>
  </si>
  <si>
    <t>ค่าใช้สอย - ค่าจ้างทำอาหารศูนย์พัฒนาเด็กเล็กหนองม่วง</t>
  </si>
  <si>
    <t>ค่าครุภัณฑ์ - รถบรรทุกพร้อมติดตั้งไฮโดรลิก</t>
  </si>
  <si>
    <t>ค่าครุภัณฑ์ - รถตักหน้าขุดหลัง</t>
  </si>
  <si>
    <t>ยังไม่ก่อหนี้</t>
  </si>
  <si>
    <t xml:space="preserve"> - โครงการก่อสร้างระบบประปาบาดาลขนาดเล็กหอถึงเหล็กแบบทรงแชมเปญเทศบาลเมืองชุมเห็ด</t>
  </si>
  <si>
    <t>12.10</t>
  </si>
  <si>
    <t>หมายเหตุ  3</t>
  </si>
  <si>
    <t>เงินอุดหนุนเฉพาะกิจค้างจ่าย  ประกอบด้วย</t>
  </si>
  <si>
    <t>ยกมา</t>
  </si>
  <si>
    <t>ค่าวัสดุศูนย์เด็ก</t>
  </si>
  <si>
    <t>เงินเดือนครูผู้ดูแลเด็ก</t>
  </si>
  <si>
    <t>หมายเหตุ  4</t>
  </si>
  <si>
    <t>ทุนสำรองเงินสะสม  ประกอบด้วย</t>
  </si>
  <si>
    <t>ทุนสำรองเงินสะสม  1 ตุลาคม 2556</t>
  </si>
  <si>
    <t>ทุนสำรองเงินสะสม ณ  30  กันยายน  2557</t>
  </si>
  <si>
    <t>ณ  วันที่  30  กันยายน   2557</t>
  </si>
  <si>
    <t>เงินสะสม  1 ตุลาคม  2556</t>
  </si>
  <si>
    <t>รับจริงสูงกว่ารายจ่ายจริง</t>
  </si>
  <si>
    <t>เงินทุนสำรองเงินสะสม 25%</t>
  </si>
  <si>
    <t>รายรับจริงสูงกว่ารายจ่ายจริงหลังหักทุนสำรองเงินสะสม</t>
  </si>
  <si>
    <t>รายจ่ายค้างจ่าย ปี 2556</t>
  </si>
  <si>
    <t>รับคืนเงินของปี งบประมาณ 2556</t>
  </si>
  <si>
    <t>รับคืนเงินเดือน</t>
  </si>
  <si>
    <t>รับคืนค่าใช้จ่ายไปราชการ</t>
  </si>
  <si>
    <t>รับคืนโครงการวางท่อระบายน้ำ คสล. พร้อมบ่อพัก หมู่ 11</t>
  </si>
  <si>
    <t>จ่ายเงินสะสม - ตกเบิกเงินเดือน</t>
  </si>
  <si>
    <t>จ่ายเงินสะสม - โครงการก่อสร้างระบบประปาบาดาลขนาดเล็ก หอถังเหล็กแบบทรงเชมเปญ ม.12</t>
  </si>
  <si>
    <t>จ่ายเงินสะสม - โครงการก่อสร้างอาคารกรองน้ำใสฯ</t>
  </si>
  <si>
    <r>
      <t>จ่ายเงินสะสม - โ</t>
    </r>
    <r>
      <rPr>
        <sz val="12"/>
        <color theme="1"/>
        <rFont val="TH Sarabun New"/>
        <family val="2"/>
      </rPr>
      <t>ครงการก่อสร้างรางระบายน้ำรูปวยูพร้อมฝาปิด จำนวน 3 ช่วง  ม.3</t>
    </r>
  </si>
  <si>
    <r>
      <t>จ่ายเงินสะสม -</t>
    </r>
    <r>
      <rPr>
        <sz val="12"/>
        <color theme="1"/>
        <rFont val="TH Sarabun New"/>
        <family val="2"/>
      </rPr>
      <t xml:space="preserve"> โครงการก่อสร้างถนน คสล.พร้อมรางระบายน้ำรูปตัวยูพร้อมฝาปิดรูปตัวยู ม.22</t>
    </r>
  </si>
  <si>
    <t>จ่ายเงินสะสม - จัดซื้อรถบรรทุกขยะมูลฝอย</t>
  </si>
  <si>
    <t>จ่ายเงินสะสม - โครงการขยายผิวจราจรพร้อมวางท่อ ม.11</t>
  </si>
  <si>
    <t>เงินสะสม  30  กันยายน   2557</t>
  </si>
  <si>
    <t>เงินสะสม  30  กันยายน   2557  ประกอบด้วย</t>
  </si>
  <si>
    <t>1.</t>
  </si>
  <si>
    <t>ลูกหนี้ค่าภาษี - โรงเรือนและที่ดิน</t>
  </si>
  <si>
    <t>ลูกหนี้ค่าภาษี - บำรุงท้องที่</t>
  </si>
  <si>
    <t>2.</t>
  </si>
  <si>
    <t>ลูกหนี้ค่าภาษี - ป้าย</t>
  </si>
  <si>
    <t>3.</t>
  </si>
  <si>
    <t>ลูกหนี้ค่าภาษี -โรงเรือนและที่ดิน</t>
  </si>
  <si>
    <t>4.</t>
  </si>
  <si>
    <t>เงินสะสมที่อนุมัติแล้วแต่ยังไม่ดำเนินการ(ไม่ก่อหนี้)</t>
  </si>
  <si>
    <t>5.</t>
  </si>
  <si>
    <t>เงินสะสมที่อนุมัติและทำสัญญาแล้ว</t>
  </si>
  <si>
    <t>6.</t>
  </si>
  <si>
    <t>7.</t>
  </si>
  <si>
    <t>เงินสะสมที่สามารถนำไปใช้ได้</t>
  </si>
  <si>
    <t>เลขที่                / 2557</t>
  </si>
  <si>
    <t>ใบผ่านรายการบัญชีทั่วไป</t>
  </si>
  <si>
    <t>ฝ่าย บริหารงานคลัง</t>
  </si>
  <si>
    <t>เงินอุดหนุนเฉพาะกิจฝากคลังจังหวัด</t>
  </si>
  <si>
    <t>เงินรายรับ</t>
  </si>
  <si>
    <t>บันทึกรับเงินอุดหนุนเฉพาะกิจค่าวัสดุศูนย์เด็ก</t>
  </si>
  <si>
    <t>เงินรายได้ - เงินอุดหนุนเฉพาะกิจ(ค่าวัสดุศูนย์เด็ก)</t>
  </si>
  <si>
    <t>บันทึกเงินรายรับเข้าเงินรายได้อุดหนุนเฉพาะกิจค่าวัสดุศูนย์เด็ก</t>
  </si>
  <si>
    <t>เงินอุดหนุนเฉพาะกิจ - ค่าวัสดุศูนย์เด็ก</t>
  </si>
  <si>
    <t>เงินอุดหนุนเฉพาะกิจค้างจ่าย - ค่าวัสดุศูนย์เด็ก</t>
  </si>
  <si>
    <t>บันทึกรายจ่ายเงินอุดหนุนเฉพาะกิจค่าวัสดุศูนย์ตั้งเป็นค้างจ่าย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</si>
  <si>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</si>
  <si>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</si>
  <si>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</si>
  <si>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 xml:space="preserve">เงินรายรับ </t>
  </si>
  <si>
    <t>บันทึกรายการตั้งบัญชีลูกหนี้ภาษีประจำปีงบประมาณ  2557</t>
  </si>
  <si>
    <t>เงินรายได้ - ภาษีโรงเรือนและที่ดิน</t>
  </si>
  <si>
    <t>เงินรายได้ - ภาษีบำรุงท้องที่</t>
  </si>
  <si>
    <t>เงินรายได้ - ภาษีป้าย</t>
  </si>
  <si>
    <t>บันทึกเงินรายได้</t>
  </si>
  <si>
    <t>ค่าตอบแทน - กรรมการตรวจงานจ้าง</t>
  </si>
  <si>
    <t>ลูกหนี้เงินยืมงบประมาณ</t>
  </si>
  <si>
    <t>บันทึกส่งใช้เงินยืมค่ากรรมการตรวจงานจ้างปีงบประมาณ  2557</t>
  </si>
  <si>
    <t xml:space="preserve">ค่าตอบแทน  </t>
  </si>
  <si>
    <t>บันทึกรายการตั้งรายจ่ายค้างจ่ายปีงบประมาณ  2557</t>
  </si>
  <si>
    <t>ค่าตอบแทน - ประโยชน์ตอบแทนอื่นเป็นกรณีพิเศษ 2557</t>
  </si>
  <si>
    <t>บันทึกรายการตั้งประโยชน์ตอบแทนอื่นเป็นกรณีพิเศษเป็นรายจ่ายรอจ่าย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</si>
  <si>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</si>
  <si>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</si>
  <si>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>เงินรับฝาก - เบี้ยยังชีพผู้สูงอายุ</t>
  </si>
  <si>
    <t>เงินรับฝาก - เบี้ยยังชีพผู้พิการ</t>
  </si>
  <si>
    <t>ปรับปรุงรายการเงินอุดหนุนเฉพะกิจเบี้ยยังชีพเป็นเงินรับฝากเพื่อส่งจังหวัด</t>
  </si>
  <si>
    <t>เงินอุดหนุนเฉพาะกิจ - ประกันสังคม</t>
  </si>
  <si>
    <t>เงินอุดหนุนเฉพาะกิจ - เงินเดือนครู</t>
  </si>
  <si>
    <t>เงินอุดหนุนเฉพาะกิจค้างจ่าย - ประกันสังคม</t>
  </si>
  <si>
    <t>เงินอุดหนุนเฉพาะกิจค้างจ่าย - เงินเดือนครู</t>
  </si>
  <si>
    <t>บันทึกรายการเงินอุดหนุนเฉพาะกิจเป็นค้างจ่าย</t>
  </si>
  <si>
    <t>เงินรายได้ - ค่าปรับการผิดสัญญา</t>
  </si>
  <si>
    <t>เงินรับฝาก - ค่าปรับการผิดสัญญา</t>
  </si>
  <si>
    <t>ปรับปรุงค่าปรับการผิดสัญญาของโครงการที่จ่ายจากเงินอุดหนุนเฉพาะกิจ</t>
  </si>
  <si>
    <t>เป็นรายการเงินรับฝากเพื่อนำส่งจังหวัด</t>
  </si>
  <si>
    <t>เงินรับฝาก - ลูกหนี้ภาษีบำรุงท้องที่</t>
  </si>
  <si>
    <t>บันทึกรายการปรับปรุงเนื่องจากครบกำหนด</t>
  </si>
  <si>
    <t>เงินรายได้ - รายได้เบ็ดเตล็ด</t>
  </si>
  <si>
    <t>เงินสะสม</t>
  </si>
  <si>
    <t>ปิดบัญชีรายจ่ายค้างจ่ายเหลือที่จ่ายปี 2556 เข้าเงินสะสม</t>
  </si>
  <si>
    <t>ปรับปรุงบัญชีเนื่องจากบันทึกผิดหมวด</t>
  </si>
  <si>
    <t>เงินรายได้ - เงินอุดหนุนเฉพาะกิจ - เบี้ยยังชีพผู้สูงอายุ</t>
  </si>
  <si>
    <t>เงินรายได้ - เงินอุดหนุนเฉพาะกิจ - เบี้ยยังชีพผู้พิการ</t>
  </si>
  <si>
    <t>เงินรายได้ - เงินอุดหนุนเฉพาะกิจ - บำนาญ</t>
  </si>
  <si>
    <t>เงินรายได้ - เงินอุดหนุนเฉพาะกิจ - ประกันสังคม</t>
  </si>
  <si>
    <t>เงินรายได้ - เงินอุดหนุนเฉพาะกิจ - ค่าตอบแทนครู</t>
  </si>
  <si>
    <t>เงินรายได้ - เงินอุดหนุนเฉพาะกิจ - เงินเดือนครู</t>
  </si>
  <si>
    <t>เงินรายได้ - เงินอุดหนุนเฉพาะกิจ - ค่ารักษาครู</t>
  </si>
  <si>
    <t>เงินรายได้ - เงินอุดหนุนเฉพาะกิจ - บำเหน็จดำรงชีพ</t>
  </si>
  <si>
    <t>เงินรายได้ - เงินอุดหนุนเฉพาะกิจ - โครงการป้องกันและแก้ไขปัญหายาเสพติด</t>
  </si>
  <si>
    <t>เงินรายได้ - เงินอุดหนุนเฉพาะกิจ - ค่าวัสดุการศึกษาศูนย์เด็ก</t>
  </si>
  <si>
    <t>เงินอุดหนุนเฉพาะกิจ - บำนาญ</t>
  </si>
  <si>
    <t>เงินอุดหนุนเฉพาะกิจ - ค่าตอบแทนครู</t>
  </si>
  <si>
    <t>เงินอุดหนุนเฉพาะกิจ - ค่ารักษาครู</t>
  </si>
  <si>
    <t>เงินอุดหนุนเฉพาะกิจ - บำเหน็จดำรงชีพ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</si>
  <si>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</si>
  <si>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ค่าวัสดุการศึกษาศูนย์เด็ก</t>
  </si>
  <si>
    <t>บันทึกรายการปิดบัญชีเงินอุดหนุนเฉพาะกิจ</t>
  </si>
  <si>
    <t>อากรการฆ่าสัตว์</t>
  </si>
  <si>
    <t>ค่าธรรมเนียมเกี่ยวกับโรงฆ่าสัตว์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</si>
  <si>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</si>
  <si>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</si>
  <si>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ค่าธรรมเนียมเก็บขนอุจจาระหรือสิ่งปฏิกูล</t>
  </si>
  <si>
    <t>ค่าธรรมเนียมจดทะเบียนพาณิชย์</t>
  </si>
  <si>
    <t>ค่าปรับผู้กระทำผิดกฎจราจร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</si>
  <si>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</si>
  <si>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</si>
  <si>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ค่าใบอนุญาตจำหน่ายสุราและยาสูบ</t>
  </si>
  <si>
    <t>ค่าใบอนุญาตอื่น ๆ</t>
  </si>
  <si>
    <t>ดอกเบี้ย กสท.</t>
  </si>
  <si>
    <t>ดอกเบี้ยเงินฝากธนาคาร</t>
  </si>
  <si>
    <t>ค่าจำหน่ายเอกสารและแบบแปลน</t>
  </si>
  <si>
    <t>ค่าจำหน่ายแบบพิมพ์และคำร้อง</t>
  </si>
  <si>
    <t>ค่าบริการการแพทย์ฉุกเฉิน</t>
  </si>
  <si>
    <t>รายได้เบ็ดเตล็ดอื่น ๆ</t>
  </si>
  <si>
    <t>ภาษีและค่าธรรมเนียมรถยนต์หรือล้อเลื่อน</t>
  </si>
  <si>
    <t>ภาษีมูลค่าเพิ่มตาม พ.ร.บ. กำหนดแผนฯ</t>
  </si>
  <si>
    <t xml:space="preserve">ภาษีมูลค่าเพิ่ม 1 ใน 9 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</si>
  <si>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</si>
  <si>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</si>
  <si>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</si>
  <si>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</si>
  <si>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</si>
  <si>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</si>
  <si>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</t>
  </si>
  <si>
    <t>ค่าจ้างประจำ (ฝ่ายประจำ)</t>
  </si>
  <si>
    <t>ค่าจ้างชั่วคราว (ฝ่ายประจำ)</t>
  </si>
  <si>
    <t>คำอธิบาย</t>
  </si>
  <si>
    <t>เพื่อบันทึกรายการปิดบัญชีรายรับ รายจ่าย ตามงบประมาณส่วนต่างปิดเช้าบัญชีเงินสะสม</t>
  </si>
  <si>
    <t>เลขที่                / 2556</t>
  </si>
  <si>
    <t>วันที่  30  กันยายน   2556</t>
  </si>
  <si>
    <t>ทุนสำรองเงินสะสม</t>
  </si>
  <si>
    <t>ปิดบัญชีเงินสะสมเข้าทุนสำรองเงินสะสม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</si>
</sst>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#,##0.00_ ;[Red]\-#,##0.00\ "/>
  </numFmts>
  <fonts count="32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15"/>
      <color theme="1"/>
      <name val="TH Sarabun New"/>
      <family val="2"/>
    </font>
    <font>
      <sz val="16"/>
      <color rgb="FFFF0000"/>
      <name val="TH SarabunPSK"/>
      <family val="2"/>
    </font>
    <font>
      <b/>
      <sz val="10"/>
      <color indexed="81"/>
      <name val="Tahoma"/>
      <family val="2"/>
    </font>
    <font>
      <sz val="16"/>
      <color theme="1"/>
      <name val="TH Sarabun New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2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188" fontId="10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" fillId="0" borderId="0"/>
    <xf numFmtId="0" fontId="7" fillId="0" borderId="0"/>
  </cellStyleXfs>
  <cellXfs count="390">
    <xf numFmtId="0" fontId="0" fillId="0" borderId="0" xfId="0"/>
    <xf numFmtId="0" fontId="11" fillId="0" borderId="0" xfId="0" applyFont="1"/>
    <xf numFmtId="0" fontId="2" fillId="0" borderId="0" xfId="7" applyFont="1" applyAlignment="1">
      <alignment horizontal="center"/>
    </xf>
    <xf numFmtId="0" fontId="3" fillId="0" borderId="0" xfId="7" applyFont="1"/>
    <xf numFmtId="188" fontId="3" fillId="0" borderId="0" xfId="5" applyFont="1"/>
    <xf numFmtId="188" fontId="3" fillId="0" borderId="0" xfId="5" applyFont="1" applyBorder="1"/>
    <xf numFmtId="0" fontId="2" fillId="0" borderId="0" xfId="7" applyFont="1"/>
    <xf numFmtId="188" fontId="3" fillId="0" borderId="0" xfId="5" applyFont="1" applyAlignment="1">
      <alignment horizontal="right"/>
    </xf>
    <xf numFmtId="0" fontId="3" fillId="0" borderId="0" xfId="7" applyFont="1" applyBorder="1"/>
    <xf numFmtId="0" fontId="3" fillId="0" borderId="0" xfId="7" applyFont="1" applyBorder="1" applyAlignment="1">
      <alignment horizontal="right"/>
    </xf>
    <xf numFmtId="0" fontId="3" fillId="0" borderId="0" xfId="7" applyFont="1" applyAlignment="1">
      <alignment horizontal="right"/>
    </xf>
    <xf numFmtId="0" fontId="2" fillId="0" borderId="0" xfId="7" applyFont="1" applyAlignment="1">
      <alignment horizontal="left"/>
    </xf>
    <xf numFmtId="0" fontId="3" fillId="0" borderId="0" xfId="7" quotePrefix="1" applyFont="1"/>
    <xf numFmtId="0" fontId="3" fillId="0" borderId="0" xfId="7" applyFont="1" applyBorder="1" applyAlignment="1">
      <alignment horizontal="left"/>
    </xf>
    <xf numFmtId="0" fontId="3" fillId="0" borderId="0" xfId="7" applyFont="1" applyBorder="1" applyAlignment="1"/>
    <xf numFmtId="188" fontId="2" fillId="0" borderId="1" xfId="5" applyFont="1" applyBorder="1"/>
    <xf numFmtId="0" fontId="3" fillId="0" borderId="0" xfId="7" applyFont="1" applyAlignment="1">
      <alignment horizontal="center"/>
    </xf>
    <xf numFmtId="187" fontId="3" fillId="0" borderId="0" xfId="7" applyNumberFormat="1" applyFont="1" applyAlignment="1">
      <alignment horizontal="right"/>
    </xf>
    <xf numFmtId="188" fontId="2" fillId="0" borderId="2" xfId="5" applyFont="1" applyBorder="1" applyAlignment="1">
      <alignment horizontal="center" vertical="center"/>
    </xf>
    <xf numFmtId="0" fontId="3" fillId="0" borderId="3" xfId="7" applyFont="1" applyBorder="1"/>
    <xf numFmtId="188" fontId="3" fillId="0" borderId="3" xfId="5" applyFont="1" applyBorder="1"/>
    <xf numFmtId="188" fontId="3" fillId="0" borderId="3" xfId="5" applyFont="1" applyBorder="1" applyAlignment="1">
      <alignment horizontal="center"/>
    </xf>
    <xf numFmtId="49" fontId="3" fillId="0" borderId="3" xfId="7" applyNumberFormat="1" applyFont="1" applyBorder="1"/>
    <xf numFmtId="49" fontId="6" fillId="0" borderId="3" xfId="7" applyNumberFormat="1" applyFont="1" applyBorder="1"/>
    <xf numFmtId="49" fontId="2" fillId="0" borderId="0" xfId="7" applyNumberFormat="1" applyFont="1" applyBorder="1" applyAlignment="1">
      <alignment horizontal="center"/>
    </xf>
    <xf numFmtId="188" fontId="2" fillId="0" borderId="0" xfId="5" applyFont="1" applyBorder="1"/>
    <xf numFmtId="188" fontId="2" fillId="0" borderId="0" xfId="5" applyFont="1" applyBorder="1" applyAlignment="1">
      <alignment horizontal="center"/>
    </xf>
    <xf numFmtId="187" fontId="3" fillId="0" borderId="0" xfId="7" applyNumberFormat="1" applyFont="1" applyBorder="1"/>
    <xf numFmtId="0" fontId="2" fillId="0" borderId="0" xfId="7" applyFont="1" applyBorder="1" applyAlignment="1"/>
    <xf numFmtId="0" fontId="3" fillId="0" borderId="0" xfId="8" applyFont="1"/>
    <xf numFmtId="188" fontId="3" fillId="0" borderId="0" xfId="6" applyFont="1"/>
    <xf numFmtId="188" fontId="3" fillId="0" borderId="0" xfId="6" applyFont="1" applyBorder="1"/>
    <xf numFmtId="0" fontId="3" fillId="0" borderId="0" xfId="8" applyFont="1" applyBorder="1"/>
    <xf numFmtId="0" fontId="3" fillId="0" borderId="0" xfId="8" applyFont="1" applyAlignment="1">
      <alignment horizontal="right"/>
    </xf>
    <xf numFmtId="188" fontId="2" fillId="0" borderId="0" xfId="6" applyFont="1" applyBorder="1"/>
    <xf numFmtId="49" fontId="3" fillId="0" borderId="0" xfId="8" applyNumberFormat="1" applyFont="1"/>
    <xf numFmtId="0" fontId="6" fillId="0" borderId="0" xfId="8" applyFont="1"/>
    <xf numFmtId="43" fontId="3" fillId="0" borderId="0" xfId="8" applyNumberFormat="1" applyFont="1" applyAlignment="1"/>
    <xf numFmtId="188" fontId="3" fillId="0" borderId="0" xfId="6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88" fontId="2" fillId="0" borderId="1" xfId="6" applyFont="1" applyBorder="1"/>
    <xf numFmtId="43" fontId="3" fillId="0" borderId="4" xfId="6" applyNumberFormat="1" applyFont="1" applyBorder="1"/>
    <xf numFmtId="188" fontId="3" fillId="0" borderId="0" xfId="6" applyFont="1" applyBorder="1" applyAlignment="1"/>
    <xf numFmtId="188" fontId="3" fillId="0" borderId="0" xfId="6" applyFont="1" applyAlignment="1"/>
    <xf numFmtId="188" fontId="2" fillId="0" borderId="5" xfId="5" applyFont="1" applyBorder="1"/>
    <xf numFmtId="0" fontId="13" fillId="0" borderId="0" xfId="0" applyFont="1"/>
    <xf numFmtId="187" fontId="3" fillId="0" borderId="0" xfId="7" applyNumberFormat="1" applyFont="1" applyAlignment="1">
      <alignment horizontal="center"/>
    </xf>
    <xf numFmtId="187" fontId="2" fillId="0" borderId="0" xfId="7" applyNumberFormat="1" applyFont="1" applyAlignment="1">
      <alignment horizontal="center"/>
    </xf>
    <xf numFmtId="49" fontId="3" fillId="0" borderId="7" xfId="7" applyNumberFormat="1" applyFont="1" applyBorder="1" applyAlignment="1">
      <alignment horizontal="center"/>
    </xf>
    <xf numFmtId="188" fontId="2" fillId="0" borderId="7" xfId="5" applyFont="1" applyBorder="1"/>
    <xf numFmtId="187" fontId="3" fillId="0" borderId="7" xfId="7" applyNumberFormat="1" applyFont="1" applyBorder="1"/>
    <xf numFmtId="188" fontId="2" fillId="0" borderId="0" xfId="5" applyFont="1" applyAlignment="1">
      <alignment horizontal="center"/>
    </xf>
    <xf numFmtId="188" fontId="3" fillId="0" borderId="0" xfId="5" applyFont="1" applyAlignment="1">
      <alignment horizontal="center"/>
    </xf>
    <xf numFmtId="188" fontId="3" fillId="0" borderId="0" xfId="5" applyFont="1" applyBorder="1" applyAlignment="1">
      <alignment horizontal="right"/>
    </xf>
    <xf numFmtId="43" fontId="2" fillId="0" borderId="1" xfId="5" applyNumberFormat="1" applyFont="1" applyBorder="1"/>
    <xf numFmtId="49" fontId="3" fillId="0" borderId="0" xfId="7" applyNumberFormat="1" applyFont="1" applyBorder="1" applyAlignment="1">
      <alignment horizontal="center"/>
    </xf>
    <xf numFmtId="0" fontId="14" fillId="0" borderId="0" xfId="0" applyFont="1"/>
    <xf numFmtId="188" fontId="14" fillId="0" borderId="0" xfId="4" applyFont="1"/>
    <xf numFmtId="188" fontId="12" fillId="0" borderId="0" xfId="4" applyFont="1"/>
    <xf numFmtId="188" fontId="12" fillId="0" borderId="0" xfId="4" applyFont="1" applyBorder="1"/>
    <xf numFmtId="0" fontId="15" fillId="0" borderId="0" xfId="0" applyFont="1"/>
    <xf numFmtId="0" fontId="16" fillId="0" borderId="0" xfId="0" applyFont="1"/>
    <xf numFmtId="188" fontId="15" fillId="0" borderId="3" xfId="4" applyFont="1" applyBorder="1"/>
    <xf numFmtId="188" fontId="15" fillId="0" borderId="8" xfId="4" applyFont="1" applyBorder="1"/>
    <xf numFmtId="188" fontId="15" fillId="0" borderId="2" xfId="4" applyFont="1" applyBorder="1"/>
    <xf numFmtId="0" fontId="15" fillId="0" borderId="9" xfId="0" applyFont="1" applyBorder="1"/>
    <xf numFmtId="0" fontId="15" fillId="0" borderId="10" xfId="0" applyFont="1" applyBorder="1"/>
    <xf numFmtId="188" fontId="15" fillId="0" borderId="11" xfId="4" applyFont="1" applyBorder="1"/>
    <xf numFmtId="188" fontId="15" fillId="0" borderId="12" xfId="4" applyFont="1" applyBorder="1"/>
    <xf numFmtId="188" fontId="15" fillId="0" borderId="8" xfId="4" applyFont="1" applyBorder="1" applyAlignment="1">
      <alignment horizontal="center"/>
    </xf>
    <xf numFmtId="0" fontId="15" fillId="0" borderId="0" xfId="0" applyFont="1" applyBorder="1"/>
    <xf numFmtId="188" fontId="15" fillId="0" borderId="0" xfId="4" applyFont="1" applyBorder="1"/>
    <xf numFmtId="188" fontId="3" fillId="0" borderId="0" xfId="4" applyFont="1"/>
    <xf numFmtId="39" fontId="3" fillId="0" borderId="4" xfId="4" applyNumberFormat="1" applyFont="1" applyBorder="1"/>
    <xf numFmtId="39" fontId="3" fillId="0" borderId="0" xfId="4" applyNumberFormat="1" applyFont="1" applyBorder="1"/>
    <xf numFmtId="188" fontId="9" fillId="0" borderId="3" xfId="4" applyFont="1" applyBorder="1"/>
    <xf numFmtId="43" fontId="2" fillId="0" borderId="0" xfId="5" applyNumberFormat="1" applyFont="1" applyBorder="1"/>
    <xf numFmtId="188" fontId="3" fillId="0" borderId="0" xfId="5" applyFont="1" applyBorder="1" applyAlignment="1">
      <alignment horizontal="center"/>
    </xf>
    <xf numFmtId="188" fontId="5" fillId="0" borderId="0" xfId="5" applyFont="1" applyBorder="1"/>
    <xf numFmtId="188" fontId="13" fillId="0" borderId="0" xfId="0" applyNumberFormat="1" applyFont="1"/>
    <xf numFmtId="49" fontId="5" fillId="0" borderId="0" xfId="0" applyNumberFormat="1" applyFont="1"/>
    <xf numFmtId="188" fontId="12" fillId="0" borderId="0" xfId="0" applyNumberFormat="1" applyFont="1"/>
    <xf numFmtId="0" fontId="2" fillId="0" borderId="0" xfId="7" applyFont="1" applyBorder="1" applyAlignment="1">
      <alignment horizontal="center"/>
    </xf>
    <xf numFmtId="0" fontId="4" fillId="0" borderId="0" xfId="8" applyFont="1"/>
    <xf numFmtId="0" fontId="17" fillId="0" borderId="2" xfId="0" applyFont="1" applyBorder="1" applyAlignment="1">
      <alignment horizontal="center" vertical="center" wrapText="1"/>
    </xf>
    <xf numFmtId="0" fontId="17" fillId="0" borderId="0" xfId="0" applyFont="1"/>
    <xf numFmtId="0" fontId="17" fillId="0" borderId="16" xfId="0" applyFont="1" applyBorder="1"/>
    <xf numFmtId="0" fontId="15" fillId="0" borderId="17" xfId="0" applyFont="1" applyBorder="1"/>
    <xf numFmtId="0" fontId="17" fillId="0" borderId="18" xfId="0" applyFont="1" applyBorder="1"/>
    <xf numFmtId="0" fontId="15" fillId="0" borderId="19" xfId="0" applyFont="1" applyBorder="1"/>
    <xf numFmtId="0" fontId="18" fillId="0" borderId="0" xfId="0" applyFont="1" applyBorder="1" applyAlignment="1">
      <alignment horizontal="center"/>
    </xf>
    <xf numFmtId="188" fontId="17" fillId="0" borderId="7" xfId="4" applyFont="1" applyBorder="1"/>
    <xf numFmtId="188" fontId="17" fillId="0" borderId="2" xfId="4" applyFont="1" applyBorder="1"/>
    <xf numFmtId="0" fontId="17" fillId="0" borderId="9" xfId="0" applyFont="1" applyBorder="1"/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4" fontId="2" fillId="0" borderId="2" xfId="7" applyNumberFormat="1" applyFont="1" applyBorder="1" applyAlignment="1">
      <alignment horizontal="center"/>
    </xf>
    <xf numFmtId="0" fontId="3" fillId="0" borderId="22" xfId="7" applyFont="1" applyBorder="1" applyAlignment="1">
      <alignment horizontal="left"/>
    </xf>
    <xf numFmtId="0" fontId="3" fillId="0" borderId="23" xfId="7" applyFont="1" applyBorder="1"/>
    <xf numFmtId="4" fontId="3" fillId="0" borderId="15" xfId="7" applyNumberFormat="1" applyFont="1" applyBorder="1"/>
    <xf numFmtId="0" fontId="3" fillId="0" borderId="22" xfId="7" applyFont="1" applyBorder="1" applyAlignment="1">
      <alignment horizontal="center"/>
    </xf>
    <xf numFmtId="4" fontId="12" fillId="0" borderId="15" xfId="7" applyNumberFormat="1" applyFont="1" applyBorder="1"/>
    <xf numFmtId="4" fontId="2" fillId="0" borderId="24" xfId="7" applyNumberFormat="1" applyFont="1" applyBorder="1"/>
    <xf numFmtId="4" fontId="2" fillId="0" borderId="7" xfId="7" applyNumberFormat="1" applyFont="1" applyBorder="1"/>
    <xf numFmtId="4" fontId="2" fillId="0" borderId="0" xfId="7" applyNumberFormat="1" applyFont="1" applyBorder="1"/>
    <xf numFmtId="4" fontId="3" fillId="0" borderId="0" xfId="7" applyNumberFormat="1" applyFont="1" applyAlignment="1">
      <alignment horizontal="center"/>
    </xf>
    <xf numFmtId="4" fontId="2" fillId="0" borderId="0" xfId="7" applyNumberFormat="1" applyFont="1"/>
    <xf numFmtId="4" fontId="3" fillId="0" borderId="0" xfId="7" applyNumberFormat="1" applyFont="1" applyAlignment="1">
      <alignment horizontal="right"/>
    </xf>
    <xf numFmtId="187" fontId="5" fillId="0" borderId="3" xfId="7" applyNumberFormat="1" applyFont="1" applyBorder="1"/>
    <xf numFmtId="188" fontId="3" fillId="0" borderId="0" xfId="6" applyFont="1" applyAlignment="1">
      <alignment horizontal="right"/>
    </xf>
    <xf numFmtId="0" fontId="5" fillId="0" borderId="0" xfId="8" applyFont="1"/>
    <xf numFmtId="0" fontId="3" fillId="0" borderId="23" xfId="7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8" fontId="2" fillId="0" borderId="14" xfId="5" applyFont="1" applyBorder="1" applyAlignment="1">
      <alignment horizontal="center" vertical="center"/>
    </xf>
    <xf numFmtId="188" fontId="3" fillId="0" borderId="8" xfId="5" applyFont="1" applyBorder="1"/>
    <xf numFmtId="188" fontId="3" fillId="0" borderId="8" xfId="5" applyFont="1" applyBorder="1" applyAlignment="1">
      <alignment horizontal="center"/>
    </xf>
    <xf numFmtId="187" fontId="5" fillId="0" borderId="8" xfId="7" applyNumberFormat="1" applyFont="1" applyBorder="1"/>
    <xf numFmtId="188" fontId="2" fillId="0" borderId="0" xfId="7" applyNumberFormat="1" applyFont="1" applyBorder="1" applyAlignment="1"/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8" fontId="3" fillId="0" borderId="15" xfId="5" applyFont="1" applyBorder="1" applyAlignment="1">
      <alignment horizontal="center" vertical="center"/>
    </xf>
    <xf numFmtId="4" fontId="3" fillId="0" borderId="15" xfId="5" applyNumberFormat="1" applyFont="1" applyBorder="1" applyAlignment="1">
      <alignment vertical="center"/>
    </xf>
    <xf numFmtId="4" fontId="3" fillId="0" borderId="15" xfId="5" applyNumberFormat="1" applyFont="1" applyFill="1" applyBorder="1" applyAlignment="1">
      <alignment horizontal="right" vertical="center"/>
    </xf>
    <xf numFmtId="189" fontId="3" fillId="0" borderId="7" xfId="0" applyNumberFormat="1" applyFont="1" applyBorder="1" applyAlignment="1">
      <alignment horizontal="right"/>
    </xf>
    <xf numFmtId="188" fontId="3" fillId="0" borderId="30" xfId="5" applyFont="1" applyBorder="1" applyAlignment="1">
      <alignment horizontal="center"/>
    </xf>
    <xf numFmtId="189" fontId="3" fillId="0" borderId="10" xfId="0" applyNumberFormat="1" applyFont="1" applyBorder="1" applyAlignment="1">
      <alignment horizontal="right"/>
    </xf>
    <xf numFmtId="188" fontId="3" fillId="0" borderId="7" xfId="4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188" fontId="3" fillId="0" borderId="11" xfId="5" applyFont="1" applyBorder="1"/>
    <xf numFmtId="188" fontId="3" fillId="0" borderId="11" xfId="5" applyFont="1" applyBorder="1" applyAlignment="1">
      <alignment horizontal="center"/>
    </xf>
    <xf numFmtId="4" fontId="3" fillId="0" borderId="11" xfId="5" applyNumberFormat="1" applyFont="1" applyBorder="1" applyAlignment="1">
      <alignment horizontal="right" vertical="center"/>
    </xf>
    <xf numFmtId="188" fontId="3" fillId="0" borderId="11" xfId="5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left" vertical="center"/>
    </xf>
    <xf numFmtId="4" fontId="3" fillId="0" borderId="3" xfId="5" applyNumberFormat="1" applyFont="1" applyBorder="1" applyAlignment="1">
      <alignment horizontal="right" vertical="center"/>
    </xf>
    <xf numFmtId="188" fontId="3" fillId="0" borderId="3" xfId="5" applyFont="1" applyBorder="1" applyAlignment="1">
      <alignment horizontal="center" vertical="center"/>
    </xf>
    <xf numFmtId="188" fontId="19" fillId="0" borderId="0" xfId="4" applyFont="1" applyAlignment="1">
      <alignment horizontal="left" vertical="center"/>
    </xf>
    <xf numFmtId="188" fontId="19" fillId="0" borderId="0" xfId="4" applyFont="1" applyBorder="1" applyAlignment="1">
      <alignment horizontal="left" vertical="center"/>
    </xf>
    <xf numFmtId="0" fontId="13" fillId="0" borderId="0" xfId="0" applyFont="1" applyBorder="1"/>
    <xf numFmtId="188" fontId="12" fillId="0" borderId="0" xfId="4" applyFont="1" applyAlignment="1">
      <alignment horizontal="center"/>
    </xf>
    <xf numFmtId="4" fontId="3" fillId="0" borderId="15" xfId="7" applyNumberFormat="1" applyFont="1" applyFill="1" applyBorder="1"/>
    <xf numFmtId="188" fontId="12" fillId="0" borderId="0" xfId="4" applyFont="1" applyFill="1" applyBorder="1"/>
    <xf numFmtId="187" fontId="20" fillId="0" borderId="3" xfId="7" applyNumberFormat="1" applyFont="1" applyBorder="1"/>
    <xf numFmtId="188" fontId="21" fillId="0" borderId="2" xfId="4" applyFont="1" applyBorder="1"/>
    <xf numFmtId="0" fontId="2" fillId="0" borderId="0" xfId="7" applyFont="1" applyAlignment="1">
      <alignment horizontal="center"/>
    </xf>
    <xf numFmtId="0" fontId="18" fillId="0" borderId="0" xfId="0" applyFont="1" applyAlignment="1">
      <alignment horizontal="center"/>
    </xf>
    <xf numFmtId="188" fontId="12" fillId="0" borderId="17" xfId="4" applyFont="1" applyBorder="1"/>
    <xf numFmtId="188" fontId="16" fillId="0" borderId="17" xfId="4" applyFont="1" applyBorder="1"/>
    <xf numFmtId="188" fontId="19" fillId="0" borderId="17" xfId="4" applyFont="1" applyBorder="1"/>
    <xf numFmtId="188" fontId="12" fillId="0" borderId="3" xfId="4" applyFont="1" applyBorder="1"/>
    <xf numFmtId="188" fontId="12" fillId="0" borderId="8" xfId="4" applyFont="1" applyBorder="1"/>
    <xf numFmtId="0" fontId="13" fillId="0" borderId="3" xfId="0" applyFont="1" applyBorder="1"/>
    <xf numFmtId="4" fontId="3" fillId="0" borderId="11" xfId="0" applyNumberFormat="1" applyFont="1" applyBorder="1" applyAlignment="1">
      <alignment horizontal="left" vertical="center"/>
    </xf>
    <xf numFmtId="4" fontId="3" fillId="0" borderId="32" xfId="0" applyNumberFormat="1" applyFont="1" applyBorder="1" applyAlignment="1">
      <alignment horizontal="left" vertical="center"/>
    </xf>
    <xf numFmtId="4" fontId="3" fillId="0" borderId="23" xfId="5" applyNumberFormat="1" applyFont="1" applyBorder="1" applyAlignment="1">
      <alignment vertical="center"/>
    </xf>
    <xf numFmtId="188" fontId="3" fillId="0" borderId="14" xfId="5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1" xfId="0" applyFont="1" applyBorder="1"/>
    <xf numFmtId="188" fontId="22" fillId="0" borderId="11" xfId="4" applyFont="1" applyBorder="1"/>
    <xf numFmtId="0" fontId="22" fillId="0" borderId="3" xfId="0" applyFont="1" applyBorder="1"/>
    <xf numFmtId="188" fontId="22" fillId="0" borderId="3" xfId="4" applyFont="1" applyBorder="1"/>
    <xf numFmtId="0" fontId="22" fillId="0" borderId="6" xfId="0" applyFont="1" applyBorder="1"/>
    <xf numFmtId="188" fontId="22" fillId="0" borderId="6" xfId="4" applyFont="1" applyBorder="1"/>
    <xf numFmtId="0" fontId="22" fillId="0" borderId="32" xfId="0" applyFont="1" applyBorder="1"/>
    <xf numFmtId="188" fontId="22" fillId="0" borderId="32" xfId="4" applyFont="1" applyBorder="1"/>
    <xf numFmtId="0" fontId="22" fillId="0" borderId="8" xfId="0" applyFont="1" applyBorder="1"/>
    <xf numFmtId="188" fontId="22" fillId="0" borderId="8" xfId="4" applyFont="1" applyBorder="1"/>
    <xf numFmtId="0" fontId="22" fillId="0" borderId="0" xfId="0" applyFont="1"/>
    <xf numFmtId="188" fontId="22" fillId="0" borderId="0" xfId="0" applyNumberFormat="1" applyFont="1"/>
    <xf numFmtId="188" fontId="12" fillId="0" borderId="33" xfId="4" applyFont="1" applyBorder="1"/>
    <xf numFmtId="188" fontId="12" fillId="0" borderId="33" xfId="0" applyNumberFormat="1" applyFont="1" applyBorder="1" applyAlignment="1">
      <alignment horizontal="center"/>
    </xf>
    <xf numFmtId="188" fontId="23" fillId="0" borderId="0" xfId="0" applyNumberFormat="1" applyFont="1"/>
    <xf numFmtId="188" fontId="12" fillId="0" borderId="33" xfId="0" applyNumberFormat="1" applyFont="1" applyBorder="1"/>
    <xf numFmtId="188" fontId="3" fillId="0" borderId="0" xfId="4" applyFont="1" applyBorder="1"/>
    <xf numFmtId="188" fontId="2" fillId="0" borderId="0" xfId="4" applyFont="1"/>
    <xf numFmtId="0" fontId="12" fillId="0" borderId="0" xfId="0" applyFont="1" applyBorder="1"/>
    <xf numFmtId="188" fontId="3" fillId="0" borderId="4" xfId="5" applyFont="1" applyBorder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88" fontId="3" fillId="0" borderId="11" xfId="4" applyFont="1" applyBorder="1"/>
    <xf numFmtId="0" fontId="3" fillId="0" borderId="11" xfId="0" applyFont="1" applyBorder="1" applyAlignment="1">
      <alignment horizontal="center"/>
    </xf>
    <xf numFmtId="188" fontId="12" fillId="0" borderId="11" xfId="4" applyFont="1" applyBorder="1"/>
    <xf numFmtId="188" fontId="3" fillId="0" borderId="3" xfId="4" applyFont="1" applyBorder="1"/>
    <xf numFmtId="0" fontId="3" fillId="0" borderId="3" xfId="0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88" fontId="3" fillId="0" borderId="32" xfId="4" applyFont="1" applyBorder="1"/>
    <xf numFmtId="0" fontId="3" fillId="0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8" fontId="3" fillId="0" borderId="6" xfId="4" applyFont="1" applyBorder="1"/>
    <xf numFmtId="0" fontId="3" fillId="0" borderId="35" xfId="0" applyFont="1" applyBorder="1" applyAlignment="1">
      <alignment horizontal="center"/>
    </xf>
    <xf numFmtId="188" fontId="12" fillId="0" borderId="7" xfId="4" applyFont="1" applyBorder="1"/>
    <xf numFmtId="0" fontId="12" fillId="0" borderId="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2" xfId="0" applyFont="1" applyBorder="1"/>
    <xf numFmtId="188" fontId="12" fillId="0" borderId="32" xfId="4" applyFont="1" applyBorder="1"/>
    <xf numFmtId="0" fontId="12" fillId="0" borderId="32" xfId="0" applyFont="1" applyBorder="1"/>
    <xf numFmtId="0" fontId="25" fillId="0" borderId="3" xfId="0" applyFont="1" applyBorder="1" applyAlignment="1">
      <alignment horizontal="center"/>
    </xf>
    <xf numFmtId="0" fontId="25" fillId="0" borderId="3" xfId="0" applyFont="1" applyBorder="1"/>
    <xf numFmtId="0" fontId="12" fillId="0" borderId="3" xfId="0" applyFont="1" applyBorder="1"/>
    <xf numFmtId="0" fontId="25" fillId="0" borderId="15" xfId="0" applyFont="1" applyBorder="1"/>
    <xf numFmtId="0" fontId="25" fillId="0" borderId="8" xfId="0" applyFont="1" applyBorder="1" applyAlignment="1">
      <alignment horizontal="center"/>
    </xf>
    <xf numFmtId="0" fontId="25" fillId="0" borderId="8" xfId="0" applyFont="1" applyBorder="1"/>
    <xf numFmtId="188" fontId="12" fillId="0" borderId="15" xfId="4" applyFont="1" applyBorder="1"/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188" fontId="12" fillId="0" borderId="6" xfId="4" applyFont="1" applyBorder="1"/>
    <xf numFmtId="0" fontId="12" fillId="0" borderId="6" xfId="0" applyFont="1" applyBorder="1"/>
    <xf numFmtId="188" fontId="14" fillId="0" borderId="0" xfId="0" applyNumberFormat="1" applyFont="1"/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/>
    <xf numFmtId="0" fontId="12" fillId="0" borderId="11" xfId="0" applyFont="1" applyBorder="1"/>
    <xf numFmtId="0" fontId="12" fillId="0" borderId="3" xfId="0" applyFont="1" applyBorder="1" applyAlignment="1">
      <alignment horizontal="center"/>
    </xf>
    <xf numFmtId="0" fontId="12" fillId="0" borderId="17" xfId="0" applyFont="1" applyBorder="1"/>
    <xf numFmtId="188" fontId="26" fillId="0" borderId="17" xfId="4" applyFont="1" applyBorder="1"/>
    <xf numFmtId="49" fontId="12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5" xfId="0" applyFont="1" applyBorder="1"/>
    <xf numFmtId="188" fontId="12" fillId="0" borderId="2" xfId="4" applyFont="1" applyBorder="1"/>
    <xf numFmtId="188" fontId="12" fillId="0" borderId="14" xfId="4" applyFont="1" applyBorder="1"/>
    <xf numFmtId="0" fontId="12" fillId="0" borderId="0" xfId="0" applyFont="1" applyBorder="1" applyAlignment="1">
      <alignment horizontal="center"/>
    </xf>
    <xf numFmtId="188" fontId="27" fillId="0" borderId="17" xfId="4" applyFont="1" applyBorder="1"/>
    <xf numFmtId="188" fontId="19" fillId="0" borderId="0" xfId="0" applyNumberFormat="1" applyFont="1"/>
    <xf numFmtId="0" fontId="28" fillId="0" borderId="0" xfId="0" applyFont="1"/>
    <xf numFmtId="188" fontId="12" fillId="0" borderId="1" xfId="0" applyNumberFormat="1" applyFont="1" applyBorder="1"/>
    <xf numFmtId="49" fontId="25" fillId="0" borderId="0" xfId="4" applyNumberFormat="1" applyFont="1"/>
    <xf numFmtId="188" fontId="25" fillId="0" borderId="0" xfId="4" applyFont="1"/>
    <xf numFmtId="49" fontId="30" fillId="0" borderId="0" xfId="4" applyNumberFormat="1" applyFont="1"/>
    <xf numFmtId="188" fontId="25" fillId="0" borderId="4" xfId="4" applyFont="1" applyBorder="1"/>
    <xf numFmtId="188" fontId="25" fillId="0" borderId="0" xfId="4" applyFont="1" applyBorder="1"/>
    <xf numFmtId="188" fontId="25" fillId="0" borderId="9" xfId="4" applyFont="1" applyFill="1" applyBorder="1"/>
    <xf numFmtId="49" fontId="31" fillId="0" borderId="0" xfId="4" applyNumberFormat="1" applyFont="1"/>
    <xf numFmtId="188" fontId="25" fillId="0" borderId="0" xfId="4" applyFont="1" applyFill="1" applyBorder="1"/>
    <xf numFmtId="188" fontId="25" fillId="0" borderId="4" xfId="4" applyFont="1" applyFill="1" applyBorder="1"/>
    <xf numFmtId="188" fontId="25" fillId="0" borderId="1" xfId="4" applyFont="1" applyBorder="1"/>
    <xf numFmtId="49" fontId="25" fillId="0" borderId="0" xfId="4" applyNumberFormat="1" applyFont="1" applyAlignment="1">
      <alignment horizontal="right"/>
    </xf>
    <xf numFmtId="188" fontId="25" fillId="0" borderId="0" xfId="4" applyFont="1" applyFill="1"/>
    <xf numFmtId="188" fontId="12" fillId="0" borderId="2" xfId="4" applyFont="1" applyBorder="1" applyAlignment="1">
      <alignment horizontal="center"/>
    </xf>
    <xf numFmtId="0" fontId="12" fillId="0" borderId="10" xfId="0" applyFont="1" applyBorder="1"/>
    <xf numFmtId="0" fontId="12" fillId="0" borderId="13" xfId="0" applyFont="1" applyBorder="1" applyAlignment="1">
      <alignment horizontal="center"/>
    </xf>
    <xf numFmtId="188" fontId="3" fillId="0" borderId="13" xfId="4" applyFont="1" applyFill="1" applyBorder="1"/>
    <xf numFmtId="0" fontId="12" fillId="0" borderId="36" xfId="0" applyFont="1" applyBorder="1"/>
    <xf numFmtId="188" fontId="3" fillId="0" borderId="3" xfId="4" applyFont="1" applyFill="1" applyBorder="1"/>
    <xf numFmtId="0" fontId="12" fillId="0" borderId="37" xfId="0" applyFont="1" applyBorder="1"/>
    <xf numFmtId="0" fontId="12" fillId="0" borderId="34" xfId="0" applyFont="1" applyBorder="1"/>
    <xf numFmtId="0" fontId="12" fillId="0" borderId="38" xfId="0" applyFont="1" applyBorder="1"/>
    <xf numFmtId="0" fontId="12" fillId="0" borderId="3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39" xfId="0" applyFont="1" applyBorder="1"/>
    <xf numFmtId="188" fontId="3" fillId="0" borderId="8" xfId="4" applyFont="1" applyBorder="1"/>
    <xf numFmtId="0" fontId="12" fillId="0" borderId="26" xfId="0" applyFont="1" applyBorder="1"/>
    <xf numFmtId="0" fontId="12" fillId="0" borderId="32" xfId="0" applyFont="1" applyBorder="1" applyAlignment="1">
      <alignment horizontal="center"/>
    </xf>
    <xf numFmtId="0" fontId="12" fillId="0" borderId="35" xfId="0" applyFont="1" applyFill="1" applyBorder="1"/>
    <xf numFmtId="0" fontId="12" fillId="0" borderId="37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40" xfId="0" applyFont="1" applyFill="1" applyBorder="1" applyAlignment="1">
      <alignment horizontal="center"/>
    </xf>
    <xf numFmtId="188" fontId="3" fillId="0" borderId="40" xfId="4" applyFont="1" applyFill="1" applyBorder="1"/>
    <xf numFmtId="0" fontId="12" fillId="0" borderId="0" xfId="0" applyFont="1" applyFill="1" applyBorder="1" applyAlignment="1">
      <alignment horizontal="center"/>
    </xf>
    <xf numFmtId="188" fontId="3" fillId="0" borderId="0" xfId="4" applyFont="1" applyFill="1" applyBorder="1"/>
    <xf numFmtId="0" fontId="12" fillId="0" borderId="17" xfId="0" applyFont="1" applyFill="1" applyBorder="1"/>
    <xf numFmtId="0" fontId="12" fillId="0" borderId="26" xfId="0" applyFont="1" applyFill="1" applyBorder="1"/>
    <xf numFmtId="0" fontId="12" fillId="0" borderId="34" xfId="0" applyFont="1" applyFill="1" applyBorder="1"/>
    <xf numFmtId="0" fontId="12" fillId="0" borderId="39" xfId="0" applyFont="1" applyFill="1" applyBorder="1"/>
    <xf numFmtId="0" fontId="12" fillId="0" borderId="36" xfId="0" applyFont="1" applyFill="1" applyBorder="1"/>
    <xf numFmtId="0" fontId="12" fillId="0" borderId="38" xfId="0" applyFont="1" applyFill="1" applyBorder="1"/>
    <xf numFmtId="0" fontId="12" fillId="0" borderId="34" xfId="0" applyFont="1" applyBorder="1" applyAlignment="1"/>
    <xf numFmtId="0" fontId="12" fillId="0" borderId="38" xfId="0" applyFont="1" applyBorder="1" applyAlignment="1"/>
    <xf numFmtId="0" fontId="12" fillId="0" borderId="3" xfId="0" applyFont="1" applyBorder="1" applyAlignment="1"/>
    <xf numFmtId="188" fontId="12" fillId="0" borderId="3" xfId="4" applyFont="1" applyBorder="1" applyAlignment="1"/>
    <xf numFmtId="0" fontId="12" fillId="0" borderId="17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4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188" fontId="12" fillId="0" borderId="0" xfId="4" applyFont="1" applyBorder="1" applyAlignment="1">
      <alignment horizontal="left"/>
    </xf>
    <xf numFmtId="0" fontId="12" fillId="0" borderId="36" xfId="0" applyFont="1" applyBorder="1" applyAlignment="1"/>
    <xf numFmtId="188" fontId="3" fillId="0" borderId="17" xfId="4" applyFont="1" applyBorder="1"/>
    <xf numFmtId="188" fontId="3" fillId="0" borderId="26" xfId="4" applyFont="1" applyBorder="1"/>
    <xf numFmtId="188" fontId="3" fillId="0" borderId="26" xfId="4" applyFont="1" applyFill="1" applyBorder="1"/>
    <xf numFmtId="0" fontId="12" fillId="0" borderId="8" xfId="0" applyFont="1" applyFill="1" applyBorder="1" applyAlignment="1">
      <alignment horizontal="center"/>
    </xf>
    <xf numFmtId="188" fontId="3" fillId="0" borderId="8" xfId="4" applyFont="1" applyFill="1" applyBorder="1"/>
    <xf numFmtId="188" fontId="3" fillId="0" borderId="35" xfId="4" applyFont="1" applyBorder="1"/>
    <xf numFmtId="0" fontId="15" fillId="0" borderId="0" xfId="0" applyFont="1" applyAlignment="1">
      <alignment horizontal="center"/>
    </xf>
    <xf numFmtId="188" fontId="15" fillId="0" borderId="0" xfId="4" applyFont="1"/>
    <xf numFmtId="0" fontId="15" fillId="0" borderId="2" xfId="0" applyFont="1" applyBorder="1" applyAlignment="1">
      <alignment horizontal="center"/>
    </xf>
    <xf numFmtId="188" fontId="15" fillId="0" borderId="2" xfId="4" applyFont="1" applyBorder="1" applyAlignment="1">
      <alignment horizontal="center"/>
    </xf>
    <xf numFmtId="0" fontId="15" fillId="0" borderId="34" xfId="0" applyFont="1" applyBorder="1"/>
    <xf numFmtId="0" fontId="15" fillId="0" borderId="25" xfId="0" applyFont="1" applyBorder="1"/>
    <xf numFmtId="0" fontId="15" fillId="0" borderId="3" xfId="0" applyFont="1" applyBorder="1" applyAlignment="1">
      <alignment horizontal="center"/>
    </xf>
    <xf numFmtId="0" fontId="15" fillId="0" borderId="26" xfId="0" applyFont="1" applyBorder="1"/>
    <xf numFmtId="188" fontId="15" fillId="0" borderId="0" xfId="0" applyNumberFormat="1" applyFont="1"/>
    <xf numFmtId="188" fontId="9" fillId="0" borderId="17" xfId="4" applyFont="1" applyBorder="1"/>
    <xf numFmtId="188" fontId="9" fillId="0" borderId="26" xfId="4" applyFont="1" applyBorder="1"/>
    <xf numFmtId="188" fontId="9" fillId="0" borderId="3" xfId="4" applyFont="1" applyFill="1" applyBorder="1"/>
    <xf numFmtId="188" fontId="9" fillId="0" borderId="39" xfId="4" applyFont="1" applyBorder="1"/>
    <xf numFmtId="188" fontId="9" fillId="0" borderId="0" xfId="4" applyFont="1" applyBorder="1"/>
    <xf numFmtId="0" fontId="15" fillId="0" borderId="8" xfId="0" applyFont="1" applyBorder="1" applyAlignment="1">
      <alignment horizontal="center"/>
    </xf>
    <xf numFmtId="188" fontId="17" fillId="0" borderId="8" xfId="4" applyFont="1" applyBorder="1"/>
    <xf numFmtId="0" fontId="15" fillId="0" borderId="29" xfId="0" applyFont="1" applyBorder="1"/>
    <xf numFmtId="0" fontId="15" fillId="0" borderId="4" xfId="0" applyFont="1" applyBorder="1"/>
    <xf numFmtId="0" fontId="15" fillId="0" borderId="14" xfId="0" applyFont="1" applyBorder="1" applyAlignment="1">
      <alignment horizontal="center"/>
    </xf>
    <xf numFmtId="188" fontId="15" fillId="0" borderId="7" xfId="4" applyFont="1" applyFill="1" applyBorder="1"/>
    <xf numFmtId="188" fontId="12" fillId="0" borderId="0" xfId="0" applyNumberFormat="1" applyFont="1" applyBorder="1"/>
    <xf numFmtId="188" fontId="12" fillId="0" borderId="0" xfId="0" applyNumberFormat="1" applyFont="1" applyBorder="1" applyAlignment="1">
      <alignment horizontal="center"/>
    </xf>
    <xf numFmtId="0" fontId="12" fillId="0" borderId="25" xfId="0" applyFont="1" applyFill="1" applyBorder="1"/>
    <xf numFmtId="188" fontId="3" fillId="0" borderId="34" xfId="4" applyFont="1" applyBorder="1"/>
    <xf numFmtId="0" fontId="12" fillId="0" borderId="19" xfId="0" applyFont="1" applyBorder="1"/>
    <xf numFmtId="0" fontId="12" fillId="0" borderId="40" xfId="0" applyFont="1" applyBorder="1"/>
    <xf numFmtId="0" fontId="12" fillId="0" borderId="40" xfId="0" applyFont="1" applyFill="1" applyBorder="1" applyAlignment="1">
      <alignment horizontal="left"/>
    </xf>
    <xf numFmtId="188" fontId="15" fillId="0" borderId="22" xfId="0" applyNumberFormat="1" applyFont="1" applyBorder="1"/>
    <xf numFmtId="0" fontId="3" fillId="0" borderId="0" xfId="7" applyFont="1" applyBorder="1" applyAlignment="1">
      <alignment horizontal="right"/>
    </xf>
    <xf numFmtId="0" fontId="6" fillId="0" borderId="0" xfId="7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9" xfId="7" applyFont="1" applyBorder="1" applyAlignment="1">
      <alignment horizontal="center"/>
    </xf>
    <xf numFmtId="0" fontId="2" fillId="0" borderId="0" xfId="7" applyFont="1" applyAlignment="1">
      <alignment horizontal="left"/>
    </xf>
    <xf numFmtId="0" fontId="2" fillId="0" borderId="0" xfId="7" applyFont="1" applyBorder="1" applyAlignment="1">
      <alignment horizontal="center"/>
    </xf>
    <xf numFmtId="188" fontId="2" fillId="0" borderId="13" xfId="5" applyFont="1" applyBorder="1" applyAlignment="1">
      <alignment horizontal="center" vertical="center"/>
    </xf>
    <xf numFmtId="188" fontId="2" fillId="0" borderId="14" xfId="5" applyFont="1" applyBorder="1" applyAlignment="1">
      <alignment horizontal="center" vertical="center"/>
    </xf>
    <xf numFmtId="49" fontId="2" fillId="0" borderId="2" xfId="7" applyNumberFormat="1" applyFont="1" applyBorder="1" applyAlignment="1">
      <alignment horizontal="center" vertical="center"/>
    </xf>
    <xf numFmtId="187" fontId="2" fillId="0" borderId="13" xfId="7" applyNumberFormat="1" applyFont="1" applyBorder="1" applyAlignment="1">
      <alignment horizontal="center" vertical="center"/>
    </xf>
    <xf numFmtId="187" fontId="2" fillId="0" borderId="14" xfId="7" applyNumberFormat="1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2" fillId="0" borderId="21" xfId="7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88" fontId="2" fillId="0" borderId="20" xfId="5" applyFont="1" applyBorder="1" applyAlignment="1">
      <alignment horizontal="center" vertical="center"/>
    </xf>
    <xf numFmtId="188" fontId="2" fillId="0" borderId="21" xfId="5" applyFont="1" applyBorder="1" applyAlignment="1">
      <alignment horizontal="center" vertical="center"/>
    </xf>
    <xf numFmtId="0" fontId="2" fillId="0" borderId="0" xfId="8" applyFont="1" applyAlignment="1">
      <alignment horizontal="center"/>
    </xf>
    <xf numFmtId="0" fontId="5" fillId="0" borderId="0" xfId="8" applyFont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188" fontId="14" fillId="0" borderId="0" xfId="4" applyFont="1" applyAlignment="1">
      <alignment horizontal="center"/>
    </xf>
    <xf numFmtId="0" fontId="1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49" fontId="29" fillId="0" borderId="0" xfId="4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9">
    <cellStyle name="Comma_ทะเบียนทรัพย์สินเพิ่ม" xfId="1"/>
    <cellStyle name="Normal 5" xfId="2"/>
    <cellStyle name="Normal_ทะเบียนทรัพย์สินเพิ่ม" xfId="3"/>
    <cellStyle name="เครื่องหมายจุลภาค" xfId="4" builtinId="3"/>
    <cellStyle name="เครื่องหมายจุลภาค 2" xfId="5"/>
    <cellStyle name="เครื่องหมายจุลภาค 3" xfId="6"/>
    <cellStyle name="ปกติ" xfId="0" builtinId="0"/>
    <cellStyle name="ปกติ 2" xfId="7"/>
    <cellStyle name="ปกติ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251111</xdr:colOff>
      <xdr:row>297</xdr:row>
      <xdr:rowOff>28575</xdr:rowOff>
    </xdr:from>
    <xdr:to>
      <xdr:col>1</xdr:col>
      <xdr:colOff>1937036</xdr:colOff>
      <xdr:row>302</xdr:row>
      <xdr:rowOff>0</xdr:rowOff>
    </xdr:to>
    <xdr:sp macro="" textlink="">
      <xdr:nvSpPr>
        <xdr:cNvPr id="2" name="TextBox 1"/>
        <xdr:cNvSpPr txBox="1"/>
      </xdr:nvSpPr>
      <xdr:spPr>
        <a:xfrm>
          <a:off x="251111" y="74028300"/>
          <a:ext cx="2257425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0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0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0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0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0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0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2997626</xdr:colOff>
      <xdr:row>297</xdr:row>
      <xdr:rowOff>19050</xdr:rowOff>
    </xdr:from>
    <xdr:to>
      <xdr:col>4</xdr:col>
      <xdr:colOff>585079</xdr:colOff>
      <xdr:row>301</xdr:row>
      <xdr:rowOff>170089</xdr:rowOff>
    </xdr:to>
    <xdr:sp macro="" textlink="">
      <xdr:nvSpPr>
        <xdr:cNvPr id="3" name="TextBox 2"/>
        <xdr:cNvSpPr txBox="1"/>
      </xdr:nvSpPr>
      <xdr:spPr>
        <a:xfrm>
          <a:off x="3569126" y="74018775"/>
          <a:ext cx="2607128" cy="1217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0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0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0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0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0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0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000" baseline="0">
            <a:latin typeface="Angsana New" pitchFamily="18" charset="-34"/>
            <a:cs typeface="Angsana New" pitchFamily="18" charset="-34"/>
          </a:endParaRPr>
        </a:p>
        <a:p>
          <a:pPr algn="ctr"/>
          <a:endParaRPr lang="th-TH" sz="10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251111</xdr:colOff>
      <xdr:row>321</xdr:row>
      <xdr:rowOff>66675</xdr:rowOff>
    </xdr:from>
    <xdr:to>
      <xdr:col>1</xdr:col>
      <xdr:colOff>1937036</xdr:colOff>
      <xdr:row>325</xdr:row>
      <xdr:rowOff>209550</xdr:rowOff>
    </xdr:to>
    <xdr:sp macro="" textlink="">
      <xdr:nvSpPr>
        <xdr:cNvPr id="4" name="TextBox 3"/>
        <xdr:cNvSpPr txBox="1"/>
      </xdr:nvSpPr>
      <xdr:spPr>
        <a:xfrm>
          <a:off x="251111" y="80467200"/>
          <a:ext cx="22574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2867025</xdr:colOff>
      <xdr:row>321</xdr:row>
      <xdr:rowOff>38099</xdr:rowOff>
    </xdr:from>
    <xdr:to>
      <xdr:col>4</xdr:col>
      <xdr:colOff>581025</xdr:colOff>
      <xdr:row>326</xdr:row>
      <xdr:rowOff>219074</xdr:rowOff>
    </xdr:to>
    <xdr:sp macro="" textlink="">
      <xdr:nvSpPr>
        <xdr:cNvPr id="5" name="TextBox 4"/>
        <xdr:cNvSpPr txBox="1"/>
      </xdr:nvSpPr>
      <xdr:spPr>
        <a:xfrm>
          <a:off x="3438525" y="80438624"/>
          <a:ext cx="2733675" cy="151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 baseline="0">
            <a:latin typeface="Angsana New" pitchFamily="18" charset="-34"/>
            <a:cs typeface="Angsana New" pitchFamily="18" charset="-34"/>
          </a:endParaRPr>
        </a:p>
        <a:p>
          <a:pPr algn="ctr"/>
          <a:endParaRPr lang="th-TH" sz="16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251111</xdr:colOff>
      <xdr:row>359</xdr:row>
      <xdr:rowOff>66675</xdr:rowOff>
    </xdr:from>
    <xdr:to>
      <xdr:col>1</xdr:col>
      <xdr:colOff>1937036</xdr:colOff>
      <xdr:row>363</xdr:row>
      <xdr:rowOff>209550</xdr:rowOff>
    </xdr:to>
    <xdr:sp macro="" textlink="">
      <xdr:nvSpPr>
        <xdr:cNvPr id="6" name="TextBox 5"/>
        <xdr:cNvSpPr txBox="1"/>
      </xdr:nvSpPr>
      <xdr:spPr>
        <a:xfrm>
          <a:off x="251111" y="90601800"/>
          <a:ext cx="22574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2867025</xdr:colOff>
      <xdr:row>359</xdr:row>
      <xdr:rowOff>38099</xdr:rowOff>
    </xdr:from>
    <xdr:to>
      <xdr:col>4</xdr:col>
      <xdr:colOff>581025</xdr:colOff>
      <xdr:row>364</xdr:row>
      <xdr:rowOff>219074</xdr:rowOff>
    </xdr:to>
    <xdr:sp macro="" textlink="">
      <xdr:nvSpPr>
        <xdr:cNvPr id="7" name="TextBox 6"/>
        <xdr:cNvSpPr txBox="1"/>
      </xdr:nvSpPr>
      <xdr:spPr>
        <a:xfrm>
          <a:off x="3438525" y="90573224"/>
          <a:ext cx="2733675" cy="151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 baseline="0">
            <a:latin typeface="Angsana New" pitchFamily="18" charset="-34"/>
            <a:cs typeface="Angsana New" pitchFamily="18" charset="-34"/>
          </a:endParaRPr>
        </a:p>
        <a:p>
          <a:pPr algn="ctr"/>
          <a:endParaRPr lang="th-TH" sz="16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346364</xdr:colOff>
      <xdr:row>28</xdr:row>
      <xdr:rowOff>268431</xdr:rowOff>
    </xdr:from>
    <xdr:to>
      <xdr:col>1</xdr:col>
      <xdr:colOff>2467841</xdr:colOff>
      <xdr:row>33</xdr:row>
      <xdr:rowOff>225135</xdr:rowOff>
    </xdr:to>
    <xdr:sp macro="" textlink="">
      <xdr:nvSpPr>
        <xdr:cNvPr id="8" name="TextBox 7"/>
        <xdr:cNvSpPr txBox="1"/>
      </xdr:nvSpPr>
      <xdr:spPr>
        <a:xfrm>
          <a:off x="346364" y="7736031"/>
          <a:ext cx="2692977" cy="12902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63</xdr:row>
      <xdr:rowOff>114298</xdr:rowOff>
    </xdr:from>
    <xdr:to>
      <xdr:col>1</xdr:col>
      <xdr:colOff>1685925</xdr:colOff>
      <xdr:row>68</xdr:row>
      <xdr:rowOff>57148</xdr:rowOff>
    </xdr:to>
    <xdr:sp macro="" textlink="">
      <xdr:nvSpPr>
        <xdr:cNvPr id="9" name="TextBox 8"/>
        <xdr:cNvSpPr txBox="1"/>
      </xdr:nvSpPr>
      <xdr:spPr>
        <a:xfrm>
          <a:off x="0" y="16916398"/>
          <a:ext cx="2257425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43295</xdr:colOff>
      <xdr:row>29</xdr:row>
      <xdr:rowOff>0</xdr:rowOff>
    </xdr:from>
    <xdr:to>
      <xdr:col>1</xdr:col>
      <xdr:colOff>2736272</xdr:colOff>
      <xdr:row>33</xdr:row>
      <xdr:rowOff>225136</xdr:rowOff>
    </xdr:to>
    <xdr:sp macro="" textlink="">
      <xdr:nvSpPr>
        <xdr:cNvPr id="10" name="TextBox 9"/>
        <xdr:cNvSpPr txBox="1"/>
      </xdr:nvSpPr>
      <xdr:spPr>
        <a:xfrm>
          <a:off x="614795" y="7734300"/>
          <a:ext cx="2692977" cy="129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0</xdr:colOff>
      <xdr:row>28</xdr:row>
      <xdr:rowOff>181842</xdr:rowOff>
    </xdr:from>
    <xdr:to>
      <xdr:col>4</xdr:col>
      <xdr:colOff>978477</xdr:colOff>
      <xdr:row>35</xdr:row>
      <xdr:rowOff>60613</xdr:rowOff>
    </xdr:to>
    <xdr:sp macro="" textlink="">
      <xdr:nvSpPr>
        <xdr:cNvPr id="11" name="TextBox 10"/>
        <xdr:cNvSpPr txBox="1"/>
      </xdr:nvSpPr>
      <xdr:spPr>
        <a:xfrm>
          <a:off x="3876675" y="7649442"/>
          <a:ext cx="2692977" cy="1745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978477</xdr:colOff>
      <xdr:row>71</xdr:row>
      <xdr:rowOff>147203</xdr:rowOff>
    </xdr:to>
    <xdr:sp macro="" textlink="">
      <xdr:nvSpPr>
        <xdr:cNvPr id="12" name="TextBox 11"/>
        <xdr:cNvSpPr txBox="1"/>
      </xdr:nvSpPr>
      <xdr:spPr>
        <a:xfrm>
          <a:off x="3876675" y="17335500"/>
          <a:ext cx="2692977" cy="1747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978477</xdr:colOff>
      <xdr:row>112</xdr:row>
      <xdr:rowOff>147205</xdr:rowOff>
    </xdr:to>
    <xdr:sp macro="" textlink="">
      <xdr:nvSpPr>
        <xdr:cNvPr id="13" name="TextBox 12"/>
        <xdr:cNvSpPr txBox="1"/>
      </xdr:nvSpPr>
      <xdr:spPr>
        <a:xfrm>
          <a:off x="3876675" y="28536900"/>
          <a:ext cx="2692977" cy="1480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1685925</xdr:colOff>
      <xdr:row>111</xdr:row>
      <xdr:rowOff>211282</xdr:rowOff>
    </xdr:to>
    <xdr:sp macro="" textlink="">
      <xdr:nvSpPr>
        <xdr:cNvPr id="14" name="TextBox 13"/>
        <xdr:cNvSpPr txBox="1"/>
      </xdr:nvSpPr>
      <xdr:spPr>
        <a:xfrm>
          <a:off x="0" y="28536900"/>
          <a:ext cx="2257425" cy="1278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1685925</xdr:colOff>
      <xdr:row>145</xdr:row>
      <xdr:rowOff>211282</xdr:rowOff>
    </xdr:to>
    <xdr:sp macro="" textlink="">
      <xdr:nvSpPr>
        <xdr:cNvPr id="15" name="TextBox 14"/>
        <xdr:cNvSpPr txBox="1"/>
      </xdr:nvSpPr>
      <xdr:spPr>
        <a:xfrm>
          <a:off x="0" y="37604700"/>
          <a:ext cx="2257425" cy="1278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4</xdr:col>
      <xdr:colOff>978477</xdr:colOff>
      <xdr:row>147</xdr:row>
      <xdr:rowOff>147205</xdr:rowOff>
    </xdr:to>
    <xdr:sp macro="" textlink="">
      <xdr:nvSpPr>
        <xdr:cNvPr id="16" name="TextBox 15"/>
        <xdr:cNvSpPr txBox="1"/>
      </xdr:nvSpPr>
      <xdr:spPr>
        <a:xfrm>
          <a:off x="3876675" y="37871400"/>
          <a:ext cx="2692977" cy="1480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0</xdr:colOff>
      <xdr:row>222</xdr:row>
      <xdr:rowOff>0</xdr:rowOff>
    </xdr:from>
    <xdr:to>
      <xdr:col>4</xdr:col>
      <xdr:colOff>978477</xdr:colOff>
      <xdr:row>227</xdr:row>
      <xdr:rowOff>147205</xdr:rowOff>
    </xdr:to>
    <xdr:sp macro="" textlink="">
      <xdr:nvSpPr>
        <xdr:cNvPr id="17" name="TextBox 16"/>
        <xdr:cNvSpPr txBox="1"/>
      </xdr:nvSpPr>
      <xdr:spPr>
        <a:xfrm>
          <a:off x="3876675" y="53997225"/>
          <a:ext cx="2692977" cy="1480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ผู้อนุมัติ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(นางธัณย์สิตา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ตังศิษฐพงศ์)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นักบริหารงานการคลัง  รักษาราชการแทน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0</xdr:colOff>
      <xdr:row>221</xdr:row>
      <xdr:rowOff>0</xdr:rowOff>
    </xdr:from>
    <xdr:to>
      <xdr:col>1</xdr:col>
      <xdr:colOff>2257425</xdr:colOff>
      <xdr:row>225</xdr:row>
      <xdr:rowOff>152400</xdr:rowOff>
    </xdr:to>
    <xdr:sp macro="" textlink="">
      <xdr:nvSpPr>
        <xdr:cNvPr id="18" name="TextBox 17"/>
        <xdr:cNvSpPr txBox="1"/>
      </xdr:nvSpPr>
      <xdr:spPr>
        <a:xfrm>
          <a:off x="571500" y="53730525"/>
          <a:ext cx="2257425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ผู้จัดทำ/ผู้บันทึกบัญชี</a:t>
          </a: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2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(นางฉัตรอนงค์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จารไธสง)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เจ้าพนักงานการเงินและบัญชี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la.go.th/upload/news/type9/2014/11/New%20folder/&#3626;&#3636;&#3657;&#3609;&#3611;&#3637;%20&#3585;&#3618;%20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สดงฐานะ"/>
      <sheetName val="ฐานะ 1-2"/>
      <sheetName val="ฐานะ 3-6"/>
      <sheetName val="ฐานะ 7"/>
      <sheetName val="7.1"/>
      <sheetName val="ฐานะ 3-6 (2)"/>
      <sheetName val="ฐาน7"/>
      <sheetName val="Sheet5"/>
      <sheetName val="งบรับจ่าย"/>
      <sheetName val="กระดาษทำการ"/>
      <sheetName val="รายรับ"/>
      <sheetName val="งบทดลองสิ้นปี"/>
      <sheetName val="ประกอบทดลอง1"/>
      <sheetName val="ประกอบทอลอง2-4"/>
      <sheetName val="รับจัดสรร"/>
      <sheetName val="รับจัดสรร ใหม่ไม่ส่ง สตง"/>
      <sheetName val="สรุป รายการกันเงินอุดหนุนเฉพาะก"/>
      <sheetName val="ประกอบงบทด5"/>
      <sheetName val="สรุปรายการที่ปรับปรุง"/>
      <sheetName val="สรุปรายการที่ปรับปรุง (2)"/>
      <sheetName val="ทั่วไป สิ้นปี"/>
      <sheetName val="Sheet1"/>
      <sheetName val="งบทดลอง"/>
      <sheetName val="กระแสเงินสด"/>
      <sheetName val="รับ จ่าย"/>
      <sheetName val="หมายเหตุ 1"/>
      <sheetName val="หมายเหตุ 2"/>
      <sheetName val="หมายเหตุ 3-5"/>
      <sheetName val="หมายเหตุ 6 งบเงินสะสม"/>
      <sheetName val="ประกอบม.6"/>
      <sheetName val="ม.1"/>
      <sheetName val="ม.2"/>
      <sheetName val="ม.3"/>
      <sheetName val="ม.3 "/>
      <sheetName val="ทั่วไป"/>
      <sheetName val="คุมลูกหนี้"/>
      <sheetName val="คุมลูกหนี้ (สะสม2)"/>
      <sheetName val="ปรับปรุงภาษี"/>
      <sheetName val="ใบผ่าน 3 ทำใหม่"/>
      <sheetName val="ม.3 สค (2)"/>
      <sheetName val="ม.3 กค (3)"/>
      <sheetName val="ม.3 มิย(4)"/>
      <sheetName val="ม.3 พค(5)"/>
      <sheetName val="ม.3 เมย"/>
      <sheetName val="ม.3 มีค (2)"/>
      <sheetName val="ม.3 กพ (3)"/>
      <sheetName val="ม.3 มค(4)"/>
      <sheetName val="ธค5)"/>
      <sheetName val="พย 55"/>
      <sheetName val="ตค 55"/>
      <sheetName val="หาสวัสดิการ 5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">
          <cell r="J29">
            <v>2239624</v>
          </cell>
        </row>
        <row r="30">
          <cell r="J30">
            <v>3882660</v>
          </cell>
        </row>
        <row r="31">
          <cell r="J31">
            <v>7636441</v>
          </cell>
        </row>
        <row r="32">
          <cell r="J32">
            <v>507420</v>
          </cell>
        </row>
        <row r="33">
          <cell r="J33">
            <v>4415200</v>
          </cell>
        </row>
        <row r="34">
          <cell r="J34">
            <v>3386212</v>
          </cell>
        </row>
        <row r="35">
          <cell r="J35">
            <v>7328995.8899999987</v>
          </cell>
        </row>
        <row r="36">
          <cell r="J36">
            <v>4891215.0500000007</v>
          </cell>
        </row>
        <row r="37">
          <cell r="J37">
            <v>614535.09</v>
          </cell>
        </row>
        <row r="38">
          <cell r="J38">
            <v>4807900</v>
          </cell>
        </row>
        <row r="39">
          <cell r="J39">
            <v>14508029.310000001</v>
          </cell>
        </row>
        <row r="40">
          <cell r="J40">
            <v>7548690.5600000005</v>
          </cell>
        </row>
        <row r="41">
          <cell r="J41">
            <v>2566892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E23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0" zoomScaleNormal="110" workbookViewId="0">
      <selection activeCell="F33" sqref="F33"/>
    </sheetView>
  </sheetViews>
  <sheetFormatPr defaultRowHeight="19.5"/>
  <cols>
    <col min="1" max="1" width="5.25" style="46" customWidth="1"/>
    <col min="2" max="2" width="3.75" style="46" customWidth="1"/>
    <col min="3" max="3" width="19.75" style="46" customWidth="1"/>
    <col min="4" max="4" width="9" style="46"/>
    <col min="5" max="5" width="11.125" style="46" customWidth="1"/>
    <col min="6" max="6" width="11.625" style="46" customWidth="1"/>
    <col min="7" max="7" width="4.625" style="46" customWidth="1"/>
    <col min="8" max="8" width="14.875" style="46" customWidth="1"/>
    <col min="9" max="16384" width="9" style="46"/>
  </cols>
  <sheetData>
    <row r="1" spans="1:8" ht="20.25">
      <c r="A1" s="341" t="s">
        <v>145</v>
      </c>
      <c r="B1" s="341"/>
      <c r="C1" s="341"/>
      <c r="D1" s="341"/>
      <c r="E1" s="341"/>
      <c r="F1" s="341"/>
      <c r="G1" s="341"/>
      <c r="H1" s="341"/>
    </row>
    <row r="2" spans="1:8" ht="20.25">
      <c r="A2" s="341" t="s">
        <v>0</v>
      </c>
      <c r="B2" s="341"/>
      <c r="C2" s="341"/>
      <c r="D2" s="341"/>
      <c r="E2" s="341"/>
      <c r="F2" s="341"/>
      <c r="G2" s="341"/>
      <c r="H2" s="341"/>
    </row>
    <row r="3" spans="1:8" ht="20.25">
      <c r="A3" s="341" t="s">
        <v>186</v>
      </c>
      <c r="B3" s="341"/>
      <c r="C3" s="341"/>
      <c r="D3" s="341"/>
      <c r="E3" s="341"/>
      <c r="F3" s="341"/>
      <c r="G3" s="341"/>
      <c r="H3" s="341"/>
    </row>
    <row r="4" spans="1:8" ht="18.75" customHeight="1">
      <c r="A4" s="2"/>
      <c r="B4" s="2"/>
      <c r="C4" s="2"/>
      <c r="D4" s="2"/>
      <c r="E4" s="2"/>
      <c r="F4" s="52"/>
      <c r="G4" s="2"/>
      <c r="H4" s="2"/>
    </row>
    <row r="5" spans="1:8" ht="20.25">
      <c r="A5" s="3"/>
      <c r="B5" s="3"/>
      <c r="C5" s="3"/>
      <c r="D5" s="340" t="s">
        <v>1</v>
      </c>
      <c r="E5" s="340"/>
      <c r="F5" s="4"/>
      <c r="G5" s="3"/>
      <c r="H5" s="53" t="s">
        <v>2</v>
      </c>
    </row>
    <row r="6" spans="1:8" ht="21" thickBot="1">
      <c r="A6" s="3" t="s">
        <v>3</v>
      </c>
      <c r="B6" s="3"/>
      <c r="C6" s="3"/>
      <c r="D6" s="3"/>
      <c r="E6" s="3" t="s">
        <v>4</v>
      </c>
      <c r="F6" s="4"/>
      <c r="G6" s="3"/>
      <c r="H6" s="45">
        <v>35221699</v>
      </c>
    </row>
    <row r="7" spans="1:8" ht="21" thickTop="1">
      <c r="A7" s="3" t="s">
        <v>5</v>
      </c>
      <c r="B7" s="3"/>
      <c r="C7" s="3"/>
      <c r="D7" s="3"/>
      <c r="E7" s="3" t="s">
        <v>6</v>
      </c>
      <c r="F7" s="4"/>
      <c r="G7" s="3"/>
      <c r="H7" s="5">
        <f>+'หมายเหตุ 2,3'!F11</f>
        <v>68524697.469999999</v>
      </c>
    </row>
    <row r="8" spans="1:8" ht="20.25">
      <c r="A8" s="3" t="s">
        <v>54</v>
      </c>
      <c r="B8" s="3"/>
      <c r="C8" s="3"/>
      <c r="D8" s="3"/>
      <c r="E8" s="3"/>
      <c r="F8" s="4"/>
      <c r="G8" s="3"/>
      <c r="H8" s="54">
        <v>2823114.86</v>
      </c>
    </row>
    <row r="9" spans="1:8" ht="20.25">
      <c r="A9" s="3" t="s">
        <v>138</v>
      </c>
      <c r="B9" s="3"/>
      <c r="C9" s="3"/>
      <c r="D9" s="3"/>
      <c r="E9" s="3"/>
      <c r="F9" s="4"/>
      <c r="G9" s="3"/>
      <c r="H9" s="54">
        <v>322000</v>
      </c>
    </row>
    <row r="10" spans="1:8" ht="20.25">
      <c r="A10" s="3" t="s">
        <v>269</v>
      </c>
      <c r="B10" s="3"/>
      <c r="C10" s="3"/>
      <c r="D10" s="3"/>
      <c r="E10" s="3"/>
      <c r="F10" s="4"/>
      <c r="G10" s="3"/>
      <c r="H10" s="54">
        <v>164600.18</v>
      </c>
    </row>
    <row r="11" spans="1:8" ht="20.25">
      <c r="A11" s="3" t="s">
        <v>60</v>
      </c>
      <c r="B11" s="16" t="s">
        <v>47</v>
      </c>
      <c r="C11" s="3" t="s">
        <v>118</v>
      </c>
      <c r="D11" s="3"/>
      <c r="E11" s="3"/>
      <c r="F11" s="4"/>
      <c r="G11" s="3"/>
      <c r="H11" s="54">
        <v>26925</v>
      </c>
    </row>
    <row r="12" spans="1:8" ht="20.25">
      <c r="A12" s="3"/>
      <c r="B12" s="16" t="s">
        <v>47</v>
      </c>
      <c r="C12" s="3" t="s">
        <v>119</v>
      </c>
      <c r="D12" s="3"/>
      <c r="E12" s="3"/>
      <c r="F12" s="4"/>
      <c r="G12" s="3"/>
      <c r="H12" s="54">
        <v>2447.85</v>
      </c>
    </row>
    <row r="13" spans="1:8" ht="20.25">
      <c r="A13" s="3"/>
      <c r="B13" s="16" t="s">
        <v>47</v>
      </c>
      <c r="C13" s="3" t="s">
        <v>270</v>
      </c>
      <c r="D13" s="3"/>
      <c r="E13" s="3"/>
      <c r="F13" s="4"/>
      <c r="G13" s="3"/>
      <c r="H13" s="54">
        <v>2736</v>
      </c>
    </row>
    <row r="14" spans="1:8" ht="20.25">
      <c r="A14" s="3" t="s">
        <v>157</v>
      </c>
      <c r="C14" s="3"/>
      <c r="D14" s="3"/>
      <c r="E14" s="3"/>
      <c r="F14" s="4"/>
      <c r="G14" s="3"/>
      <c r="H14" s="54">
        <v>440844.96</v>
      </c>
    </row>
    <row r="15" spans="1:8" ht="21" thickBot="1">
      <c r="A15" s="3"/>
      <c r="B15" s="3"/>
      <c r="C15" s="3"/>
      <c r="D15" s="3"/>
      <c r="E15" s="3"/>
      <c r="F15" s="52" t="s">
        <v>7</v>
      </c>
      <c r="G15" s="6"/>
      <c r="H15" s="55">
        <f>SUM(H7:H14)</f>
        <v>72307366.319999993</v>
      </c>
    </row>
    <row r="16" spans="1:8" ht="21" thickTop="1">
      <c r="A16" s="3"/>
      <c r="B16" s="3"/>
      <c r="C16" s="3"/>
      <c r="D16" s="3"/>
      <c r="E16" s="3"/>
      <c r="F16" s="52"/>
      <c r="G16" s="6"/>
      <c r="H16" s="77"/>
    </row>
    <row r="17" spans="1:9" ht="20.25">
      <c r="A17" s="3"/>
      <c r="B17" s="3"/>
      <c r="C17" s="3"/>
      <c r="D17" s="340" t="s">
        <v>8</v>
      </c>
      <c r="E17" s="340"/>
      <c r="F17" s="4"/>
      <c r="G17" s="3"/>
      <c r="H17" s="78" t="s">
        <v>2</v>
      </c>
    </row>
    <row r="18" spans="1:9" ht="21" thickBot="1">
      <c r="A18" s="3" t="s">
        <v>9</v>
      </c>
      <c r="B18" s="3"/>
      <c r="C18" s="3"/>
      <c r="D18" s="3"/>
      <c r="E18" s="3" t="s">
        <v>4</v>
      </c>
      <c r="F18" s="4"/>
      <c r="G18" s="3"/>
      <c r="H18" s="45">
        <v>35221699</v>
      </c>
    </row>
    <row r="19" spans="1:9" ht="21" thickTop="1">
      <c r="A19" s="3" t="s">
        <v>139</v>
      </c>
      <c r="B19" s="3"/>
      <c r="C19" s="3"/>
      <c r="D19" s="3"/>
      <c r="F19" s="4"/>
      <c r="G19" s="3"/>
      <c r="H19" s="4">
        <v>451429.07</v>
      </c>
    </row>
    <row r="20" spans="1:9" ht="20.25">
      <c r="A20" s="3" t="s">
        <v>271</v>
      </c>
      <c r="B20" s="3"/>
      <c r="C20" s="3"/>
      <c r="D20" s="3"/>
      <c r="F20" s="4"/>
      <c r="G20" s="3"/>
      <c r="H20" s="4">
        <v>2600000</v>
      </c>
    </row>
    <row r="21" spans="1:9" ht="20.25">
      <c r="A21" s="3" t="s">
        <v>10</v>
      </c>
      <c r="B21" s="3"/>
      <c r="C21" s="3"/>
      <c r="D21" s="3"/>
      <c r="E21" s="3" t="s">
        <v>11</v>
      </c>
      <c r="F21" s="4"/>
      <c r="G21" s="3"/>
      <c r="H21" s="4">
        <f>+'หมายเหตุ 2,3'!F30</f>
        <v>2616409.27</v>
      </c>
    </row>
    <row r="22" spans="1:9" ht="20.25">
      <c r="A22" s="3" t="s">
        <v>12</v>
      </c>
      <c r="B22" s="3"/>
      <c r="C22" s="3"/>
      <c r="D22" s="3"/>
      <c r="E22" s="3" t="s">
        <v>141</v>
      </c>
      <c r="F22" s="4"/>
      <c r="G22" s="3"/>
      <c r="H22" s="7">
        <f>+'หมายเหตุ 4'!E39</f>
        <v>17513239.649999999</v>
      </c>
    </row>
    <row r="23" spans="1:9" ht="20.25">
      <c r="A23" s="3" t="s">
        <v>140</v>
      </c>
      <c r="B23" s="3"/>
      <c r="C23" s="3"/>
      <c r="D23" s="3"/>
      <c r="E23" s="3" t="s">
        <v>13</v>
      </c>
      <c r="F23" s="4"/>
      <c r="G23" s="3"/>
      <c r="H23" s="7">
        <f>+'หมายเหตุ 5'!G15</f>
        <v>453030</v>
      </c>
    </row>
    <row r="24" spans="1:9" ht="20.25">
      <c r="A24" s="3" t="s">
        <v>15</v>
      </c>
      <c r="B24" s="3"/>
      <c r="C24" s="3"/>
      <c r="D24" s="3"/>
      <c r="F24" s="4"/>
      <c r="G24" s="3"/>
      <c r="H24" s="4">
        <v>21574190.710000001</v>
      </c>
    </row>
    <row r="25" spans="1:9" ht="20.25">
      <c r="A25" s="3" t="s">
        <v>14</v>
      </c>
      <c r="B25" s="3"/>
      <c r="C25" s="3"/>
      <c r="D25" s="3"/>
      <c r="E25" s="3" t="s">
        <v>16</v>
      </c>
      <c r="F25" s="4"/>
      <c r="G25" s="3"/>
      <c r="H25" s="5">
        <f>+'หมายเหตุ 6'!K15</f>
        <v>27099067.615000002</v>
      </c>
    </row>
    <row r="26" spans="1:9" ht="21" thickBot="1">
      <c r="A26" s="3"/>
      <c r="B26" s="3"/>
      <c r="C26" s="3"/>
      <c r="D26" s="3"/>
      <c r="E26" s="3"/>
      <c r="F26" s="52" t="s">
        <v>7</v>
      </c>
      <c r="G26" s="6"/>
      <c r="H26" s="15">
        <f>SUM(H19:H25)</f>
        <v>72307366.314999998</v>
      </c>
      <c r="I26" s="80">
        <f>+H15-H26</f>
        <v>4.999995231628418E-3</v>
      </c>
    </row>
    <row r="27" spans="1:9" ht="21" thickTop="1">
      <c r="A27" s="3"/>
      <c r="B27" s="3"/>
      <c r="C27" s="3"/>
      <c r="D27" s="3"/>
      <c r="E27" s="3"/>
      <c r="F27" s="4"/>
      <c r="G27" s="3"/>
      <c r="H27" s="5"/>
    </row>
    <row r="28" spans="1:9" ht="20.25">
      <c r="A28" s="6" t="s">
        <v>72</v>
      </c>
      <c r="B28" s="3"/>
      <c r="C28" s="3"/>
      <c r="D28" s="3"/>
      <c r="E28" s="3"/>
      <c r="F28" s="4"/>
      <c r="G28" s="3"/>
      <c r="H28" s="4"/>
    </row>
    <row r="29" spans="1:9" ht="32.25" customHeight="1">
      <c r="A29" s="3"/>
      <c r="B29" s="8"/>
      <c r="C29" s="339" t="s">
        <v>17</v>
      </c>
      <c r="D29" s="339"/>
      <c r="E29" s="339"/>
      <c r="F29" s="79" t="s">
        <v>142</v>
      </c>
      <c r="G29" s="3"/>
      <c r="H29" s="8"/>
    </row>
    <row r="30" spans="1:9" ht="20.25">
      <c r="A30" s="3"/>
      <c r="B30" s="3"/>
      <c r="C30" s="10"/>
      <c r="D30" s="9"/>
      <c r="E30" s="9"/>
      <c r="F30" s="79"/>
      <c r="G30" s="5"/>
      <c r="H30" s="3"/>
    </row>
    <row r="31" spans="1:9" ht="20.25">
      <c r="A31" s="8"/>
      <c r="B31" s="8"/>
      <c r="C31" s="339" t="s">
        <v>17</v>
      </c>
      <c r="D31" s="339"/>
      <c r="E31" s="339"/>
      <c r="F31" s="79" t="s">
        <v>143</v>
      </c>
      <c r="G31" s="5"/>
      <c r="H31" s="3"/>
    </row>
    <row r="32" spans="1:9" ht="20.25">
      <c r="A32" s="8"/>
      <c r="B32" s="3"/>
      <c r="C32" s="3"/>
      <c r="D32" s="9"/>
      <c r="E32" s="9"/>
      <c r="F32" s="79"/>
      <c r="G32" s="5"/>
      <c r="H32" s="3"/>
    </row>
    <row r="33" spans="1:8" ht="20.25">
      <c r="A33" s="8"/>
      <c r="B33" s="8"/>
      <c r="C33" s="339" t="s">
        <v>17</v>
      </c>
      <c r="D33" s="339"/>
      <c r="E33" s="339"/>
      <c r="F33" s="79" t="s">
        <v>144</v>
      </c>
      <c r="G33" s="5"/>
      <c r="H33" s="3"/>
    </row>
  </sheetData>
  <mergeCells count="8">
    <mergeCell ref="C29:E29"/>
    <mergeCell ref="C31:E31"/>
    <mergeCell ref="C33:E33"/>
    <mergeCell ref="D17:E17"/>
    <mergeCell ref="A1:H1"/>
    <mergeCell ref="A2:H2"/>
    <mergeCell ref="A3:H3"/>
    <mergeCell ref="D5:E5"/>
  </mergeCells>
  <pageMargins left="0.88" right="0.7" top="0.84" bottom="0.17" header="0.3" footer="0.1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topLeftCell="A39" workbookViewId="0">
      <selection activeCell="E48" sqref="E48"/>
    </sheetView>
  </sheetViews>
  <sheetFormatPr defaultRowHeight="20.25"/>
  <cols>
    <col min="1" max="1" width="47.625" style="59" customWidth="1"/>
    <col min="2" max="2" width="9" style="59"/>
    <col min="3" max="4" width="14" style="59" customWidth="1"/>
    <col min="5" max="5" width="19.625" style="59" customWidth="1"/>
    <col min="6" max="16384" width="9" style="59"/>
  </cols>
  <sheetData>
    <row r="1" spans="1:4">
      <c r="A1" s="378" t="s">
        <v>145</v>
      </c>
      <c r="B1" s="378"/>
      <c r="C1" s="378"/>
      <c r="D1" s="378"/>
    </row>
    <row r="2" spans="1:4">
      <c r="A2" s="378" t="s">
        <v>272</v>
      </c>
      <c r="B2" s="378"/>
      <c r="C2" s="378"/>
      <c r="D2" s="378"/>
    </row>
    <row r="3" spans="1:4">
      <c r="A3" s="378" t="s">
        <v>273</v>
      </c>
      <c r="B3" s="378"/>
      <c r="C3" s="378"/>
      <c r="D3" s="378"/>
    </row>
    <row r="4" spans="1:4">
      <c r="A4" s="58"/>
      <c r="B4" s="58"/>
      <c r="C4" s="58"/>
      <c r="D4" s="58"/>
    </row>
    <row r="5" spans="1:4">
      <c r="A5" s="192" t="s">
        <v>36</v>
      </c>
      <c r="B5" s="192" t="s">
        <v>274</v>
      </c>
      <c r="C5" s="193" t="s">
        <v>275</v>
      </c>
      <c r="D5" s="193" t="s">
        <v>276</v>
      </c>
    </row>
    <row r="6" spans="1:4">
      <c r="A6" s="194" t="s">
        <v>277</v>
      </c>
      <c r="B6" s="195">
        <v>110202</v>
      </c>
      <c r="C6" s="196">
        <v>6705113.1399999997</v>
      </c>
      <c r="D6" s="196"/>
    </row>
    <row r="7" spans="1:4">
      <c r="A7" s="197" t="s">
        <v>278</v>
      </c>
      <c r="B7" s="198">
        <v>110201</v>
      </c>
      <c r="C7" s="160">
        <v>10032483.5</v>
      </c>
      <c r="D7" s="160"/>
    </row>
    <row r="8" spans="1:4">
      <c r="A8" s="197" t="s">
        <v>279</v>
      </c>
      <c r="B8" s="198">
        <v>110203</v>
      </c>
      <c r="C8" s="160">
        <v>0</v>
      </c>
      <c r="D8" s="160"/>
    </row>
    <row r="9" spans="1:4">
      <c r="A9" s="197" t="s">
        <v>280</v>
      </c>
      <c r="B9" s="198">
        <v>110201</v>
      </c>
      <c r="C9" s="160">
        <v>10589182.130000001</v>
      </c>
      <c r="D9" s="160"/>
    </row>
    <row r="10" spans="1:4">
      <c r="A10" s="197" t="s">
        <v>281</v>
      </c>
      <c r="B10" s="198">
        <v>110203</v>
      </c>
      <c r="C10" s="160">
        <v>0</v>
      </c>
      <c r="D10" s="160"/>
    </row>
    <row r="11" spans="1:4">
      <c r="A11" s="197" t="s">
        <v>282</v>
      </c>
      <c r="B11" s="198">
        <v>110201</v>
      </c>
      <c r="C11" s="160">
        <v>10584.11</v>
      </c>
      <c r="D11" s="160"/>
    </row>
    <row r="12" spans="1:4">
      <c r="A12" s="197" t="s">
        <v>283</v>
      </c>
      <c r="B12" s="198">
        <v>110203</v>
      </c>
      <c r="C12" s="160">
        <v>0</v>
      </c>
      <c r="D12" s="160"/>
    </row>
    <row r="13" spans="1:4">
      <c r="A13" s="197" t="s">
        <v>284</v>
      </c>
      <c r="B13" s="198">
        <v>110201</v>
      </c>
      <c r="C13" s="160">
        <v>5993466.6399999997</v>
      </c>
      <c r="D13" s="160"/>
    </row>
    <row r="14" spans="1:4">
      <c r="A14" s="197" t="s">
        <v>285</v>
      </c>
      <c r="B14" s="198">
        <v>110202</v>
      </c>
      <c r="C14" s="160">
        <v>15338926.470000001</v>
      </c>
      <c r="D14" s="160"/>
    </row>
    <row r="15" spans="1:4">
      <c r="A15" s="197" t="s">
        <v>286</v>
      </c>
      <c r="B15" s="198">
        <v>110201</v>
      </c>
      <c r="C15" s="160">
        <v>3584738.74</v>
      </c>
      <c r="D15" s="160"/>
    </row>
    <row r="16" spans="1:4">
      <c r="A16" s="197" t="s">
        <v>287</v>
      </c>
      <c r="B16" s="198">
        <v>110203</v>
      </c>
      <c r="C16" s="160">
        <v>0</v>
      </c>
      <c r="D16" s="160"/>
    </row>
    <row r="17" spans="1:5">
      <c r="A17" s="197" t="s">
        <v>288</v>
      </c>
      <c r="B17" s="198">
        <v>110201</v>
      </c>
      <c r="C17" s="160">
        <v>16270202.74</v>
      </c>
      <c r="D17" s="160"/>
      <c r="E17" s="59">
        <f>SUM(C6:C17)</f>
        <v>68524697.469999999</v>
      </c>
    </row>
    <row r="18" spans="1:5" ht="21" customHeight="1">
      <c r="A18" s="197" t="s">
        <v>289</v>
      </c>
      <c r="B18" s="198">
        <v>120100</v>
      </c>
      <c r="C18" s="160">
        <v>164600.18</v>
      </c>
      <c r="D18" s="160"/>
    </row>
    <row r="19" spans="1:5" ht="21" customHeight="1">
      <c r="A19" s="197" t="s">
        <v>290</v>
      </c>
      <c r="B19" s="198">
        <v>120200</v>
      </c>
      <c r="C19" s="160">
        <v>2823114.86</v>
      </c>
      <c r="D19" s="160"/>
    </row>
    <row r="20" spans="1:5">
      <c r="A20" s="197" t="s">
        <v>138</v>
      </c>
      <c r="B20" s="198">
        <v>120100</v>
      </c>
      <c r="C20" s="160">
        <v>322000</v>
      </c>
      <c r="D20" s="160"/>
      <c r="E20" s="59">
        <f>SUM(C18:C20)</f>
        <v>3309715.04</v>
      </c>
    </row>
    <row r="21" spans="1:5" hidden="1">
      <c r="A21" s="197" t="s">
        <v>291</v>
      </c>
      <c r="B21" s="198">
        <v>110100</v>
      </c>
      <c r="C21" s="160">
        <v>0</v>
      </c>
      <c r="D21" s="160"/>
    </row>
    <row r="22" spans="1:5">
      <c r="A22" s="197" t="s">
        <v>157</v>
      </c>
      <c r="B22" s="198">
        <v>110600</v>
      </c>
      <c r="C22" s="160">
        <v>440844.96</v>
      </c>
      <c r="D22" s="160"/>
    </row>
    <row r="23" spans="1:5">
      <c r="A23" s="197" t="s">
        <v>292</v>
      </c>
      <c r="B23" s="198">
        <v>110601</v>
      </c>
      <c r="C23" s="160">
        <v>26925</v>
      </c>
      <c r="D23" s="160"/>
    </row>
    <row r="24" spans="1:5">
      <c r="A24" s="197" t="s">
        <v>293</v>
      </c>
      <c r="B24" s="198">
        <v>110602</v>
      </c>
      <c r="C24" s="160">
        <v>2447.85</v>
      </c>
      <c r="D24" s="160"/>
    </row>
    <row r="25" spans="1:5">
      <c r="A25" s="197" t="s">
        <v>294</v>
      </c>
      <c r="B25" s="198">
        <v>110603</v>
      </c>
      <c r="C25" s="160">
        <v>2736</v>
      </c>
      <c r="D25" s="160"/>
    </row>
    <row r="26" spans="1:5" hidden="1">
      <c r="A26" s="197" t="s">
        <v>295</v>
      </c>
      <c r="B26" s="198">
        <v>110605</v>
      </c>
      <c r="C26" s="160">
        <v>0</v>
      </c>
      <c r="D26" s="160"/>
    </row>
    <row r="27" spans="1:5" hidden="1">
      <c r="A27" s="197" t="s">
        <v>296</v>
      </c>
      <c r="B27" s="198">
        <v>110606</v>
      </c>
      <c r="C27" s="160">
        <v>0</v>
      </c>
      <c r="D27" s="160"/>
    </row>
    <row r="28" spans="1:5" hidden="1">
      <c r="A28" s="197" t="s">
        <v>31</v>
      </c>
      <c r="B28" s="199">
        <v>510000</v>
      </c>
      <c r="C28" s="160"/>
      <c r="D28" s="160"/>
    </row>
    <row r="29" spans="1:5" hidden="1">
      <c r="A29" s="197" t="s">
        <v>297</v>
      </c>
      <c r="B29" s="200">
        <v>521000</v>
      </c>
      <c r="C29" s="160"/>
      <c r="D29" s="160"/>
    </row>
    <row r="30" spans="1:5" hidden="1">
      <c r="A30" s="197" t="s">
        <v>298</v>
      </c>
      <c r="B30" s="200">
        <v>522000</v>
      </c>
      <c r="C30" s="160"/>
      <c r="D30" s="160"/>
    </row>
    <row r="31" spans="1:5" hidden="1">
      <c r="A31" s="197" t="s">
        <v>299</v>
      </c>
      <c r="B31" s="200">
        <v>522000</v>
      </c>
      <c r="C31" s="160"/>
      <c r="D31" s="160"/>
    </row>
    <row r="32" spans="1:5" hidden="1">
      <c r="A32" s="197" t="s">
        <v>300</v>
      </c>
      <c r="B32" s="200">
        <v>522000</v>
      </c>
      <c r="C32" s="160"/>
      <c r="D32" s="160"/>
    </row>
    <row r="33" spans="1:5">
      <c r="A33" s="197" t="s">
        <v>128</v>
      </c>
      <c r="B33" s="200">
        <v>531000</v>
      </c>
      <c r="C33" s="160"/>
      <c r="D33" s="160"/>
    </row>
    <row r="34" spans="1:5">
      <c r="A34" s="201" t="s">
        <v>129</v>
      </c>
      <c r="B34" s="202">
        <v>532000</v>
      </c>
      <c r="C34" s="160"/>
      <c r="D34" s="160"/>
    </row>
    <row r="35" spans="1:5">
      <c r="A35" s="201" t="s">
        <v>130</v>
      </c>
      <c r="B35" s="202">
        <v>533000</v>
      </c>
      <c r="C35" s="160"/>
      <c r="D35" s="160"/>
    </row>
    <row r="36" spans="1:5">
      <c r="A36" s="197" t="s">
        <v>301</v>
      </c>
      <c r="B36" s="200">
        <v>534000</v>
      </c>
      <c r="C36" s="160"/>
      <c r="D36" s="160"/>
    </row>
    <row r="37" spans="1:5">
      <c r="A37" s="201" t="s">
        <v>170</v>
      </c>
      <c r="B37" s="202">
        <v>541000</v>
      </c>
      <c r="C37" s="160"/>
      <c r="D37" s="160"/>
    </row>
    <row r="38" spans="1:5">
      <c r="A38" s="201" t="s">
        <v>30</v>
      </c>
      <c r="B38" s="202">
        <v>542000</v>
      </c>
      <c r="C38" s="160"/>
      <c r="D38" s="160"/>
    </row>
    <row r="39" spans="1:5">
      <c r="A39" s="197" t="s">
        <v>302</v>
      </c>
      <c r="B39" s="200">
        <v>560000</v>
      </c>
      <c r="C39" s="160"/>
      <c r="D39" s="160"/>
    </row>
    <row r="40" spans="1:5">
      <c r="A40" s="201" t="s">
        <v>303</v>
      </c>
      <c r="B40" s="202">
        <v>550000</v>
      </c>
      <c r="C40" s="160"/>
      <c r="D40" s="160"/>
    </row>
    <row r="41" spans="1:5">
      <c r="A41" s="201" t="s">
        <v>304</v>
      </c>
      <c r="B41" s="203">
        <v>230100</v>
      </c>
      <c r="C41" s="160"/>
      <c r="D41" s="160">
        <v>2616409.27</v>
      </c>
    </row>
    <row r="42" spans="1:5">
      <c r="A42" s="201" t="s">
        <v>305</v>
      </c>
      <c r="B42" s="203">
        <v>230101</v>
      </c>
      <c r="C42" s="160"/>
      <c r="D42" s="160">
        <v>451429.07</v>
      </c>
    </row>
    <row r="43" spans="1:5">
      <c r="A43" s="197" t="s">
        <v>306</v>
      </c>
      <c r="B43" s="204">
        <v>210402</v>
      </c>
      <c r="C43" s="160"/>
      <c r="D43" s="160">
        <v>17513239.649999999</v>
      </c>
    </row>
    <row r="44" spans="1:5">
      <c r="A44" s="197" t="s">
        <v>307</v>
      </c>
      <c r="B44" s="204">
        <v>210300</v>
      </c>
      <c r="C44" s="160"/>
      <c r="D44" s="160">
        <v>453030</v>
      </c>
    </row>
    <row r="45" spans="1:5">
      <c r="A45" s="197" t="s">
        <v>271</v>
      </c>
      <c r="B45" s="203">
        <v>230100</v>
      </c>
      <c r="C45" s="160"/>
      <c r="D45" s="160">
        <v>2600000</v>
      </c>
    </row>
    <row r="46" spans="1:5">
      <c r="A46" s="197" t="s">
        <v>308</v>
      </c>
      <c r="B46" s="204">
        <v>320000</v>
      </c>
      <c r="C46" s="160"/>
      <c r="D46" s="160">
        <v>21574190.710000001</v>
      </c>
    </row>
    <row r="47" spans="1:5">
      <c r="A47" s="205" t="s">
        <v>309</v>
      </c>
      <c r="B47" s="206">
        <v>300000</v>
      </c>
      <c r="C47" s="161"/>
      <c r="D47" s="161">
        <v>27099067.620000001</v>
      </c>
    </row>
    <row r="48" spans="1:5" ht="21" thickBot="1">
      <c r="C48" s="207">
        <f>SUM(C6:C47)</f>
        <v>72307366.319999993</v>
      </c>
      <c r="D48" s="207">
        <f>SUM(D6:D47)</f>
        <v>72307366.320000008</v>
      </c>
      <c r="E48" s="59">
        <f>+C48-D48</f>
        <v>0</v>
      </c>
    </row>
    <row r="49" ht="21" thickTop="1"/>
  </sheetData>
  <mergeCells count="3">
    <mergeCell ref="A1:D1"/>
    <mergeCell ref="A2:D2"/>
    <mergeCell ref="A3:D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F11" sqref="F11"/>
    </sheetView>
  </sheetViews>
  <sheetFormatPr defaultRowHeight="20.25"/>
  <cols>
    <col min="1" max="1" width="5.375" style="39" customWidth="1"/>
    <col min="2" max="2" width="45" style="39" customWidth="1"/>
    <col min="3" max="3" width="12.375" style="39" customWidth="1"/>
    <col min="4" max="4" width="13.375" style="39" customWidth="1"/>
    <col min="5" max="5" width="12.875" style="39" customWidth="1"/>
    <col min="6" max="16384" width="9" style="39"/>
  </cols>
  <sheetData>
    <row r="2" spans="1:4">
      <c r="A2" s="379" t="s">
        <v>103</v>
      </c>
      <c r="B2" s="379"/>
      <c r="C2" s="379"/>
      <c r="D2" s="379"/>
    </row>
    <row r="3" spans="1:4">
      <c r="A3" s="377" t="s">
        <v>145</v>
      </c>
      <c r="B3" s="377"/>
      <c r="C3" s="377"/>
    </row>
    <row r="4" spans="1:4">
      <c r="A4" s="377" t="s">
        <v>310</v>
      </c>
      <c r="B4" s="377"/>
      <c r="C4" s="377"/>
    </row>
    <row r="5" spans="1:4">
      <c r="A5" s="377" t="s">
        <v>311</v>
      </c>
      <c r="B5" s="377"/>
      <c r="C5" s="377"/>
    </row>
    <row r="6" spans="1:4">
      <c r="A6" s="39" t="s">
        <v>312</v>
      </c>
    </row>
    <row r="7" spans="1:4" s="40" customFormat="1">
      <c r="A7" s="208" t="s">
        <v>313</v>
      </c>
      <c r="B7" s="208" t="s">
        <v>36</v>
      </c>
      <c r="C7" s="208" t="s">
        <v>24</v>
      </c>
      <c r="D7" s="208" t="s">
        <v>27</v>
      </c>
    </row>
    <row r="8" spans="1:4">
      <c r="A8" s="209">
        <v>1</v>
      </c>
      <c r="B8" s="210" t="s">
        <v>314</v>
      </c>
      <c r="C8" s="211">
        <v>61696.84</v>
      </c>
      <c r="D8" s="212"/>
    </row>
    <row r="9" spans="1:4">
      <c r="A9" s="213">
        <v>2</v>
      </c>
      <c r="B9" s="214" t="s">
        <v>315</v>
      </c>
      <c r="C9" s="160">
        <v>1338419.5</v>
      </c>
      <c r="D9" s="215"/>
    </row>
    <row r="10" spans="1:4">
      <c r="A10" s="213">
        <v>3</v>
      </c>
      <c r="B10" s="214" t="s">
        <v>316</v>
      </c>
      <c r="C10" s="160">
        <v>0</v>
      </c>
      <c r="D10" s="215"/>
    </row>
    <row r="11" spans="1:4">
      <c r="A11" s="213">
        <v>4</v>
      </c>
      <c r="B11" s="214" t="s">
        <v>317</v>
      </c>
      <c r="C11" s="160">
        <v>6108.04</v>
      </c>
      <c r="D11" s="215"/>
    </row>
    <row r="12" spans="1:4">
      <c r="A12" s="213">
        <v>5</v>
      </c>
      <c r="B12" s="214" t="s">
        <v>318</v>
      </c>
      <c r="C12" s="160">
        <v>9500</v>
      </c>
      <c r="D12" s="215"/>
    </row>
    <row r="13" spans="1:4">
      <c r="A13" s="213">
        <v>6</v>
      </c>
      <c r="B13" s="214" t="s">
        <v>119</v>
      </c>
      <c r="C13" s="160">
        <v>200</v>
      </c>
      <c r="D13" s="215"/>
    </row>
    <row r="14" spans="1:4">
      <c r="A14" s="213">
        <v>7</v>
      </c>
      <c r="B14" s="214" t="s">
        <v>319</v>
      </c>
      <c r="C14" s="160">
        <v>60</v>
      </c>
      <c r="D14" s="215" t="s">
        <v>320</v>
      </c>
    </row>
    <row r="15" spans="1:4">
      <c r="A15" s="213">
        <v>8</v>
      </c>
      <c r="B15" s="214" t="s">
        <v>321</v>
      </c>
      <c r="C15" s="160">
        <f>66500+69000</f>
        <v>135500</v>
      </c>
      <c r="D15" s="215" t="s">
        <v>320</v>
      </c>
    </row>
    <row r="16" spans="1:4">
      <c r="A16" s="213">
        <v>9</v>
      </c>
      <c r="B16" s="214" t="s">
        <v>322</v>
      </c>
      <c r="C16" s="160">
        <f>372700+263800</f>
        <v>636500</v>
      </c>
      <c r="D16" s="215" t="s">
        <v>320</v>
      </c>
    </row>
    <row r="17" spans="1:6">
      <c r="A17" s="213">
        <v>10</v>
      </c>
      <c r="B17" s="210" t="s">
        <v>323</v>
      </c>
      <c r="C17" s="160">
        <v>4649</v>
      </c>
      <c r="D17" s="215" t="s">
        <v>320</v>
      </c>
    </row>
    <row r="18" spans="1:6">
      <c r="A18" s="213">
        <v>11</v>
      </c>
      <c r="B18" s="216" t="s">
        <v>324</v>
      </c>
      <c r="C18" s="160">
        <v>17220</v>
      </c>
      <c r="D18" s="215" t="s">
        <v>320</v>
      </c>
    </row>
    <row r="19" spans="1:6">
      <c r="A19" s="213">
        <v>12</v>
      </c>
      <c r="B19" s="214" t="s">
        <v>325</v>
      </c>
      <c r="C19" s="211">
        <v>8915.89</v>
      </c>
      <c r="D19" s="215"/>
    </row>
    <row r="20" spans="1:6">
      <c r="A20" s="217">
        <v>13</v>
      </c>
      <c r="B20" s="218" t="s">
        <v>326</v>
      </c>
      <c r="C20" s="219">
        <v>325640</v>
      </c>
      <c r="D20" s="215" t="s">
        <v>320</v>
      </c>
    </row>
    <row r="21" spans="1:6">
      <c r="A21" s="220">
        <v>14</v>
      </c>
      <c r="B21" s="221" t="s">
        <v>327</v>
      </c>
      <c r="C21" s="222">
        <v>72000</v>
      </c>
      <c r="D21" s="223"/>
    </row>
    <row r="22" spans="1:6" ht="21" thickBot="1">
      <c r="B22" s="125" t="s">
        <v>7</v>
      </c>
      <c r="C22" s="207">
        <f>SUM(C8:C21)</f>
        <v>2616409.27</v>
      </c>
      <c r="E22" s="59"/>
    </row>
    <row r="23" spans="1:6" ht="21" thickTop="1">
      <c r="B23" s="125"/>
      <c r="C23" s="59"/>
      <c r="E23" s="59"/>
    </row>
    <row r="24" spans="1:6">
      <c r="C24" s="224"/>
    </row>
    <row r="25" spans="1:6">
      <c r="B25" s="225"/>
      <c r="C25" s="226"/>
    </row>
    <row r="26" spans="1:6">
      <c r="B26" s="227"/>
      <c r="C26" s="60"/>
      <c r="E26" s="125"/>
      <c r="F26" s="59"/>
    </row>
    <row r="27" spans="1:6">
      <c r="B27" s="227"/>
      <c r="C27" s="60"/>
      <c r="E27" s="125"/>
      <c r="F27" s="59"/>
    </row>
    <row r="28" spans="1:6">
      <c r="B28" s="226"/>
      <c r="C28" s="60"/>
      <c r="E28" s="125"/>
      <c r="F28" s="59"/>
    </row>
    <row r="29" spans="1:6">
      <c r="B29" s="125"/>
      <c r="C29" s="59"/>
      <c r="E29" s="125"/>
      <c r="F29" s="59"/>
    </row>
    <row r="30" spans="1:6">
      <c r="B30" s="191"/>
      <c r="C30" s="59"/>
      <c r="E30" s="125"/>
      <c r="F30" s="59"/>
    </row>
    <row r="31" spans="1:6">
      <c r="B31" s="228"/>
      <c r="C31" s="59"/>
    </row>
    <row r="32" spans="1:6">
      <c r="B32" s="228"/>
      <c r="C32" s="59"/>
    </row>
    <row r="33" spans="2:3">
      <c r="B33" s="228"/>
      <c r="C33" s="59"/>
    </row>
    <row r="34" spans="2:3">
      <c r="B34" s="228"/>
      <c r="C34" s="59"/>
    </row>
  </sheetData>
  <mergeCells count="4">
    <mergeCell ref="A2:D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16" workbookViewId="0">
      <selection activeCell="G52" sqref="G52"/>
    </sheetView>
  </sheetViews>
  <sheetFormatPr defaultRowHeight="20.25"/>
  <cols>
    <col min="1" max="1" width="5.375" style="39" customWidth="1"/>
    <col min="2" max="2" width="57.625" style="39" customWidth="1"/>
    <col min="3" max="3" width="13.625" style="39" customWidth="1"/>
    <col min="4" max="4" width="9.875" style="39" customWidth="1"/>
    <col min="5" max="5" width="12.875" style="39" customWidth="1"/>
    <col min="6" max="16384" width="9" style="39"/>
  </cols>
  <sheetData>
    <row r="1" spans="1:4">
      <c r="A1" s="379" t="s">
        <v>328</v>
      </c>
      <c r="B1" s="379"/>
      <c r="C1" s="379"/>
      <c r="D1" s="379"/>
    </row>
    <row r="2" spans="1:4">
      <c r="A2" s="377" t="s">
        <v>145</v>
      </c>
      <c r="B2" s="377"/>
      <c r="C2" s="377"/>
      <c r="D2" s="377"/>
    </row>
    <row r="3" spans="1:4">
      <c r="A3" s="377" t="s">
        <v>310</v>
      </c>
      <c r="B3" s="377"/>
      <c r="C3" s="377"/>
      <c r="D3" s="377"/>
    </row>
    <row r="4" spans="1:4">
      <c r="A4" s="377" t="s">
        <v>311</v>
      </c>
      <c r="B4" s="377"/>
      <c r="C4" s="377"/>
      <c r="D4" s="377"/>
    </row>
    <row r="5" spans="1:4">
      <c r="A5" s="39" t="s">
        <v>329</v>
      </c>
    </row>
    <row r="6" spans="1:4" s="40" customFormat="1">
      <c r="A6" s="208" t="s">
        <v>313</v>
      </c>
      <c r="B6" s="229" t="s">
        <v>36</v>
      </c>
      <c r="C6" s="208" t="s">
        <v>24</v>
      </c>
      <c r="D6" s="208" t="s">
        <v>27</v>
      </c>
    </row>
    <row r="7" spans="1:4">
      <c r="A7" s="230">
        <v>1</v>
      </c>
      <c r="B7" s="231" t="s">
        <v>330</v>
      </c>
      <c r="C7" s="196">
        <v>11800</v>
      </c>
      <c r="D7" s="232"/>
    </row>
    <row r="8" spans="1:4">
      <c r="A8" s="233">
        <v>2</v>
      </c>
      <c r="B8" s="234" t="s">
        <v>331</v>
      </c>
      <c r="C8" s="160">
        <v>379736.4</v>
      </c>
      <c r="D8" s="160" t="s">
        <v>332</v>
      </c>
    </row>
    <row r="9" spans="1:4">
      <c r="A9" s="233">
        <v>3</v>
      </c>
      <c r="B9" s="234" t="s">
        <v>333</v>
      </c>
      <c r="C9" s="160">
        <v>7553.25</v>
      </c>
      <c r="D9" s="160" t="s">
        <v>332</v>
      </c>
    </row>
    <row r="10" spans="1:4">
      <c r="A10" s="233">
        <v>4</v>
      </c>
      <c r="B10" s="234" t="s">
        <v>334</v>
      </c>
      <c r="C10" s="160">
        <v>3800</v>
      </c>
      <c r="D10" s="160" t="s">
        <v>332</v>
      </c>
    </row>
    <row r="11" spans="1:4">
      <c r="A11" s="233">
        <v>5</v>
      </c>
      <c r="B11" s="234" t="s">
        <v>335</v>
      </c>
      <c r="C11" s="160">
        <v>8250</v>
      </c>
      <c r="D11" s="160" t="s">
        <v>332</v>
      </c>
    </row>
    <row r="12" spans="1:4">
      <c r="A12" s="233">
        <v>6</v>
      </c>
      <c r="B12" s="234" t="s">
        <v>336</v>
      </c>
      <c r="C12" s="160">
        <v>29100</v>
      </c>
      <c r="D12" s="160" t="s">
        <v>332</v>
      </c>
    </row>
    <row r="13" spans="1:4">
      <c r="A13" s="233">
        <v>7</v>
      </c>
      <c r="B13" s="234" t="s">
        <v>337</v>
      </c>
      <c r="C13" s="160">
        <v>63200</v>
      </c>
      <c r="D13" s="160" t="s">
        <v>332</v>
      </c>
    </row>
    <row r="14" spans="1:4">
      <c r="A14" s="233">
        <v>8</v>
      </c>
      <c r="B14" s="234" t="s">
        <v>338</v>
      </c>
      <c r="C14" s="160">
        <v>22400</v>
      </c>
      <c r="D14" s="160" t="s">
        <v>332</v>
      </c>
    </row>
    <row r="15" spans="1:4" s="189" customFormat="1">
      <c r="A15" s="233">
        <v>9</v>
      </c>
      <c r="B15" s="234" t="s">
        <v>339</v>
      </c>
      <c r="C15" s="160">
        <v>42000</v>
      </c>
      <c r="D15" s="160" t="s">
        <v>332</v>
      </c>
    </row>
    <row r="16" spans="1:4">
      <c r="A16" s="233">
        <v>10</v>
      </c>
      <c r="B16" s="234" t="s">
        <v>340</v>
      </c>
      <c r="C16" s="160">
        <v>1877000</v>
      </c>
      <c r="D16" s="160" t="s">
        <v>332</v>
      </c>
    </row>
    <row r="17" spans="1:4">
      <c r="A17" s="233">
        <v>11</v>
      </c>
      <c r="B17" s="234" t="s">
        <v>341</v>
      </c>
      <c r="C17" s="160">
        <v>1780000</v>
      </c>
      <c r="D17" s="160" t="s">
        <v>332</v>
      </c>
    </row>
    <row r="18" spans="1:4">
      <c r="A18" s="233">
        <v>12</v>
      </c>
      <c r="B18" s="234" t="s">
        <v>30</v>
      </c>
      <c r="C18" s="160"/>
      <c r="D18" s="160"/>
    </row>
    <row r="19" spans="1:4">
      <c r="A19" s="233">
        <v>12.1</v>
      </c>
      <c r="B19" s="157" t="s">
        <v>196</v>
      </c>
      <c r="C19" s="160">
        <v>331000</v>
      </c>
      <c r="D19" s="160" t="s">
        <v>332</v>
      </c>
    </row>
    <row r="20" spans="1:4">
      <c r="A20" s="233">
        <v>12.2</v>
      </c>
      <c r="B20" s="157" t="s">
        <v>197</v>
      </c>
      <c r="C20" s="160">
        <v>491000</v>
      </c>
      <c r="D20" s="160" t="s">
        <v>342</v>
      </c>
    </row>
    <row r="21" spans="1:4">
      <c r="A21" s="233">
        <v>12.3</v>
      </c>
      <c r="B21" s="157" t="s">
        <v>198</v>
      </c>
      <c r="C21" s="160">
        <v>719000</v>
      </c>
      <c r="D21" s="160" t="s">
        <v>342</v>
      </c>
    </row>
    <row r="22" spans="1:4">
      <c r="A22" s="233">
        <v>12.4</v>
      </c>
      <c r="B22" s="157" t="s">
        <v>199</v>
      </c>
      <c r="C22" s="160">
        <v>999000</v>
      </c>
      <c r="D22" s="160" t="s">
        <v>342</v>
      </c>
    </row>
    <row r="23" spans="1:4">
      <c r="A23" s="233">
        <v>12.5</v>
      </c>
      <c r="B23" s="157" t="s">
        <v>200</v>
      </c>
      <c r="C23" s="160">
        <v>8500000</v>
      </c>
      <c r="D23" s="160" t="s">
        <v>342</v>
      </c>
    </row>
    <row r="24" spans="1:4">
      <c r="A24" s="233">
        <v>12.6</v>
      </c>
      <c r="B24" s="157" t="s">
        <v>201</v>
      </c>
      <c r="C24" s="160">
        <v>458000</v>
      </c>
      <c r="D24" s="160" t="s">
        <v>342</v>
      </c>
    </row>
    <row r="25" spans="1:4">
      <c r="A25" s="233">
        <v>12.7</v>
      </c>
      <c r="B25" s="159" t="s">
        <v>202</v>
      </c>
      <c r="C25" s="160">
        <v>182800</v>
      </c>
      <c r="D25" s="160" t="s">
        <v>342</v>
      </c>
    </row>
    <row r="26" spans="1:4">
      <c r="A26" s="233">
        <v>12.8</v>
      </c>
      <c r="B26" s="159" t="s">
        <v>203</v>
      </c>
      <c r="C26" s="160">
        <v>640000</v>
      </c>
      <c r="D26" s="160" t="s">
        <v>342</v>
      </c>
    </row>
    <row r="27" spans="1:4">
      <c r="A27" s="233">
        <v>12.9</v>
      </c>
      <c r="B27" s="235" t="s">
        <v>343</v>
      </c>
      <c r="C27" s="160">
        <v>487600</v>
      </c>
      <c r="D27" s="160" t="s">
        <v>342</v>
      </c>
    </row>
    <row r="28" spans="1:4">
      <c r="A28" s="236" t="s">
        <v>344</v>
      </c>
      <c r="B28" s="159" t="s">
        <v>205</v>
      </c>
      <c r="C28" s="161">
        <v>480000</v>
      </c>
      <c r="D28" s="160"/>
    </row>
    <row r="29" spans="1:4">
      <c r="A29" s="237"/>
      <c r="B29" s="238"/>
      <c r="C29" s="239">
        <f>SUM(C7:C28)</f>
        <v>17513239.649999999</v>
      </c>
      <c r="D29" s="240"/>
    </row>
    <row r="30" spans="1:4">
      <c r="A30" s="241"/>
      <c r="B30" s="189"/>
      <c r="C30" s="60"/>
      <c r="D30" s="60"/>
    </row>
    <row r="31" spans="1:4">
      <c r="A31" s="241"/>
      <c r="B31" s="189"/>
      <c r="C31" s="60"/>
      <c r="D31" s="60"/>
    </row>
    <row r="32" spans="1:4">
      <c r="A32" s="241"/>
      <c r="B32" s="189"/>
      <c r="C32" s="60"/>
      <c r="D32" s="60"/>
    </row>
    <row r="33" spans="1:4">
      <c r="A33" s="241"/>
      <c r="B33" s="189"/>
      <c r="C33" s="60"/>
      <c r="D33" s="60"/>
    </row>
    <row r="34" spans="1:4">
      <c r="A34" s="241"/>
      <c r="B34" s="189"/>
      <c r="C34" s="60"/>
      <c r="D34" s="60"/>
    </row>
    <row r="35" spans="1:4">
      <c r="A35" s="241"/>
      <c r="B35" s="189"/>
      <c r="C35" s="60"/>
      <c r="D35" s="60"/>
    </row>
    <row r="36" spans="1:4">
      <c r="A36" s="241"/>
      <c r="B36" s="189"/>
      <c r="C36" s="60"/>
      <c r="D36" s="60"/>
    </row>
    <row r="37" spans="1:4">
      <c r="A37" s="241"/>
      <c r="B37" s="189"/>
      <c r="C37" s="60"/>
      <c r="D37" s="60"/>
    </row>
    <row r="38" spans="1:4">
      <c r="A38" s="379" t="s">
        <v>345</v>
      </c>
      <c r="B38" s="379"/>
      <c r="C38" s="379"/>
      <c r="D38" s="379"/>
    </row>
    <row r="39" spans="1:4">
      <c r="A39" s="377" t="s">
        <v>145</v>
      </c>
      <c r="B39" s="377"/>
      <c r="C39" s="377"/>
      <c r="D39" s="377"/>
    </row>
    <row r="40" spans="1:4">
      <c r="A40" s="377" t="s">
        <v>310</v>
      </c>
      <c r="B40" s="377"/>
      <c r="C40" s="377"/>
      <c r="D40" s="377"/>
    </row>
    <row r="41" spans="1:4">
      <c r="A41" s="377" t="s">
        <v>311</v>
      </c>
      <c r="B41" s="377"/>
      <c r="C41" s="377"/>
      <c r="D41" s="377"/>
    </row>
    <row r="42" spans="1:4">
      <c r="A42" s="39" t="s">
        <v>346</v>
      </c>
    </row>
    <row r="43" spans="1:4">
      <c r="A43" s="208" t="s">
        <v>313</v>
      </c>
      <c r="B43" s="229" t="s">
        <v>36</v>
      </c>
      <c r="C43" s="208" t="s">
        <v>347</v>
      </c>
      <c r="D43" s="208" t="s">
        <v>27</v>
      </c>
    </row>
    <row r="44" spans="1:4">
      <c r="A44" s="233">
        <v>1</v>
      </c>
      <c r="B44" s="242" t="s">
        <v>348</v>
      </c>
      <c r="C44" s="160">
        <v>322000</v>
      </c>
      <c r="D44" s="160" t="s">
        <v>332</v>
      </c>
    </row>
    <row r="45" spans="1:4">
      <c r="A45" s="233">
        <v>2</v>
      </c>
      <c r="B45" s="242" t="s">
        <v>349</v>
      </c>
      <c r="C45" s="160">
        <v>129680</v>
      </c>
      <c r="D45" s="160"/>
    </row>
    <row r="46" spans="1:4">
      <c r="A46" s="233">
        <v>3</v>
      </c>
      <c r="B46" s="242" t="s">
        <v>323</v>
      </c>
      <c r="C46" s="160">
        <v>1350</v>
      </c>
      <c r="D46" s="160"/>
    </row>
    <row r="47" spans="1:4">
      <c r="A47" s="237"/>
      <c r="B47" s="238"/>
      <c r="C47" s="222"/>
      <c r="D47" s="222"/>
    </row>
    <row r="48" spans="1:4">
      <c r="B48" s="125" t="s">
        <v>7</v>
      </c>
      <c r="C48" s="82">
        <f>SUM(C44:C47)</f>
        <v>453030</v>
      </c>
      <c r="D48" s="243">
        <f>SUM(D44:D47)</f>
        <v>0</v>
      </c>
    </row>
    <row r="51" spans="1:4">
      <c r="A51" s="379" t="s">
        <v>350</v>
      </c>
      <c r="B51" s="379"/>
      <c r="C51" s="379"/>
      <c r="D51" s="379"/>
    </row>
    <row r="52" spans="1:4">
      <c r="A52" s="377" t="s">
        <v>145</v>
      </c>
      <c r="B52" s="377"/>
      <c r="C52" s="377"/>
      <c r="D52" s="377"/>
    </row>
    <row r="53" spans="1:4">
      <c r="A53" s="377" t="s">
        <v>310</v>
      </c>
      <c r="B53" s="377"/>
      <c r="C53" s="377"/>
      <c r="D53" s="377"/>
    </row>
    <row r="54" spans="1:4">
      <c r="A54" s="377" t="s">
        <v>311</v>
      </c>
      <c r="B54" s="377"/>
      <c r="C54" s="377"/>
      <c r="D54" s="377"/>
    </row>
    <row r="55" spans="1:4">
      <c r="A55" s="39" t="s">
        <v>351</v>
      </c>
    </row>
    <row r="56" spans="1:4">
      <c r="A56" s="39" t="s">
        <v>352</v>
      </c>
      <c r="C56" s="59">
        <v>21350855.609999999</v>
      </c>
    </row>
    <row r="57" spans="1:4">
      <c r="A57" s="244" t="s">
        <v>50</v>
      </c>
      <c r="B57" s="39" t="s">
        <v>353</v>
      </c>
      <c r="C57" s="59">
        <v>223335.1</v>
      </c>
    </row>
    <row r="58" spans="1:4" ht="21" thickBot="1">
      <c r="C58" s="245">
        <f>SUM(C56:C57)</f>
        <v>21574190.710000001</v>
      </c>
    </row>
    <row r="59" spans="1:4" ht="21" thickTop="1"/>
  </sheetData>
  <mergeCells count="12">
    <mergeCell ref="A54:D54"/>
    <mergeCell ref="A1:D1"/>
    <mergeCell ref="A2:D2"/>
    <mergeCell ref="A3:D3"/>
    <mergeCell ref="A4:D4"/>
    <mergeCell ref="A38:D38"/>
    <mergeCell ref="A39:D39"/>
    <mergeCell ref="A40:D40"/>
    <mergeCell ref="A41:D41"/>
    <mergeCell ref="A51:D51"/>
    <mergeCell ref="A52:D52"/>
    <mergeCell ref="A53:D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workbookViewId="0">
      <selection activeCell="K5" sqref="K5"/>
    </sheetView>
  </sheetViews>
  <sheetFormatPr defaultRowHeight="20.25"/>
  <cols>
    <col min="1" max="1" width="5.375" style="246" customWidth="1"/>
    <col min="2" max="2" width="5" style="246" customWidth="1"/>
    <col min="3" max="3" width="36.625" style="246" customWidth="1"/>
    <col min="4" max="4" width="11.875" style="247" customWidth="1"/>
    <col min="5" max="5" width="1.75" style="247" customWidth="1"/>
    <col min="6" max="6" width="12.25" style="247" customWidth="1"/>
    <col min="7" max="7" width="1.5" style="247" customWidth="1"/>
    <col min="8" max="8" width="13" style="247" customWidth="1"/>
    <col min="9" max="16384" width="9" style="246"/>
  </cols>
  <sheetData>
    <row r="1" spans="1:8">
      <c r="A1" s="380" t="s">
        <v>117</v>
      </c>
      <c r="B1" s="380"/>
      <c r="C1" s="380"/>
      <c r="D1" s="380"/>
      <c r="E1" s="380"/>
      <c r="F1" s="380"/>
      <c r="G1" s="380"/>
      <c r="H1" s="380"/>
    </row>
    <row r="2" spans="1:8">
      <c r="A2" s="381" t="s">
        <v>145</v>
      </c>
      <c r="B2" s="381"/>
      <c r="C2" s="381"/>
      <c r="D2" s="381"/>
      <c r="E2" s="381"/>
      <c r="F2" s="381"/>
      <c r="G2" s="381"/>
      <c r="H2" s="381"/>
    </row>
    <row r="3" spans="1:8">
      <c r="A3" s="377" t="s">
        <v>310</v>
      </c>
      <c r="B3" s="377"/>
      <c r="C3" s="377"/>
      <c r="D3" s="377"/>
      <c r="E3" s="377"/>
      <c r="F3" s="377"/>
      <c r="G3" s="377"/>
      <c r="H3" s="377"/>
    </row>
    <row r="4" spans="1:8">
      <c r="A4" s="382" t="s">
        <v>354</v>
      </c>
      <c r="B4" s="382"/>
      <c r="C4" s="382"/>
      <c r="D4" s="382"/>
      <c r="E4" s="382"/>
      <c r="F4" s="382"/>
      <c r="G4" s="382"/>
      <c r="H4" s="382"/>
    </row>
    <row r="5" spans="1:8">
      <c r="A5" s="246" t="s">
        <v>355</v>
      </c>
      <c r="H5" s="247">
        <v>32859627.359999999</v>
      </c>
    </row>
    <row r="6" spans="1:8">
      <c r="B6" s="246" t="s">
        <v>356</v>
      </c>
      <c r="D6" s="247">
        <v>893340.42</v>
      </c>
    </row>
    <row r="7" spans="1:8">
      <c r="A7" s="248"/>
      <c r="B7" s="248" t="s">
        <v>51</v>
      </c>
      <c r="C7" s="246" t="s">
        <v>357</v>
      </c>
      <c r="D7" s="249">
        <v>223335.1</v>
      </c>
      <c r="F7" s="249"/>
      <c r="H7" s="250"/>
    </row>
    <row r="8" spans="1:8">
      <c r="A8" s="248" t="s">
        <v>50</v>
      </c>
      <c r="B8" s="246" t="s">
        <v>358</v>
      </c>
      <c r="F8" s="250">
        <f>+D6-D7</f>
        <v>670005.32000000007</v>
      </c>
      <c r="G8" s="250"/>
    </row>
    <row r="9" spans="1:8">
      <c r="A9" s="248"/>
      <c r="B9" s="246" t="s">
        <v>359</v>
      </c>
      <c r="F9" s="250">
        <v>505600</v>
      </c>
      <c r="G9" s="250"/>
    </row>
    <row r="10" spans="1:8">
      <c r="A10" s="248"/>
      <c r="B10" s="246" t="s">
        <v>360</v>
      </c>
      <c r="F10" s="250">
        <f>116675-27100</f>
        <v>89575</v>
      </c>
      <c r="G10" s="250"/>
    </row>
    <row r="11" spans="1:8">
      <c r="A11" s="248"/>
      <c r="B11" s="246" t="s">
        <v>361</v>
      </c>
      <c r="F11" s="250">
        <f>440+13347</f>
        <v>13787</v>
      </c>
      <c r="G11" s="250"/>
    </row>
    <row r="12" spans="1:8">
      <c r="A12" s="248"/>
      <c r="B12" s="246" t="s">
        <v>216</v>
      </c>
      <c r="F12" s="250">
        <v>127.5</v>
      </c>
      <c r="G12" s="250"/>
    </row>
    <row r="13" spans="1:8">
      <c r="A13" s="248"/>
      <c r="B13" s="246" t="s">
        <v>362</v>
      </c>
      <c r="F13" s="250">
        <v>240</v>
      </c>
      <c r="G13" s="250"/>
    </row>
    <row r="14" spans="1:8">
      <c r="A14" s="248"/>
      <c r="B14" s="246" t="s">
        <v>363</v>
      </c>
      <c r="F14" s="250">
        <v>625</v>
      </c>
      <c r="G14" s="250"/>
      <c r="H14" s="249">
        <f>SUM(F8:F14)</f>
        <v>1279959.82</v>
      </c>
    </row>
    <row r="15" spans="1:8">
      <c r="A15" s="248" t="s">
        <v>51</v>
      </c>
      <c r="B15" s="246" t="s">
        <v>364</v>
      </c>
      <c r="F15" s="251">
        <f>521579+962233</f>
        <v>1483812</v>
      </c>
    </row>
    <row r="16" spans="1:8">
      <c r="A16" s="248"/>
      <c r="B16" s="252" t="s">
        <v>365</v>
      </c>
      <c r="F16" s="253">
        <v>703586.45</v>
      </c>
    </row>
    <row r="17" spans="1:8">
      <c r="A17" s="248"/>
      <c r="B17" s="246" t="s">
        <v>366</v>
      </c>
      <c r="F17" s="253">
        <v>244571.33</v>
      </c>
    </row>
    <row r="18" spans="1:8">
      <c r="A18" s="248"/>
      <c r="B18" s="246" t="s">
        <v>367</v>
      </c>
      <c r="F18" s="253">
        <v>837549.78</v>
      </c>
    </row>
    <row r="19" spans="1:8">
      <c r="A19" s="248"/>
      <c r="B19" s="246" t="s">
        <v>368</v>
      </c>
      <c r="F19" s="253">
        <v>591000</v>
      </c>
    </row>
    <row r="20" spans="1:8">
      <c r="A20" s="248"/>
      <c r="B20" s="246" t="s">
        <v>369</v>
      </c>
      <c r="F20" s="253">
        <v>2290000</v>
      </c>
    </row>
    <row r="21" spans="1:8">
      <c r="A21" s="248"/>
      <c r="B21" s="246" t="s">
        <v>370</v>
      </c>
      <c r="F21" s="254">
        <v>890000</v>
      </c>
      <c r="H21" s="247">
        <f>SUM(F15:F21)</f>
        <v>7040519.5600000005</v>
      </c>
    </row>
    <row r="22" spans="1:8" ht="21" thickBot="1">
      <c r="A22" s="246" t="s">
        <v>371</v>
      </c>
      <c r="H22" s="255">
        <f>+H5+H14-H21</f>
        <v>27099067.619999997</v>
      </c>
    </row>
    <row r="23" spans="1:8" ht="12" customHeight="1" thickTop="1"/>
    <row r="24" spans="1:8">
      <c r="A24" s="246" t="s">
        <v>372</v>
      </c>
    </row>
    <row r="25" spans="1:8" hidden="1">
      <c r="A25" s="256" t="s">
        <v>373</v>
      </c>
      <c r="B25" s="246" t="s">
        <v>374</v>
      </c>
      <c r="H25" s="247">
        <v>0</v>
      </c>
    </row>
    <row r="26" spans="1:8">
      <c r="A26" s="256" t="s">
        <v>373</v>
      </c>
      <c r="B26" s="246" t="s">
        <v>375</v>
      </c>
      <c r="H26" s="247">
        <v>2447.85</v>
      </c>
    </row>
    <row r="27" spans="1:8">
      <c r="A27" s="256" t="s">
        <v>376</v>
      </c>
      <c r="B27" s="246" t="s">
        <v>377</v>
      </c>
      <c r="H27" s="247">
        <v>2736</v>
      </c>
    </row>
    <row r="28" spans="1:8">
      <c r="A28" s="256" t="s">
        <v>378</v>
      </c>
      <c r="B28" s="246" t="s">
        <v>379</v>
      </c>
      <c r="H28" s="247">
        <v>26925</v>
      </c>
    </row>
    <row r="29" spans="1:8">
      <c r="A29" s="256" t="s">
        <v>380</v>
      </c>
      <c r="B29" s="246" t="s">
        <v>381</v>
      </c>
      <c r="H29" s="257">
        <v>0</v>
      </c>
    </row>
    <row r="30" spans="1:8">
      <c r="A30" s="256" t="s">
        <v>382</v>
      </c>
      <c r="B30" s="246" t="s">
        <v>383</v>
      </c>
      <c r="H30" s="257">
        <f>+[1]ประกอบม.6!E23</f>
        <v>0</v>
      </c>
    </row>
    <row r="31" spans="1:8">
      <c r="A31" s="256" t="s">
        <v>384</v>
      </c>
      <c r="B31" s="246" t="s">
        <v>290</v>
      </c>
      <c r="H31" s="250">
        <f>1517120.52+1305994.34</f>
        <v>2823114.8600000003</v>
      </c>
    </row>
    <row r="32" spans="1:8">
      <c r="A32" s="256" t="s">
        <v>385</v>
      </c>
      <c r="B32" s="246" t="s">
        <v>386</v>
      </c>
      <c r="H32" s="247">
        <f>+H22-H25-H26-H27-H29-H31-H30-H28</f>
        <v>24243843.909999996</v>
      </c>
    </row>
    <row r="33" spans="8:8" ht="21" thickBot="1">
      <c r="H33" s="255">
        <f>SUM(H25:H32)</f>
        <v>27099067.619999997</v>
      </c>
    </row>
    <row r="34" spans="8:8" ht="22.5" customHeight="1" thickTop="1"/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154" workbookViewId="0">
      <selection activeCell="H195" sqref="H195"/>
    </sheetView>
  </sheetViews>
  <sheetFormatPr defaultRowHeight="20.25"/>
  <cols>
    <col min="1" max="1" width="7.5" style="39" customWidth="1"/>
    <col min="2" max="2" width="43.375" style="39" customWidth="1"/>
    <col min="3" max="3" width="9" style="39"/>
    <col min="4" max="5" width="13.5" style="39" customWidth="1"/>
    <col min="6" max="6" width="15.75" style="39" customWidth="1"/>
    <col min="7" max="16384" width="9" style="39"/>
  </cols>
  <sheetData>
    <row r="1" spans="1:5">
      <c r="C1" s="40"/>
      <c r="D1" s="59" t="s">
        <v>387</v>
      </c>
      <c r="E1" s="59"/>
    </row>
    <row r="2" spans="1:5">
      <c r="C2" s="40"/>
      <c r="D2" s="59" t="s">
        <v>311</v>
      </c>
      <c r="E2" s="59"/>
    </row>
    <row r="3" spans="1:5">
      <c r="A3" s="387" t="s">
        <v>388</v>
      </c>
      <c r="B3" s="387"/>
      <c r="C3" s="387"/>
      <c r="D3" s="387"/>
      <c r="E3" s="387"/>
    </row>
    <row r="4" spans="1:5">
      <c r="A4" s="39" t="s">
        <v>389</v>
      </c>
      <c r="C4" s="40"/>
      <c r="D4" s="59"/>
      <c r="E4" s="59"/>
    </row>
    <row r="5" spans="1:5">
      <c r="A5" s="388" t="s">
        <v>36</v>
      </c>
      <c r="B5" s="388"/>
      <c r="C5" s="208" t="s">
        <v>274</v>
      </c>
      <c r="D5" s="258" t="s">
        <v>275</v>
      </c>
      <c r="E5" s="258" t="s">
        <v>276</v>
      </c>
    </row>
    <row r="6" spans="1:5">
      <c r="A6" s="259" t="s">
        <v>390</v>
      </c>
      <c r="C6" s="260"/>
      <c r="D6" s="261">
        <v>322000</v>
      </c>
      <c r="E6" s="261"/>
    </row>
    <row r="7" spans="1:5">
      <c r="A7" s="234"/>
      <c r="B7" s="262" t="s">
        <v>391</v>
      </c>
      <c r="C7" s="233"/>
      <c r="D7" s="263"/>
      <c r="E7" s="263">
        <v>322000</v>
      </c>
    </row>
    <row r="8" spans="1:5">
      <c r="A8" s="238" t="s">
        <v>392</v>
      </c>
      <c r="B8" s="264"/>
      <c r="C8" s="233"/>
      <c r="D8" s="263"/>
      <c r="E8" s="263"/>
    </row>
    <row r="9" spans="1:5">
      <c r="A9" s="265" t="s">
        <v>391</v>
      </c>
      <c r="B9" s="266"/>
      <c r="C9" s="233"/>
      <c r="D9" s="263">
        <v>322000</v>
      </c>
      <c r="E9" s="263"/>
    </row>
    <row r="10" spans="1:5">
      <c r="A10" s="234"/>
      <c r="B10" s="262" t="s">
        <v>393</v>
      </c>
      <c r="C10" s="233"/>
      <c r="D10" s="263"/>
      <c r="E10" s="263">
        <v>322000</v>
      </c>
    </row>
    <row r="11" spans="1:5">
      <c r="A11" s="238" t="s">
        <v>394</v>
      </c>
      <c r="B11" s="264"/>
      <c r="C11" s="233"/>
      <c r="D11" s="263"/>
      <c r="E11" s="263"/>
    </row>
    <row r="12" spans="1:5">
      <c r="A12" s="265" t="s">
        <v>395</v>
      </c>
      <c r="B12" s="267"/>
      <c r="C12" s="268"/>
      <c r="D12" s="197">
        <v>322000</v>
      </c>
      <c r="E12" s="197"/>
    </row>
    <row r="13" spans="1:5">
      <c r="A13" s="234"/>
      <c r="B13" s="262" t="s">
        <v>396</v>
      </c>
      <c r="C13" s="268"/>
      <c r="D13" s="263"/>
      <c r="E13" s="263">
        <v>322000</v>
      </c>
    </row>
    <row r="14" spans="1:5">
      <c r="A14" s="238" t="s">
        <v>397</v>
      </c>
      <c r="B14" s="269"/>
      <c r="C14" s="268"/>
      <c r="D14" s="263"/>
      <c r="E14" s="263"/>
    </row>
    <row r="15" spans="1:5">
      <c r="A15" s="265" t="s">
        <v>398</v>
      </c>
      <c r="B15" s="267"/>
      <c r="C15" s="268"/>
      <c r="D15" s="263">
        <v>26925</v>
      </c>
      <c r="E15" s="263"/>
    </row>
    <row r="16" spans="1:5">
      <c r="A16" s="234" t="s">
        <v>399</v>
      </c>
      <c r="B16" s="270"/>
      <c r="C16" s="268"/>
      <c r="D16" s="263">
        <v>2447.85</v>
      </c>
      <c r="E16" s="263"/>
    </row>
    <row r="17" spans="1:5">
      <c r="A17" s="234" t="s">
        <v>400</v>
      </c>
      <c r="B17" s="269"/>
      <c r="C17" s="268"/>
      <c r="D17" s="263">
        <v>2736</v>
      </c>
      <c r="E17" s="263"/>
    </row>
    <row r="18" spans="1:5">
      <c r="A18" s="234"/>
      <c r="B18" s="271" t="s">
        <v>401</v>
      </c>
      <c r="C18" s="233"/>
      <c r="D18" s="272"/>
      <c r="E18" s="263">
        <f>+D15+D16+D17</f>
        <v>32108.85</v>
      </c>
    </row>
    <row r="19" spans="1:5">
      <c r="A19" s="238" t="s">
        <v>402</v>
      </c>
      <c r="B19" s="264"/>
      <c r="C19" s="268"/>
      <c r="D19" s="272"/>
      <c r="E19" s="272"/>
    </row>
    <row r="20" spans="1:5">
      <c r="A20" s="265" t="s">
        <v>391</v>
      </c>
      <c r="B20" s="271"/>
      <c r="C20" s="268"/>
      <c r="D20" s="272">
        <v>32108.85</v>
      </c>
      <c r="E20" s="272"/>
    </row>
    <row r="21" spans="1:5">
      <c r="A21" s="234"/>
      <c r="B21" s="273" t="s">
        <v>403</v>
      </c>
      <c r="C21" s="268"/>
      <c r="D21" s="272"/>
      <c r="E21" s="263">
        <v>26925</v>
      </c>
    </row>
    <row r="22" spans="1:5">
      <c r="A22" s="234"/>
      <c r="B22" s="273" t="s">
        <v>404</v>
      </c>
      <c r="C22" s="268"/>
      <c r="D22" s="272"/>
      <c r="E22" s="263">
        <v>2447.85</v>
      </c>
    </row>
    <row r="23" spans="1:5">
      <c r="A23" s="234"/>
      <c r="B23" s="273" t="s">
        <v>405</v>
      </c>
      <c r="C23" s="268"/>
      <c r="D23" s="272"/>
      <c r="E23" s="263">
        <v>2736</v>
      </c>
    </row>
    <row r="24" spans="1:5">
      <c r="A24" s="238" t="s">
        <v>406</v>
      </c>
      <c r="B24" s="264"/>
      <c r="C24" s="268"/>
      <c r="D24" s="272"/>
      <c r="E24" s="272"/>
    </row>
    <row r="25" spans="1:5" s="262" customFormat="1">
      <c r="A25" s="265" t="s">
        <v>407</v>
      </c>
      <c r="B25" s="271"/>
      <c r="C25" s="268"/>
      <c r="D25" s="197">
        <v>11750</v>
      </c>
      <c r="E25" s="197"/>
    </row>
    <row r="26" spans="1:5">
      <c r="A26" s="234"/>
      <c r="B26" s="273" t="s">
        <v>408</v>
      </c>
      <c r="C26" s="274"/>
      <c r="D26" s="201"/>
      <c r="E26" s="201">
        <v>11750</v>
      </c>
    </row>
    <row r="27" spans="1:5" s="277" customFormat="1">
      <c r="A27" s="275" t="s">
        <v>409</v>
      </c>
      <c r="B27" s="276"/>
      <c r="C27" s="268"/>
      <c r="D27" s="263"/>
      <c r="E27" s="263"/>
    </row>
    <row r="28" spans="1:5" s="278" customFormat="1">
      <c r="C28" s="279"/>
      <c r="D28" s="280"/>
      <c r="E28" s="280"/>
    </row>
    <row r="29" spans="1:5" s="278" customFormat="1">
      <c r="C29" s="281"/>
      <c r="D29" s="282"/>
      <c r="E29" s="282"/>
    </row>
    <row r="30" spans="1:5" s="278" customFormat="1">
      <c r="C30" s="281"/>
      <c r="D30" s="282"/>
      <c r="E30" s="282"/>
    </row>
    <row r="31" spans="1:5" s="278" customFormat="1">
      <c r="C31" s="281"/>
      <c r="D31" s="282"/>
      <c r="E31" s="282"/>
    </row>
    <row r="32" spans="1:5" s="278" customFormat="1">
      <c r="C32" s="281"/>
      <c r="D32" s="282"/>
      <c r="E32" s="282"/>
    </row>
    <row r="33" spans="1:5" s="278" customFormat="1">
      <c r="C33" s="281"/>
      <c r="D33" s="282"/>
      <c r="E33" s="282"/>
    </row>
    <row r="34" spans="1:5" s="278" customFormat="1">
      <c r="C34" s="281"/>
      <c r="D34" s="282"/>
      <c r="E34" s="282"/>
    </row>
    <row r="35" spans="1:5" s="278" customFormat="1">
      <c r="C35" s="281"/>
      <c r="D35" s="282"/>
      <c r="E35" s="282"/>
    </row>
    <row r="36" spans="1:5" s="278" customFormat="1">
      <c r="C36" s="281"/>
      <c r="D36" s="282"/>
      <c r="E36" s="282"/>
    </row>
    <row r="37" spans="1:5" s="278" customFormat="1">
      <c r="C37" s="281"/>
      <c r="D37" s="282"/>
      <c r="E37" s="282"/>
    </row>
    <row r="38" spans="1:5" s="189" customFormat="1">
      <c r="C38" s="241"/>
      <c r="D38" s="60" t="s">
        <v>387</v>
      </c>
      <c r="E38" s="60"/>
    </row>
    <row r="39" spans="1:5">
      <c r="C39" s="40"/>
      <c r="D39" s="59" t="s">
        <v>311</v>
      </c>
      <c r="E39" s="59"/>
    </row>
    <row r="40" spans="1:5">
      <c r="A40" s="387" t="s">
        <v>388</v>
      </c>
      <c r="B40" s="387"/>
      <c r="C40" s="387"/>
      <c r="D40" s="387"/>
      <c r="E40" s="387"/>
    </row>
    <row r="41" spans="1:5">
      <c r="A41" s="39" t="s">
        <v>389</v>
      </c>
      <c r="C41" s="40"/>
      <c r="D41" s="59"/>
      <c r="E41" s="59"/>
    </row>
    <row r="42" spans="1:5">
      <c r="A42" s="388" t="s">
        <v>36</v>
      </c>
      <c r="B42" s="388"/>
      <c r="C42" s="208" t="s">
        <v>274</v>
      </c>
      <c r="D42" s="258" t="s">
        <v>275</v>
      </c>
      <c r="E42" s="258" t="s">
        <v>276</v>
      </c>
    </row>
    <row r="43" spans="1:5" s="277" customFormat="1">
      <c r="A43" s="283" t="s">
        <v>410</v>
      </c>
      <c r="B43" s="284"/>
      <c r="C43" s="268"/>
      <c r="D43" s="263">
        <v>11800</v>
      </c>
      <c r="E43" s="263"/>
    </row>
    <row r="44" spans="1:5" s="277" customFormat="1">
      <c r="A44" s="283" t="s">
        <v>130</v>
      </c>
      <c r="B44" s="284"/>
      <c r="C44" s="268"/>
      <c r="D44" s="263">
        <f>421736.4-42000</f>
        <v>379736.4</v>
      </c>
      <c r="E44" s="263"/>
    </row>
    <row r="45" spans="1:5" s="277" customFormat="1">
      <c r="A45" s="283" t="s">
        <v>129</v>
      </c>
      <c r="B45" s="284"/>
      <c r="C45" s="268"/>
      <c r="D45" s="263">
        <f>134303.25+42000</f>
        <v>176303.25</v>
      </c>
      <c r="E45" s="263"/>
    </row>
    <row r="46" spans="1:5" s="277" customFormat="1">
      <c r="A46" s="283" t="s">
        <v>170</v>
      </c>
      <c r="B46" s="284"/>
      <c r="C46" s="268"/>
      <c r="D46" s="263">
        <v>3657000</v>
      </c>
      <c r="E46" s="263"/>
    </row>
    <row r="47" spans="1:5" s="277" customFormat="1">
      <c r="A47" s="283" t="s">
        <v>30</v>
      </c>
      <c r="B47" s="284"/>
      <c r="C47" s="268"/>
      <c r="D47" s="263">
        <f>331000+11747400</f>
        <v>12078400</v>
      </c>
      <c r="E47" s="263"/>
    </row>
    <row r="48" spans="1:5" s="277" customFormat="1">
      <c r="A48" s="283"/>
      <c r="B48" s="284" t="s">
        <v>22</v>
      </c>
      <c r="C48" s="268"/>
      <c r="D48" s="263"/>
      <c r="E48" s="263">
        <f>SUM(D43:D47)</f>
        <v>16303239.65</v>
      </c>
    </row>
    <row r="49" spans="1:5" s="277" customFormat="1">
      <c r="A49" s="275" t="s">
        <v>411</v>
      </c>
      <c r="B49" s="276"/>
      <c r="C49" s="268"/>
      <c r="D49" s="263"/>
      <c r="E49" s="263"/>
    </row>
    <row r="50" spans="1:5" s="277" customFormat="1">
      <c r="A50" s="285" t="s">
        <v>412</v>
      </c>
      <c r="B50" s="286"/>
      <c r="C50" s="268"/>
      <c r="D50" s="263">
        <v>2600000</v>
      </c>
      <c r="E50" s="263"/>
    </row>
    <row r="51" spans="1:5" s="277" customFormat="1">
      <c r="A51" s="283"/>
      <c r="B51" s="284" t="s">
        <v>271</v>
      </c>
      <c r="C51" s="268"/>
      <c r="D51" s="263"/>
      <c r="E51" s="263">
        <v>2600000</v>
      </c>
    </row>
    <row r="52" spans="1:5" s="277" customFormat="1">
      <c r="A52" s="275" t="s">
        <v>413</v>
      </c>
      <c r="B52" s="276"/>
      <c r="C52" s="268"/>
      <c r="D52" s="263"/>
      <c r="E52" s="263"/>
    </row>
    <row r="53" spans="1:5" s="277" customFormat="1">
      <c r="A53" s="285" t="s">
        <v>414</v>
      </c>
      <c r="B53" s="286"/>
      <c r="C53" s="268"/>
      <c r="D53" s="263">
        <v>263800</v>
      </c>
      <c r="E53" s="263"/>
    </row>
    <row r="54" spans="1:5" s="277" customFormat="1">
      <c r="A54" s="283" t="s">
        <v>415</v>
      </c>
      <c r="B54" s="284"/>
      <c r="C54" s="268"/>
      <c r="D54" s="263">
        <v>69000</v>
      </c>
      <c r="E54" s="263"/>
    </row>
    <row r="55" spans="1:5" s="277" customFormat="1">
      <c r="A55" s="283"/>
      <c r="B55" s="284" t="s">
        <v>416</v>
      </c>
      <c r="C55" s="268"/>
      <c r="D55" s="263"/>
      <c r="E55" s="263">
        <v>263800</v>
      </c>
    </row>
    <row r="56" spans="1:5" s="277" customFormat="1">
      <c r="A56" s="283"/>
      <c r="B56" s="284" t="s">
        <v>417</v>
      </c>
      <c r="C56" s="268"/>
      <c r="D56" s="263"/>
      <c r="E56" s="263">
        <v>69000</v>
      </c>
    </row>
    <row r="57" spans="1:5" s="277" customFormat="1">
      <c r="A57" s="275" t="s">
        <v>418</v>
      </c>
      <c r="B57" s="276"/>
      <c r="C57" s="268"/>
      <c r="D57" s="263"/>
      <c r="E57" s="263"/>
    </row>
    <row r="58" spans="1:5" s="277" customFormat="1">
      <c r="A58" s="285" t="s">
        <v>419</v>
      </c>
      <c r="B58" s="286"/>
      <c r="C58" s="268"/>
      <c r="D58" s="263">
        <v>1350</v>
      </c>
      <c r="E58" s="263"/>
    </row>
    <row r="59" spans="1:5" s="277" customFormat="1">
      <c r="A59" s="283" t="s">
        <v>420</v>
      </c>
      <c r="B59" s="284"/>
      <c r="C59" s="268"/>
      <c r="D59" s="263">
        <v>129680</v>
      </c>
      <c r="E59" s="263"/>
    </row>
    <row r="60" spans="1:5" s="277" customFormat="1">
      <c r="A60" s="283"/>
      <c r="B60" s="284" t="s">
        <v>421</v>
      </c>
      <c r="C60" s="268"/>
      <c r="D60" s="263"/>
      <c r="E60" s="263">
        <v>1350</v>
      </c>
    </row>
    <row r="61" spans="1:5" s="277" customFormat="1">
      <c r="A61" s="283"/>
      <c r="B61" s="284" t="s">
        <v>422</v>
      </c>
      <c r="C61" s="268"/>
      <c r="D61" s="263"/>
      <c r="E61" s="263">
        <v>129680</v>
      </c>
    </row>
    <row r="62" spans="1:5" s="277" customFormat="1">
      <c r="A62" s="275" t="s">
        <v>423</v>
      </c>
      <c r="B62" s="276"/>
      <c r="C62" s="268"/>
      <c r="D62" s="263"/>
      <c r="E62" s="263"/>
    </row>
    <row r="63" spans="1:5" s="278" customFormat="1">
      <c r="C63" s="281"/>
      <c r="D63" s="282"/>
      <c r="E63" s="282"/>
    </row>
    <row r="64" spans="1:5" s="278" customFormat="1">
      <c r="C64" s="281"/>
      <c r="D64" s="282"/>
      <c r="E64" s="282"/>
    </row>
    <row r="65" spans="1:5" s="278" customFormat="1">
      <c r="C65" s="281"/>
      <c r="D65" s="282"/>
      <c r="E65" s="282"/>
    </row>
    <row r="66" spans="1:5" s="278" customFormat="1">
      <c r="C66" s="281"/>
      <c r="D66" s="282"/>
      <c r="E66" s="282"/>
    </row>
    <row r="67" spans="1:5" s="278" customFormat="1">
      <c r="C67" s="281"/>
      <c r="D67" s="282"/>
      <c r="E67" s="282"/>
    </row>
    <row r="68" spans="1:5" s="278" customFormat="1">
      <c r="C68" s="281"/>
      <c r="D68" s="282"/>
      <c r="E68" s="282"/>
    </row>
    <row r="69" spans="1:5" s="278" customFormat="1">
      <c r="C69" s="281"/>
      <c r="D69" s="282"/>
      <c r="E69" s="282"/>
    </row>
    <row r="70" spans="1:5" s="278" customFormat="1">
      <c r="C70" s="281"/>
      <c r="D70" s="282"/>
      <c r="E70" s="282"/>
    </row>
    <row r="71" spans="1:5" s="278" customFormat="1">
      <c r="C71" s="281"/>
      <c r="D71" s="282"/>
      <c r="E71" s="282"/>
    </row>
    <row r="72" spans="1:5" s="278" customFormat="1">
      <c r="C72" s="281"/>
      <c r="D72" s="282"/>
      <c r="E72" s="282"/>
    </row>
    <row r="73" spans="1:5" s="278" customFormat="1">
      <c r="C73" s="281"/>
      <c r="D73" s="282"/>
      <c r="E73" s="282"/>
    </row>
    <row r="74" spans="1:5" s="278" customFormat="1">
      <c r="C74" s="281"/>
      <c r="D74" s="282"/>
      <c r="E74" s="282"/>
    </row>
    <row r="75" spans="1:5">
      <c r="C75" s="40"/>
      <c r="D75" s="59" t="s">
        <v>387</v>
      </c>
      <c r="E75" s="59"/>
    </row>
    <row r="76" spans="1:5">
      <c r="C76" s="40"/>
      <c r="D76" s="59" t="s">
        <v>311</v>
      </c>
      <c r="E76" s="59"/>
    </row>
    <row r="77" spans="1:5">
      <c r="A77" s="387" t="s">
        <v>388</v>
      </c>
      <c r="B77" s="387"/>
      <c r="C77" s="387"/>
      <c r="D77" s="387"/>
      <c r="E77" s="387"/>
    </row>
    <row r="78" spans="1:5">
      <c r="A78" s="39" t="s">
        <v>389</v>
      </c>
      <c r="C78" s="40"/>
      <c r="D78" s="59"/>
      <c r="E78" s="59"/>
    </row>
    <row r="79" spans="1:5">
      <c r="A79" s="388" t="s">
        <v>36</v>
      </c>
      <c r="B79" s="388"/>
      <c r="C79" s="208" t="s">
        <v>274</v>
      </c>
      <c r="D79" s="258" t="s">
        <v>275</v>
      </c>
      <c r="E79" s="258" t="s">
        <v>276</v>
      </c>
    </row>
    <row r="80" spans="1:5" s="277" customFormat="1">
      <c r="A80" s="283" t="s">
        <v>424</v>
      </c>
      <c r="B80" s="284"/>
      <c r="C80" s="268"/>
      <c r="D80" s="263">
        <v>325640</v>
      </c>
      <c r="E80" s="263"/>
    </row>
    <row r="81" spans="1:5" s="277" customFormat="1">
      <c r="A81" s="283"/>
      <c r="B81" s="284" t="s">
        <v>425</v>
      </c>
      <c r="C81" s="268"/>
      <c r="D81" s="263"/>
      <c r="E81" s="263">
        <v>325640</v>
      </c>
    </row>
    <row r="82" spans="1:5" s="277" customFormat="1">
      <c r="A82" s="283" t="s">
        <v>426</v>
      </c>
      <c r="B82" s="284"/>
      <c r="C82" s="268"/>
      <c r="D82" s="263"/>
      <c r="E82" s="263"/>
    </row>
    <row r="83" spans="1:5" s="277" customFormat="1">
      <c r="A83" s="275" t="s">
        <v>427</v>
      </c>
      <c r="B83" s="276"/>
      <c r="C83" s="268"/>
      <c r="D83" s="263"/>
      <c r="E83" s="263"/>
    </row>
    <row r="84" spans="1:5" s="277" customFormat="1">
      <c r="A84" s="285" t="s">
        <v>428</v>
      </c>
      <c r="B84" s="286"/>
      <c r="C84" s="268"/>
      <c r="D84" s="263">
        <v>21</v>
      </c>
      <c r="E84" s="263"/>
    </row>
    <row r="85" spans="1:5" s="277" customFormat="1">
      <c r="A85" s="283"/>
      <c r="B85" s="287" t="s">
        <v>391</v>
      </c>
      <c r="C85" s="268"/>
      <c r="D85" s="263"/>
      <c r="E85" s="263">
        <v>21</v>
      </c>
    </row>
    <row r="86" spans="1:5" s="277" customFormat="1">
      <c r="A86" s="275" t="s">
        <v>429</v>
      </c>
      <c r="B86" s="276"/>
      <c r="C86" s="268"/>
      <c r="D86" s="263"/>
      <c r="E86" s="263"/>
    </row>
    <row r="87" spans="1:5" s="277" customFormat="1">
      <c r="A87" s="285" t="s">
        <v>391</v>
      </c>
      <c r="B87" s="288"/>
      <c r="C87" s="268"/>
      <c r="D87" s="263">
        <v>21</v>
      </c>
      <c r="E87" s="263"/>
    </row>
    <row r="88" spans="1:5" s="277" customFormat="1">
      <c r="A88" s="283"/>
      <c r="B88" s="287" t="s">
        <v>430</v>
      </c>
      <c r="C88" s="268"/>
      <c r="D88" s="263"/>
      <c r="E88" s="263">
        <v>21</v>
      </c>
    </row>
    <row r="89" spans="1:5" s="277" customFormat="1">
      <c r="A89" s="275" t="s">
        <v>406</v>
      </c>
      <c r="B89" s="276"/>
      <c r="C89" s="268"/>
      <c r="D89" s="263"/>
      <c r="E89" s="263"/>
    </row>
    <row r="90" spans="1:5">
      <c r="A90" s="289" t="s">
        <v>22</v>
      </c>
      <c r="B90" s="290"/>
      <c r="C90" s="291"/>
      <c r="D90" s="292">
        <v>505600</v>
      </c>
      <c r="E90" s="292"/>
    </row>
    <row r="91" spans="1:5">
      <c r="A91" s="293"/>
      <c r="B91" s="294" t="s">
        <v>431</v>
      </c>
      <c r="C91" s="295"/>
      <c r="D91" s="296"/>
      <c r="E91" s="296">
        <v>505600</v>
      </c>
    </row>
    <row r="92" spans="1:5">
      <c r="A92" s="297" t="s">
        <v>432</v>
      </c>
      <c r="B92" s="298"/>
      <c r="C92" s="295"/>
      <c r="D92" s="296"/>
      <c r="E92" s="296"/>
    </row>
    <row r="93" spans="1:5">
      <c r="A93" s="299" t="s">
        <v>31</v>
      </c>
      <c r="B93" s="300"/>
      <c r="C93" s="295"/>
      <c r="D93" s="296">
        <v>87500</v>
      </c>
      <c r="E93" s="296"/>
    </row>
    <row r="94" spans="1:5">
      <c r="A94" s="293" t="s">
        <v>128</v>
      </c>
      <c r="B94" s="294"/>
      <c r="C94" s="295"/>
      <c r="D94" s="296">
        <v>3639</v>
      </c>
      <c r="E94" s="296"/>
    </row>
    <row r="95" spans="1:5">
      <c r="A95" s="293" t="s">
        <v>129</v>
      </c>
      <c r="B95" s="294"/>
      <c r="C95" s="295"/>
      <c r="D95" s="296">
        <v>27987.43</v>
      </c>
      <c r="E95" s="296"/>
    </row>
    <row r="96" spans="1:5">
      <c r="A96" s="293" t="s">
        <v>130</v>
      </c>
      <c r="B96" s="294"/>
      <c r="C96" s="295"/>
      <c r="D96" s="296">
        <v>135922</v>
      </c>
      <c r="E96" s="296"/>
    </row>
    <row r="97" spans="1:5">
      <c r="A97" s="293" t="s">
        <v>303</v>
      </c>
      <c r="B97" s="294"/>
      <c r="C97" s="295"/>
      <c r="D97" s="296">
        <v>2566892</v>
      </c>
      <c r="E97" s="296"/>
    </row>
    <row r="98" spans="1:5">
      <c r="A98" s="293" t="s">
        <v>22</v>
      </c>
      <c r="B98" s="294"/>
      <c r="C98" s="295"/>
      <c r="D98" s="296">
        <v>599000</v>
      </c>
      <c r="E98" s="296"/>
    </row>
    <row r="99" spans="1:5">
      <c r="A99" s="293"/>
      <c r="B99" s="294" t="s">
        <v>128</v>
      </c>
      <c r="C99" s="295"/>
      <c r="D99" s="296"/>
      <c r="E99" s="296">
        <v>2566892</v>
      </c>
    </row>
    <row r="100" spans="1:5">
      <c r="A100" s="293"/>
      <c r="B100" s="294" t="s">
        <v>129</v>
      </c>
      <c r="C100" s="295"/>
      <c r="D100" s="296"/>
      <c r="E100" s="296">
        <v>11139</v>
      </c>
    </row>
    <row r="101" spans="1:5">
      <c r="A101" s="293"/>
      <c r="B101" s="294" t="s">
        <v>130</v>
      </c>
      <c r="C101" s="295"/>
      <c r="D101" s="296"/>
      <c r="E101" s="296">
        <v>26767.43</v>
      </c>
    </row>
    <row r="102" spans="1:5">
      <c r="A102" s="293"/>
      <c r="B102" s="294" t="s">
        <v>301</v>
      </c>
      <c r="C102" s="295"/>
      <c r="D102" s="296"/>
      <c r="E102" s="296">
        <v>106584</v>
      </c>
    </row>
    <row r="103" spans="1:5">
      <c r="A103" s="293"/>
      <c r="B103" s="294" t="s">
        <v>302</v>
      </c>
      <c r="C103" s="295"/>
      <c r="D103" s="296"/>
      <c r="E103" s="296">
        <v>80000</v>
      </c>
    </row>
    <row r="104" spans="1:5">
      <c r="A104" s="293"/>
      <c r="B104" s="294" t="s">
        <v>170</v>
      </c>
      <c r="C104" s="295"/>
      <c r="D104" s="296"/>
      <c r="E104" s="296">
        <v>30558</v>
      </c>
    </row>
    <row r="105" spans="1:5">
      <c r="A105" s="301"/>
      <c r="B105" s="302" t="s">
        <v>30</v>
      </c>
      <c r="C105" s="295"/>
      <c r="D105" s="296"/>
      <c r="E105" s="296">
        <v>599000</v>
      </c>
    </row>
    <row r="106" spans="1:5">
      <c r="A106" s="297" t="s">
        <v>433</v>
      </c>
      <c r="B106" s="298"/>
      <c r="C106" s="295"/>
      <c r="D106" s="296">
        <f>SUM(D93:D105)</f>
        <v>3420940.43</v>
      </c>
      <c r="E106" s="296">
        <f>SUM(E99:E105)</f>
        <v>3420940.43</v>
      </c>
    </row>
    <row r="107" spans="1:5" s="189" customFormat="1">
      <c r="A107" s="227"/>
      <c r="B107" s="227"/>
      <c r="C107" s="227"/>
      <c r="D107" s="303"/>
      <c r="E107" s="303"/>
    </row>
    <row r="108" spans="1:5" s="189" customFormat="1">
      <c r="A108" s="227"/>
      <c r="B108" s="227"/>
      <c r="C108" s="227"/>
      <c r="D108" s="303"/>
      <c r="E108" s="303"/>
    </row>
    <row r="109" spans="1:5" s="189" customFormat="1">
      <c r="A109" s="227"/>
      <c r="B109" s="227"/>
      <c r="C109" s="227"/>
      <c r="D109" s="303"/>
      <c r="E109" s="303"/>
    </row>
    <row r="110" spans="1:5" s="189" customFormat="1">
      <c r="A110" s="227"/>
      <c r="B110" s="227"/>
      <c r="C110" s="227"/>
      <c r="D110" s="303"/>
      <c r="E110" s="303"/>
    </row>
    <row r="111" spans="1:5" s="189" customFormat="1">
      <c r="A111" s="227"/>
      <c r="B111" s="227"/>
      <c r="C111" s="227"/>
      <c r="D111" s="303"/>
      <c r="E111" s="303"/>
    </row>
    <row r="112" spans="1:5" s="189" customFormat="1">
      <c r="A112" s="227"/>
      <c r="B112" s="227"/>
      <c r="C112" s="227"/>
      <c r="D112" s="303"/>
      <c r="E112" s="303"/>
    </row>
    <row r="113" spans="1:5" s="189" customFormat="1">
      <c r="A113" s="227"/>
      <c r="B113" s="227"/>
      <c r="C113" s="227"/>
      <c r="D113" s="303"/>
      <c r="E113" s="303"/>
    </row>
    <row r="114" spans="1:5" s="189" customFormat="1">
      <c r="A114" s="227"/>
      <c r="B114" s="227"/>
      <c r="C114" s="227"/>
      <c r="D114" s="303"/>
      <c r="E114" s="303"/>
    </row>
    <row r="115" spans="1:5">
      <c r="C115" s="40"/>
      <c r="D115" s="59" t="s">
        <v>387</v>
      </c>
      <c r="E115" s="59"/>
    </row>
    <row r="116" spans="1:5">
      <c r="C116" s="40"/>
      <c r="D116" s="59" t="s">
        <v>311</v>
      </c>
      <c r="E116" s="59"/>
    </row>
    <row r="117" spans="1:5">
      <c r="A117" s="387" t="s">
        <v>388</v>
      </c>
      <c r="B117" s="387"/>
      <c r="C117" s="387"/>
      <c r="D117" s="387"/>
      <c r="E117" s="387"/>
    </row>
    <row r="118" spans="1:5">
      <c r="A118" s="39" t="s">
        <v>389</v>
      </c>
      <c r="C118" s="40"/>
      <c r="D118" s="59"/>
      <c r="E118" s="59"/>
    </row>
    <row r="119" spans="1:5">
      <c r="A119" s="388" t="s">
        <v>36</v>
      </c>
      <c r="B119" s="388"/>
      <c r="C119" s="208" t="s">
        <v>274</v>
      </c>
      <c r="D119" s="258" t="s">
        <v>275</v>
      </c>
      <c r="E119" s="258" t="s">
        <v>276</v>
      </c>
    </row>
    <row r="120" spans="1:5">
      <c r="A120" s="197" t="s">
        <v>434</v>
      </c>
      <c r="B120" s="294"/>
      <c r="C120" s="295"/>
      <c r="D120" s="296">
        <v>14230800</v>
      </c>
      <c r="E120" s="296"/>
    </row>
    <row r="121" spans="1:5">
      <c r="A121" s="197" t="s">
        <v>435</v>
      </c>
      <c r="B121" s="294"/>
      <c r="C121" s="295"/>
      <c r="D121" s="296">
        <v>2994000</v>
      </c>
      <c r="E121" s="296"/>
    </row>
    <row r="122" spans="1:5">
      <c r="A122" s="263" t="s">
        <v>436</v>
      </c>
      <c r="B122" s="294"/>
      <c r="C122" s="295"/>
      <c r="D122" s="296">
        <v>221107.20000000001</v>
      </c>
      <c r="E122" s="296"/>
    </row>
    <row r="123" spans="1:5">
      <c r="A123" s="197" t="s">
        <v>437</v>
      </c>
      <c r="B123" s="294"/>
      <c r="C123" s="295"/>
      <c r="D123" s="296">
        <v>15390</v>
      </c>
      <c r="E123" s="296"/>
    </row>
    <row r="124" spans="1:5">
      <c r="A124" s="197" t="s">
        <v>438</v>
      </c>
      <c r="B124" s="294"/>
      <c r="C124" s="295"/>
      <c r="D124" s="296">
        <v>324000</v>
      </c>
      <c r="E124" s="296"/>
    </row>
    <row r="125" spans="1:5">
      <c r="A125" s="197" t="s">
        <v>439</v>
      </c>
      <c r="B125" s="294"/>
      <c r="C125" s="295"/>
      <c r="D125" s="296">
        <v>1389680</v>
      </c>
      <c r="E125" s="296"/>
    </row>
    <row r="126" spans="1:5">
      <c r="A126" s="197" t="s">
        <v>440</v>
      </c>
      <c r="B126" s="294"/>
      <c r="C126" s="295"/>
      <c r="D126" s="296">
        <v>710</v>
      </c>
      <c r="E126" s="296"/>
    </row>
    <row r="127" spans="1:5">
      <c r="A127" s="197" t="s">
        <v>441</v>
      </c>
      <c r="B127" s="304"/>
      <c r="C127" s="291"/>
      <c r="D127" s="292">
        <v>51036.1</v>
      </c>
      <c r="E127" s="292"/>
    </row>
    <row r="128" spans="1:5">
      <c r="A128" s="197" t="s">
        <v>442</v>
      </c>
      <c r="B128" s="304"/>
      <c r="C128" s="291"/>
      <c r="D128" s="292">
        <v>260500</v>
      </c>
      <c r="E128" s="292"/>
    </row>
    <row r="129" spans="1:5" s="278" customFormat="1">
      <c r="A129" s="197" t="s">
        <v>443</v>
      </c>
      <c r="B129" s="287"/>
      <c r="C129" s="268"/>
      <c r="D129" s="263">
        <v>322000</v>
      </c>
      <c r="E129" s="263"/>
    </row>
    <row r="130" spans="1:5" s="278" customFormat="1">
      <c r="A130" s="305"/>
      <c r="B130" s="306" t="s">
        <v>414</v>
      </c>
      <c r="C130" s="268"/>
      <c r="D130" s="263"/>
      <c r="E130" s="296">
        <v>14230800</v>
      </c>
    </row>
    <row r="131" spans="1:5" s="278" customFormat="1">
      <c r="A131" s="305"/>
      <c r="B131" s="306" t="s">
        <v>415</v>
      </c>
      <c r="C131" s="268"/>
      <c r="D131" s="263"/>
      <c r="E131" s="296">
        <v>2994000</v>
      </c>
    </row>
    <row r="132" spans="1:5" s="278" customFormat="1">
      <c r="A132" s="305"/>
      <c r="B132" s="307" t="s">
        <v>444</v>
      </c>
      <c r="C132" s="268"/>
      <c r="D132" s="263"/>
      <c r="E132" s="296">
        <v>221107.20000000001</v>
      </c>
    </row>
    <row r="133" spans="1:5" s="278" customFormat="1">
      <c r="A133" s="305"/>
      <c r="B133" s="306" t="s">
        <v>419</v>
      </c>
      <c r="C133" s="268"/>
      <c r="D133" s="263"/>
      <c r="E133" s="296">
        <v>15390</v>
      </c>
    </row>
    <row r="134" spans="1:5" s="278" customFormat="1">
      <c r="A134" s="305"/>
      <c r="B134" s="306" t="s">
        <v>445</v>
      </c>
      <c r="C134" s="268"/>
      <c r="D134" s="263"/>
      <c r="E134" s="296">
        <v>324000</v>
      </c>
    </row>
    <row r="135" spans="1:5" s="278" customFormat="1">
      <c r="A135" s="305"/>
      <c r="B135" s="306" t="s">
        <v>420</v>
      </c>
      <c r="C135" s="268"/>
      <c r="D135" s="263"/>
      <c r="E135" s="296">
        <v>1389680</v>
      </c>
    </row>
    <row r="136" spans="1:5" s="278" customFormat="1">
      <c r="A136" s="305"/>
      <c r="B136" s="306" t="s">
        <v>446</v>
      </c>
      <c r="C136" s="268"/>
      <c r="D136" s="263"/>
      <c r="E136" s="296">
        <v>710</v>
      </c>
    </row>
    <row r="137" spans="1:5" s="278" customFormat="1">
      <c r="A137" s="305"/>
      <c r="B137" s="306" t="s">
        <v>447</v>
      </c>
      <c r="C137" s="268"/>
      <c r="D137" s="263"/>
      <c r="E137" s="292">
        <v>51036.1</v>
      </c>
    </row>
    <row r="138" spans="1:5" s="278" customFormat="1">
      <c r="A138" s="305"/>
      <c r="B138" s="306" t="s">
        <v>448</v>
      </c>
      <c r="C138" s="268"/>
      <c r="D138" s="263"/>
      <c r="E138" s="292">
        <v>260500</v>
      </c>
    </row>
    <row r="139" spans="1:5" s="278" customFormat="1">
      <c r="A139" s="305"/>
      <c r="B139" s="306" t="s">
        <v>449</v>
      </c>
      <c r="C139" s="308"/>
      <c r="D139" s="309"/>
      <c r="E139" s="309">
        <v>322000</v>
      </c>
    </row>
    <row r="140" spans="1:5" s="278" customFormat="1">
      <c r="A140" s="310" t="s">
        <v>450</v>
      </c>
      <c r="B140" s="276"/>
      <c r="C140" s="268"/>
      <c r="D140" s="263">
        <f>SUM(D120:D139)</f>
        <v>19809223.300000001</v>
      </c>
      <c r="E140" s="263">
        <f>SUM(E120:E139)</f>
        <v>19809223.300000001</v>
      </c>
    </row>
    <row r="141" spans="1:5" s="278" customFormat="1">
      <c r="A141" s="187"/>
      <c r="C141" s="281"/>
      <c r="D141" s="282"/>
      <c r="E141" s="282"/>
    </row>
    <row r="142" spans="1:5" s="278" customFormat="1">
      <c r="A142" s="187"/>
      <c r="C142" s="281"/>
      <c r="D142" s="282"/>
      <c r="E142" s="282"/>
    </row>
    <row r="143" spans="1:5" s="278" customFormat="1">
      <c r="A143" s="187"/>
      <c r="C143" s="281"/>
      <c r="D143" s="282"/>
      <c r="E143" s="282"/>
    </row>
    <row r="144" spans="1:5" s="278" customFormat="1">
      <c r="A144" s="187"/>
      <c r="C144" s="281"/>
      <c r="D144" s="282"/>
      <c r="E144" s="282"/>
    </row>
    <row r="145" spans="1:5" s="278" customFormat="1">
      <c r="A145" s="187"/>
      <c r="C145" s="281"/>
      <c r="D145" s="282"/>
      <c r="E145" s="282"/>
    </row>
    <row r="146" spans="1:5" s="278" customFormat="1">
      <c r="A146" s="187"/>
      <c r="C146" s="281"/>
      <c r="D146" s="282"/>
      <c r="E146" s="282"/>
    </row>
    <row r="147" spans="1:5" s="278" customFormat="1">
      <c r="A147" s="187"/>
      <c r="C147" s="281"/>
      <c r="D147" s="282"/>
      <c r="E147" s="282"/>
    </row>
    <row r="148" spans="1:5" s="278" customFormat="1">
      <c r="A148" s="187"/>
      <c r="C148" s="281"/>
      <c r="D148" s="282"/>
      <c r="E148" s="282"/>
    </row>
    <row r="149" spans="1:5" s="189" customFormat="1">
      <c r="A149" s="386"/>
      <c r="B149" s="386"/>
      <c r="C149" s="386"/>
      <c r="D149" s="386"/>
      <c r="E149" s="386"/>
    </row>
    <row r="150" spans="1:5" s="189" customFormat="1">
      <c r="A150" s="385"/>
      <c r="B150" s="385"/>
      <c r="C150" s="385"/>
      <c r="D150" s="385"/>
      <c r="E150" s="385"/>
    </row>
    <row r="151" spans="1:5" s="189" customFormat="1">
      <c r="A151" s="385"/>
      <c r="B151" s="385"/>
      <c r="C151" s="385"/>
      <c r="D151" s="385"/>
      <c r="E151" s="385"/>
    </row>
    <row r="152" spans="1:5">
      <c r="A152" s="227"/>
      <c r="B152" s="227"/>
      <c r="C152" s="227"/>
      <c r="D152" s="227"/>
      <c r="E152" s="227"/>
    </row>
    <row r="153" spans="1:5" s="61" customFormat="1" ht="12.75">
      <c r="C153" s="311"/>
      <c r="D153" s="312" t="s">
        <v>387</v>
      </c>
      <c r="E153" s="312"/>
    </row>
    <row r="154" spans="1:5" s="61" customFormat="1" ht="12.75">
      <c r="C154" s="311"/>
      <c r="D154" s="312" t="s">
        <v>311</v>
      </c>
      <c r="E154" s="312"/>
    </row>
    <row r="155" spans="1:5" s="61" customFormat="1" ht="12.75">
      <c r="A155" s="389" t="s">
        <v>388</v>
      </c>
      <c r="B155" s="389"/>
      <c r="C155" s="389"/>
      <c r="D155" s="389"/>
      <c r="E155" s="389"/>
    </row>
    <row r="156" spans="1:5" s="61" customFormat="1" ht="12.75">
      <c r="A156" s="61" t="s">
        <v>389</v>
      </c>
      <c r="C156" s="311"/>
      <c r="D156" s="312"/>
      <c r="E156" s="312"/>
    </row>
    <row r="157" spans="1:5" s="61" customFormat="1" ht="12.75">
      <c r="A157" s="383" t="s">
        <v>36</v>
      </c>
      <c r="B157" s="383"/>
      <c r="C157" s="313" t="s">
        <v>274</v>
      </c>
      <c r="D157" s="314" t="s">
        <v>275</v>
      </c>
      <c r="E157" s="314" t="s">
        <v>276</v>
      </c>
    </row>
    <row r="158" spans="1:5" s="61" customFormat="1" ht="12.75">
      <c r="A158" s="315" t="s">
        <v>118</v>
      </c>
      <c r="B158" s="316"/>
      <c r="C158" s="317">
        <v>411001</v>
      </c>
      <c r="D158" s="76">
        <v>1657500.52</v>
      </c>
      <c r="E158" s="76"/>
    </row>
    <row r="159" spans="1:5" s="61" customFormat="1" ht="12.75">
      <c r="A159" s="88" t="s">
        <v>119</v>
      </c>
      <c r="B159" s="318"/>
      <c r="C159" s="317">
        <v>411002</v>
      </c>
      <c r="D159" s="76">
        <v>53669.75</v>
      </c>
      <c r="E159" s="76"/>
    </row>
    <row r="160" spans="1:5" s="61" customFormat="1" ht="12.75">
      <c r="A160" s="88" t="s">
        <v>270</v>
      </c>
      <c r="B160" s="318"/>
      <c r="C160" s="317">
        <v>411003</v>
      </c>
      <c r="D160" s="76">
        <v>336792.88</v>
      </c>
      <c r="E160" s="76"/>
    </row>
    <row r="161" spans="1:5" s="61" customFormat="1" ht="12.75">
      <c r="A161" s="90" t="s">
        <v>451</v>
      </c>
      <c r="B161" s="318"/>
      <c r="C161" s="317">
        <v>411004</v>
      </c>
      <c r="D161" s="76">
        <v>30</v>
      </c>
      <c r="E161" s="76"/>
    </row>
    <row r="162" spans="1:5" s="61" customFormat="1" ht="12.75">
      <c r="A162" s="88" t="s">
        <v>452</v>
      </c>
      <c r="B162" s="318"/>
      <c r="C162" s="317">
        <v>412101</v>
      </c>
      <c r="D162" s="76">
        <v>26</v>
      </c>
      <c r="E162" s="76"/>
    </row>
    <row r="163" spans="1:5" s="61" customFormat="1" ht="12.75">
      <c r="A163" s="88" t="s">
        <v>453</v>
      </c>
      <c r="B163" s="318"/>
      <c r="C163" s="317">
        <v>412106</v>
      </c>
      <c r="D163" s="76">
        <v>41747</v>
      </c>
      <c r="E163" s="76"/>
    </row>
    <row r="164" spans="1:5" s="61" customFormat="1" ht="12.75">
      <c r="A164" s="88" t="s">
        <v>454</v>
      </c>
      <c r="B164" s="318"/>
      <c r="C164" s="317">
        <v>412104</v>
      </c>
      <c r="D164" s="76">
        <v>662452</v>
      </c>
      <c r="E164" s="76"/>
    </row>
    <row r="165" spans="1:5" s="61" customFormat="1" ht="12.75">
      <c r="A165" s="88" t="s">
        <v>455</v>
      </c>
      <c r="B165" s="318"/>
      <c r="C165" s="317"/>
      <c r="D165" s="76">
        <v>14000</v>
      </c>
      <c r="E165" s="76"/>
    </row>
    <row r="166" spans="1:5" s="61" customFormat="1" ht="12.75">
      <c r="A166" s="88" t="s">
        <v>456</v>
      </c>
      <c r="B166" s="318"/>
      <c r="C166" s="317">
        <v>412128</v>
      </c>
      <c r="D166" s="76">
        <v>4370</v>
      </c>
      <c r="E166" s="76"/>
    </row>
    <row r="167" spans="1:5" s="61" customFormat="1" ht="12.75">
      <c r="A167" s="88" t="s">
        <v>457</v>
      </c>
      <c r="B167" s="318"/>
      <c r="C167" s="317"/>
      <c r="D167" s="76">
        <v>6825</v>
      </c>
      <c r="E167" s="76"/>
    </row>
    <row r="168" spans="1:5" s="61" customFormat="1" ht="12.75">
      <c r="A168" s="88" t="s">
        <v>326</v>
      </c>
      <c r="B168" s="318"/>
      <c r="C168" s="317">
        <v>412210</v>
      </c>
      <c r="D168" s="76">
        <v>362637</v>
      </c>
      <c r="E168" s="76"/>
    </row>
    <row r="169" spans="1:5" s="61" customFormat="1" ht="12.75">
      <c r="A169" s="88" t="s">
        <v>458</v>
      </c>
      <c r="B169" s="318"/>
      <c r="C169" s="317">
        <v>412303</v>
      </c>
      <c r="D169" s="76">
        <v>113220</v>
      </c>
      <c r="E169" s="76"/>
    </row>
    <row r="170" spans="1:5" s="61" customFormat="1" ht="12.75">
      <c r="A170" s="88" t="s">
        <v>459</v>
      </c>
      <c r="B170" s="318"/>
      <c r="C170" s="317">
        <v>412307</v>
      </c>
      <c r="D170" s="76">
        <v>2560</v>
      </c>
      <c r="E170" s="76"/>
    </row>
    <row r="171" spans="1:5" s="61" customFormat="1" ht="12.75">
      <c r="A171" s="88" t="s">
        <v>460</v>
      </c>
      <c r="B171" s="318"/>
      <c r="C171" s="317"/>
      <c r="D171" s="76">
        <v>1125.2</v>
      </c>
      <c r="E171" s="76"/>
    </row>
    <row r="172" spans="1:5" s="61" customFormat="1" ht="12.75">
      <c r="A172" s="88" t="s">
        <v>461</v>
      </c>
      <c r="B172" s="318"/>
      <c r="C172" s="317"/>
      <c r="D172" s="76">
        <v>10160</v>
      </c>
      <c r="E172" s="76"/>
    </row>
    <row r="173" spans="1:5" s="61" customFormat="1" ht="12.75">
      <c r="A173" s="90" t="s">
        <v>462</v>
      </c>
      <c r="B173" s="318"/>
      <c r="C173" s="317"/>
      <c r="D173" s="76">
        <v>9268.99</v>
      </c>
      <c r="E173" s="76"/>
    </row>
    <row r="174" spans="1:5" s="61" customFormat="1" ht="12.75">
      <c r="A174" s="88" t="s">
        <v>463</v>
      </c>
      <c r="B174" s="318"/>
      <c r="C174" s="317">
        <v>413003</v>
      </c>
      <c r="D174" s="76">
        <v>1052294.1100000001</v>
      </c>
      <c r="E174" s="76"/>
    </row>
    <row r="175" spans="1:5" s="61" customFormat="1" ht="12.75">
      <c r="A175" s="88" t="s">
        <v>464</v>
      </c>
      <c r="B175" s="318"/>
      <c r="C175" s="317">
        <v>415004</v>
      </c>
      <c r="D175" s="76">
        <v>746300</v>
      </c>
      <c r="E175" s="76"/>
    </row>
    <row r="176" spans="1:5" s="61" customFormat="1" ht="12.75">
      <c r="A176" s="88" t="s">
        <v>465</v>
      </c>
      <c r="B176" s="318"/>
      <c r="C176" s="317">
        <v>415006</v>
      </c>
      <c r="D176" s="76">
        <v>14</v>
      </c>
      <c r="E176" s="76"/>
    </row>
    <row r="177" spans="1:6" s="61" customFormat="1" ht="12.75">
      <c r="A177" s="88" t="s">
        <v>466</v>
      </c>
      <c r="B177" s="318"/>
      <c r="C177" s="317">
        <v>415999</v>
      </c>
      <c r="D177" s="76">
        <v>138610</v>
      </c>
      <c r="E177" s="76"/>
    </row>
    <row r="178" spans="1:6" s="61" customFormat="1" ht="12.75">
      <c r="A178" s="90" t="s">
        <v>467</v>
      </c>
      <c r="B178" s="318"/>
      <c r="C178" s="317">
        <v>415999</v>
      </c>
      <c r="D178" s="76">
        <v>13415.34</v>
      </c>
      <c r="E178" s="76"/>
    </row>
    <row r="179" spans="1:6" s="61" customFormat="1" ht="12.75">
      <c r="A179" s="90" t="s">
        <v>468</v>
      </c>
      <c r="B179" s="318"/>
      <c r="C179" s="317"/>
      <c r="D179" s="76">
        <v>351967.14</v>
      </c>
      <c r="E179" s="76"/>
    </row>
    <row r="180" spans="1:6" s="61" customFormat="1" ht="12.75">
      <c r="A180" s="88" t="s">
        <v>469</v>
      </c>
      <c r="B180" s="318"/>
      <c r="C180" s="317">
        <v>421002</v>
      </c>
      <c r="D180" s="76">
        <v>10204272.199999999</v>
      </c>
      <c r="E180" s="76"/>
    </row>
    <row r="181" spans="1:6" s="61" customFormat="1" ht="12.75">
      <c r="A181" s="88" t="s">
        <v>470</v>
      </c>
      <c r="B181" s="318"/>
      <c r="C181" s="317">
        <v>421004</v>
      </c>
      <c r="D181" s="76">
        <v>7017271.9100000001</v>
      </c>
      <c r="E181" s="76"/>
    </row>
    <row r="182" spans="1:6" s="61" customFormat="1" ht="12.75">
      <c r="A182" s="88" t="s">
        <v>471</v>
      </c>
      <c r="B182" s="318"/>
      <c r="C182" s="317">
        <v>421005</v>
      </c>
      <c r="D182" s="76">
        <v>70128.22</v>
      </c>
      <c r="E182" s="76"/>
    </row>
    <row r="183" spans="1:6" s="61" customFormat="1" ht="12.75">
      <c r="A183" s="88" t="s">
        <v>472</v>
      </c>
      <c r="B183" s="318"/>
      <c r="C183" s="317">
        <v>421006</v>
      </c>
      <c r="D183" s="76">
        <v>3300968.99</v>
      </c>
      <c r="E183" s="76"/>
    </row>
    <row r="184" spans="1:6" s="61" customFormat="1" ht="12.75">
      <c r="A184" s="88" t="s">
        <v>473</v>
      </c>
      <c r="B184" s="318"/>
      <c r="C184" s="317">
        <v>421007</v>
      </c>
      <c r="D184" s="76">
        <v>4498760.28</v>
      </c>
      <c r="E184" s="76"/>
    </row>
    <row r="185" spans="1:6" s="61" customFormat="1" ht="12.75">
      <c r="A185" s="88" t="s">
        <v>474</v>
      </c>
      <c r="B185" s="318"/>
      <c r="C185" s="317">
        <v>421012</v>
      </c>
      <c r="D185" s="76">
        <v>141205.01</v>
      </c>
      <c r="E185" s="76"/>
    </row>
    <row r="186" spans="1:6" s="61" customFormat="1" ht="12.75">
      <c r="A186" s="315" t="s">
        <v>475</v>
      </c>
      <c r="B186" s="318"/>
      <c r="C186" s="317">
        <v>421013</v>
      </c>
      <c r="D186" s="76">
        <v>258405.04</v>
      </c>
      <c r="E186" s="76"/>
    </row>
    <row r="187" spans="1:6" s="61" customFormat="1" ht="12.75">
      <c r="A187" s="315" t="s">
        <v>476</v>
      </c>
      <c r="B187" s="318"/>
      <c r="C187" s="317">
        <v>421015</v>
      </c>
      <c r="D187" s="76">
        <v>8580843.7400000002</v>
      </c>
      <c r="E187" s="76"/>
    </row>
    <row r="188" spans="1:6" s="61" customFormat="1" ht="12.75">
      <c r="A188" s="88" t="s">
        <v>477</v>
      </c>
      <c r="B188" s="318"/>
      <c r="C188" s="317">
        <v>431002</v>
      </c>
      <c r="D188" s="76">
        <v>25576315</v>
      </c>
      <c r="E188" s="76"/>
      <c r="F188" s="338"/>
    </row>
    <row r="189" spans="1:6" s="61" customFormat="1" ht="12.75">
      <c r="A189" s="320"/>
      <c r="B189" s="321" t="s">
        <v>31</v>
      </c>
      <c r="C189" s="317">
        <v>510000</v>
      </c>
      <c r="D189" s="76"/>
      <c r="E189" s="76">
        <f>+[1]กระดาษทำการ!J29</f>
        <v>2239624</v>
      </c>
      <c r="F189" s="338"/>
    </row>
    <row r="190" spans="1:6" s="61" customFormat="1" ht="12.75">
      <c r="A190" s="88"/>
      <c r="B190" s="321" t="s">
        <v>297</v>
      </c>
      <c r="C190" s="317">
        <v>521000</v>
      </c>
      <c r="D190" s="76"/>
      <c r="E190" s="76">
        <f>+[1]กระดาษทำการ!J30</f>
        <v>3882660</v>
      </c>
      <c r="F190" s="338"/>
    </row>
    <row r="191" spans="1:6" s="61" customFormat="1" ht="12.75">
      <c r="A191" s="88"/>
      <c r="B191" s="321" t="s">
        <v>298</v>
      </c>
      <c r="C191" s="317">
        <v>220100</v>
      </c>
      <c r="D191" s="76"/>
      <c r="E191" s="76">
        <f>+[1]กระดาษทำการ!J31</f>
        <v>7636441</v>
      </c>
      <c r="F191" s="338"/>
    </row>
    <row r="192" spans="1:6" s="61" customFormat="1" ht="12.75">
      <c r="A192" s="88"/>
      <c r="B192" s="321" t="s">
        <v>478</v>
      </c>
      <c r="C192" s="317">
        <v>220400</v>
      </c>
      <c r="D192" s="76"/>
      <c r="E192" s="76">
        <f>+[1]กระดาษทำการ!J32</f>
        <v>507420</v>
      </c>
      <c r="F192" s="338"/>
    </row>
    <row r="193" spans="1:6" s="61" customFormat="1" ht="12.75">
      <c r="A193" s="88"/>
      <c r="B193" s="321" t="s">
        <v>479</v>
      </c>
      <c r="C193" s="317">
        <v>220600</v>
      </c>
      <c r="D193" s="76"/>
      <c r="E193" s="76">
        <f>+[1]กระดาษทำการ!J33</f>
        <v>4415200</v>
      </c>
      <c r="F193" s="338"/>
    </row>
    <row r="194" spans="1:6" s="61" customFormat="1" ht="12.75">
      <c r="A194" s="88"/>
      <c r="B194" s="321" t="s">
        <v>128</v>
      </c>
      <c r="C194" s="317">
        <v>531000</v>
      </c>
      <c r="D194" s="76"/>
      <c r="E194" s="322">
        <f>+[1]กระดาษทำการ!J34</f>
        <v>3386212</v>
      </c>
      <c r="F194" s="338"/>
    </row>
    <row r="195" spans="1:6" s="61" customFormat="1" ht="12.75">
      <c r="A195" s="88"/>
      <c r="B195" s="321" t="s">
        <v>129</v>
      </c>
      <c r="C195" s="317">
        <v>532000</v>
      </c>
      <c r="D195" s="76"/>
      <c r="E195" s="76">
        <f>+[1]กระดาษทำการ!J35</f>
        <v>7328995.8899999987</v>
      </c>
      <c r="F195" s="338"/>
    </row>
    <row r="196" spans="1:6" s="61" customFormat="1" ht="12.75">
      <c r="A196" s="88"/>
      <c r="B196" s="323" t="s">
        <v>130</v>
      </c>
      <c r="C196" s="317">
        <v>533000</v>
      </c>
      <c r="D196" s="76"/>
      <c r="E196" s="76">
        <f>+[1]กระดาษทำการ!J36</f>
        <v>4891215.0500000007</v>
      </c>
      <c r="F196" s="338"/>
    </row>
    <row r="197" spans="1:6" s="61" customFormat="1" ht="12.75">
      <c r="A197" s="88"/>
      <c r="B197" s="321" t="s">
        <v>301</v>
      </c>
      <c r="C197" s="317">
        <v>534000</v>
      </c>
      <c r="D197" s="76"/>
      <c r="E197" s="76">
        <f>+[1]กระดาษทำการ!J37</f>
        <v>614535.09</v>
      </c>
      <c r="F197" s="338"/>
    </row>
    <row r="198" spans="1:6" s="61" customFormat="1" ht="12.75">
      <c r="A198" s="88"/>
      <c r="B198" s="323" t="s">
        <v>170</v>
      </c>
      <c r="C198" s="317">
        <v>541000</v>
      </c>
      <c r="D198" s="76"/>
      <c r="E198" s="76">
        <f>+[1]กระดาษทำการ!J38</f>
        <v>4807900</v>
      </c>
      <c r="F198" s="338"/>
    </row>
    <row r="199" spans="1:6" s="61" customFormat="1" ht="12.75">
      <c r="A199" s="88"/>
      <c r="B199" s="323" t="s">
        <v>30</v>
      </c>
      <c r="C199" s="317">
        <v>542000</v>
      </c>
      <c r="D199" s="76"/>
      <c r="E199" s="76">
        <f>+[1]กระดาษทำการ!J39</f>
        <v>14508029.310000001</v>
      </c>
      <c r="F199" s="338"/>
    </row>
    <row r="200" spans="1:6" s="61" customFormat="1" ht="12.75">
      <c r="A200" s="88"/>
      <c r="B200" s="321" t="s">
        <v>302</v>
      </c>
      <c r="C200" s="317">
        <v>560000</v>
      </c>
      <c r="D200" s="76"/>
      <c r="E200" s="76">
        <f>+[1]กระดาษทำการ!J40</f>
        <v>7548690.5600000005</v>
      </c>
      <c r="F200" s="338"/>
    </row>
    <row r="201" spans="1:6" s="61" customFormat="1" ht="12.75">
      <c r="A201" s="88"/>
      <c r="B201" s="323" t="s">
        <v>303</v>
      </c>
      <c r="C201" s="317">
        <v>550000</v>
      </c>
      <c r="D201" s="76"/>
      <c r="E201" s="76">
        <f>+[1]กระดาษทำการ!J41</f>
        <v>2566892</v>
      </c>
      <c r="F201" s="338"/>
    </row>
    <row r="202" spans="1:6" s="61" customFormat="1" ht="12.75">
      <c r="A202" s="88"/>
      <c r="B202" s="321" t="s">
        <v>431</v>
      </c>
      <c r="C202" s="317">
        <v>300000</v>
      </c>
      <c r="D202" s="76"/>
      <c r="E202" s="76">
        <v>893340.42</v>
      </c>
      <c r="F202" s="338"/>
    </row>
    <row r="203" spans="1:6" s="61" customFormat="1" ht="12.75" hidden="1">
      <c r="A203" s="90"/>
      <c r="B203" s="324"/>
      <c r="C203" s="325"/>
      <c r="D203" s="326">
        <f>SUM(D158:D202)</f>
        <v>65227155.32</v>
      </c>
      <c r="E203" s="326">
        <f>SUM(E158:E202)</f>
        <v>65227155.320000008</v>
      </c>
      <c r="F203" s="319"/>
    </row>
    <row r="204" spans="1:6" s="61" customFormat="1" ht="13.5" thickBot="1">
      <c r="A204" s="327" t="s">
        <v>480</v>
      </c>
      <c r="B204" s="328" t="s">
        <v>481</v>
      </c>
      <c r="C204" s="329"/>
      <c r="D204" s="330">
        <f>+D158+D159+D160+D161+D162+D163+D164+D165+D166+D167+D168+D169+D170+D171+D172+D173+D174+D175+D176+D177+D178+D179+D180+D181+D182+D183+D184+D185+D186+D187+D188</f>
        <v>65227155.32</v>
      </c>
      <c r="E204" s="330">
        <f>+E189+E190+E191+E192+E193+E194+E195+E196+E197+E198+E199+E200+E201+E202</f>
        <v>65227155.320000008</v>
      </c>
      <c r="F204" s="319"/>
    </row>
    <row r="205" spans="1:6" s="189" customFormat="1" ht="21" thickTop="1">
      <c r="A205" s="384"/>
      <c r="B205" s="384"/>
      <c r="C205" s="384"/>
      <c r="D205" s="385"/>
      <c r="E205" s="385"/>
      <c r="F205" s="60"/>
    </row>
    <row r="206" spans="1:6" s="189" customFormat="1">
      <c r="A206" s="386"/>
      <c r="B206" s="386"/>
      <c r="C206" s="386"/>
      <c r="D206" s="386"/>
      <c r="E206" s="386"/>
      <c r="F206" s="331"/>
    </row>
    <row r="207" spans="1:6" s="189" customFormat="1">
      <c r="A207" s="241"/>
      <c r="B207" s="241"/>
      <c r="C207" s="241"/>
      <c r="D207" s="241"/>
      <c r="E207" s="332">
        <f>+D204-E204</f>
        <v>0</v>
      </c>
    </row>
    <row r="208" spans="1:6">
      <c r="C208" s="40"/>
      <c r="D208" s="59" t="s">
        <v>482</v>
      </c>
      <c r="E208" s="59"/>
    </row>
    <row r="209" spans="1:5">
      <c r="C209" s="40"/>
      <c r="D209" s="59" t="s">
        <v>483</v>
      </c>
      <c r="E209" s="59"/>
    </row>
    <row r="210" spans="1:5">
      <c r="A210" s="387" t="s">
        <v>388</v>
      </c>
      <c r="B210" s="387"/>
      <c r="C210" s="387"/>
      <c r="D210" s="387"/>
      <c r="E210" s="387"/>
    </row>
    <row r="211" spans="1:5">
      <c r="A211" s="39" t="s">
        <v>389</v>
      </c>
      <c r="C211" s="40"/>
      <c r="D211" s="59"/>
      <c r="E211" s="59"/>
    </row>
    <row r="212" spans="1:5">
      <c r="A212" s="388" t="s">
        <v>36</v>
      </c>
      <c r="B212" s="388"/>
      <c r="C212" s="208" t="s">
        <v>274</v>
      </c>
      <c r="D212" s="258" t="s">
        <v>275</v>
      </c>
      <c r="E212" s="258" t="s">
        <v>276</v>
      </c>
    </row>
    <row r="213" spans="1:5">
      <c r="A213" s="305" t="s">
        <v>431</v>
      </c>
      <c r="B213" s="333"/>
      <c r="C213" s="233">
        <v>300000</v>
      </c>
      <c r="D213" s="197">
        <v>223335.1</v>
      </c>
      <c r="E213" s="197"/>
    </row>
    <row r="214" spans="1:5">
      <c r="A214" s="305"/>
      <c r="B214" s="284" t="s">
        <v>484</v>
      </c>
      <c r="C214" s="233">
        <v>320000</v>
      </c>
      <c r="D214" s="263"/>
      <c r="E214" s="263">
        <f>+D213</f>
        <v>223335.1</v>
      </c>
    </row>
    <row r="215" spans="1:5">
      <c r="A215" s="310" t="s">
        <v>485</v>
      </c>
      <c r="B215" s="276"/>
      <c r="C215" s="233"/>
      <c r="D215" s="263"/>
      <c r="E215" s="263"/>
    </row>
    <row r="216" spans="1:5">
      <c r="A216" s="334"/>
      <c r="B216" s="271"/>
      <c r="C216" s="268"/>
      <c r="D216" s="263"/>
      <c r="E216" s="263"/>
    </row>
    <row r="217" spans="1:5">
      <c r="A217" s="334"/>
      <c r="B217" s="284"/>
      <c r="C217" s="268"/>
      <c r="D217" s="263"/>
      <c r="E217" s="263"/>
    </row>
    <row r="218" spans="1:5">
      <c r="A218" s="283"/>
      <c r="B218" s="287"/>
      <c r="C218" s="268"/>
      <c r="D218" s="263"/>
      <c r="E218" s="263"/>
    </row>
    <row r="219" spans="1:5">
      <c r="A219" s="335"/>
      <c r="B219" s="279"/>
      <c r="C219" s="308"/>
      <c r="D219" s="309"/>
      <c r="E219" s="309"/>
    </row>
    <row r="220" spans="1:5">
      <c r="A220" s="336"/>
      <c r="B220" s="337"/>
      <c r="C220" s="279"/>
      <c r="D220" s="280"/>
      <c r="E220" s="280"/>
    </row>
    <row r="221" spans="1:5">
      <c r="A221" s="227"/>
      <c r="B221" s="227"/>
      <c r="C221" s="227"/>
      <c r="D221" s="227"/>
      <c r="E221" s="227"/>
    </row>
    <row r="222" spans="1:5">
      <c r="A222" s="227"/>
      <c r="B222" s="227"/>
      <c r="C222" s="227"/>
      <c r="D222" s="227"/>
      <c r="E222" s="227"/>
    </row>
    <row r="223" spans="1:5">
      <c r="A223" s="227"/>
      <c r="B223" s="227"/>
      <c r="C223" s="227"/>
      <c r="D223" s="227"/>
      <c r="E223" s="227"/>
    </row>
    <row r="224" spans="1:5">
      <c r="A224" s="227"/>
      <c r="B224" s="227"/>
      <c r="C224" s="227"/>
      <c r="D224" s="227"/>
      <c r="E224" s="227"/>
    </row>
    <row r="225" spans="1:5">
      <c r="A225" s="227"/>
      <c r="B225" s="227"/>
      <c r="C225" s="227"/>
      <c r="D225" s="227"/>
      <c r="E225" s="227"/>
    </row>
    <row r="226" spans="1:5">
      <c r="A226" s="227"/>
      <c r="B226" s="227"/>
      <c r="C226" s="227"/>
      <c r="D226" s="227"/>
      <c r="E226" s="227"/>
    </row>
    <row r="227" spans="1:5">
      <c r="A227" s="227"/>
      <c r="B227" s="227"/>
      <c r="C227" s="227"/>
      <c r="D227" s="227"/>
      <c r="E227" s="227"/>
    </row>
    <row r="228" spans="1:5">
      <c r="A228" s="227"/>
      <c r="B228" s="227"/>
      <c r="C228" s="227"/>
      <c r="D228" s="227"/>
      <c r="E228" s="227"/>
    </row>
  </sheetData>
  <mergeCells count="17">
    <mergeCell ref="A155:E155"/>
    <mergeCell ref="A3:E3"/>
    <mergeCell ref="A5:B5"/>
    <mergeCell ref="A40:E40"/>
    <mergeCell ref="A42:B42"/>
    <mergeCell ref="A77:E77"/>
    <mergeCell ref="A79:B79"/>
    <mergeCell ref="A117:E117"/>
    <mergeCell ref="A119:B119"/>
    <mergeCell ref="A149:E149"/>
    <mergeCell ref="A150:E150"/>
    <mergeCell ref="A151:E151"/>
    <mergeCell ref="A157:B157"/>
    <mergeCell ref="A205:E205"/>
    <mergeCell ref="A206:E206"/>
    <mergeCell ref="A210:E210"/>
    <mergeCell ref="A212:B2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13" workbookViewId="0">
      <selection activeCell="G29" sqref="G29"/>
    </sheetView>
  </sheetViews>
  <sheetFormatPr defaultRowHeight="20.25"/>
  <cols>
    <col min="1" max="1" width="4" style="39" customWidth="1"/>
    <col min="2" max="2" width="4.5" style="39" customWidth="1"/>
    <col min="3" max="3" width="51.875" style="39" customWidth="1"/>
    <col min="4" max="4" width="13.875" style="39" hidden="1" customWidth="1"/>
    <col min="5" max="6" width="15" style="39" hidden="1" customWidth="1"/>
    <col min="7" max="7" width="18.125" style="39" customWidth="1"/>
    <col min="8" max="16384" width="9" style="39"/>
  </cols>
  <sheetData>
    <row r="1" spans="2:7" ht="21.75" customHeight="1">
      <c r="B1" s="3"/>
      <c r="C1" s="3"/>
      <c r="D1" s="3"/>
      <c r="E1" s="3"/>
      <c r="F1" s="3"/>
      <c r="G1" s="108" t="s">
        <v>103</v>
      </c>
    </row>
    <row r="2" spans="2:7">
      <c r="B2" s="341" t="s">
        <v>145</v>
      </c>
      <c r="C2" s="341"/>
      <c r="D2" s="341"/>
      <c r="E2" s="341"/>
      <c r="F2" s="341"/>
      <c r="G2" s="341"/>
    </row>
    <row r="3" spans="2:7">
      <c r="B3" s="341" t="s">
        <v>55</v>
      </c>
      <c r="C3" s="341"/>
      <c r="D3" s="341"/>
      <c r="E3" s="341"/>
      <c r="F3" s="341"/>
      <c r="G3" s="341"/>
    </row>
    <row r="4" spans="2:7">
      <c r="B4" s="341" t="s">
        <v>187</v>
      </c>
      <c r="C4" s="341"/>
      <c r="D4" s="341"/>
      <c r="E4" s="341"/>
      <c r="F4" s="341"/>
      <c r="G4" s="341"/>
    </row>
    <row r="5" spans="2:7">
      <c r="B5" s="95"/>
      <c r="C5" s="96" t="s">
        <v>56</v>
      </c>
      <c r="D5" s="97" t="s">
        <v>104</v>
      </c>
      <c r="E5" s="97" t="s">
        <v>105</v>
      </c>
      <c r="F5" s="97" t="s">
        <v>106</v>
      </c>
      <c r="G5" s="97" t="s">
        <v>73</v>
      </c>
    </row>
    <row r="6" spans="2:7">
      <c r="B6" s="98" t="s">
        <v>107</v>
      </c>
      <c r="C6" s="99"/>
      <c r="D6" s="100"/>
      <c r="E6" s="100"/>
      <c r="F6" s="100"/>
      <c r="G6" s="100"/>
    </row>
    <row r="7" spans="2:7">
      <c r="B7" s="101"/>
      <c r="C7" s="99" t="s">
        <v>146</v>
      </c>
      <c r="D7" s="100">
        <v>629000</v>
      </c>
      <c r="E7" s="100"/>
      <c r="F7" s="100"/>
      <c r="G7" s="100">
        <v>9019590</v>
      </c>
    </row>
    <row r="8" spans="2:7">
      <c r="B8" s="101"/>
      <c r="C8" s="112" t="s">
        <v>147</v>
      </c>
      <c r="D8" s="100"/>
      <c r="E8" s="100"/>
      <c r="F8" s="100"/>
      <c r="G8" s="100">
        <v>216000</v>
      </c>
    </row>
    <row r="9" spans="2:7">
      <c r="B9" s="101"/>
      <c r="C9" s="99" t="s">
        <v>148</v>
      </c>
      <c r="D9" s="100">
        <v>1341000</v>
      </c>
      <c r="E9" s="100"/>
      <c r="F9" s="100"/>
      <c r="G9" s="100">
        <v>32000</v>
      </c>
    </row>
    <row r="10" spans="2:7">
      <c r="B10" s="101"/>
      <c r="C10" s="99" t="s">
        <v>120</v>
      </c>
      <c r="D10" s="100">
        <v>4243300</v>
      </c>
      <c r="E10" s="100"/>
      <c r="F10" s="100"/>
      <c r="G10" s="100">
        <v>52000</v>
      </c>
    </row>
    <row r="11" spans="2:7">
      <c r="B11" s="101"/>
      <c r="C11" s="99" t="s">
        <v>149</v>
      </c>
      <c r="D11" s="100">
        <v>7655300</v>
      </c>
      <c r="E11" s="102">
        <v>1995300</v>
      </c>
      <c r="F11" s="100"/>
      <c r="G11" s="100">
        <v>158300</v>
      </c>
    </row>
    <row r="12" spans="2:7">
      <c r="B12" s="101"/>
      <c r="C12" s="99" t="s">
        <v>150</v>
      </c>
      <c r="D12" s="100">
        <v>708000</v>
      </c>
      <c r="E12" s="100"/>
      <c r="F12" s="100"/>
      <c r="G12" s="100">
        <v>395520</v>
      </c>
    </row>
    <row r="13" spans="2:7">
      <c r="B13" s="98" t="s">
        <v>108</v>
      </c>
      <c r="C13" s="99"/>
      <c r="D13" s="100"/>
      <c r="E13" s="100"/>
      <c r="F13" s="100"/>
      <c r="G13" s="100"/>
    </row>
    <row r="14" spans="2:7">
      <c r="B14" s="101"/>
      <c r="C14" s="99" t="s">
        <v>58</v>
      </c>
      <c r="D14" s="100">
        <v>13670060</v>
      </c>
      <c r="E14" s="100"/>
      <c r="F14" s="100"/>
      <c r="G14" s="100">
        <v>14819200</v>
      </c>
    </row>
    <row r="15" spans="2:7">
      <c r="B15" s="101"/>
      <c r="C15" s="99" t="s">
        <v>59</v>
      </c>
      <c r="D15" s="100"/>
      <c r="E15" s="100"/>
      <c r="F15" s="100"/>
      <c r="G15" s="100"/>
    </row>
    <row r="16" spans="2:7">
      <c r="B16" s="101"/>
      <c r="C16" s="99" t="s">
        <v>136</v>
      </c>
      <c r="D16" s="100">
        <v>82100</v>
      </c>
      <c r="E16" s="100"/>
      <c r="F16" s="100"/>
      <c r="G16" s="151"/>
    </row>
    <row r="17" spans="2:7">
      <c r="B17" s="101"/>
      <c r="C17" s="99" t="s">
        <v>179</v>
      </c>
      <c r="D17" s="100"/>
      <c r="E17" s="100"/>
      <c r="F17" s="100"/>
      <c r="G17" s="151">
        <v>2404800</v>
      </c>
    </row>
    <row r="18" spans="2:7">
      <c r="B18" s="101"/>
      <c r="C18" s="99" t="s">
        <v>180</v>
      </c>
      <c r="D18" s="100"/>
      <c r="E18" s="100"/>
      <c r="F18" s="100"/>
      <c r="G18" s="151">
        <v>119700</v>
      </c>
    </row>
    <row r="19" spans="2:7">
      <c r="B19" s="101"/>
      <c r="C19" s="99" t="s">
        <v>121</v>
      </c>
      <c r="D19" s="100">
        <v>630000</v>
      </c>
      <c r="E19" s="100"/>
      <c r="F19" s="100"/>
      <c r="G19" s="151"/>
    </row>
    <row r="20" spans="2:7">
      <c r="B20" s="101"/>
      <c r="C20" s="99" t="s">
        <v>181</v>
      </c>
      <c r="D20" s="100"/>
      <c r="E20" s="100"/>
      <c r="F20" s="100"/>
      <c r="G20" s="151">
        <v>187300</v>
      </c>
    </row>
    <row r="21" spans="2:7">
      <c r="B21" s="101"/>
      <c r="C21" s="99" t="s">
        <v>137</v>
      </c>
      <c r="D21" s="100">
        <v>436870</v>
      </c>
      <c r="E21" s="100">
        <v>99960</v>
      </c>
      <c r="F21" s="100"/>
      <c r="G21" s="100">
        <v>258603</v>
      </c>
    </row>
    <row r="22" spans="2:7">
      <c r="B22" s="101"/>
      <c r="C22" s="99" t="s">
        <v>122</v>
      </c>
      <c r="D22" s="100">
        <v>2574411.2000000002</v>
      </c>
      <c r="E22" s="100">
        <v>8500</v>
      </c>
      <c r="F22" s="100">
        <v>103900</v>
      </c>
      <c r="G22" s="100">
        <v>186655</v>
      </c>
    </row>
    <row r="23" spans="2:7">
      <c r="B23" s="101"/>
      <c r="C23" s="99" t="s">
        <v>123</v>
      </c>
      <c r="D23" s="100">
        <v>422261.2</v>
      </c>
      <c r="E23" s="100"/>
      <c r="F23" s="100">
        <v>3700</v>
      </c>
      <c r="G23" s="100">
        <v>340900</v>
      </c>
    </row>
    <row r="24" spans="2:7">
      <c r="B24" s="101"/>
      <c r="C24" s="99" t="s">
        <v>151</v>
      </c>
      <c r="D24" s="100"/>
      <c r="E24" s="100"/>
      <c r="F24" s="100"/>
      <c r="G24" s="100">
        <v>581139</v>
      </c>
    </row>
    <row r="25" spans="2:7">
      <c r="B25" s="101"/>
      <c r="C25" s="99" t="s">
        <v>152</v>
      </c>
      <c r="D25" s="100"/>
      <c r="E25" s="100"/>
      <c r="F25" s="100"/>
      <c r="G25" s="100">
        <v>497500</v>
      </c>
    </row>
    <row r="26" spans="2:7">
      <c r="B26" s="101"/>
      <c r="C26" s="99" t="s">
        <v>153</v>
      </c>
      <c r="D26" s="100"/>
      <c r="E26" s="100"/>
      <c r="F26" s="100"/>
      <c r="G26" s="100">
        <v>749430</v>
      </c>
    </row>
    <row r="27" spans="2:7">
      <c r="B27" s="101"/>
      <c r="C27" s="99" t="s">
        <v>57</v>
      </c>
      <c r="D27" s="100">
        <v>3758178</v>
      </c>
      <c r="E27" s="100">
        <v>219270</v>
      </c>
      <c r="F27" s="100">
        <v>284880</v>
      </c>
      <c r="G27" s="100">
        <v>5203062</v>
      </c>
    </row>
    <row r="28" spans="2:7" ht="21" thickBot="1">
      <c r="B28" s="342" t="s">
        <v>7</v>
      </c>
      <c r="C28" s="342"/>
      <c r="D28" s="103">
        <f>SUM(D6:D27)</f>
        <v>36150480.399999999</v>
      </c>
      <c r="E28" s="104">
        <f>SUM(E6:E27)</f>
        <v>2323030</v>
      </c>
      <c r="F28" s="104">
        <f>SUM(F6:F27)</f>
        <v>392480</v>
      </c>
      <c r="G28" s="104">
        <f>SUM(G6:G27)</f>
        <v>35221699</v>
      </c>
    </row>
    <row r="29" spans="2:7" ht="21" thickTop="1">
      <c r="B29" s="83"/>
      <c r="C29" s="83"/>
      <c r="D29" s="105"/>
      <c r="E29" s="105"/>
      <c r="F29" s="105"/>
      <c r="G29" s="105"/>
    </row>
    <row r="30" spans="2:7">
      <c r="B30" s="83"/>
      <c r="C30" s="83"/>
      <c r="D30" s="105"/>
      <c r="E30" s="105"/>
      <c r="F30" s="105"/>
      <c r="G30" s="105"/>
    </row>
    <row r="31" spans="2:7" ht="14.25" customHeight="1">
      <c r="B31" s="83"/>
      <c r="C31" s="83"/>
      <c r="D31" s="105"/>
      <c r="E31" s="105"/>
      <c r="F31" s="105"/>
      <c r="G31" s="105"/>
    </row>
    <row r="32" spans="2:7">
      <c r="B32" s="3"/>
      <c r="C32" s="3" t="s">
        <v>154</v>
      </c>
      <c r="D32" s="3"/>
      <c r="E32" s="3"/>
      <c r="F32" s="3"/>
      <c r="G32" s="3"/>
    </row>
    <row r="33" spans="2:7" ht="9" customHeight="1">
      <c r="B33" s="3"/>
      <c r="C33" s="3"/>
      <c r="D33" s="3"/>
      <c r="E33" s="3"/>
      <c r="F33" s="3"/>
      <c r="G33" s="3"/>
    </row>
    <row r="34" spans="2:7">
      <c r="B34" s="3"/>
      <c r="C34" s="3" t="s">
        <v>155</v>
      </c>
      <c r="D34" s="3"/>
      <c r="E34" s="3"/>
      <c r="F34" s="3"/>
      <c r="G34" s="3"/>
    </row>
    <row r="35" spans="2:7" ht="9" customHeight="1">
      <c r="B35" s="3"/>
      <c r="C35" s="3"/>
      <c r="D35" s="3"/>
      <c r="E35" s="3"/>
      <c r="F35" s="3"/>
      <c r="G35" s="3"/>
    </row>
    <row r="36" spans="2:7">
      <c r="B36" s="3"/>
      <c r="C36" s="3" t="s">
        <v>156</v>
      </c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106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107"/>
      <c r="G39" s="3"/>
    </row>
  </sheetData>
  <mergeCells count="4">
    <mergeCell ref="B28:C28"/>
    <mergeCell ref="B2:G2"/>
    <mergeCell ref="B3:G3"/>
    <mergeCell ref="B4:G4"/>
  </mergeCells>
  <pageMargins left="0.9055118110236221" right="0.15748031496062992" top="0.39370078740157483" bottom="0.15748031496062992" header="0.31496062992125984" footer="0.1574803149606299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21" sqref="H21"/>
    </sheetView>
  </sheetViews>
  <sheetFormatPr defaultRowHeight="20.25"/>
  <cols>
    <col min="1" max="1" width="3.125" style="39" customWidth="1"/>
    <col min="2" max="2" width="12.625" style="39" customWidth="1"/>
    <col min="3" max="3" width="21.375" style="39" customWidth="1"/>
    <col min="4" max="4" width="19.125" style="39" bestFit="1" customWidth="1"/>
    <col min="5" max="5" width="6.375" style="39" customWidth="1"/>
    <col min="6" max="6" width="14.125" style="39" customWidth="1"/>
    <col min="7" max="7" width="7.5" style="39" customWidth="1"/>
    <col min="8" max="8" width="19.375" style="39" bestFit="1" customWidth="1"/>
    <col min="9" max="16384" width="9" style="39"/>
  </cols>
  <sheetData>
    <row r="1" spans="1:9">
      <c r="A1" s="341" t="s">
        <v>74</v>
      </c>
      <c r="B1" s="341"/>
      <c r="C1" s="341"/>
      <c r="D1" s="341"/>
      <c r="E1" s="341"/>
      <c r="F1" s="341"/>
      <c r="G1" s="341"/>
    </row>
    <row r="2" spans="1:9" ht="12.75" customHeight="1">
      <c r="A2" s="2"/>
      <c r="B2" s="2"/>
      <c r="C2" s="2"/>
      <c r="D2" s="2"/>
      <c r="E2" s="2"/>
      <c r="F2" s="2"/>
      <c r="G2" s="2"/>
    </row>
    <row r="3" spans="1:9">
      <c r="A3" s="343" t="s">
        <v>75</v>
      </c>
      <c r="B3" s="343"/>
      <c r="C3" s="343"/>
      <c r="D3" s="343"/>
      <c r="E3" s="343"/>
      <c r="F3" s="343"/>
      <c r="G3" s="343"/>
    </row>
    <row r="4" spans="1:9" ht="12" customHeight="1">
      <c r="A4" s="11"/>
      <c r="B4" s="11"/>
      <c r="C4" s="11"/>
      <c r="D4" s="11"/>
      <c r="E4" s="11"/>
      <c r="F4" s="11"/>
      <c r="G4" s="11"/>
    </row>
    <row r="5" spans="1:9">
      <c r="A5" s="6"/>
      <c r="B5" s="39" t="s">
        <v>18</v>
      </c>
      <c r="C5" s="3" t="s">
        <v>21</v>
      </c>
      <c r="D5" s="3" t="s">
        <v>19</v>
      </c>
      <c r="E5" s="3"/>
      <c r="F5" s="73">
        <v>20621665.629999999</v>
      </c>
      <c r="G5" s="47"/>
      <c r="I5" s="81"/>
    </row>
    <row r="6" spans="1:9">
      <c r="A6" s="6"/>
      <c r="C6" s="3"/>
      <c r="D6" s="3" t="s">
        <v>77</v>
      </c>
      <c r="E6" s="3"/>
      <c r="F6" s="73">
        <v>6705113.1399999997</v>
      </c>
      <c r="G6" s="47"/>
      <c r="I6" s="81"/>
    </row>
    <row r="7" spans="1:9">
      <c r="A7" s="6"/>
      <c r="C7" s="3"/>
      <c r="D7" s="3" t="s">
        <v>19</v>
      </c>
      <c r="E7" s="12"/>
      <c r="F7" s="4">
        <v>3584738.74</v>
      </c>
      <c r="G7" s="47"/>
      <c r="I7" s="81"/>
    </row>
    <row r="8" spans="1:9">
      <c r="A8" s="3"/>
      <c r="C8" s="3" t="s">
        <v>20</v>
      </c>
      <c r="D8" s="3" t="s">
        <v>19</v>
      </c>
      <c r="E8" s="12"/>
      <c r="F8" s="4">
        <v>6004050.75</v>
      </c>
      <c r="G8" s="47"/>
      <c r="I8" s="81"/>
    </row>
    <row r="9" spans="1:9">
      <c r="A9" s="3"/>
      <c r="C9" s="3" t="s">
        <v>109</v>
      </c>
      <c r="D9" s="3" t="s">
        <v>77</v>
      </c>
      <c r="E9" s="12"/>
      <c r="F9" s="5">
        <v>15338926.470000001</v>
      </c>
      <c r="G9" s="47"/>
      <c r="I9" s="81"/>
    </row>
    <row r="10" spans="1:9">
      <c r="A10" s="3"/>
      <c r="C10" s="39" t="s">
        <v>188</v>
      </c>
      <c r="D10" s="3" t="s">
        <v>77</v>
      </c>
      <c r="E10" s="12"/>
      <c r="F10" s="190">
        <v>16270202.74</v>
      </c>
      <c r="G10" s="47"/>
      <c r="I10" s="81"/>
    </row>
    <row r="11" spans="1:9" ht="21" thickBot="1">
      <c r="A11" s="3"/>
      <c r="D11" s="2" t="s">
        <v>7</v>
      </c>
      <c r="E11" s="3"/>
      <c r="F11" s="45">
        <f>SUM(F5:F10)</f>
        <v>68524697.469999999</v>
      </c>
      <c r="G11" s="47"/>
      <c r="I11" s="81"/>
    </row>
    <row r="12" spans="1:9" ht="21" thickTop="1">
      <c r="A12" s="3"/>
      <c r="B12" s="3"/>
      <c r="C12" s="3"/>
      <c r="D12" s="3"/>
      <c r="E12" s="3"/>
      <c r="F12" s="4"/>
      <c r="G12" s="48"/>
      <c r="H12" s="82"/>
      <c r="I12" s="81"/>
    </row>
    <row r="13" spans="1:9">
      <c r="A13" s="3"/>
      <c r="B13" s="3"/>
      <c r="C13" s="3"/>
      <c r="D13" s="3"/>
      <c r="E13" s="3"/>
      <c r="F13" s="4"/>
      <c r="G13" s="48"/>
      <c r="H13" s="82"/>
      <c r="I13" s="81"/>
    </row>
    <row r="14" spans="1:9">
      <c r="A14" s="3"/>
      <c r="B14" s="3"/>
      <c r="C14" s="3"/>
      <c r="D14" s="3"/>
      <c r="E14" s="3"/>
      <c r="F14" s="4"/>
      <c r="G14" s="48"/>
      <c r="H14" s="82"/>
      <c r="I14" s="81"/>
    </row>
    <row r="15" spans="1:9">
      <c r="A15" s="6" t="s">
        <v>124</v>
      </c>
      <c r="B15" s="3"/>
      <c r="C15" s="3"/>
      <c r="D15" s="3"/>
      <c r="E15" s="3"/>
      <c r="F15" s="4"/>
      <c r="G15" s="48"/>
      <c r="I15" s="81"/>
    </row>
    <row r="16" spans="1:9" ht="12" customHeight="1">
      <c r="A16" s="3"/>
      <c r="B16" s="3"/>
      <c r="C16" s="3"/>
      <c r="D16" s="3"/>
      <c r="E16" s="3"/>
      <c r="F16" s="4"/>
      <c r="G16" s="48"/>
      <c r="I16" s="81"/>
    </row>
    <row r="17" spans="1:9">
      <c r="A17" s="3"/>
      <c r="C17" s="3" t="s">
        <v>110</v>
      </c>
      <c r="D17" s="3"/>
      <c r="E17" s="3"/>
      <c r="F17" s="4">
        <v>61696.84</v>
      </c>
      <c r="G17" s="47"/>
      <c r="I17" s="81"/>
    </row>
    <row r="18" spans="1:9">
      <c r="A18" s="3"/>
      <c r="C18" s="3" t="s">
        <v>111</v>
      </c>
      <c r="D18" s="3"/>
      <c r="E18" s="3"/>
      <c r="F18" s="4">
        <v>1338419.5</v>
      </c>
      <c r="G18" s="47"/>
      <c r="I18" s="81"/>
    </row>
    <row r="19" spans="1:9">
      <c r="A19" s="3"/>
      <c r="C19" s="3" t="s">
        <v>112</v>
      </c>
      <c r="D19" s="3"/>
      <c r="E19" s="3"/>
      <c r="F19" s="4">
        <v>6108.04</v>
      </c>
      <c r="G19" s="47"/>
      <c r="I19" s="81"/>
    </row>
    <row r="20" spans="1:9">
      <c r="A20" s="3"/>
      <c r="C20" s="3" t="s">
        <v>125</v>
      </c>
      <c r="D20" s="3"/>
      <c r="E20" s="3"/>
      <c r="F20" s="4">
        <v>636500</v>
      </c>
      <c r="G20" s="47"/>
      <c r="I20" s="81"/>
    </row>
    <row r="21" spans="1:9">
      <c r="A21" s="3"/>
      <c r="C21" s="3" t="s">
        <v>126</v>
      </c>
      <c r="D21" s="3"/>
      <c r="E21" s="3"/>
      <c r="F21" s="4">
        <v>135500</v>
      </c>
      <c r="G21" s="47"/>
      <c r="I21" s="81"/>
    </row>
    <row r="22" spans="1:9">
      <c r="A22" s="3"/>
      <c r="C22" s="3" t="s">
        <v>161</v>
      </c>
      <c r="D22" s="3"/>
      <c r="E22" s="3"/>
      <c r="F22" s="4">
        <v>4649</v>
      </c>
      <c r="G22" s="47"/>
      <c r="I22" s="81"/>
    </row>
    <row r="23" spans="1:9">
      <c r="A23" s="3"/>
      <c r="C23" s="3" t="s">
        <v>127</v>
      </c>
      <c r="D23" s="3"/>
      <c r="E23" s="3"/>
      <c r="F23" s="4">
        <v>17220</v>
      </c>
      <c r="G23" s="47"/>
      <c r="I23" s="81"/>
    </row>
    <row r="24" spans="1:9">
      <c r="A24" s="3"/>
      <c r="C24" s="3" t="s">
        <v>160</v>
      </c>
      <c r="D24" s="3"/>
      <c r="E24" s="3"/>
      <c r="F24" s="4">
        <v>60</v>
      </c>
      <c r="G24" s="47"/>
      <c r="I24" s="81"/>
    </row>
    <row r="25" spans="1:9">
      <c r="A25" s="3"/>
      <c r="C25" s="3" t="s">
        <v>158</v>
      </c>
      <c r="D25" s="3"/>
      <c r="E25" s="3"/>
      <c r="F25" s="4">
        <v>9500</v>
      </c>
      <c r="G25" s="47"/>
      <c r="I25" s="81"/>
    </row>
    <row r="26" spans="1:9">
      <c r="A26" s="3"/>
      <c r="C26" s="3" t="s">
        <v>159</v>
      </c>
      <c r="D26" s="3"/>
      <c r="E26" s="3"/>
      <c r="F26" s="4">
        <v>200</v>
      </c>
      <c r="G26" s="47"/>
      <c r="I26" s="81"/>
    </row>
    <row r="27" spans="1:9">
      <c r="A27" s="3"/>
      <c r="C27" s="3" t="s">
        <v>162</v>
      </c>
      <c r="D27" s="2"/>
      <c r="E27" s="6"/>
      <c r="F27" s="4">
        <v>8915.89</v>
      </c>
      <c r="G27" s="47"/>
      <c r="I27" s="81"/>
    </row>
    <row r="28" spans="1:9">
      <c r="A28" s="3"/>
      <c r="C28" s="3" t="s">
        <v>189</v>
      </c>
      <c r="D28" s="155"/>
      <c r="E28" s="6"/>
      <c r="F28" s="4">
        <v>325640</v>
      </c>
      <c r="G28" s="47"/>
      <c r="I28" s="81"/>
    </row>
    <row r="29" spans="1:9">
      <c r="A29" s="3"/>
      <c r="C29" s="3" t="s">
        <v>190</v>
      </c>
      <c r="D29" s="155"/>
      <c r="E29" s="6"/>
      <c r="F29" s="4">
        <v>72000</v>
      </c>
      <c r="G29" s="47"/>
      <c r="I29" s="81"/>
    </row>
    <row r="30" spans="1:9" ht="21" thickBot="1">
      <c r="A30" s="3"/>
      <c r="B30" s="3"/>
      <c r="C30" s="3"/>
      <c r="D30" s="155" t="s">
        <v>7</v>
      </c>
      <c r="E30" s="14"/>
      <c r="F30" s="15">
        <f>SUM(F17:F29)</f>
        <v>2616409.27</v>
      </c>
      <c r="G30" s="48"/>
      <c r="H30" s="82"/>
      <c r="I30" s="81"/>
    </row>
    <row r="31" spans="1:9" ht="21" thickTop="1">
      <c r="A31" s="3"/>
      <c r="B31" s="3"/>
      <c r="C31" s="3"/>
      <c r="F31" s="4"/>
      <c r="G31" s="3"/>
      <c r="H31" s="82"/>
      <c r="I31" s="81"/>
    </row>
    <row r="32" spans="1:9">
      <c r="A32" s="3"/>
      <c r="C32" s="81"/>
    </row>
    <row r="33" spans="1:7">
      <c r="A33" s="3"/>
    </row>
    <row r="34" spans="1:7">
      <c r="A34" s="3"/>
    </row>
    <row r="35" spans="1:7">
      <c r="A35" s="3"/>
    </row>
    <row r="36" spans="1:7">
      <c r="A36" s="3"/>
      <c r="D36" s="3"/>
      <c r="E36" s="3"/>
    </row>
    <row r="37" spans="1:7">
      <c r="A37" s="3"/>
      <c r="B37" s="3"/>
      <c r="C37" s="3"/>
      <c r="F37" s="4"/>
      <c r="G37" s="3"/>
    </row>
  </sheetData>
  <mergeCells count="2">
    <mergeCell ref="A1:G1"/>
    <mergeCell ref="A3:G3"/>
  </mergeCells>
  <pageMargins left="0.9" right="0.6" top="0.63" bottom="0.4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1" workbookViewId="0">
      <selection activeCell="A44" sqref="A44"/>
    </sheetView>
  </sheetViews>
  <sheetFormatPr defaultRowHeight="19.5"/>
  <cols>
    <col min="1" max="1" width="53.375" style="46" customWidth="1"/>
    <col min="2" max="2" width="14.625" style="46" customWidth="1"/>
    <col min="3" max="3" width="13.125" style="46" customWidth="1"/>
    <col min="4" max="4" width="11.125" style="46" customWidth="1"/>
    <col min="5" max="5" width="14.375" style="46" customWidth="1"/>
    <col min="6" max="6" width="33.875" style="46" customWidth="1"/>
    <col min="7" max="8" width="0" style="46" hidden="1" customWidth="1"/>
    <col min="9" max="16384" width="9" style="46"/>
  </cols>
  <sheetData>
    <row r="1" spans="1:6" ht="20.25">
      <c r="A1" s="4"/>
      <c r="B1" s="4"/>
      <c r="C1" s="4"/>
      <c r="D1" s="4"/>
      <c r="E1" s="17"/>
      <c r="F1" s="17" t="s">
        <v>163</v>
      </c>
    </row>
    <row r="2" spans="1:6" ht="20.25">
      <c r="A2" s="341" t="s">
        <v>145</v>
      </c>
      <c r="B2" s="341"/>
      <c r="C2" s="341"/>
      <c r="D2" s="341"/>
      <c r="E2" s="341"/>
      <c r="F2" s="341"/>
    </row>
    <row r="3" spans="1:6" ht="20.25">
      <c r="A3" s="341" t="s">
        <v>22</v>
      </c>
      <c r="B3" s="341"/>
      <c r="C3" s="341"/>
      <c r="D3" s="341"/>
      <c r="E3" s="341"/>
      <c r="F3" s="341"/>
    </row>
    <row r="4" spans="1:6" ht="20.25">
      <c r="A4" s="344" t="s">
        <v>164</v>
      </c>
      <c r="B4" s="344"/>
      <c r="C4" s="344"/>
      <c r="D4" s="344"/>
      <c r="E4" s="344"/>
      <c r="F4" s="344"/>
    </row>
    <row r="5" spans="1:6" ht="12" customHeight="1">
      <c r="A5" s="83"/>
      <c r="B5" s="83"/>
      <c r="C5" s="83"/>
      <c r="D5" s="83"/>
      <c r="E5" s="83"/>
      <c r="F5" s="83"/>
    </row>
    <row r="6" spans="1:6" ht="20.25">
      <c r="A6" s="347" t="s">
        <v>23</v>
      </c>
      <c r="B6" s="350" t="s">
        <v>24</v>
      </c>
      <c r="C6" s="351"/>
      <c r="D6" s="345" t="s">
        <v>25</v>
      </c>
      <c r="E6" s="345" t="s">
        <v>26</v>
      </c>
      <c r="F6" s="348" t="s">
        <v>27</v>
      </c>
    </row>
    <row r="7" spans="1:6" ht="20.25">
      <c r="A7" s="347"/>
      <c r="B7" s="18" t="s">
        <v>28</v>
      </c>
      <c r="C7" s="18" t="s">
        <v>29</v>
      </c>
      <c r="D7" s="346"/>
      <c r="E7" s="346"/>
      <c r="F7" s="349"/>
    </row>
    <row r="8" spans="1:6" ht="20.25">
      <c r="A8" s="23" t="s">
        <v>128</v>
      </c>
      <c r="B8" s="19"/>
      <c r="C8" s="20"/>
      <c r="D8" s="21"/>
      <c r="E8" s="20"/>
      <c r="F8" s="109"/>
    </row>
    <row r="9" spans="1:6" ht="20.25">
      <c r="A9" s="22" t="s">
        <v>167</v>
      </c>
      <c r="B9" s="20">
        <v>11800</v>
      </c>
      <c r="C9" s="20"/>
      <c r="D9" s="21"/>
      <c r="E9" s="20">
        <f>B9+C9-D9</f>
        <v>11800</v>
      </c>
      <c r="F9" s="109"/>
    </row>
    <row r="10" spans="1:6" ht="20.25">
      <c r="A10" s="23" t="s">
        <v>129</v>
      </c>
      <c r="B10" s="20"/>
      <c r="C10" s="20"/>
      <c r="D10" s="21"/>
      <c r="E10" s="20"/>
      <c r="F10" s="109"/>
    </row>
    <row r="11" spans="1:6" ht="20.25">
      <c r="A11" s="22" t="s">
        <v>165</v>
      </c>
      <c r="B11" s="20"/>
      <c r="C11" s="20">
        <v>8250</v>
      </c>
      <c r="D11" s="21"/>
      <c r="E11" s="20">
        <f>+C11</f>
        <v>8250</v>
      </c>
      <c r="F11" s="153" t="s">
        <v>260</v>
      </c>
    </row>
    <row r="12" spans="1:6" ht="20.25">
      <c r="A12" s="22" t="s">
        <v>191</v>
      </c>
      <c r="B12" s="20"/>
      <c r="C12" s="20">
        <v>29100</v>
      </c>
      <c r="D12" s="21"/>
      <c r="E12" s="20">
        <f>+C12</f>
        <v>29100</v>
      </c>
      <c r="F12" s="153" t="s">
        <v>257</v>
      </c>
    </row>
    <row r="13" spans="1:6" ht="20.25">
      <c r="A13" s="22" t="s">
        <v>192</v>
      </c>
      <c r="B13" s="20"/>
      <c r="C13" s="20">
        <v>7553.25</v>
      </c>
      <c r="D13" s="21"/>
      <c r="E13" s="20">
        <f>+C13</f>
        <v>7553.25</v>
      </c>
      <c r="F13" s="153" t="s">
        <v>254</v>
      </c>
    </row>
    <row r="14" spans="1:6" ht="20.25">
      <c r="A14" s="22" t="s">
        <v>193</v>
      </c>
      <c r="B14" s="20"/>
      <c r="C14" s="20">
        <v>3800</v>
      </c>
      <c r="D14" s="21"/>
      <c r="E14" s="20">
        <f>+C14</f>
        <v>3800</v>
      </c>
      <c r="F14" s="153" t="s">
        <v>258</v>
      </c>
    </row>
    <row r="15" spans="1:6" ht="20.25">
      <c r="A15" s="22" t="s">
        <v>166</v>
      </c>
      <c r="B15" s="20"/>
      <c r="C15" s="20">
        <v>63200</v>
      </c>
      <c r="D15" s="21"/>
      <c r="E15" s="20">
        <f>+C15</f>
        <v>63200</v>
      </c>
      <c r="F15" s="153" t="s">
        <v>256</v>
      </c>
    </row>
    <row r="16" spans="1:6" ht="20.25">
      <c r="A16" s="22" t="s">
        <v>168</v>
      </c>
      <c r="B16" s="20">
        <v>22400</v>
      </c>
      <c r="C16" s="20"/>
      <c r="D16" s="21"/>
      <c r="E16" s="20">
        <f t="shared" ref="E16" si="0">B16</f>
        <v>22400</v>
      </c>
      <c r="F16" s="109"/>
    </row>
    <row r="17" spans="1:6" ht="20.25">
      <c r="A17" s="22" t="s">
        <v>252</v>
      </c>
      <c r="B17" s="20"/>
      <c r="C17" s="20">
        <v>42000</v>
      </c>
      <c r="D17" s="21"/>
      <c r="E17" s="20">
        <f>+C17</f>
        <v>42000</v>
      </c>
      <c r="F17" s="153" t="s">
        <v>253</v>
      </c>
    </row>
    <row r="18" spans="1:6" ht="20.25">
      <c r="A18" s="22"/>
      <c r="B18" s="20"/>
      <c r="C18" s="20"/>
      <c r="D18" s="21"/>
      <c r="E18" s="20"/>
      <c r="F18" s="109"/>
    </row>
    <row r="19" spans="1:6" ht="20.25">
      <c r="A19" s="23" t="s">
        <v>130</v>
      </c>
      <c r="B19" s="20"/>
      <c r="C19" s="20"/>
      <c r="D19" s="20"/>
      <c r="E19" s="20"/>
      <c r="F19" s="109"/>
    </row>
    <row r="20" spans="1:6" ht="20.25">
      <c r="A20" s="22" t="s">
        <v>169</v>
      </c>
      <c r="B20" s="20"/>
      <c r="C20" s="20">
        <v>379736.4</v>
      </c>
      <c r="D20" s="20"/>
      <c r="E20" s="20">
        <f>+C20</f>
        <v>379736.4</v>
      </c>
      <c r="F20" s="153" t="s">
        <v>251</v>
      </c>
    </row>
    <row r="21" spans="1:6" ht="20.25">
      <c r="A21" s="22"/>
      <c r="B21" s="20"/>
      <c r="C21" s="20"/>
      <c r="D21" s="20"/>
      <c r="E21" s="20"/>
      <c r="F21" s="109"/>
    </row>
    <row r="22" spans="1:6" ht="20.25">
      <c r="A22" s="23" t="s">
        <v>170</v>
      </c>
      <c r="B22" s="20"/>
      <c r="C22" s="20"/>
      <c r="D22" s="21"/>
      <c r="E22" s="20"/>
      <c r="F22" s="109"/>
    </row>
    <row r="23" spans="1:6" ht="20.25">
      <c r="A23" s="22" t="s">
        <v>194</v>
      </c>
      <c r="B23" s="20"/>
      <c r="C23" s="20">
        <v>1877000</v>
      </c>
      <c r="D23" s="21"/>
      <c r="E23" s="20">
        <f>+C23</f>
        <v>1877000</v>
      </c>
      <c r="F23" s="153" t="s">
        <v>255</v>
      </c>
    </row>
    <row r="24" spans="1:6" ht="20.25">
      <c r="A24" s="22" t="s">
        <v>195</v>
      </c>
      <c r="B24" s="20"/>
      <c r="C24" s="20">
        <v>1780000</v>
      </c>
      <c r="D24" s="21"/>
      <c r="E24" s="20">
        <f>+C24</f>
        <v>1780000</v>
      </c>
      <c r="F24" s="153" t="s">
        <v>259</v>
      </c>
    </row>
    <row r="25" spans="1:6" ht="20.25">
      <c r="A25" s="22"/>
      <c r="B25" s="20"/>
      <c r="C25" s="20"/>
      <c r="D25" s="21"/>
      <c r="E25" s="20"/>
      <c r="F25" s="109"/>
    </row>
    <row r="26" spans="1:6" ht="20.25">
      <c r="A26" s="22"/>
      <c r="B26" s="20"/>
      <c r="C26" s="20"/>
      <c r="D26" s="21"/>
      <c r="E26" s="20"/>
      <c r="F26" s="109"/>
    </row>
    <row r="27" spans="1:6" ht="20.25">
      <c r="A27" s="22"/>
      <c r="B27" s="20"/>
      <c r="C27" s="20"/>
      <c r="D27" s="21"/>
      <c r="E27" s="20"/>
      <c r="F27" s="109"/>
    </row>
    <row r="28" spans="1:6" ht="20.25">
      <c r="A28" s="23" t="s">
        <v>30</v>
      </c>
      <c r="B28" s="20"/>
      <c r="C28" s="20"/>
      <c r="D28" s="21"/>
      <c r="E28" s="20"/>
      <c r="F28" s="109"/>
    </row>
    <row r="29" spans="1:6" ht="20.25">
      <c r="A29" s="157" t="s">
        <v>196</v>
      </c>
      <c r="B29" s="162"/>
      <c r="C29" s="160">
        <v>331000</v>
      </c>
      <c r="D29" s="21"/>
      <c r="E29" s="20">
        <f>C29</f>
        <v>331000</v>
      </c>
      <c r="F29" s="153" t="s">
        <v>250</v>
      </c>
    </row>
    <row r="30" spans="1:6" ht="20.25">
      <c r="A30" s="157" t="s">
        <v>197</v>
      </c>
      <c r="B30" s="160">
        <v>491000</v>
      </c>
      <c r="C30" s="20"/>
      <c r="D30" s="21"/>
      <c r="E30" s="20">
        <f>+B30</f>
        <v>491000</v>
      </c>
      <c r="F30" s="109"/>
    </row>
    <row r="31" spans="1:6" ht="20.25">
      <c r="A31" s="157" t="s">
        <v>198</v>
      </c>
      <c r="B31" s="160">
        <v>719000</v>
      </c>
      <c r="C31" s="20"/>
      <c r="D31" s="21"/>
      <c r="E31" s="20">
        <f t="shared" ref="E31:E37" si="1">+B31</f>
        <v>719000</v>
      </c>
      <c r="F31" s="109"/>
    </row>
    <row r="32" spans="1:6" ht="20.25">
      <c r="A32" s="157" t="s">
        <v>199</v>
      </c>
      <c r="B32" s="160">
        <v>999000</v>
      </c>
      <c r="C32" s="20"/>
      <c r="D32" s="21"/>
      <c r="E32" s="20">
        <f t="shared" si="1"/>
        <v>999000</v>
      </c>
      <c r="F32" s="109"/>
    </row>
    <row r="33" spans="1:6" ht="20.25">
      <c r="A33" s="157" t="s">
        <v>200</v>
      </c>
      <c r="B33" s="160">
        <v>8500000</v>
      </c>
      <c r="C33" s="20"/>
      <c r="D33" s="21"/>
      <c r="E33" s="20">
        <f t="shared" si="1"/>
        <v>8500000</v>
      </c>
      <c r="F33" s="109"/>
    </row>
    <row r="34" spans="1:6" ht="20.25">
      <c r="A34" s="157" t="s">
        <v>201</v>
      </c>
      <c r="B34" s="160">
        <v>458000</v>
      </c>
      <c r="C34" s="20"/>
      <c r="D34" s="21"/>
      <c r="E34" s="20">
        <f t="shared" si="1"/>
        <v>458000</v>
      </c>
      <c r="F34" s="109"/>
    </row>
    <row r="35" spans="1:6" ht="20.25">
      <c r="A35" s="158" t="s">
        <v>202</v>
      </c>
      <c r="B35" s="160">
        <v>182800</v>
      </c>
      <c r="C35" s="121"/>
      <c r="D35" s="122"/>
      <c r="E35" s="20">
        <f t="shared" si="1"/>
        <v>182800</v>
      </c>
      <c r="F35" s="123"/>
    </row>
    <row r="36" spans="1:6" ht="20.25">
      <c r="A36" s="158" t="s">
        <v>203</v>
      </c>
      <c r="B36" s="160">
        <v>640000</v>
      </c>
      <c r="C36" s="121"/>
      <c r="D36" s="122"/>
      <c r="E36" s="20">
        <f t="shared" si="1"/>
        <v>640000</v>
      </c>
      <c r="F36" s="123"/>
    </row>
    <row r="37" spans="1:6" ht="20.25">
      <c r="A37" s="158" t="s">
        <v>204</v>
      </c>
      <c r="B37" s="160">
        <v>487600</v>
      </c>
      <c r="C37" s="121"/>
      <c r="D37" s="122"/>
      <c r="E37" s="20">
        <f t="shared" si="1"/>
        <v>487600</v>
      </c>
      <c r="F37" s="123"/>
    </row>
    <row r="38" spans="1:6" ht="20.25">
      <c r="A38" s="159" t="s">
        <v>205</v>
      </c>
      <c r="B38" s="161">
        <v>480000</v>
      </c>
      <c r="C38" s="121"/>
      <c r="D38" s="122"/>
      <c r="E38" s="20">
        <f>+B38</f>
        <v>480000</v>
      </c>
      <c r="F38" s="123"/>
    </row>
    <row r="39" spans="1:6" ht="21" thickBot="1">
      <c r="A39" s="49" t="s">
        <v>7</v>
      </c>
      <c r="B39" s="50">
        <f>SUM(B8:B38)</f>
        <v>12991600</v>
      </c>
      <c r="C39" s="50">
        <f>SUM(C8:C38)</f>
        <v>4521639.6500000004</v>
      </c>
      <c r="D39" s="50">
        <f>SUM(D8:D38)</f>
        <v>0</v>
      </c>
      <c r="E39" s="50">
        <f>SUM(E8:E38)</f>
        <v>17513239.649999999</v>
      </c>
      <c r="F39" s="51"/>
    </row>
    <row r="40" spans="1:6" ht="21" thickTop="1">
      <c r="A40" s="56"/>
      <c r="B40" s="25"/>
      <c r="C40" s="25"/>
      <c r="D40" s="25"/>
      <c r="E40" s="25"/>
      <c r="F40" s="27"/>
    </row>
    <row r="41" spans="1:6" ht="20.25">
      <c r="A41" s="24"/>
      <c r="B41" s="25"/>
      <c r="C41" s="25"/>
      <c r="D41" s="26"/>
      <c r="E41" s="25"/>
      <c r="F41" s="27"/>
    </row>
    <row r="42" spans="1:6" ht="20.25">
      <c r="A42" s="28"/>
      <c r="B42" s="9"/>
      <c r="C42" s="13"/>
      <c r="D42" s="28"/>
      <c r="E42" s="124"/>
      <c r="F42" s="17"/>
    </row>
    <row r="43" spans="1:6" ht="20.25">
      <c r="A43" s="28"/>
      <c r="B43" s="9"/>
      <c r="C43" s="14"/>
      <c r="D43" s="28"/>
      <c r="E43" s="28"/>
      <c r="F43" s="17"/>
    </row>
    <row r="44" spans="1:6" ht="20.25">
      <c r="A44" s="28"/>
      <c r="B44" s="10"/>
      <c r="C44" s="3"/>
      <c r="D44" s="28"/>
      <c r="E44" s="28"/>
      <c r="F44" s="17"/>
    </row>
    <row r="45" spans="1:6" ht="20.25">
      <c r="A45" s="28"/>
      <c r="B45" s="10"/>
      <c r="C45" s="3"/>
      <c r="D45" s="28"/>
      <c r="E45" s="28"/>
      <c r="F45" s="17"/>
    </row>
    <row r="46" spans="1:6" ht="20.25">
      <c r="A46" s="28"/>
      <c r="B46" s="10"/>
      <c r="C46" s="3"/>
      <c r="D46" s="28"/>
      <c r="E46" s="28"/>
      <c r="F46" s="17"/>
    </row>
    <row r="47" spans="1:6" ht="20.25">
      <c r="A47" s="28"/>
      <c r="B47" s="9"/>
      <c r="C47" s="13"/>
      <c r="D47" s="28"/>
      <c r="E47" s="28"/>
      <c r="F47" s="17"/>
    </row>
    <row r="48" spans="1:6" ht="20.25">
      <c r="A48" s="28"/>
      <c r="B48" s="9"/>
      <c r="C48" s="14"/>
      <c r="D48" s="28"/>
      <c r="E48" s="28"/>
      <c r="F48" s="17"/>
    </row>
    <row r="49" spans="1:6" ht="20.25">
      <c r="A49" s="28"/>
      <c r="B49" s="9"/>
      <c r="C49" s="13"/>
      <c r="D49" s="28"/>
      <c r="E49" s="28"/>
      <c r="F49" s="17"/>
    </row>
    <row r="50" spans="1:6" ht="20.25">
      <c r="A50" s="28"/>
      <c r="B50" s="9"/>
      <c r="C50" s="14"/>
      <c r="D50" s="28"/>
      <c r="E50" s="28"/>
      <c r="F50" s="17"/>
    </row>
    <row r="51" spans="1:6" ht="20.25">
      <c r="A51" s="28"/>
      <c r="B51" s="10"/>
      <c r="C51" s="3"/>
      <c r="D51" s="28"/>
      <c r="E51" s="28"/>
      <c r="F51" s="17"/>
    </row>
    <row r="52" spans="1:6" ht="20.25">
      <c r="A52" s="28"/>
      <c r="B52" s="10"/>
      <c r="C52" s="3"/>
      <c r="D52" s="28"/>
      <c r="E52" s="28"/>
      <c r="F52" s="17"/>
    </row>
    <row r="53" spans="1:6" ht="20.25">
      <c r="A53" s="28"/>
      <c r="B53" s="10"/>
      <c r="C53" s="3"/>
      <c r="D53" s="28"/>
      <c r="E53" s="28"/>
      <c r="F53" s="17"/>
    </row>
    <row r="54" spans="1:6" ht="20.25">
      <c r="A54" s="28"/>
      <c r="B54" s="10"/>
      <c r="C54" s="3"/>
      <c r="D54" s="28"/>
      <c r="E54" s="28"/>
      <c r="F54" s="17"/>
    </row>
  </sheetData>
  <mergeCells count="8">
    <mergeCell ref="A2:F2"/>
    <mergeCell ref="A3:F3"/>
    <mergeCell ref="A4:F4"/>
    <mergeCell ref="D6:D7"/>
    <mergeCell ref="E6:E7"/>
    <mergeCell ref="A6:A7"/>
    <mergeCell ref="F6:F7"/>
    <mergeCell ref="B6:C6"/>
  </mergeCells>
  <pageMargins left="0.53" right="0.19685039370078741" top="0.55118110236220474" bottom="0.39370078740157483" header="0.31496062992125984" footer="0.15748031496062992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7" sqref="G17"/>
    </sheetView>
  </sheetViews>
  <sheetFormatPr defaultRowHeight="20.25"/>
  <cols>
    <col min="1" max="1" width="5.25" customWidth="1"/>
    <col min="2" max="2" width="42.375" style="39" customWidth="1"/>
    <col min="3" max="3" width="14.875" style="39" customWidth="1"/>
    <col min="4" max="4" width="12.25" style="39" customWidth="1"/>
    <col min="5" max="5" width="13.5" style="39" customWidth="1"/>
    <col min="6" max="6" width="12.375" style="39" customWidth="1"/>
    <col min="7" max="7" width="13.75" style="39" customWidth="1"/>
    <col min="8" max="8" width="33.25" style="39" customWidth="1"/>
  </cols>
  <sheetData>
    <row r="1" spans="1:8" ht="20.25" customHeight="1">
      <c r="H1" s="125" t="s">
        <v>117</v>
      </c>
    </row>
    <row r="2" spans="1:8">
      <c r="A2" s="354" t="s">
        <v>145</v>
      </c>
      <c r="B2" s="354"/>
      <c r="C2" s="354"/>
      <c r="D2" s="354"/>
      <c r="E2" s="354"/>
      <c r="F2" s="354"/>
      <c r="G2" s="354"/>
      <c r="H2" s="354"/>
    </row>
    <row r="3" spans="1:8">
      <c r="A3" s="354" t="s">
        <v>140</v>
      </c>
      <c r="B3" s="354"/>
      <c r="C3" s="354"/>
      <c r="D3" s="354"/>
      <c r="E3" s="354"/>
      <c r="F3" s="354"/>
      <c r="G3" s="354"/>
      <c r="H3" s="354"/>
    </row>
    <row r="4" spans="1:8">
      <c r="A4" s="355" t="s">
        <v>164</v>
      </c>
      <c r="B4" s="355"/>
      <c r="C4" s="355"/>
      <c r="D4" s="355"/>
      <c r="E4" s="355"/>
      <c r="F4" s="355"/>
      <c r="G4" s="355"/>
      <c r="H4" s="355"/>
    </row>
    <row r="5" spans="1:8" s="128" customFormat="1" ht="12" customHeight="1">
      <c r="A5" s="126"/>
      <c r="B5" s="127"/>
      <c r="C5" s="126"/>
      <c r="D5" s="127"/>
      <c r="E5" s="127"/>
      <c r="F5" s="126"/>
      <c r="G5" s="126"/>
      <c r="H5" s="126"/>
    </row>
    <row r="6" spans="1:8">
      <c r="A6" s="356" t="s">
        <v>171</v>
      </c>
      <c r="B6" s="358" t="s">
        <v>70</v>
      </c>
      <c r="C6" s="129" t="s">
        <v>172</v>
      </c>
      <c r="D6" s="359" t="s">
        <v>24</v>
      </c>
      <c r="E6" s="360"/>
      <c r="F6" s="345" t="s">
        <v>25</v>
      </c>
      <c r="G6" s="345" t="s">
        <v>26</v>
      </c>
      <c r="H6" s="345" t="s">
        <v>27</v>
      </c>
    </row>
    <row r="7" spans="1:8">
      <c r="A7" s="357"/>
      <c r="B7" s="358"/>
      <c r="C7" s="130" t="s">
        <v>173</v>
      </c>
      <c r="D7" s="120" t="s">
        <v>28</v>
      </c>
      <c r="E7" s="120" t="s">
        <v>29</v>
      </c>
      <c r="F7" s="346"/>
      <c r="G7" s="346"/>
      <c r="H7" s="346"/>
    </row>
    <row r="8" spans="1:8">
      <c r="A8" s="138">
        <v>1</v>
      </c>
      <c r="B8" s="163" t="s">
        <v>130</v>
      </c>
      <c r="C8" s="139"/>
      <c r="D8" s="139"/>
      <c r="E8" s="139"/>
      <c r="F8" s="140"/>
      <c r="G8" s="141"/>
      <c r="H8" s="142"/>
    </row>
    <row r="9" spans="1:8">
      <c r="A9" s="143"/>
      <c r="B9" s="167" t="s">
        <v>206</v>
      </c>
      <c r="C9" s="20">
        <v>322000</v>
      </c>
      <c r="D9" s="20">
        <f>+C9</f>
        <v>322000</v>
      </c>
      <c r="E9" s="20"/>
      <c r="F9" s="21"/>
      <c r="G9" s="145">
        <f>+C9</f>
        <v>322000</v>
      </c>
      <c r="H9" s="153" t="s">
        <v>211</v>
      </c>
    </row>
    <row r="10" spans="1:8">
      <c r="A10" s="143">
        <v>2</v>
      </c>
      <c r="B10" s="144" t="s">
        <v>208</v>
      </c>
      <c r="C10" s="20"/>
      <c r="D10" s="20"/>
      <c r="E10" s="20"/>
      <c r="F10" s="21"/>
      <c r="G10" s="145"/>
      <c r="H10" s="146"/>
    </row>
    <row r="11" spans="1:8">
      <c r="A11" s="143"/>
      <c r="B11" s="164" t="s">
        <v>210</v>
      </c>
      <c r="C11" s="20">
        <v>129680</v>
      </c>
      <c r="D11" s="20"/>
      <c r="E11" s="20">
        <f>+C11</f>
        <v>129680</v>
      </c>
      <c r="F11" s="21"/>
      <c r="G11" s="145">
        <f t="shared" ref="G11:G13" si="0">E11</f>
        <v>129680</v>
      </c>
      <c r="H11" s="146"/>
    </row>
    <row r="12" spans="1:8">
      <c r="A12" s="143">
        <v>3</v>
      </c>
      <c r="B12" s="144" t="s">
        <v>31</v>
      </c>
      <c r="C12" s="20"/>
      <c r="D12" s="20"/>
      <c r="E12" s="20"/>
      <c r="F12" s="21"/>
      <c r="G12" s="145"/>
      <c r="H12" s="146"/>
    </row>
    <row r="13" spans="1:8" hidden="1">
      <c r="B13" s="144" t="s">
        <v>207</v>
      </c>
      <c r="C13" s="132"/>
      <c r="D13" s="133"/>
      <c r="E13" s="133"/>
      <c r="F13" s="131"/>
      <c r="G13" s="145">
        <f t="shared" si="0"/>
        <v>0</v>
      </c>
      <c r="H13" s="131"/>
    </row>
    <row r="14" spans="1:8">
      <c r="B14" s="144" t="s">
        <v>209</v>
      </c>
      <c r="C14" s="165">
        <v>1350</v>
      </c>
      <c r="D14" s="133"/>
      <c r="E14" s="133">
        <f>+C14</f>
        <v>1350</v>
      </c>
      <c r="F14" s="166"/>
      <c r="G14" s="131">
        <f>+E14</f>
        <v>1350</v>
      </c>
      <c r="H14" s="166"/>
    </row>
    <row r="15" spans="1:8" ht="21" thickBot="1">
      <c r="B15" s="352" t="s">
        <v>7</v>
      </c>
      <c r="C15" s="353"/>
      <c r="D15" s="137">
        <f>SUM(D8:D12)</f>
        <v>322000</v>
      </c>
      <c r="E15" s="134">
        <f>SUM(E8:E12)</f>
        <v>129680</v>
      </c>
      <c r="F15" s="135">
        <f>SUM(F8:F12)</f>
        <v>0</v>
      </c>
      <c r="G15" s="134">
        <f>SUM(G9:G14)</f>
        <v>453030</v>
      </c>
      <c r="H15" s="136"/>
    </row>
    <row r="16" spans="1:8" ht="21" thickTop="1"/>
  </sheetData>
  <mergeCells count="10">
    <mergeCell ref="B15:C15"/>
    <mergeCell ref="A2:H2"/>
    <mergeCell ref="A3:H3"/>
    <mergeCell ref="A4:H4"/>
    <mergeCell ref="A6:A7"/>
    <mergeCell ref="B6:B7"/>
    <mergeCell ref="D6:E6"/>
    <mergeCell ref="F6:F7"/>
    <mergeCell ref="G6:G7"/>
    <mergeCell ref="H6:H7"/>
  </mergeCells>
  <pageMargins left="0.6692913385826772" right="0.15748031496062992" top="0.62992125984251968" bottom="0.19685039370078741" header="0.31496062992125984" footer="0.1574803149606299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19" sqref="M19"/>
    </sheetView>
  </sheetViews>
  <sheetFormatPr defaultRowHeight="19.5"/>
  <cols>
    <col min="1" max="1" width="6" style="46" customWidth="1"/>
    <col min="2" max="2" width="11" style="46" customWidth="1"/>
    <col min="3" max="3" width="3" style="46" customWidth="1"/>
    <col min="4" max="4" width="10.75" style="46" customWidth="1"/>
    <col min="5" max="5" width="7.5" style="46" customWidth="1"/>
    <col min="6" max="6" width="10" style="46" customWidth="1"/>
    <col min="7" max="7" width="13.375" style="46" bestFit="1" customWidth="1"/>
    <col min="8" max="8" width="2.75" style="46" customWidth="1"/>
    <col min="9" max="9" width="13.625" style="46" customWidth="1"/>
    <col min="10" max="10" width="2.625" style="46" customWidth="1"/>
    <col min="11" max="11" width="13.75" style="46" bestFit="1" customWidth="1"/>
    <col min="12" max="12" width="14.125" style="46" bestFit="1" customWidth="1"/>
  </cols>
  <sheetData>
    <row r="1" spans="1:12" ht="20.25">
      <c r="A1" s="29"/>
      <c r="B1" s="29"/>
      <c r="C1" s="29"/>
      <c r="D1" s="29"/>
      <c r="E1" s="29"/>
      <c r="F1" s="29"/>
      <c r="G1" s="29"/>
      <c r="H1" s="29"/>
      <c r="I1" s="29"/>
      <c r="J1" s="29"/>
      <c r="K1" s="33" t="s">
        <v>131</v>
      </c>
    </row>
    <row r="2" spans="1:12" ht="20.25">
      <c r="A2" s="361" t="s">
        <v>145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2" ht="20.25">
      <c r="A3" s="361" t="s">
        <v>32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2" ht="20.25">
      <c r="A4" s="361" t="s">
        <v>187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2" ht="2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20.25">
      <c r="A6" s="29" t="s">
        <v>212</v>
      </c>
      <c r="B6" s="29"/>
      <c r="C6" s="29"/>
      <c r="D6" s="29"/>
      <c r="E6" s="29"/>
      <c r="F6" s="29"/>
      <c r="G6" s="35"/>
      <c r="H6" s="35"/>
      <c r="I6" s="30"/>
      <c r="J6" s="30"/>
      <c r="K6" s="30">
        <v>32859627.359999999</v>
      </c>
    </row>
    <row r="7" spans="1:12" ht="20.25">
      <c r="A7" s="29"/>
      <c r="B7" s="29" t="s">
        <v>33</v>
      </c>
      <c r="C7" s="29"/>
      <c r="D7" s="29"/>
      <c r="E7" s="29"/>
      <c r="F7" s="29"/>
      <c r="G7" s="38">
        <v>893340.42</v>
      </c>
      <c r="H7" s="38"/>
      <c r="I7" s="29"/>
      <c r="J7" s="29"/>
      <c r="K7" s="29"/>
    </row>
    <row r="8" spans="1:12" ht="20.25">
      <c r="A8" s="29"/>
      <c r="B8" s="84" t="s">
        <v>91</v>
      </c>
      <c r="C8" s="29"/>
      <c r="D8" s="29"/>
      <c r="E8" s="29"/>
      <c r="F8" s="29"/>
      <c r="G8" s="74">
        <f>-(G7*25/100)</f>
        <v>-223335.10500000001</v>
      </c>
      <c r="H8" s="75"/>
      <c r="I8" s="29"/>
      <c r="J8" s="29"/>
      <c r="K8" s="32"/>
    </row>
    <row r="9" spans="1:12" ht="20.25">
      <c r="A9" s="36" t="s">
        <v>50</v>
      </c>
      <c r="B9" s="29" t="s">
        <v>34</v>
      </c>
      <c r="C9" s="29"/>
      <c r="D9" s="29"/>
      <c r="E9" s="29"/>
      <c r="F9" s="30"/>
      <c r="G9" s="29"/>
      <c r="H9" s="29"/>
      <c r="I9" s="30">
        <f>SUM(G7:G8)</f>
        <v>670005.31500000006</v>
      </c>
      <c r="J9" s="30"/>
      <c r="K9" s="29"/>
    </row>
    <row r="10" spans="1:12" ht="20.25">
      <c r="A10" s="36"/>
      <c r="B10" s="29" t="s">
        <v>214</v>
      </c>
      <c r="C10" s="29"/>
      <c r="D10" s="29"/>
      <c r="E10" s="29"/>
      <c r="F10" s="30"/>
      <c r="G10" s="29"/>
      <c r="H10" s="29"/>
      <c r="I10" s="30">
        <v>505600</v>
      </c>
      <c r="J10" s="30"/>
      <c r="K10" s="29"/>
      <c r="L10" s="147"/>
    </row>
    <row r="11" spans="1:12" ht="20.25">
      <c r="A11" s="36"/>
      <c r="B11" s="29" t="s">
        <v>174</v>
      </c>
      <c r="C11" s="29"/>
      <c r="D11" s="29"/>
      <c r="E11" s="29"/>
      <c r="F11" s="29"/>
      <c r="G11" s="29"/>
      <c r="H11" s="29"/>
      <c r="I11" s="73">
        <v>104227</v>
      </c>
      <c r="J11" s="73"/>
      <c r="K11" s="31"/>
    </row>
    <row r="12" spans="1:12" ht="20.25">
      <c r="A12" s="36"/>
      <c r="B12" s="29" t="s">
        <v>216</v>
      </c>
      <c r="C12" s="29"/>
      <c r="D12" s="29"/>
      <c r="E12" s="29"/>
      <c r="F12" s="29"/>
      <c r="G12" s="29"/>
      <c r="H12" s="29"/>
      <c r="I12" s="73">
        <v>127.5</v>
      </c>
      <c r="J12" s="73"/>
      <c r="K12" s="31"/>
    </row>
    <row r="13" spans="1:12" ht="20.25">
      <c r="A13" s="36" t="s">
        <v>51</v>
      </c>
      <c r="B13" s="29" t="s">
        <v>35</v>
      </c>
      <c r="C13" s="29"/>
      <c r="D13" s="29"/>
      <c r="E13" s="29"/>
      <c r="F13" s="29"/>
      <c r="G13" s="29"/>
      <c r="H13" s="29"/>
      <c r="I13" s="75">
        <v>-7040519.5599999996</v>
      </c>
      <c r="J13" s="37"/>
      <c r="K13" s="37"/>
    </row>
    <row r="14" spans="1:12" ht="20.25">
      <c r="A14" s="36"/>
      <c r="B14" s="29" t="s">
        <v>132</v>
      </c>
      <c r="C14" s="29"/>
      <c r="D14" s="29"/>
      <c r="E14" s="29"/>
      <c r="F14" s="29"/>
      <c r="G14" s="29"/>
      <c r="H14" s="29"/>
      <c r="I14" s="75">
        <v>0</v>
      </c>
      <c r="J14" s="37"/>
      <c r="K14" s="37">
        <f>SUM(I9:I14)</f>
        <v>-5760559.7449999992</v>
      </c>
    </row>
    <row r="15" spans="1:12" ht="21" thickBot="1">
      <c r="A15" s="29" t="s">
        <v>215</v>
      </c>
      <c r="B15" s="29"/>
      <c r="C15" s="29"/>
      <c r="D15" s="29"/>
      <c r="E15" s="29"/>
      <c r="F15" s="29"/>
      <c r="G15" s="29"/>
      <c r="H15" s="29"/>
      <c r="I15" s="29"/>
      <c r="J15" s="29"/>
      <c r="K15" s="41">
        <f>SUM(K6:K14)</f>
        <v>27099067.615000002</v>
      </c>
      <c r="L15" s="80"/>
    </row>
    <row r="16" spans="1:12" ht="21" thickTop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4"/>
      <c r="L16" s="80"/>
    </row>
    <row r="17" spans="1:12" ht="20.25">
      <c r="A17" s="36"/>
      <c r="B17" s="29"/>
      <c r="C17" s="29"/>
      <c r="D17" s="29"/>
      <c r="E17" s="29"/>
      <c r="F17" s="29"/>
      <c r="G17" s="29"/>
      <c r="H17" s="29"/>
      <c r="I17" s="29"/>
      <c r="J17" s="29"/>
      <c r="K17" s="34"/>
      <c r="L17" s="80"/>
    </row>
    <row r="18" spans="1:12" ht="20.25">
      <c r="A18" s="29" t="s">
        <v>213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2" ht="20.25">
      <c r="A19" s="29"/>
      <c r="B19" s="29" t="s">
        <v>113</v>
      </c>
      <c r="C19" s="29"/>
      <c r="D19" s="29"/>
      <c r="E19" s="43"/>
      <c r="F19" s="43"/>
      <c r="G19" s="43"/>
      <c r="H19" s="43"/>
      <c r="I19" s="43"/>
      <c r="J19" s="43"/>
      <c r="K19" s="110">
        <v>2823114.86</v>
      </c>
      <c r="L19" s="148"/>
    </row>
    <row r="20" spans="1:12" ht="20.25">
      <c r="A20" s="29"/>
      <c r="B20" s="29" t="s">
        <v>133</v>
      </c>
      <c r="C20" s="29"/>
      <c r="D20" s="29"/>
      <c r="E20" s="43"/>
      <c r="F20" s="43"/>
      <c r="G20" s="43"/>
      <c r="H20" s="43"/>
      <c r="I20" s="43"/>
      <c r="J20" s="43"/>
      <c r="K20" s="110">
        <v>32108.85</v>
      </c>
      <c r="L20" s="148"/>
    </row>
    <row r="21" spans="1:12" ht="20.25">
      <c r="A21" s="29"/>
      <c r="B21" s="29" t="s">
        <v>134</v>
      </c>
      <c r="C21" s="29"/>
      <c r="D21" s="29"/>
      <c r="E21" s="44"/>
      <c r="F21" s="44"/>
      <c r="G21" s="44"/>
      <c r="H21" s="44"/>
      <c r="I21" s="44"/>
      <c r="J21" s="44"/>
      <c r="K21" s="42">
        <f>+K15-K19-K20</f>
        <v>24243843.905000001</v>
      </c>
      <c r="L21" s="148"/>
    </row>
    <row r="22" spans="1:12" ht="21" thickBot="1">
      <c r="A22" s="29"/>
      <c r="B22" s="29"/>
      <c r="C22" s="29"/>
      <c r="D22" s="29"/>
      <c r="E22" s="361" t="s">
        <v>7</v>
      </c>
      <c r="F22" s="361"/>
      <c r="G22" s="29"/>
      <c r="H22" s="29"/>
      <c r="I22" s="29"/>
      <c r="J22" s="29"/>
      <c r="K22" s="41">
        <f>SUM(K19:K21)</f>
        <v>27099067.615000002</v>
      </c>
      <c r="L22" s="149"/>
    </row>
    <row r="23" spans="1:12" ht="21" thickTop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2" ht="20.25">
      <c r="C24" s="29"/>
      <c r="D24" s="29"/>
      <c r="E24" s="29"/>
      <c r="F24" s="29"/>
      <c r="G24" s="29"/>
      <c r="H24" s="29"/>
      <c r="I24" s="29"/>
      <c r="J24" s="29"/>
      <c r="K24" s="29"/>
    </row>
    <row r="25" spans="1:12" ht="20.25">
      <c r="A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2" ht="2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2" ht="2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2" ht="2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4">
    <mergeCell ref="A2:K2"/>
    <mergeCell ref="A3:K3"/>
    <mergeCell ref="A4:K4"/>
    <mergeCell ref="E22:F22"/>
  </mergeCells>
  <pageMargins left="0.51181102362204722" right="0.2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8" sqref="C8"/>
    </sheetView>
  </sheetViews>
  <sheetFormatPr defaultRowHeight="20.25"/>
  <cols>
    <col min="1" max="1" width="14.5" style="29" customWidth="1"/>
    <col min="2" max="2" width="31.375" style="29" customWidth="1"/>
    <col min="3" max="3" width="12.625" style="29" bestFit="1" customWidth="1"/>
    <col min="4" max="4" width="9.5" style="29" bestFit="1" customWidth="1"/>
    <col min="5" max="6" width="12.25" style="29" customWidth="1"/>
    <col min="7" max="7" width="11.125" style="29" customWidth="1"/>
    <col min="8" max="8" width="12.25" style="111" customWidth="1"/>
    <col min="9" max="9" width="17.5" style="29" customWidth="1"/>
    <col min="10" max="16384" width="9" style="29"/>
  </cols>
  <sheetData>
    <row r="1" spans="1:9">
      <c r="A1" s="362" t="s">
        <v>135</v>
      </c>
      <c r="B1" s="362"/>
      <c r="C1" s="362"/>
      <c r="D1" s="362"/>
      <c r="E1" s="362"/>
      <c r="F1" s="362"/>
      <c r="G1" s="362"/>
      <c r="H1" s="362"/>
      <c r="I1" s="362"/>
    </row>
    <row r="2" spans="1:9">
      <c r="A2" s="361" t="s">
        <v>145</v>
      </c>
      <c r="B2" s="361"/>
      <c r="C2" s="361"/>
      <c r="D2" s="361"/>
      <c r="E2" s="361"/>
      <c r="F2" s="361"/>
      <c r="G2" s="361"/>
      <c r="H2" s="361"/>
    </row>
    <row r="3" spans="1:9">
      <c r="A3" s="361" t="s">
        <v>63</v>
      </c>
      <c r="B3" s="361"/>
      <c r="C3" s="361"/>
      <c r="D3" s="361"/>
      <c r="E3" s="361"/>
      <c r="F3" s="361"/>
      <c r="G3" s="361"/>
      <c r="H3" s="361"/>
    </row>
    <row r="4" spans="1:9">
      <c r="A4" s="361" t="s">
        <v>217</v>
      </c>
      <c r="B4" s="361"/>
      <c r="C4" s="361"/>
      <c r="D4" s="361"/>
      <c r="E4" s="361"/>
      <c r="F4" s="361"/>
      <c r="G4" s="361"/>
      <c r="H4" s="361"/>
    </row>
    <row r="5" spans="1:9" s="181" customFormat="1" ht="18.75">
      <c r="A5" s="168" t="s">
        <v>64</v>
      </c>
      <c r="B5" s="363" t="s">
        <v>70</v>
      </c>
      <c r="C5" s="365" t="s">
        <v>65</v>
      </c>
      <c r="D5" s="365"/>
      <c r="E5" s="366" t="s">
        <v>28</v>
      </c>
      <c r="F5" s="367" t="s">
        <v>25</v>
      </c>
      <c r="G5" s="168" t="s">
        <v>66</v>
      </c>
      <c r="H5" s="368" t="s">
        <v>218</v>
      </c>
      <c r="I5" s="366" t="s">
        <v>27</v>
      </c>
    </row>
    <row r="6" spans="1:9" s="181" customFormat="1" ht="18.75">
      <c r="A6" s="169" t="s">
        <v>67</v>
      </c>
      <c r="B6" s="364"/>
      <c r="C6" s="170" t="s">
        <v>68</v>
      </c>
      <c r="D6" s="170" t="s">
        <v>69</v>
      </c>
      <c r="E6" s="366"/>
      <c r="F6" s="367"/>
      <c r="G6" s="169" t="s">
        <v>219</v>
      </c>
      <c r="H6" s="368"/>
      <c r="I6" s="366"/>
    </row>
    <row r="7" spans="1:9" s="181" customFormat="1" ht="18.75">
      <c r="A7" s="171" t="s">
        <v>220</v>
      </c>
      <c r="B7" s="171" t="s">
        <v>221</v>
      </c>
      <c r="C7" s="172">
        <v>845000</v>
      </c>
      <c r="D7" s="172"/>
      <c r="E7" s="172">
        <v>842000</v>
      </c>
      <c r="F7" s="172">
        <v>837549.78</v>
      </c>
      <c r="G7" s="172">
        <f>+C7-F7</f>
        <v>7450.2199999999721</v>
      </c>
      <c r="H7" s="172"/>
      <c r="I7" s="171" t="s">
        <v>222</v>
      </c>
    </row>
    <row r="8" spans="1:9" s="181" customFormat="1" ht="18.75">
      <c r="A8" s="173"/>
      <c r="B8" s="173" t="s">
        <v>223</v>
      </c>
      <c r="C8" s="174"/>
      <c r="D8" s="174"/>
      <c r="E8" s="174"/>
      <c r="F8" s="174"/>
      <c r="G8" s="174"/>
      <c r="H8" s="174"/>
      <c r="I8" s="173" t="s">
        <v>224</v>
      </c>
    </row>
    <row r="9" spans="1:9" s="181" customFormat="1" ht="18.75">
      <c r="A9" s="173"/>
      <c r="B9" s="173"/>
      <c r="C9" s="174"/>
      <c r="D9" s="174"/>
      <c r="E9" s="174"/>
      <c r="F9" s="174"/>
      <c r="G9" s="174"/>
      <c r="H9" s="174"/>
      <c r="I9" s="173" t="s">
        <v>225</v>
      </c>
    </row>
    <row r="10" spans="1:9" s="181" customFormat="1" ht="18.75">
      <c r="A10" s="173"/>
      <c r="B10" s="173"/>
      <c r="C10" s="174"/>
      <c r="D10" s="174"/>
      <c r="E10" s="174"/>
      <c r="F10" s="174"/>
      <c r="G10" s="174"/>
      <c r="H10" s="174"/>
      <c r="I10" s="173" t="s">
        <v>226</v>
      </c>
    </row>
    <row r="11" spans="1:9" s="181" customFormat="1" ht="18.75">
      <c r="A11" s="173"/>
      <c r="B11" s="173"/>
      <c r="C11" s="174"/>
      <c r="D11" s="174"/>
      <c r="E11" s="174"/>
      <c r="F11" s="174"/>
      <c r="G11" s="174"/>
      <c r="H11" s="174"/>
      <c r="I11" s="173" t="s">
        <v>227</v>
      </c>
    </row>
    <row r="12" spans="1:9" s="181" customFormat="1" ht="18.75">
      <c r="A12" s="175"/>
      <c r="B12" s="175"/>
      <c r="C12" s="176"/>
      <c r="D12" s="176"/>
      <c r="E12" s="176"/>
      <c r="F12" s="176"/>
      <c r="G12" s="176"/>
      <c r="H12" s="176"/>
      <c r="I12" s="175" t="s">
        <v>228</v>
      </c>
    </row>
    <row r="13" spans="1:9" s="181" customFormat="1" ht="18.75">
      <c r="A13" s="177" t="s">
        <v>220</v>
      </c>
      <c r="B13" s="177" t="s">
        <v>229</v>
      </c>
      <c r="C13" s="178">
        <v>757600</v>
      </c>
      <c r="D13" s="178"/>
      <c r="E13" s="178">
        <v>591000</v>
      </c>
      <c r="F13" s="178">
        <v>591000</v>
      </c>
      <c r="G13" s="178">
        <f>+C13-F13</f>
        <v>166600</v>
      </c>
      <c r="H13" s="178"/>
      <c r="I13" s="177" t="s">
        <v>222</v>
      </c>
    </row>
    <row r="14" spans="1:9" s="181" customFormat="1" ht="18.75">
      <c r="A14" s="173"/>
      <c r="B14" s="173" t="s">
        <v>230</v>
      </c>
      <c r="C14" s="174"/>
      <c r="D14" s="174"/>
      <c r="E14" s="174"/>
      <c r="F14" s="174"/>
      <c r="G14" s="174"/>
      <c r="H14" s="174"/>
      <c r="I14" s="173" t="s">
        <v>224</v>
      </c>
    </row>
    <row r="15" spans="1:9" s="181" customFormat="1" ht="18.75">
      <c r="A15" s="173"/>
      <c r="B15" s="173"/>
      <c r="C15" s="174"/>
      <c r="D15" s="174"/>
      <c r="E15" s="174"/>
      <c r="F15" s="174"/>
      <c r="G15" s="174"/>
      <c r="H15" s="174"/>
      <c r="I15" s="173" t="s">
        <v>225</v>
      </c>
    </row>
    <row r="16" spans="1:9" s="181" customFormat="1" ht="18.75">
      <c r="A16" s="173"/>
      <c r="B16" s="173"/>
      <c r="C16" s="174"/>
      <c r="D16" s="174"/>
      <c r="E16" s="174"/>
      <c r="F16" s="174"/>
      <c r="G16" s="174"/>
      <c r="H16" s="174"/>
      <c r="I16" s="173" t="s">
        <v>226</v>
      </c>
    </row>
    <row r="17" spans="1:9" s="181" customFormat="1" ht="18.75">
      <c r="A17" s="173"/>
      <c r="B17" s="173"/>
      <c r="C17" s="174"/>
      <c r="D17" s="174"/>
      <c r="E17" s="174"/>
      <c r="F17" s="174"/>
      <c r="G17" s="174"/>
      <c r="H17" s="174"/>
      <c r="I17" s="173" t="s">
        <v>227</v>
      </c>
    </row>
    <row r="18" spans="1:9" s="181" customFormat="1" ht="18.75">
      <c r="A18" s="175"/>
      <c r="B18" s="175"/>
      <c r="C18" s="176"/>
      <c r="D18" s="176"/>
      <c r="E18" s="176"/>
      <c r="F18" s="176"/>
      <c r="G18" s="176"/>
      <c r="H18" s="176"/>
      <c r="I18" s="175" t="s">
        <v>228</v>
      </c>
    </row>
    <row r="19" spans="1:9" s="181" customFormat="1" ht="18.75">
      <c r="A19" s="177" t="s">
        <v>220</v>
      </c>
      <c r="B19" s="177" t="s">
        <v>231</v>
      </c>
      <c r="C19" s="178">
        <v>1359600</v>
      </c>
      <c r="D19" s="178"/>
      <c r="E19" s="178">
        <v>890000</v>
      </c>
      <c r="F19" s="178">
        <v>890000</v>
      </c>
      <c r="G19" s="178">
        <f>+C19-F19</f>
        <v>469600</v>
      </c>
      <c r="H19" s="178"/>
      <c r="I19" s="177" t="s">
        <v>222</v>
      </c>
    </row>
    <row r="20" spans="1:9" s="181" customFormat="1" ht="18.75">
      <c r="A20" s="173"/>
      <c r="B20" s="173" t="s">
        <v>232</v>
      </c>
      <c r="C20" s="174"/>
      <c r="D20" s="174"/>
      <c r="E20" s="174"/>
      <c r="F20" s="174"/>
      <c r="G20" s="174"/>
      <c r="H20" s="174"/>
      <c r="I20" s="173" t="s">
        <v>224</v>
      </c>
    </row>
    <row r="21" spans="1:9" s="181" customFormat="1" ht="18.75">
      <c r="A21" s="175"/>
      <c r="B21" s="175"/>
      <c r="C21" s="176"/>
      <c r="D21" s="176"/>
      <c r="E21" s="176"/>
      <c r="F21" s="176"/>
      <c r="G21" s="176"/>
      <c r="H21" s="176"/>
      <c r="I21" s="175" t="s">
        <v>225</v>
      </c>
    </row>
    <row r="22" spans="1:9" s="181" customFormat="1" ht="18.75">
      <c r="A22" s="177" t="s">
        <v>220</v>
      </c>
      <c r="B22" s="177" t="s">
        <v>233</v>
      </c>
      <c r="C22" s="178">
        <v>350000</v>
      </c>
      <c r="D22" s="178"/>
      <c r="E22" s="178">
        <v>348000</v>
      </c>
      <c r="F22" s="178">
        <v>244571.33</v>
      </c>
      <c r="G22" s="178">
        <f>+C22-F22</f>
        <v>105428.67000000001</v>
      </c>
      <c r="H22" s="178"/>
      <c r="I22" s="177" t="s">
        <v>222</v>
      </c>
    </row>
    <row r="23" spans="1:9" s="181" customFormat="1" ht="18.75">
      <c r="A23" s="173"/>
      <c r="B23" s="173" t="s">
        <v>234</v>
      </c>
      <c r="C23" s="174"/>
      <c r="D23" s="174"/>
      <c r="E23" s="174"/>
      <c r="F23" s="174"/>
      <c r="G23" s="174"/>
      <c r="H23" s="174"/>
      <c r="I23" s="173" t="s">
        <v>224</v>
      </c>
    </row>
    <row r="24" spans="1:9" s="181" customFormat="1" ht="18.75">
      <c r="A24" s="175"/>
      <c r="B24" s="175"/>
      <c r="C24" s="176"/>
      <c r="D24" s="176"/>
      <c r="E24" s="176"/>
      <c r="F24" s="176"/>
      <c r="G24" s="176"/>
      <c r="H24" s="176"/>
      <c r="I24" s="175" t="s">
        <v>225</v>
      </c>
    </row>
    <row r="25" spans="1:9" s="181" customFormat="1" ht="18.75">
      <c r="A25" s="177" t="s">
        <v>235</v>
      </c>
      <c r="B25" s="177" t="s">
        <v>236</v>
      </c>
      <c r="C25" s="178">
        <v>2300000</v>
      </c>
      <c r="D25" s="178"/>
      <c r="E25" s="178">
        <v>2290000</v>
      </c>
      <c r="F25" s="178">
        <v>2290000</v>
      </c>
      <c r="G25" s="178">
        <f>+C25-F25</f>
        <v>10000</v>
      </c>
      <c r="H25" s="178"/>
      <c r="I25" s="177" t="s">
        <v>237</v>
      </c>
    </row>
    <row r="26" spans="1:9" s="181" customFormat="1" ht="18.75">
      <c r="A26" s="173"/>
      <c r="B26" s="173" t="s">
        <v>238</v>
      </c>
      <c r="C26" s="174"/>
      <c r="D26" s="174"/>
      <c r="E26" s="174"/>
      <c r="F26" s="174"/>
      <c r="G26" s="174"/>
      <c r="H26" s="174"/>
      <c r="I26" s="173" t="s">
        <v>239</v>
      </c>
    </row>
    <row r="27" spans="1:9" s="181" customFormat="1" ht="18.75">
      <c r="A27" s="175"/>
      <c r="B27" s="175"/>
      <c r="C27" s="176"/>
      <c r="D27" s="176"/>
      <c r="E27" s="176"/>
      <c r="F27" s="176"/>
      <c r="G27" s="176"/>
      <c r="H27" s="176"/>
      <c r="I27" s="175" t="s">
        <v>240</v>
      </c>
    </row>
    <row r="28" spans="1:9" s="181" customFormat="1" ht="18.75">
      <c r="A28" s="177" t="s">
        <v>241</v>
      </c>
      <c r="B28" s="177" t="s">
        <v>242</v>
      </c>
      <c r="C28" s="178">
        <v>91400</v>
      </c>
      <c r="D28" s="178"/>
      <c r="E28" s="178"/>
      <c r="F28" s="178"/>
      <c r="G28" s="178"/>
      <c r="H28" s="178">
        <f>+C28</f>
        <v>91400</v>
      </c>
      <c r="I28" s="177" t="s">
        <v>243</v>
      </c>
    </row>
    <row r="29" spans="1:9" s="181" customFormat="1" ht="18.75">
      <c r="A29" s="173"/>
      <c r="B29" s="173" t="s">
        <v>244</v>
      </c>
      <c r="C29" s="174"/>
      <c r="D29" s="174"/>
      <c r="E29" s="174"/>
      <c r="F29" s="174"/>
      <c r="G29" s="174"/>
      <c r="H29" s="174"/>
      <c r="I29" s="173" t="s">
        <v>239</v>
      </c>
    </row>
    <row r="30" spans="1:9" s="181" customFormat="1" ht="18.75">
      <c r="A30" s="179"/>
      <c r="B30" s="179"/>
      <c r="C30" s="180"/>
      <c r="D30" s="180"/>
      <c r="E30" s="180"/>
      <c r="F30" s="180"/>
      <c r="G30" s="180"/>
      <c r="H30" s="180"/>
      <c r="I30" s="179" t="s">
        <v>245</v>
      </c>
    </row>
    <row r="31" spans="1:9" s="181" customFormat="1" ht="18.75">
      <c r="A31" s="175"/>
      <c r="B31" s="175"/>
      <c r="C31" s="176"/>
      <c r="D31" s="176"/>
      <c r="E31" s="176"/>
      <c r="F31" s="176"/>
      <c r="G31" s="176"/>
      <c r="H31" s="176"/>
      <c r="I31" s="175" t="s">
        <v>246</v>
      </c>
    </row>
    <row r="32" spans="1:9" s="181" customFormat="1" ht="18.75">
      <c r="A32" s="177" t="s">
        <v>241</v>
      </c>
      <c r="B32" s="177" t="s">
        <v>242</v>
      </c>
      <c r="C32" s="178">
        <v>91400</v>
      </c>
      <c r="D32" s="178"/>
      <c r="E32" s="178"/>
      <c r="F32" s="178"/>
      <c r="G32" s="178"/>
      <c r="H32" s="178">
        <f>+C32</f>
        <v>91400</v>
      </c>
      <c r="I32" s="177" t="s">
        <v>243</v>
      </c>
    </row>
    <row r="33" spans="1:9" s="181" customFormat="1" ht="18.75">
      <c r="A33" s="173"/>
      <c r="B33" s="173" t="s">
        <v>247</v>
      </c>
      <c r="C33" s="174"/>
      <c r="D33" s="174"/>
      <c r="E33" s="174"/>
      <c r="F33" s="174"/>
      <c r="G33" s="174"/>
      <c r="H33" s="174"/>
      <c r="I33" s="173" t="s">
        <v>239</v>
      </c>
    </row>
    <row r="34" spans="1:9" s="181" customFormat="1" ht="18.75">
      <c r="A34" s="179"/>
      <c r="B34" s="179"/>
      <c r="C34" s="180"/>
      <c r="D34" s="180"/>
      <c r="E34" s="180"/>
      <c r="F34" s="180"/>
      <c r="G34" s="180"/>
      <c r="H34" s="180"/>
      <c r="I34" s="179" t="s">
        <v>245</v>
      </c>
    </row>
    <row r="35" spans="1:9" s="181" customFormat="1" ht="18.75">
      <c r="A35" s="175"/>
      <c r="B35" s="175"/>
      <c r="C35" s="176"/>
      <c r="D35" s="176"/>
      <c r="E35" s="176"/>
      <c r="F35" s="176"/>
      <c r="G35" s="176"/>
      <c r="H35" s="176"/>
      <c r="I35" s="175" t="s">
        <v>246</v>
      </c>
    </row>
    <row r="36" spans="1:9" s="181" customFormat="1" ht="18.75">
      <c r="A36" s="177" t="s">
        <v>241</v>
      </c>
      <c r="B36" s="177" t="s">
        <v>248</v>
      </c>
      <c r="C36" s="178">
        <v>736000</v>
      </c>
      <c r="D36" s="178"/>
      <c r="E36" s="178">
        <v>703586.45</v>
      </c>
      <c r="F36" s="178">
        <v>703586.45</v>
      </c>
      <c r="G36" s="178">
        <f>+C36-F36</f>
        <v>32413.550000000047</v>
      </c>
      <c r="H36" s="178"/>
      <c r="I36" s="177" t="s">
        <v>243</v>
      </c>
    </row>
    <row r="37" spans="1:9" s="181" customFormat="1" ht="18.75">
      <c r="A37" s="173"/>
      <c r="B37" s="173" t="s">
        <v>249</v>
      </c>
      <c r="C37" s="174"/>
      <c r="D37" s="174"/>
      <c r="E37" s="174"/>
      <c r="F37" s="174"/>
      <c r="G37" s="174"/>
      <c r="H37" s="174"/>
      <c r="I37" s="173" t="s">
        <v>239</v>
      </c>
    </row>
    <row r="38" spans="1:9" s="181" customFormat="1" ht="18.75">
      <c r="A38" s="175"/>
      <c r="B38" s="175"/>
      <c r="C38" s="176"/>
      <c r="D38" s="176"/>
      <c r="E38" s="176"/>
      <c r="F38" s="176"/>
      <c r="G38" s="176"/>
      <c r="H38" s="176"/>
      <c r="I38" s="175" t="s">
        <v>245</v>
      </c>
    </row>
    <row r="39" spans="1:9" s="181" customFormat="1" ht="18.75">
      <c r="C39" s="182">
        <f>SUM(C7:C38)</f>
        <v>6531000</v>
      </c>
      <c r="D39" s="182">
        <f t="shared" ref="D39:H39" si="0">SUM(D7:D38)</f>
        <v>0</v>
      </c>
      <c r="E39" s="182">
        <f t="shared" si="0"/>
        <v>5664586.4500000002</v>
      </c>
      <c r="F39" s="182">
        <f t="shared" si="0"/>
        <v>5556707.5600000005</v>
      </c>
      <c r="G39" s="182">
        <f t="shared" si="0"/>
        <v>791492.44000000006</v>
      </c>
      <c r="H39" s="182">
        <f t="shared" si="0"/>
        <v>182800</v>
      </c>
    </row>
  </sheetData>
  <mergeCells count="10">
    <mergeCell ref="A1:I1"/>
    <mergeCell ref="B5:B6"/>
    <mergeCell ref="C5:D5"/>
    <mergeCell ref="E5:E6"/>
    <mergeCell ref="F5:F6"/>
    <mergeCell ref="H5:H6"/>
    <mergeCell ref="I5:I6"/>
    <mergeCell ref="A2:H2"/>
    <mergeCell ref="A3:H3"/>
    <mergeCell ref="A4:H4"/>
  </mergeCells>
  <pageMargins left="0.51181102362204722" right="0.19685039370078741" top="0.47244094488188981" bottom="0.47244094488188981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4"/>
  <sheetViews>
    <sheetView zoomScale="120" zoomScaleNormal="120" workbookViewId="0">
      <selection activeCell="H9" sqref="H9"/>
    </sheetView>
  </sheetViews>
  <sheetFormatPr defaultRowHeight="14.25"/>
  <cols>
    <col min="1" max="1" width="11.75" style="1" customWidth="1"/>
    <col min="2" max="2" width="8.375" style="119" customWidth="1"/>
    <col min="3" max="3" width="9.5" style="1" customWidth="1"/>
    <col min="4" max="4" width="9.625" style="1" customWidth="1"/>
    <col min="5" max="5" width="9" style="1" customWidth="1"/>
    <col min="6" max="6" width="8.125" style="1" customWidth="1"/>
    <col min="7" max="7" width="9.25" style="1" customWidth="1"/>
    <col min="8" max="9" width="8.25" style="1" customWidth="1"/>
    <col min="10" max="10" width="9.375" style="1" customWidth="1"/>
    <col min="11" max="11" width="8.75" style="1" customWidth="1"/>
    <col min="12" max="12" width="9.125" style="1" bestFit="1" customWidth="1"/>
    <col min="13" max="13" width="8.5" style="1" customWidth="1"/>
    <col min="14" max="14" width="7.625" style="1" customWidth="1"/>
    <col min="15" max="15" width="9.25" style="1" customWidth="1"/>
    <col min="16" max="16384" width="9" style="1"/>
  </cols>
  <sheetData>
    <row r="1" spans="1:15" s="62" customFormat="1" ht="15.75">
      <c r="A1" s="370" t="s">
        <v>145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s="62" customFormat="1" ht="15.75">
      <c r="A2" s="370" t="s">
        <v>268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s="62" customFormat="1" ht="15.75">
      <c r="A3" s="370" t="s">
        <v>184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s="62" customFormat="1" ht="12" customHeight="1">
      <c r="A4" s="156"/>
      <c r="B4" s="9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s="86" customFormat="1" ht="63.75">
      <c r="A5" s="371" t="s">
        <v>36</v>
      </c>
      <c r="B5" s="372"/>
      <c r="C5" s="85" t="s">
        <v>37</v>
      </c>
      <c r="D5" s="85" t="s">
        <v>7</v>
      </c>
      <c r="E5" s="85" t="s">
        <v>38</v>
      </c>
      <c r="F5" s="85" t="s">
        <v>39</v>
      </c>
      <c r="G5" s="85" t="s">
        <v>40</v>
      </c>
      <c r="H5" s="85" t="s">
        <v>41</v>
      </c>
      <c r="I5" s="85" t="s">
        <v>183</v>
      </c>
      <c r="J5" s="85" t="s">
        <v>42</v>
      </c>
      <c r="K5" s="85" t="s">
        <v>43</v>
      </c>
      <c r="L5" s="85" t="s">
        <v>44</v>
      </c>
      <c r="M5" s="85" t="s">
        <v>261</v>
      </c>
      <c r="N5" s="85" t="s">
        <v>182</v>
      </c>
      <c r="O5" s="85" t="s">
        <v>31</v>
      </c>
    </row>
    <row r="6" spans="1:15" s="61" customFormat="1" ht="18" customHeight="1">
      <c r="A6" s="87" t="s">
        <v>45</v>
      </c>
      <c r="B6" s="11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61" customFormat="1" ht="18" customHeight="1">
      <c r="A7" s="88" t="s">
        <v>98</v>
      </c>
      <c r="B7" s="114" t="s">
        <v>93</v>
      </c>
      <c r="C7" s="63">
        <f>3885480+7907860</f>
        <v>11793340</v>
      </c>
      <c r="D7" s="76">
        <f t="shared" ref="D7:D18" si="0">SUM(E7:O7)</f>
        <v>12908781</v>
      </c>
      <c r="E7" s="76">
        <f>3882660+4292168+192936</f>
        <v>8367764</v>
      </c>
      <c r="F7" s="63">
        <v>357940</v>
      </c>
      <c r="G7" s="63">
        <f>211458+1389680</f>
        <v>1601138</v>
      </c>
      <c r="H7" s="63">
        <v>774524</v>
      </c>
      <c r="I7" s="63">
        <v>419560</v>
      </c>
      <c r="J7" s="63">
        <v>1187065</v>
      </c>
      <c r="K7" s="63"/>
      <c r="L7" s="63"/>
      <c r="M7" s="63"/>
      <c r="N7" s="63">
        <v>200790</v>
      </c>
      <c r="O7" s="63"/>
    </row>
    <row r="8" spans="1:15" s="61" customFormat="1" ht="12.75" customHeight="1">
      <c r="A8" s="88" t="s">
        <v>175</v>
      </c>
      <c r="B8" s="114"/>
      <c r="C8" s="63">
        <v>520620</v>
      </c>
      <c r="D8" s="76">
        <f t="shared" si="0"/>
        <v>507420</v>
      </c>
      <c r="E8" s="76">
        <v>327420</v>
      </c>
      <c r="F8" s="63"/>
      <c r="G8" s="63"/>
      <c r="H8" s="63"/>
      <c r="I8" s="63">
        <f>169040+10960</f>
        <v>180000</v>
      </c>
      <c r="J8" s="63"/>
      <c r="K8" s="63"/>
      <c r="L8" s="63"/>
      <c r="M8" s="63"/>
      <c r="N8" s="63"/>
      <c r="O8" s="63"/>
    </row>
    <row r="9" spans="1:15" s="61" customFormat="1" ht="12.75">
      <c r="A9" s="88" t="s">
        <v>99</v>
      </c>
      <c r="B9" s="114" t="s">
        <v>116</v>
      </c>
      <c r="C9" s="63">
        <v>4487800</v>
      </c>
      <c r="D9" s="76">
        <f t="shared" si="0"/>
        <v>4739200</v>
      </c>
      <c r="E9" s="63">
        <v>1530400</v>
      </c>
      <c r="F9" s="63">
        <v>285050</v>
      </c>
      <c r="G9" s="63">
        <f>122360+324000</f>
        <v>446360</v>
      </c>
      <c r="H9" s="63">
        <v>123210</v>
      </c>
      <c r="I9" s="63">
        <v>150040</v>
      </c>
      <c r="J9" s="63">
        <v>2029930</v>
      </c>
      <c r="K9" s="63"/>
      <c r="L9" s="63"/>
      <c r="M9" s="63"/>
      <c r="N9" s="63">
        <v>174210</v>
      </c>
      <c r="O9" s="63"/>
    </row>
    <row r="10" spans="1:15" s="61" customFormat="1" ht="12.75">
      <c r="A10" s="88" t="s">
        <v>100</v>
      </c>
      <c r="B10" s="114" t="s">
        <v>94</v>
      </c>
      <c r="C10" s="63">
        <v>4806950</v>
      </c>
      <c r="D10" s="76">
        <f t="shared" si="0"/>
        <v>3386922</v>
      </c>
      <c r="E10" s="63">
        <v>1549592</v>
      </c>
      <c r="F10" s="63">
        <v>294290</v>
      </c>
      <c r="G10" s="63">
        <f>408003+710</f>
        <v>408713</v>
      </c>
      <c r="H10" s="63">
        <v>194174</v>
      </c>
      <c r="I10" s="63">
        <v>153331</v>
      </c>
      <c r="J10" s="63">
        <v>727587</v>
      </c>
      <c r="K10" s="63"/>
      <c r="L10" s="63"/>
      <c r="M10" s="63"/>
      <c r="N10" s="63">
        <v>59235</v>
      </c>
      <c r="O10" s="63"/>
    </row>
    <row r="11" spans="1:15" s="61" customFormat="1" ht="12.75">
      <c r="A11" s="88" t="s">
        <v>101</v>
      </c>
      <c r="B11" s="114" t="s">
        <v>95</v>
      </c>
      <c r="C11" s="63">
        <v>9276205</v>
      </c>
      <c r="D11" s="76">
        <f t="shared" si="0"/>
        <v>7589495.8900000006</v>
      </c>
      <c r="E11" s="76">
        <v>1777984.09</v>
      </c>
      <c r="F11" s="63">
        <f>97995+260500</f>
        <v>358495</v>
      </c>
      <c r="G11" s="63">
        <v>630296</v>
      </c>
      <c r="H11" s="63">
        <v>868227.12</v>
      </c>
      <c r="I11" s="63">
        <v>122825</v>
      </c>
      <c r="J11" s="63">
        <v>2752808.68</v>
      </c>
      <c r="K11" s="63">
        <v>311377</v>
      </c>
      <c r="L11" s="63">
        <v>731483</v>
      </c>
      <c r="M11" s="63"/>
      <c r="N11" s="63">
        <v>36000</v>
      </c>
      <c r="O11" s="63"/>
    </row>
    <row r="12" spans="1:15" s="61" customFormat="1" ht="12.75">
      <c r="A12" s="88" t="s">
        <v>78</v>
      </c>
      <c r="B12" s="114" t="s">
        <v>96</v>
      </c>
      <c r="C12" s="63">
        <v>5841705</v>
      </c>
      <c r="D12" s="76">
        <f t="shared" si="0"/>
        <v>5213215.0500000007</v>
      </c>
      <c r="E12" s="76">
        <v>1266854.07</v>
      </c>
      <c r="F12" s="63">
        <v>106114.6</v>
      </c>
      <c r="G12" s="63">
        <f>1706914.4+322000</f>
        <v>2028914.4</v>
      </c>
      <c r="H12" s="63">
        <v>13327</v>
      </c>
      <c r="I12" s="63">
        <v>17886</v>
      </c>
      <c r="J12" s="63">
        <v>1767478.98</v>
      </c>
      <c r="K12" s="63"/>
      <c r="L12" s="63"/>
      <c r="M12" s="63"/>
      <c r="N12" s="63">
        <v>12640</v>
      </c>
      <c r="O12" s="63"/>
    </row>
    <row r="13" spans="1:15" s="61" customFormat="1" ht="12.75">
      <c r="A13" s="88" t="s">
        <v>79</v>
      </c>
      <c r="B13" s="114"/>
      <c r="C13" s="63">
        <v>718000</v>
      </c>
      <c r="D13" s="76">
        <f t="shared" si="0"/>
        <v>614535.09</v>
      </c>
      <c r="E13" s="63">
        <v>596953.36</v>
      </c>
      <c r="F13" s="63"/>
      <c r="G13" s="63">
        <v>17581.73</v>
      </c>
      <c r="H13" s="63"/>
      <c r="I13" s="63"/>
      <c r="J13" s="63"/>
      <c r="K13" s="63"/>
      <c r="L13" s="63"/>
      <c r="M13" s="63"/>
      <c r="N13" s="63"/>
      <c r="O13" s="63"/>
    </row>
    <row r="14" spans="1:15" s="61" customFormat="1" ht="12.75">
      <c r="A14" s="88" t="s">
        <v>80</v>
      </c>
      <c r="B14" s="114"/>
      <c r="C14" s="63">
        <v>8110623.4699999997</v>
      </c>
      <c r="D14" s="76">
        <f t="shared" si="0"/>
        <v>7548690.5600000005</v>
      </c>
      <c r="E14" s="63">
        <v>30000</v>
      </c>
      <c r="F14" s="63"/>
      <c r="G14" s="63">
        <v>4414000</v>
      </c>
      <c r="H14" s="63">
        <v>330000</v>
      </c>
      <c r="I14" s="63">
        <v>30000</v>
      </c>
      <c r="J14" s="63">
        <v>2128690.56</v>
      </c>
      <c r="K14" s="63">
        <v>140000</v>
      </c>
      <c r="L14" s="63">
        <v>476000</v>
      </c>
      <c r="M14" s="63"/>
      <c r="N14" s="63"/>
      <c r="O14" s="63"/>
    </row>
    <row r="15" spans="1:15" s="61" customFormat="1" ht="12.75">
      <c r="A15" s="88" t="s">
        <v>177</v>
      </c>
      <c r="B15" s="114"/>
      <c r="C15" s="63">
        <v>2759000</v>
      </c>
      <c r="D15" s="76">
        <f t="shared" si="0"/>
        <v>2566892</v>
      </c>
      <c r="E15" s="63">
        <v>1371785</v>
      </c>
      <c r="F15" s="63">
        <v>54833</v>
      </c>
      <c r="G15" s="63">
        <v>430526</v>
      </c>
      <c r="H15" s="63">
        <v>218519</v>
      </c>
      <c r="I15" s="63">
        <v>177155</v>
      </c>
      <c r="J15" s="63">
        <v>264542</v>
      </c>
      <c r="K15" s="63"/>
      <c r="L15" s="63"/>
      <c r="M15" s="63"/>
      <c r="N15" s="63">
        <v>49532</v>
      </c>
      <c r="O15" s="63"/>
    </row>
    <row r="16" spans="1:15" s="61" customFormat="1" ht="12.75">
      <c r="A16" s="88" t="s">
        <v>102</v>
      </c>
      <c r="B16" s="114" t="s">
        <v>97</v>
      </c>
      <c r="C16" s="63">
        <v>3739980.53</v>
      </c>
      <c r="D16" s="76">
        <f t="shared" si="0"/>
        <v>19751957.300000001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>
        <f>2239624+14230800+2994000+221107.2+15390+51036.1</f>
        <v>19751957.300000001</v>
      </c>
    </row>
    <row r="17" spans="1:15" s="61" customFormat="1" ht="12.75">
      <c r="A17" s="88" t="s">
        <v>114</v>
      </c>
      <c r="B17" s="114"/>
      <c r="C17" s="63">
        <v>4859400</v>
      </c>
      <c r="D17" s="76">
        <f t="shared" si="0"/>
        <v>4807900</v>
      </c>
      <c r="E17" s="63">
        <v>460900</v>
      </c>
      <c r="F17" s="63">
        <v>301800</v>
      </c>
      <c r="G17" s="63">
        <v>6000</v>
      </c>
      <c r="H17" s="63">
        <v>43200</v>
      </c>
      <c r="I17" s="63">
        <v>6000</v>
      </c>
      <c r="J17" s="63">
        <v>3990000</v>
      </c>
      <c r="K17" s="63"/>
      <c r="L17" s="63"/>
      <c r="M17" s="63"/>
      <c r="N17" s="63"/>
      <c r="O17" s="63"/>
    </row>
    <row r="18" spans="1:15" s="61" customFormat="1" ht="12.75">
      <c r="A18" s="88" t="s">
        <v>115</v>
      </c>
      <c r="B18" s="114"/>
      <c r="C18" s="63">
        <v>14550400</v>
      </c>
      <c r="D18" s="76">
        <f t="shared" si="0"/>
        <v>14508029.309999999</v>
      </c>
      <c r="E18" s="63"/>
      <c r="F18" s="63"/>
      <c r="G18" s="63"/>
      <c r="H18" s="63"/>
      <c r="I18" s="63"/>
      <c r="J18" s="63">
        <v>4699529.3099999996</v>
      </c>
      <c r="K18" s="63"/>
      <c r="L18" s="63"/>
      <c r="M18" s="63">
        <v>9808500</v>
      </c>
      <c r="N18" s="63"/>
      <c r="O18" s="63"/>
    </row>
    <row r="19" spans="1:15" s="61" customFormat="1" ht="17.25" customHeight="1" thickBot="1">
      <c r="A19" s="373" t="s">
        <v>92</v>
      </c>
      <c r="B19" s="374"/>
      <c r="C19" s="92">
        <f>SUM(C7:C18)</f>
        <v>71464024</v>
      </c>
      <c r="D19" s="92">
        <f>SUM(D7:D18)</f>
        <v>84143038.200000003</v>
      </c>
      <c r="E19" s="92">
        <f t="shared" ref="E19:K19" si="1">SUM(E7:E18)</f>
        <v>17279652.52</v>
      </c>
      <c r="F19" s="92">
        <f t="shared" si="1"/>
        <v>1758522.6</v>
      </c>
      <c r="G19" s="92">
        <f t="shared" si="1"/>
        <v>9983529.1300000008</v>
      </c>
      <c r="H19" s="92">
        <f t="shared" si="1"/>
        <v>2565181.12</v>
      </c>
      <c r="I19" s="92">
        <f>SUM(I7:I18)</f>
        <v>1256797</v>
      </c>
      <c r="J19" s="92">
        <f>SUM(J7:J18)</f>
        <v>19547631.530000001</v>
      </c>
      <c r="K19" s="92">
        <f t="shared" si="1"/>
        <v>451377</v>
      </c>
      <c r="L19" s="92">
        <f>SUM(L7:L18)</f>
        <v>1207483</v>
      </c>
      <c r="M19" s="92">
        <f>SUM(M7:M18)</f>
        <v>9808500</v>
      </c>
      <c r="N19" s="92">
        <f>SUM(N7:N18)</f>
        <v>532407</v>
      </c>
      <c r="O19" s="92">
        <f>SUM(O7:O18)</f>
        <v>19751957.300000001</v>
      </c>
    </row>
    <row r="20" spans="1:15" s="61" customFormat="1" ht="13.5" thickTop="1">
      <c r="A20" s="89" t="s">
        <v>46</v>
      </c>
      <c r="B20" s="11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s="61" customFormat="1" ht="12.75">
      <c r="A21" s="88" t="s">
        <v>81</v>
      </c>
      <c r="B21" s="114"/>
      <c r="C21" s="63">
        <v>1450100</v>
      </c>
      <c r="D21" s="63">
        <v>2047993.15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s="61" customFormat="1" ht="12.75">
      <c r="A22" s="88" t="s">
        <v>82</v>
      </c>
      <c r="B22" s="114"/>
      <c r="C22" s="63">
        <v>910600</v>
      </c>
      <c r="D22" s="63">
        <v>1219122.2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1" customFormat="1" ht="12.75">
      <c r="A23" s="88" t="s">
        <v>83</v>
      </c>
      <c r="B23" s="114"/>
      <c r="C23" s="63">
        <v>400000</v>
      </c>
      <c r="D23" s="63">
        <v>1061563.1000000001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1" customFormat="1" ht="12.75">
      <c r="A24" s="88" t="s">
        <v>185</v>
      </c>
      <c r="B24" s="114"/>
      <c r="C24" s="63">
        <v>5000</v>
      </c>
      <c r="D24" s="63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s="61" customFormat="1" ht="12.75">
      <c r="A25" s="88" t="s">
        <v>84</v>
      </c>
      <c r="B25" s="114"/>
      <c r="C25" s="63">
        <v>560500</v>
      </c>
      <c r="D25" s="63">
        <v>898339.34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s="61" customFormat="1" ht="12.75">
      <c r="A26" s="88" t="s">
        <v>88</v>
      </c>
      <c r="B26" s="114"/>
      <c r="C26" s="63">
        <v>15000</v>
      </c>
      <c r="D26" s="63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s="61" customFormat="1" ht="12.75">
      <c r="A27" s="88" t="s">
        <v>85</v>
      </c>
      <c r="B27" s="114"/>
      <c r="C27" s="63">
        <v>39152000</v>
      </c>
      <c r="D27" s="63">
        <v>34423822.530000001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s="61" customFormat="1" ht="12.75">
      <c r="A28" s="88" t="s">
        <v>86</v>
      </c>
      <c r="B28" s="114"/>
      <c r="C28" s="63">
        <v>30000000</v>
      </c>
      <c r="D28" s="63">
        <v>25576315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61" customFormat="1" ht="12.75">
      <c r="A29" s="90" t="s">
        <v>87</v>
      </c>
      <c r="B29" s="116"/>
      <c r="C29" s="70">
        <v>0</v>
      </c>
      <c r="D29" s="64">
        <v>19809223.300000001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1" customFormat="1" ht="12.75">
      <c r="A30" s="375" t="s">
        <v>48</v>
      </c>
      <c r="B30" s="376"/>
      <c r="C30" s="93">
        <f>SUM(C21:C29)</f>
        <v>72493200</v>
      </c>
      <c r="D30" s="154">
        <f>SUM(D21:D29)</f>
        <v>85036378.620000005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61" customFormat="1" ht="13.5" thickBot="1">
      <c r="A31" s="94" t="s">
        <v>49</v>
      </c>
      <c r="B31" s="117"/>
      <c r="C31" s="94"/>
      <c r="D31" s="92">
        <f>D30-D19</f>
        <v>893340.42000000179</v>
      </c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61" customFormat="1" ht="13.5" thickTop="1">
      <c r="A32" s="71"/>
      <c r="B32" s="118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s="61" customFormat="1" ht="12.75">
      <c r="B33" s="118"/>
    </row>
    <row r="34" spans="1:15">
      <c r="A34" s="369" t="s">
        <v>178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</row>
  </sheetData>
  <mergeCells count="7">
    <mergeCell ref="A34:O34"/>
    <mergeCell ref="A1:O1"/>
    <mergeCell ref="A2:O2"/>
    <mergeCell ref="A3:O3"/>
    <mergeCell ref="A5:B5"/>
    <mergeCell ref="A19:B19"/>
    <mergeCell ref="A30:B30"/>
  </mergeCells>
  <pageMargins left="0.2" right="0.19685039370078741" top="0.43307086614173229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3"/>
  <sheetViews>
    <sheetView workbookViewId="0">
      <selection activeCell="C27" sqref="C27"/>
    </sheetView>
  </sheetViews>
  <sheetFormatPr defaultRowHeight="20.25"/>
  <cols>
    <col min="1" max="1" width="12.75" style="39" customWidth="1"/>
    <col min="2" max="2" width="3.625" style="39" customWidth="1"/>
    <col min="3" max="3" width="43.125" style="39" bestFit="1" customWidth="1"/>
    <col min="4" max="4" width="15.125" style="39" customWidth="1"/>
    <col min="5" max="5" width="13.375" style="39" bestFit="1" customWidth="1"/>
    <col min="6" max="16384" width="9" style="39"/>
  </cols>
  <sheetData>
    <row r="1" spans="1:6" s="57" customFormat="1">
      <c r="A1" s="377" t="s">
        <v>71</v>
      </c>
      <c r="B1" s="377"/>
      <c r="C1" s="377"/>
      <c r="D1" s="377"/>
      <c r="E1" s="188"/>
      <c r="F1" s="58"/>
    </row>
    <row r="2" spans="1:6">
      <c r="A2" s="40"/>
      <c r="B2" s="40"/>
      <c r="C2" s="40"/>
      <c r="D2" s="40"/>
      <c r="E2" s="73"/>
      <c r="F2" s="59"/>
    </row>
    <row r="3" spans="1:6">
      <c r="A3" s="39" t="s">
        <v>61</v>
      </c>
      <c r="B3" s="39" t="s">
        <v>262</v>
      </c>
      <c r="C3" s="40"/>
      <c r="D3" s="40"/>
      <c r="E3" s="73"/>
      <c r="F3" s="59"/>
    </row>
    <row r="4" spans="1:6">
      <c r="B4" s="39" t="s">
        <v>76</v>
      </c>
      <c r="C4" s="40"/>
      <c r="D4" s="150">
        <v>11519101</v>
      </c>
      <c r="E4" s="73"/>
      <c r="F4" s="59"/>
    </row>
    <row r="5" spans="1:6">
      <c r="B5" s="39" t="s">
        <v>52</v>
      </c>
      <c r="C5" s="40"/>
      <c r="D5" s="150">
        <f>12908781-D4</f>
        <v>1389680</v>
      </c>
      <c r="E5" s="73"/>
      <c r="F5" s="59"/>
    </row>
    <row r="6" spans="1:6">
      <c r="A6" s="40"/>
      <c r="B6" s="40"/>
      <c r="C6" s="40"/>
      <c r="D6" s="184">
        <f>SUM(D4:D5)</f>
        <v>12908781</v>
      </c>
      <c r="E6" s="73"/>
      <c r="F6" s="59"/>
    </row>
    <row r="7" spans="1:6">
      <c r="A7" s="39" t="s">
        <v>53</v>
      </c>
      <c r="B7" s="39" t="s">
        <v>263</v>
      </c>
      <c r="D7" s="59"/>
      <c r="E7" s="73"/>
      <c r="F7" s="59"/>
    </row>
    <row r="8" spans="1:6">
      <c r="B8" s="39" t="s">
        <v>76</v>
      </c>
      <c r="D8" s="59">
        <v>4415200</v>
      </c>
      <c r="E8" s="73"/>
      <c r="F8" s="59"/>
    </row>
    <row r="9" spans="1:6">
      <c r="B9" s="39" t="s">
        <v>52</v>
      </c>
      <c r="D9" s="59">
        <f>4739200-D8</f>
        <v>324000</v>
      </c>
      <c r="E9" s="73"/>
      <c r="F9" s="59"/>
    </row>
    <row r="10" spans="1:6">
      <c r="D10" s="186">
        <f>SUM(D8:D9)</f>
        <v>4739200</v>
      </c>
      <c r="E10" s="73"/>
      <c r="F10" s="59"/>
    </row>
    <row r="11" spans="1:6">
      <c r="A11" s="39" t="s">
        <v>62</v>
      </c>
      <c r="B11" s="39" t="s">
        <v>264</v>
      </c>
      <c r="D11" s="59"/>
      <c r="E11" s="73"/>
      <c r="F11" s="59"/>
    </row>
    <row r="12" spans="1:6">
      <c r="B12" s="39" t="s">
        <v>76</v>
      </c>
      <c r="D12" s="59">
        <v>3386212</v>
      </c>
      <c r="E12" s="73"/>
      <c r="F12" s="59"/>
    </row>
    <row r="13" spans="1:6">
      <c r="B13" s="39" t="s">
        <v>52</v>
      </c>
      <c r="D13" s="59">
        <f>3386922-D12</f>
        <v>710</v>
      </c>
      <c r="E13" s="73"/>
      <c r="F13" s="59"/>
    </row>
    <row r="14" spans="1:6">
      <c r="D14" s="183">
        <f>SUM(D12:D13)</f>
        <v>3386922</v>
      </c>
      <c r="E14" s="73"/>
      <c r="F14" s="59"/>
    </row>
    <row r="15" spans="1:6">
      <c r="A15" s="39" t="s">
        <v>89</v>
      </c>
      <c r="B15" s="39" t="s">
        <v>265</v>
      </c>
      <c r="D15" s="59"/>
      <c r="E15" s="73"/>
      <c r="F15" s="59"/>
    </row>
    <row r="16" spans="1:6">
      <c r="B16" s="39" t="s">
        <v>76</v>
      </c>
      <c r="D16" s="59">
        <v>1777984.09</v>
      </c>
      <c r="E16" s="73"/>
      <c r="F16" s="59"/>
    </row>
    <row r="17" spans="1:6">
      <c r="B17" s="39" t="s">
        <v>52</v>
      </c>
      <c r="D17" s="59">
        <f>7589495.89-D16</f>
        <v>5811511.7999999998</v>
      </c>
      <c r="E17" s="73"/>
      <c r="F17" s="59"/>
    </row>
    <row r="18" spans="1:6">
      <c r="D18" s="186">
        <f>SUM(D16:D17)</f>
        <v>7589495.8899999997</v>
      </c>
      <c r="E18" s="73"/>
      <c r="F18" s="59"/>
    </row>
    <row r="19" spans="1:6">
      <c r="A19" s="39" t="s">
        <v>176</v>
      </c>
      <c r="B19" s="39" t="s">
        <v>266</v>
      </c>
      <c r="D19" s="59"/>
      <c r="E19" s="73"/>
      <c r="F19" s="59"/>
    </row>
    <row r="20" spans="1:6">
      <c r="B20" s="39" t="s">
        <v>76</v>
      </c>
      <c r="D20" s="59">
        <v>4891215.05</v>
      </c>
      <c r="E20" s="73"/>
      <c r="F20" s="59"/>
    </row>
    <row r="21" spans="1:6">
      <c r="B21" s="39" t="s">
        <v>52</v>
      </c>
      <c r="D21" s="59">
        <f>5213215.05-D20</f>
        <v>322000</v>
      </c>
      <c r="E21" s="73"/>
      <c r="F21" s="59"/>
    </row>
    <row r="22" spans="1:6">
      <c r="D22" s="183">
        <f>SUM(D20:D21)</f>
        <v>5213215.05</v>
      </c>
      <c r="E22" s="73"/>
      <c r="F22" s="59"/>
    </row>
    <row r="23" spans="1:6">
      <c r="A23" s="39" t="s">
        <v>90</v>
      </c>
      <c r="B23" s="39" t="s">
        <v>267</v>
      </c>
      <c r="D23" s="59"/>
      <c r="E23" s="73"/>
      <c r="F23" s="59"/>
    </row>
    <row r="24" spans="1:6">
      <c r="B24" s="39" t="s">
        <v>76</v>
      </c>
      <c r="D24" s="59">
        <v>2239624</v>
      </c>
      <c r="E24" s="73"/>
      <c r="F24" s="59"/>
    </row>
    <row r="25" spans="1:6">
      <c r="B25" s="39" t="s">
        <v>52</v>
      </c>
      <c r="D25" s="59">
        <f>19751957.3-D24</f>
        <v>17512333.300000001</v>
      </c>
      <c r="E25" s="73"/>
      <c r="F25" s="59"/>
    </row>
    <row r="26" spans="1:6">
      <c r="D26" s="183">
        <f>SUM(D24:D25)</f>
        <v>19751957.300000001</v>
      </c>
      <c r="E26" s="73"/>
      <c r="F26" s="59"/>
    </row>
    <row r="27" spans="1:6">
      <c r="A27" s="189"/>
      <c r="B27" s="189"/>
      <c r="C27" s="189"/>
      <c r="D27" s="60"/>
      <c r="E27" s="73"/>
      <c r="F27" s="59"/>
    </row>
    <row r="28" spans="1:6">
      <c r="A28" s="189"/>
      <c r="B28" s="189"/>
      <c r="C28" s="189"/>
      <c r="D28" s="60"/>
      <c r="E28" s="73"/>
      <c r="F28" s="59"/>
    </row>
    <row r="29" spans="1:6">
      <c r="A29" s="189"/>
      <c r="B29" s="189"/>
      <c r="C29" s="189"/>
      <c r="D29" s="60"/>
      <c r="E29" s="73"/>
      <c r="F29" s="59"/>
    </row>
    <row r="30" spans="1:6">
      <c r="A30" s="189"/>
      <c r="B30" s="189"/>
      <c r="C30" s="189"/>
      <c r="D30" s="60"/>
      <c r="E30" s="73"/>
      <c r="F30" s="59"/>
    </row>
    <row r="31" spans="1:6">
      <c r="A31" s="189"/>
      <c r="B31" s="189"/>
      <c r="C31" s="189"/>
      <c r="D31" s="60"/>
      <c r="E31" s="73"/>
      <c r="F31" s="59"/>
    </row>
    <row r="32" spans="1:6">
      <c r="A32" s="189"/>
      <c r="B32" s="189"/>
      <c r="C32" s="189"/>
      <c r="D32" s="60"/>
      <c r="E32" s="73"/>
      <c r="F32" s="59"/>
    </row>
    <row r="33" spans="1:6">
      <c r="A33" s="189"/>
      <c r="B33" s="189"/>
      <c r="C33" s="189"/>
      <c r="D33" s="60"/>
      <c r="E33" s="73"/>
      <c r="F33" s="59"/>
    </row>
    <row r="34" spans="1:6">
      <c r="A34" s="189"/>
      <c r="B34" s="189"/>
      <c r="C34" s="189"/>
      <c r="D34" s="60"/>
      <c r="E34" s="73">
        <f>+D6+D10+D14+D18+D22+D26+D30+D34</f>
        <v>53589571.239999995</v>
      </c>
      <c r="F34" s="59"/>
    </row>
    <row r="35" spans="1:6">
      <c r="D35" s="82"/>
      <c r="E35" s="73">
        <v>84143038.200000003</v>
      </c>
      <c r="F35" s="59"/>
    </row>
    <row r="36" spans="1:6">
      <c r="D36" s="59"/>
      <c r="E36" s="73">
        <f>+E35-E34</f>
        <v>30553466.960000008</v>
      </c>
      <c r="F36" s="59"/>
    </row>
    <row r="37" spans="1:6">
      <c r="D37" s="152"/>
      <c r="E37" s="73"/>
      <c r="F37" s="59"/>
    </row>
    <row r="38" spans="1:6">
      <c r="D38" s="59"/>
      <c r="E38" s="73"/>
      <c r="F38" s="59"/>
    </row>
    <row r="39" spans="1:6">
      <c r="D39" s="82"/>
      <c r="E39" s="73"/>
      <c r="F39" s="59"/>
    </row>
    <row r="40" spans="1:6">
      <c r="E40" s="187"/>
      <c r="F40" s="59"/>
    </row>
    <row r="41" spans="1:6">
      <c r="D41" s="185"/>
    </row>
    <row r="42" spans="1:6">
      <c r="D42" s="185"/>
    </row>
    <row r="43" spans="1:6">
      <c r="D43" s="185"/>
    </row>
  </sheetData>
  <mergeCells count="1">
    <mergeCell ref="A1:D1"/>
  </mergeCells>
  <pageMargins left="0.98" right="0.41" top="0.64" bottom="0.16" header="0.6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งบแสดงฐานะการเงิน</vt:lpstr>
      <vt:lpstr>หมายเหตุ 1</vt:lpstr>
      <vt:lpstr>หมายเหตุ 2,3</vt:lpstr>
      <vt:lpstr>หมายเหตุ 4</vt:lpstr>
      <vt:lpstr>หมายเหตุ 5</vt:lpstr>
      <vt:lpstr>หมายเหตุ 6</vt:lpstr>
      <vt:lpstr>หมายเหตุ 6.1</vt:lpstr>
      <vt:lpstr>รายจ่ายจากรายรับ (รวมเฉพาะกิจ)</vt:lpstr>
      <vt:lpstr>รายละเอียดประกอบ</vt:lpstr>
      <vt:lpstr>งบทดลอง</vt:lpstr>
      <vt:lpstr>1</vt:lpstr>
      <vt:lpstr>2-4</vt:lpstr>
      <vt:lpstr>5</vt:lpstr>
      <vt:lpstr>ปรับปรุง</vt:lpstr>
      <vt:lpstr>'หมายเหตุ 4'!Print_Titles</vt:lpstr>
    </vt:vector>
  </TitlesOfParts>
  <Company>nzn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WincoolV5</dc:creator>
  <cp:lastModifiedBy>ComPC-04</cp:lastModifiedBy>
  <cp:lastPrinted>2014-11-21T04:59:12Z</cp:lastPrinted>
  <dcterms:created xsi:type="dcterms:W3CDTF">2012-05-22T04:37:16Z</dcterms:created>
  <dcterms:modified xsi:type="dcterms:W3CDTF">2014-11-24T09:20:44Z</dcterms:modified>
</cp:coreProperties>
</file>