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C-04\Desktop\"/>
    </mc:Choice>
  </mc:AlternateContent>
  <bookViews>
    <workbookView xWindow="0" yWindow="0" windowWidth="15345" windowHeight="6720"/>
  </bookViews>
  <sheets>
    <sheet name="รายรับจริงประกอบงบทดลอง" sheetId="1" r:id="rId1"/>
    <sheet name="งบทดลอง" sheetId="2" r:id="rId2"/>
    <sheet name="รายละเอียดประกอบงบทดลอง" sheetId="3" r:id="rId3"/>
    <sheet name="รายงานกระแสเงินสด" sheetId="4" r:id="rId4"/>
    <sheet name="รายงานรับ-จ่ายเงินสด" sheetId="6" r:id="rId5"/>
    <sheet name="Sheet1" sheetId="7" r:id="rId6"/>
    <sheet name="Sheet2" sheetId="9" r:id="rId7"/>
  </sheets>
  <calcPr calcId="152511"/>
</workbook>
</file>

<file path=xl/calcChain.xml><?xml version="1.0" encoding="utf-8"?>
<calcChain xmlns="http://schemas.openxmlformats.org/spreadsheetml/2006/main">
  <c r="D27" i="4" l="1"/>
  <c r="D22" i="4"/>
  <c r="D21" i="4"/>
  <c r="D19" i="4"/>
  <c r="D18" i="4"/>
  <c r="C19" i="4"/>
  <c r="D15" i="4"/>
  <c r="D9" i="4"/>
  <c r="D7" i="4"/>
  <c r="D6" i="4"/>
  <c r="C7" i="4"/>
  <c r="B27" i="6"/>
  <c r="B62" i="6" l="1"/>
  <c r="B61" i="6"/>
  <c r="B60" i="6"/>
  <c r="B58" i="6"/>
  <c r="B56" i="6"/>
  <c r="B51" i="6"/>
  <c r="B50" i="6"/>
  <c r="B48" i="6"/>
  <c r="B47" i="6"/>
  <c r="B46" i="6"/>
  <c r="B45" i="6"/>
  <c r="B44" i="6"/>
  <c r="B43" i="6"/>
  <c r="B42" i="6"/>
  <c r="B41" i="6"/>
  <c r="B40" i="6"/>
  <c r="B39" i="6"/>
  <c r="B38" i="6"/>
  <c r="B37" i="6"/>
  <c r="B30" i="6"/>
  <c r="B29" i="6"/>
  <c r="B21" i="6"/>
  <c r="B26" i="6"/>
  <c r="B17" i="6"/>
  <c r="B9" i="6"/>
  <c r="I22" i="3"/>
  <c r="I14" i="3"/>
  <c r="F85" i="1"/>
  <c r="F39" i="1"/>
  <c r="F31" i="1"/>
  <c r="F9" i="1"/>
  <c r="F59" i="1"/>
  <c r="E59" i="1"/>
  <c r="D28" i="4"/>
  <c r="B57" i="6"/>
  <c r="G66" i="6"/>
  <c r="B28" i="6"/>
  <c r="I7" i="3"/>
  <c r="D13" i="4" l="1"/>
  <c r="D12" i="4"/>
  <c r="D11" i="4"/>
  <c r="G68" i="6"/>
  <c r="D20" i="4"/>
  <c r="B55" i="6" l="1"/>
  <c r="A47" i="6"/>
  <c r="A45" i="6"/>
  <c r="A44" i="6"/>
  <c r="A43" i="6"/>
  <c r="A41" i="6"/>
  <c r="A37" i="6"/>
  <c r="D102" i="1"/>
  <c r="E14" i="2"/>
  <c r="E6" i="2"/>
  <c r="E5" i="2" l="1"/>
  <c r="I6" i="3" l="1"/>
  <c r="F123" i="1"/>
  <c r="D123" i="1"/>
  <c r="E123" i="1"/>
  <c r="C16" i="4" l="1"/>
  <c r="F82" i="1"/>
  <c r="E82" i="1"/>
  <c r="F114" i="1"/>
  <c r="E114" i="1"/>
  <c r="F102" i="1"/>
  <c r="E102" i="1"/>
  <c r="F79" i="1"/>
  <c r="E79" i="1"/>
  <c r="F63" i="1"/>
  <c r="E63" i="1"/>
  <c r="F55" i="1"/>
  <c r="E55" i="1"/>
  <c r="F15" i="1" l="1"/>
  <c r="F124" i="1" s="1"/>
  <c r="H124" i="1" s="1"/>
  <c r="E15" i="1"/>
  <c r="E124" i="1" s="1"/>
  <c r="D55" i="1"/>
  <c r="D63" i="1"/>
  <c r="D79" i="1"/>
  <c r="D114" i="1"/>
  <c r="D82" i="1"/>
  <c r="D15" i="1"/>
  <c r="E63" i="6"/>
  <c r="B63" i="6"/>
  <c r="A63" i="6"/>
  <c r="E31" i="6"/>
  <c r="B31" i="6"/>
  <c r="A31" i="6"/>
  <c r="D16" i="4"/>
  <c r="D29" i="4"/>
  <c r="C29" i="4"/>
  <c r="H9" i="3"/>
  <c r="G9" i="3"/>
  <c r="F9" i="3"/>
  <c r="I8" i="3"/>
  <c r="I5" i="3"/>
  <c r="I4" i="3"/>
  <c r="C36" i="2"/>
  <c r="D124" i="1" l="1"/>
  <c r="I9" i="3"/>
  <c r="D36" i="2" s="1"/>
  <c r="E36" i="2" s="1"/>
  <c r="D30" i="4"/>
  <c r="C30" i="4"/>
  <c r="B67" i="6"/>
  <c r="B68" i="6" s="1"/>
  <c r="E67" i="6"/>
  <c r="E68" i="6" s="1"/>
</calcChain>
</file>

<file path=xl/sharedStrings.xml><?xml version="1.0" encoding="utf-8"?>
<sst xmlns="http://schemas.openxmlformats.org/spreadsheetml/2006/main" count="640" uniqueCount="368">
  <si>
    <t>สำนักงานเทศบาลตำบลแม่พริก</t>
  </si>
  <si>
    <t>อำเภอแม่พริก  จังหวัดลำปาง</t>
  </si>
  <si>
    <t>รายรับจริงประกอบงบทดลองและรายงานรับ-จ่ายเงินสด</t>
  </si>
  <si>
    <t>รหัสบัญชี</t>
  </si>
  <si>
    <t>ประมาณการ</t>
  </si>
  <si>
    <t>รับจริงเดือนนี้</t>
  </si>
  <si>
    <t>รับจริงตลอดปี</t>
  </si>
  <si>
    <t>รายได้จัดเก็บเอง</t>
  </si>
  <si>
    <t>หมวดภาษีอากร</t>
  </si>
  <si>
    <t>411000</t>
  </si>
  <si>
    <t>(1)  ภาษีโรงเรือนและที่ดิน</t>
  </si>
  <si>
    <t>411001</t>
  </si>
  <si>
    <t>-</t>
  </si>
  <si>
    <t>(2)  ภาษีบำรุงท้องที่</t>
  </si>
  <si>
    <t>411002</t>
  </si>
  <si>
    <t>(3)  ภาษีป้าย</t>
  </si>
  <si>
    <t>411003</t>
  </si>
  <si>
    <t>(4)  อากรการฆ่าสัตว์</t>
  </si>
  <si>
    <t>411004</t>
  </si>
  <si>
    <t>(5)  ภาษีบำรุง อบจ.จากสถานค้าปลีกยาสูบ</t>
  </si>
  <si>
    <t>411006</t>
  </si>
  <si>
    <t>(6)  ภาษีบำรุง อบจ.จากสถานค้าปลีกน้ำมัน</t>
  </si>
  <si>
    <t>411007</t>
  </si>
  <si>
    <t>รวม</t>
  </si>
  <si>
    <t>หมวดค่าธรรมเนียม ค่าปรับและใบอนุญาต</t>
  </si>
  <si>
    <t>412000</t>
  </si>
  <si>
    <t>(1)  ค่าธรรมเนียมเกี่ยวกับควบคุมการฆ่าสัตว์และจำหน่ายเนื้อสัตว์</t>
  </si>
  <si>
    <t>412101</t>
  </si>
  <si>
    <t>(2)  ค่าธรรมเนียมเกี่ยวกับใบอนุญาตการขายสุรา</t>
  </si>
  <si>
    <t>412103</t>
  </si>
  <si>
    <t>(3)  ค่าธรรมเนียมเกี่ยวกับใบอนุญาตการพนัน</t>
  </si>
  <si>
    <t>412104</t>
  </si>
  <si>
    <t>(4)  ค่าธรรมเนียมเกี่ยวกับการจัดระเบียบจอดยานยนต์</t>
  </si>
  <si>
    <t>412105</t>
  </si>
  <si>
    <t>(5)  ค่าธรรมเนียมเกี่ยวกับการควบคุมอาคาร</t>
  </si>
  <si>
    <t>412106</t>
  </si>
  <si>
    <t>(6)  ค่าธรรมเนียมเก็บและขนมูลฝอย</t>
  </si>
  <si>
    <t>(7)  ค่าธรรมเนียมเก็บและขนอุจจาระหรือสิ่งปฏิกูล</t>
  </si>
  <si>
    <t>412108</t>
  </si>
  <si>
    <t>(8)  ค่าธรรมเนียมในการออกหนังสือรับรองการแจ้งการจัดตั้งสถานที่</t>
  </si>
  <si>
    <t>412109</t>
  </si>
  <si>
    <t xml:space="preserve">       จำหน่ายอาหารหรือสถานที่สะสมอาหารในอาคารหรือพื้นที่ใด</t>
  </si>
  <si>
    <t xml:space="preserve">       ซึ่งมีพื้นที่ไม่เกิน  200  ตารางเมตร</t>
  </si>
  <si>
    <t>(9)  ค่าธรรมเนียมเกี่ยวกับสุนานและณาปนสถาน</t>
  </si>
  <si>
    <t>412110</t>
  </si>
  <si>
    <t>(10)  ค่าธรรมเนียมปิดแผ่นป้ายประกาศ  หรือเขียนข้อความ หรือภาพ</t>
  </si>
  <si>
    <t>412111</t>
  </si>
  <si>
    <t xml:space="preserve">         ติดตั้ง เขียนป้ายหรือเอกสาร หรือทิ้ง หรือโปรยแผ่นประกาศ เพื่อ</t>
  </si>
  <si>
    <t xml:space="preserve">        โฆษณาแก่ประชาชน</t>
  </si>
  <si>
    <t>(11)  ค่าธรรมเนียมเกี่ยวกับการทะเบียนราษฎร</t>
  </si>
  <si>
    <t>412112</t>
  </si>
  <si>
    <t>(12)  ค่าธรรมเนียมเกี่ยวกับบัตรประจำตัวประชาชน</t>
  </si>
  <si>
    <t>412113</t>
  </si>
  <si>
    <t>(13)  ค่าธรรมเนียมเกี่ยวกับโรคพิษสุนัขบ้า</t>
  </si>
  <si>
    <t>412115</t>
  </si>
  <si>
    <t>รับจริง</t>
  </si>
  <si>
    <t>(14)  ค่าธรรมเนียมเกี่ยวกับการส่งเสริมและรักษาคุณภาพสิ่งแวดล้อม</t>
  </si>
  <si>
    <t>412125</t>
  </si>
  <si>
    <t xml:space="preserve">          แห่งชาติ</t>
  </si>
  <si>
    <t>(15)  ค่าธรรมเนียมจดทะเบียนพาณิชย์</t>
  </si>
  <si>
    <t>412128</t>
  </si>
  <si>
    <t>(16)  ค่าปรับผู้กระทำความผิดกฎหมายการจัดระเบียบจอดยานยนต์</t>
  </si>
  <si>
    <t>412201</t>
  </si>
  <si>
    <t>(17)  ค่าปรับผู้กระทำผิดกฎหมายจราจรทางบก</t>
  </si>
  <si>
    <t>412202</t>
  </si>
  <si>
    <t>(18)  ค่าปรับผู้กระทำผิดกฎหมายการป้องกันและระงับอัคคีภัย</t>
  </si>
  <si>
    <t>412203</t>
  </si>
  <si>
    <t>(19)  ค่าปรับผู้กระทำผิดกฎหมายและข้อบังคับท้องถิ่น</t>
  </si>
  <si>
    <t>412209</t>
  </si>
  <si>
    <t>(20)  ค่าปรับการผิดสัญญา</t>
  </si>
  <si>
    <t>412210</t>
  </si>
  <si>
    <t>(21)  ค่าปรับอื่น ๆ</t>
  </si>
  <si>
    <t>412299</t>
  </si>
  <si>
    <t>(22)  ค่าใบอนุญาตรับทำการเก็บ ขน หรือ กำจัดสิ่งปฏิกูลหรือมูลฝอย</t>
  </si>
  <si>
    <t>412301</t>
  </si>
  <si>
    <t>(23)  ค่าใบอนุญาตจัดตั้งตลาด</t>
  </si>
  <si>
    <t>412306</t>
  </si>
  <si>
    <t>(24)  ค่าใบอนุญาตจัดตั้งสถานที่จำหน่ายอาหารหรือสถานที่สะสมอา</t>
  </si>
  <si>
    <t>412304</t>
  </si>
  <si>
    <t xml:space="preserve">         หารในอาคารหรือพื้นที่ใด ซึ่งมีพื้นที่เกิน 200  ตารางเมตร</t>
  </si>
  <si>
    <t>(25)  ค่าใบอนุญาตจำหน่ายสินค้าในที่หรือทางสาธารณะ</t>
  </si>
  <si>
    <t>412305</t>
  </si>
  <si>
    <t>(26)  ค่าใบอนุญาตเกี่ยวกับควบคุมอาคาร</t>
  </si>
  <si>
    <t>412307</t>
  </si>
  <si>
    <t>(27)  ค่าใบอนุญาตเกี่ยวกับการโฆษณาโดยใช้เครื่องขยายเสียง</t>
  </si>
  <si>
    <t>412308</t>
  </si>
  <si>
    <t xml:space="preserve">(28)  ค่าใบอนุญาตอื่น ๆ </t>
  </si>
  <si>
    <t>412399</t>
  </si>
  <si>
    <t>หมวดรายได้จากทรัพย์สิน</t>
  </si>
  <si>
    <t>413000</t>
  </si>
  <si>
    <t>(1)  ค่าเช่าที่ดิน</t>
  </si>
  <si>
    <t>413001</t>
  </si>
  <si>
    <t>(2)  ค่าเช่าหรือค่าบริการสถานที่</t>
  </si>
  <si>
    <t>413002</t>
  </si>
  <si>
    <t>(3)  ดอกเบี้ยเงินฝากธนาคาร</t>
  </si>
  <si>
    <t>413003</t>
  </si>
  <si>
    <t>(4)  ดอกเบี้ยเงินฝาก ก.ส.ท.</t>
  </si>
  <si>
    <t>(5)  เงินปันผลหรือเงินรางวัลต่าง ๆ</t>
  </si>
  <si>
    <t>413004</t>
  </si>
  <si>
    <t>(6)  ค่าตอบแทนตามที่กฎหมายกำหนด</t>
  </si>
  <si>
    <t>413005</t>
  </si>
  <si>
    <t>หมวดรายได้จากสาธารณูปโภคและการพาณิชย์</t>
  </si>
  <si>
    <t>414000</t>
  </si>
  <si>
    <t>(1)  เงินช่วยเหลือท้องถิ่นจากกิจการเฉพาะการ</t>
  </si>
  <si>
    <t>414003</t>
  </si>
  <si>
    <t>(2)  เงินสะสมจากการโอนกิจการสาธารณูปโภคหรือการพาณิชย์</t>
  </si>
  <si>
    <t>414004</t>
  </si>
  <si>
    <t>(3)  รายได้จากสาธารณูปโภคและการพาณิชย์ (ไม่แยกเป็นงบเฉพาะการ)</t>
  </si>
  <si>
    <t>414006</t>
  </si>
  <si>
    <t>รายได้เบ็ดเตล็ด</t>
  </si>
  <si>
    <t>415000</t>
  </si>
  <si>
    <t>(1)  เงินที่มีผู้อุทิศให้</t>
  </si>
  <si>
    <t>415003</t>
  </si>
  <si>
    <t>(2)  ค่าขายแบบแปลน</t>
  </si>
  <si>
    <t>415004</t>
  </si>
  <si>
    <t>(3)  ค่าเขียนแบบแปลน</t>
  </si>
  <si>
    <t>415005</t>
  </si>
  <si>
    <t>(4)  ค่าจำหน่ายแบบพิมพ์และคำร้อง</t>
  </si>
  <si>
    <t>415006</t>
  </si>
  <si>
    <t>(5)  ค่ารับรองสำเนาและถ่ายเอกสาร</t>
  </si>
  <si>
    <t>415007</t>
  </si>
  <si>
    <t>(6)  ค่าสมัครสมาชิกห้องสมุด</t>
  </si>
  <si>
    <t>415008</t>
  </si>
  <si>
    <t>(7)  รายได้เบ็ดเตล็ดอื่น ๆ</t>
  </si>
  <si>
    <t>415999</t>
  </si>
  <si>
    <t>หมวดรายได้จากทุน</t>
  </si>
  <si>
    <t>416000</t>
  </si>
  <si>
    <t>(1)  ค่าขายทอดตลาดทรัพย์สิน</t>
  </si>
  <si>
    <t>416001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</si>
  <si>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</si>
  <si>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</si>
  <si>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421000</t>
  </si>
  <si>
    <t>(1)  ภาษีและค่าธรรมเนียมรถยนต์หรือล้อเลื่อน</t>
  </si>
  <si>
    <t>421001</t>
  </si>
  <si>
    <t>(2) ภาษีมูลค่าเพิ่มตาม พ.ร.บ.แผนและกระจายอำนาจ</t>
  </si>
  <si>
    <t>421002</t>
  </si>
  <si>
    <t>(3)  ภาษีมูลค่าเพิ่ม 1 ใน 9</t>
  </si>
  <si>
    <t>421004</t>
  </si>
  <si>
    <t>(4)  ภาษีบำรุง อบจ.จากภาษีมูลค่าเพิ่มที่จัดเก็บตามประมวลรัษฎากร5%</t>
  </si>
  <si>
    <t>421003</t>
  </si>
  <si>
    <t>(5)  ภาษีธุรกิจเฉพาะ</t>
  </si>
  <si>
    <t>421005</t>
  </si>
  <si>
    <t>(6)  ภาษีสุรา</t>
  </si>
  <si>
    <t>421006</t>
  </si>
  <si>
    <t>(7)  ภาษีสรรพสามิต</t>
  </si>
  <si>
    <t>421007</t>
  </si>
  <si>
    <t>(8)  ภาษีการพนัน</t>
  </si>
  <si>
    <t>421008</t>
  </si>
  <si>
    <t>(9)  ภาษีแสตมป์ยาสูบ</t>
  </si>
  <si>
    <t>421009</t>
  </si>
  <si>
    <t>(10)  ค่าภาคหลวงและค่าธรรมเนียมป่าไม้</t>
  </si>
  <si>
    <t>421011</t>
  </si>
  <si>
    <t>(11)  ค่าภาคหลวงแร่</t>
  </si>
  <si>
    <t>421012</t>
  </si>
  <si>
    <t>(12)  ค่าภาคหลวงปิโตรเลียม</t>
  </si>
  <si>
    <t>421013</t>
  </si>
  <si>
    <t>(13)  เงินที่เก็บตามกฎหมายว่าด้วยอุทยานแห่งชาติ</t>
  </si>
  <si>
    <t>421014</t>
  </si>
  <si>
    <t>(14)  ค่าธรรมเนียมจดทะเบียนสิทธิและนิติกรรมที่ดิน</t>
  </si>
  <si>
    <t>421015</t>
  </si>
  <si>
    <t>(15)  อากรประทานบัตรและอาชญาบัตรประมง</t>
  </si>
  <si>
    <t>421016</t>
  </si>
  <si>
    <t>(16)  ค่าธรรมเนียมน้ำบาดาลและใช้น้ำบาดาล</t>
  </si>
  <si>
    <t>(17)  ค่าธรรมเนียมสนามบิน</t>
  </si>
  <si>
    <t>รายได้ที่รัฐบาลอุดหนุนให้องค์กรปกครองส่วนท้องถิ่น</t>
  </si>
  <si>
    <t>หมวดเงินอุดหนุน</t>
  </si>
  <si>
    <t>430000</t>
  </si>
  <si>
    <t>(1)  เงินอุดหนุนเพื่อการบูรณะท้องถิ่นและกิจการอื่นทั่วไป (หรือเงิน</t>
  </si>
  <si>
    <t>431000</t>
  </si>
  <si>
    <t xml:space="preserve">       อุดหนุนทั่วไป)</t>
  </si>
  <si>
    <t>(2)  เงินอุดหนุนทั่วไป สำหรับดำเนินการตามอำนาจหน้าที่และภารกิจฯ</t>
  </si>
  <si>
    <t>431002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</si>
  <si>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</si>
  <si>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</si>
  <si>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440000</t>
  </si>
  <si>
    <t>441001</t>
  </si>
  <si>
    <t>441002</t>
  </si>
  <si>
    <t>รวมทั้งสิ้น</t>
  </si>
  <si>
    <t>2000</t>
  </si>
  <si>
    <t>2001</t>
  </si>
  <si>
    <t>(2)  เงินอุดหนุนทั่วไป (ถ่ายโอน)</t>
  </si>
  <si>
    <t>2002</t>
  </si>
  <si>
    <t>เทศบาลตำบลแม่พริก</t>
  </si>
  <si>
    <t>งบทดลอง</t>
  </si>
  <si>
    <t>รายการ</t>
  </si>
  <si>
    <t>เดบิต</t>
  </si>
  <si>
    <t>เครดิต</t>
  </si>
  <si>
    <t xml:space="preserve">เงินฝากธนาคาร - ประเภทออมทรัพย์  เลขที่บัญชี 835-2 </t>
  </si>
  <si>
    <t>110201</t>
  </si>
  <si>
    <t>เงินฝากธนาคาร - ประเภทออมทรัพย์  เลขที่บัญชี 91352-5</t>
  </si>
  <si>
    <t>เงินฝาก  ก.ส.ท.</t>
  </si>
  <si>
    <t>120200</t>
  </si>
  <si>
    <t>ทรัพย์สินเกิดจากเงินกู้</t>
  </si>
  <si>
    <t>130600</t>
  </si>
  <si>
    <t>งบกลาง</t>
  </si>
  <si>
    <t>510000</t>
  </si>
  <si>
    <t>เงินเดือนฝ่ายการเมือง</t>
  </si>
  <si>
    <t>521000</t>
  </si>
  <si>
    <t>เงินเดือนฝ่ายประจำ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</si>
  <si>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</si>
  <si>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</si>
  <si>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</si>
  <si>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</si>
  <si>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</si>
  <si>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</si>
  <si>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</si>
  <si>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</si>
  <si>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</si>
  <si>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 xml:space="preserve">ค่าครุภัณฑ์ </t>
  </si>
  <si>
    <t>541000</t>
  </si>
  <si>
    <t>542000</t>
  </si>
  <si>
    <t>รายจ่ายอื่น</t>
  </si>
  <si>
    <t>550000</t>
  </si>
  <si>
    <t>เงินอุดหนุน</t>
  </si>
  <si>
    <t>560000</t>
  </si>
  <si>
    <t>ลูกหนี้เงินยืมเงินงบประมาณ</t>
  </si>
  <si>
    <t>110605</t>
  </si>
  <si>
    <t>เงินกู้ ก.ส.ท.</t>
  </si>
  <si>
    <t>220101</t>
  </si>
  <si>
    <t>เงินรับฝาก (หมายเหตุ 2)</t>
  </si>
  <si>
    <t>230100</t>
  </si>
  <si>
    <t>เงินสะสม</t>
  </si>
  <si>
    <t>300000</t>
  </si>
  <si>
    <t>เงินทุนสำรองเงินสะสม</t>
  </si>
  <si>
    <t>320000</t>
  </si>
  <si>
    <t>รายรับ (หมายเหตุ 1)</t>
  </si>
  <si>
    <t>400000</t>
  </si>
  <si>
    <t>รายละเอียดประกอบงบทดลองและรายงานรับ - จ่ายเงินสด</t>
  </si>
  <si>
    <r>
      <t>เงินรับฝาก</t>
    </r>
    <r>
      <rPr>
        <sz val="16"/>
        <rFont val="Angsana New"/>
        <family val="1"/>
      </rPr>
      <t xml:space="preserve">   (หมายเหตุ  2)</t>
    </r>
  </si>
  <si>
    <t xml:space="preserve"> </t>
  </si>
  <si>
    <t>ยอดยกมา</t>
  </si>
  <si>
    <t>รับ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</si>
  <si>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</si>
  <si>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</si>
  <si>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</si>
  <si>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</si>
  <si>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5%</t>
  </si>
  <si>
    <t>รายงานกระแสเงินสด</t>
  </si>
  <si>
    <t>เดือนนี้</t>
  </si>
  <si>
    <t>ตั้งแต่ต้นปีถึงปัจจุบัน</t>
  </si>
  <si>
    <t>รายรับ</t>
  </si>
  <si>
    <t>รับเงินรายรับ</t>
  </si>
  <si>
    <t>รับเงินรับฝาก</t>
  </si>
  <si>
    <t>รายจ่าย</t>
  </si>
  <si>
    <t>จ่ายเงินตามงบประมาณ</t>
  </si>
  <si>
    <t>จ่ายเงินรับฝาก</t>
  </si>
  <si>
    <t>รับสูงหรือ (ต่ำ) กว่าจ่าย</t>
  </si>
  <si>
    <t>รายงานรับ-จ่ายเงินสด</t>
  </si>
  <si>
    <t>จนถึงปัจจุบัน</t>
  </si>
  <si>
    <t>เกิดขึ้นจริง</t>
  </si>
  <si>
    <t>(บาท)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</si>
  <si>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</si>
  <si>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</si>
  <si>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</si>
  <si>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</si>
  <si>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รายได้จากทุน</t>
  </si>
  <si>
    <t>ภาษีจัดสรร</t>
  </si>
  <si>
    <t>เงินอุดหนุนทั่วไป</t>
  </si>
  <si>
    <t>441000</t>
  </si>
  <si>
    <t>เงินอุดหนุนเบี้ยยังชีพคนชรา (ถ่ายโอน)</t>
  </si>
  <si>
    <t>เงินรับฝาก-ภาษีเงินได้หัก ณ ที่จ่าย</t>
  </si>
  <si>
    <t>230102</t>
  </si>
  <si>
    <t>เงินรับฝาก-เงินประกันสัญญา</t>
  </si>
  <si>
    <t>230108</t>
  </si>
  <si>
    <t>รวมรายรับ</t>
  </si>
  <si>
    <t>ค่าครุภัณฑ์</t>
  </si>
  <si>
    <t xml:space="preserve">ค่าที่ดินและสิ่งก่อสร้าง </t>
  </si>
  <si>
    <t>ลูกหนี้เงินยืมงบประมาณ</t>
  </si>
  <si>
    <t>ภาษีหัก ณ ที่จ่าย</t>
  </si>
  <si>
    <t>รวมรายจ่าย</t>
  </si>
  <si>
    <t>สูงกว่า</t>
  </si>
  <si>
    <t>(24)  ค่าใบอนุญาตประกอบการค้าที่เป็นอันตรายต่อสุขภาพ</t>
  </si>
  <si>
    <t>412303</t>
  </si>
  <si>
    <t>ลูกหนี้เงินยืมเงินสะสม</t>
  </si>
  <si>
    <t>110606</t>
  </si>
  <si>
    <t>ค่าจ้างประจำ</t>
  </si>
  <si>
    <t>ค่าจ้างชั่วคราว</t>
  </si>
  <si>
    <t>รายรับ                                                       รายจ่าย</t>
  </si>
  <si>
    <t>จ่ายเงินลูกหนี้เงินยืมเงินสะสม</t>
  </si>
  <si>
    <t>(ลงชื่อ).................................................</t>
  </si>
  <si>
    <t xml:space="preserve">  (ลงชื่อ).................................................</t>
  </si>
  <si>
    <t xml:space="preserve">            (นายยุทธศาสตร์     วินิจ)</t>
  </si>
  <si>
    <t xml:space="preserve">           ปลัดเทศบาลตำบลแม่พริก</t>
  </si>
  <si>
    <t>(ลงชื่อ)....................................................</t>
  </si>
  <si>
    <t xml:space="preserve">          นายกเทศมนตรีตำบลแม่พริก</t>
  </si>
  <si>
    <t>110202</t>
  </si>
  <si>
    <t>เงินเดือนพนักงาน</t>
  </si>
  <si>
    <t>เงินอุดหนุนเบี้ยยังชีพคนพิการ (ถ่ายโอน)</t>
  </si>
  <si>
    <t>รับเงินลูกหนี้เงินยืมเงินงบประมาณ</t>
  </si>
  <si>
    <t>จ่ายลูกหนี้เงินยืมเงินงบประมาณ</t>
  </si>
  <si>
    <t>รับเงินสะสม</t>
  </si>
  <si>
    <t>เงินอุดหนุนเฉพาะกิจศูนย์พัฒนาเด็กเล็ก</t>
  </si>
  <si>
    <t>รับเงินอุดหนุนเฉพาะกิจศูนย์พัฒนาเด็กเล็ก</t>
  </si>
  <si>
    <t>412107</t>
  </si>
  <si>
    <t>เงินฝากกสท.</t>
  </si>
  <si>
    <t>รายจ่ายงบกลาง (ก)</t>
  </si>
  <si>
    <t>จ่ายเงินฝากกสท.</t>
  </si>
  <si>
    <t xml:space="preserve">       นักวิชาการเงินและบัญชี</t>
  </si>
  <si>
    <t>........................................................ผู้จัดทำ</t>
  </si>
  <si>
    <t xml:space="preserve">        (นางอรอุษา  ซื่อวัฒนะ)</t>
  </si>
  <si>
    <t>รายจ่ายเงินเดือน (ก)</t>
  </si>
  <si>
    <t>เงินฝากธนาคาร - ประเภทประจำ เลขที่บัญชี  776-5</t>
  </si>
  <si>
    <t>(1)  เงินอุดหนุนศูนย์เด็กเล็ก</t>
  </si>
  <si>
    <t>(2)  เงินอุดหนุนเบี้ยยังชีพคนชรา</t>
  </si>
  <si>
    <t>(3)  เงินอุดหนุนเบี้ยยังชีพคนพิการ</t>
  </si>
  <si>
    <t>ประกันสังคม</t>
  </si>
  <si>
    <t>เงินรับฝาก-เงินประกันสังคม</t>
  </si>
  <si>
    <t>เงินรับฝาก-ค่าใช้จ่าย 5%</t>
  </si>
  <si>
    <t>900</t>
  </si>
  <si>
    <t>เงินอุดหนุนเฉพาะกิจเหลือจ่าย (คนชรา+คนพิการ)</t>
  </si>
  <si>
    <t>รับเงินอุดหนุนเฉพาะกิจเบี้ยยังชีพคนพิการ</t>
  </si>
  <si>
    <t>รับเงินอุดหนุนเฉพาะกิจเบี้ยยังชีพคนชรา</t>
  </si>
  <si>
    <t>536000</t>
  </si>
  <si>
    <t>903</t>
  </si>
  <si>
    <t>เงินรับฝากอื่น ๆ</t>
  </si>
  <si>
    <t xml:space="preserve">เงินรับฝากอื่น ๆ </t>
  </si>
  <si>
    <t>(5)  เงินสนับสนุนกองทุนส่งเสริมการจัดสวัสดิการ</t>
  </si>
  <si>
    <t>(6)  เงินสนับสนุนกิจกรรมสร้างสรรค์สำหรับเด็กและเยาวชน</t>
  </si>
  <si>
    <t>เงินฝากธนาคาร - ประเภทประจำ เลขที่บัญชี  161-1</t>
  </si>
  <si>
    <t>ค่าที่ดินและสิ่งก่อสร้าง</t>
  </si>
  <si>
    <r>
      <t>รายจ่ายรอจ่าย</t>
    </r>
    <r>
      <rPr>
        <sz val="16"/>
        <rFont val="Angsana New"/>
        <family val="1"/>
      </rPr>
      <t xml:space="preserve">    (หมายเหตุ  3)</t>
    </r>
  </si>
  <si>
    <t xml:space="preserve">  เงินตอบแทนอื่นเป็นกรณีพิศษ (เงินรางวัลประจำปี โบนัส)</t>
  </si>
  <si>
    <t>ปีงบประมาณ  2557</t>
  </si>
  <si>
    <r>
      <t>รายรับ</t>
    </r>
    <r>
      <rPr>
        <sz val="16"/>
        <rFont val="Angsana New"/>
        <family val="1"/>
      </rPr>
      <t xml:space="preserve">  หมายเหตุ 1</t>
    </r>
  </si>
  <si>
    <t>รับเงินคืนค่าครองชีพพนักงาน</t>
  </si>
  <si>
    <t>จ่ายเงินเบี้ยยังชีพผู้สูงอายุ/ผู้พิการเหลือจ่าย</t>
  </si>
  <si>
    <t>รับเงินคืน - ค่าสาธารณูปโภค</t>
  </si>
  <si>
    <t>รับเงินคืนค่าจ้างชั่วคราว, ค่าสาธารณูปโภค</t>
  </si>
  <si>
    <t>งบกลาง (ก)</t>
  </si>
  <si>
    <t>ผู้จัดทำ</t>
  </si>
  <si>
    <t>เงินเดือน (ก)</t>
  </si>
  <si>
    <t xml:space="preserve">                                                     ผู้จัดทำ</t>
  </si>
  <si>
    <t xml:space="preserve">              (นายสวัสดิ์  หอมจิตร)</t>
  </si>
  <si>
    <t>รับเงินคืน - ค่าใช้สอย</t>
  </si>
  <si>
    <t>รับเงินคืน-ค่าใช้สอย</t>
  </si>
  <si>
    <t>ค่ารักษาพยาบาล (สปสช.)</t>
  </si>
  <si>
    <t>5yPeFSJw</t>
  </si>
  <si>
    <t>(4)  เงินอุดหนุน ค่าจัดการเรียนการสอน ศพด.</t>
  </si>
  <si>
    <t>ผู้อำนวยการกองคลัง</t>
  </si>
  <si>
    <t xml:space="preserve">                       นายกเทศมนตรีตำบลแม่พริก</t>
  </si>
  <si>
    <t>ค่าวัสดุ (ก)</t>
  </si>
  <si>
    <t xml:space="preserve">              (นางสาววรรณิดา  ธรรมบุญเป็ง)                         (นายยุทธศาสตร์  วินิจ)                            (นายสวัสดิ์  หอมจิตร)</t>
  </si>
  <si>
    <t xml:space="preserve">                        ผู้อำนวยการกองคลัง                            ปลัดเทศบาลตำบลแม่พริก</t>
  </si>
  <si>
    <t>รายจ่ายค่าวัสดุ (ก)</t>
  </si>
  <si>
    <t>รายจ่ายวัสดุ (ก)</t>
  </si>
  <si>
    <t xml:space="preserve">    (นางสาววรรณิดา  ธรรมบุญเป็ง)</t>
  </si>
  <si>
    <t>รายได้ค่าปรับผิดสัญญา</t>
  </si>
  <si>
    <t xml:space="preserve">                                           ผู้จัดทำ</t>
  </si>
  <si>
    <t xml:space="preserve">        วันที่    30  กันยายน  2557</t>
  </si>
  <si>
    <r>
      <t>รายจ่ายค้างจ่าย</t>
    </r>
    <r>
      <rPr>
        <sz val="16"/>
        <rFont val="Angsana New"/>
        <family val="1"/>
      </rPr>
      <t xml:space="preserve">    (หมายเหตุ  4)</t>
    </r>
  </si>
  <si>
    <t>โครงการก่อสร้างถนน คสล. สายหนองดินจี่  ซอย 2 บ้านท่าด่าน</t>
  </si>
  <si>
    <t>โครงการก่อสร้างปรับปรุงประตูระบายน้ำลำเหมืองท่าโทก บ้านท่าด่าน ม.2</t>
  </si>
  <si>
    <t>โครงการก่อสร้างรางระบายน้ำ คสล. พร้อมฝาปิดถนนเจริญราษฎร์ ซอย 4</t>
  </si>
  <si>
    <t>โครงการปรับปรุงก่อสร้างอาคารป้องกันและบรรเทาสาธารณภัย</t>
  </si>
  <si>
    <t>โครงการก่อสร้างอาคารเก็บพัสดุเทศบาลตำบลแม่พริก</t>
  </si>
  <si>
    <t>โครงการก่อสร้างวางท่อระบายน้ำ ค.ส.ล. พร้อมบ่อพัก ซอย 1 หมู่ที่  1</t>
  </si>
  <si>
    <t>ณ  วันที่  30 กันยายน  2557</t>
  </si>
  <si>
    <t>เงินฝากธนาคาร - ประเภทกระแสรายวัน  เลขที่บัญชี 365-8</t>
  </si>
  <si>
    <t>เงินฝากจังหวัด</t>
  </si>
  <si>
    <t>110203</t>
  </si>
  <si>
    <t>120100</t>
  </si>
  <si>
    <t>210500</t>
  </si>
  <si>
    <t>210402</t>
  </si>
  <si>
    <t>รายจ่ายรอจ่าย  (หมายเหตุ 3)</t>
  </si>
  <si>
    <t>รายจ่ายค้างจ่าย  (หมายเหตุ  4 )</t>
  </si>
  <si>
    <t>เดือน   กันยายน   2557</t>
  </si>
  <si>
    <t>ภาษีโรงเรือนและที่ดิน</t>
  </si>
  <si>
    <t>เมื่อวันที่  30  กันยายน  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</si>
</sst>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Angsana New"/>
      <family val="1"/>
    </font>
    <font>
      <sz val="16"/>
      <name val="Arial"/>
      <family val="2"/>
    </font>
    <font>
      <b/>
      <sz val="16"/>
      <name val="Angsana New"/>
      <family val="1"/>
    </font>
    <font>
      <sz val="20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u/>
      <sz val="16"/>
      <name val="Angsana New"/>
      <family val="1"/>
    </font>
    <font>
      <sz val="14"/>
      <color theme="1"/>
      <name val="Angsana New"/>
      <family val="1"/>
    </font>
    <font>
      <sz val="14"/>
      <color theme="1"/>
      <name val="Tahoma"/>
      <family val="2"/>
      <charset val="222"/>
      <scheme val="minor"/>
    </font>
    <font>
      <u/>
      <sz val="15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sz val="16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sz val="15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5"/>
      <name val="Arial"/>
      <family val="2"/>
    </font>
    <font>
      <sz val="15"/>
      <color theme="1"/>
      <name val="Angsana New"/>
      <family val="1"/>
    </font>
    <font>
      <b/>
      <sz val="1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2" fillId="0" borderId="0"/>
  </cellStyleXfs>
  <cellXfs count="199">
    <xf numFmtId="0" fontId="0" fillId="0" borderId="0" xfId="0"/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0" fontId="3" fillId="0" borderId="6" xfId="2" applyFont="1" applyBorder="1"/>
    <xf numFmtId="0" fontId="3" fillId="0" borderId="5" xfId="2" applyFont="1" applyBorder="1" applyAlignment="1">
      <alignment horizontal="center"/>
    </xf>
    <xf numFmtId="0" fontId="3" fillId="0" borderId="7" xfId="2" applyFont="1" applyBorder="1"/>
    <xf numFmtId="49" fontId="3" fillId="0" borderId="7" xfId="2" applyNumberFormat="1" applyFont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3" fillId="0" borderId="8" xfId="2" applyFont="1" applyBorder="1"/>
    <xf numFmtId="0" fontId="3" fillId="0" borderId="7" xfId="2" applyFont="1" applyBorder="1" applyAlignment="1">
      <alignment horizontal="center"/>
    </xf>
    <xf numFmtId="49" fontId="3" fillId="0" borderId="5" xfId="2" applyNumberFormat="1" applyFont="1" applyBorder="1" applyAlignment="1">
      <alignment horizontal="center"/>
    </xf>
    <xf numFmtId="0" fontId="3" fillId="0" borderId="0" xfId="2" applyFont="1" applyBorder="1"/>
    <xf numFmtId="0" fontId="3" fillId="0" borderId="9" xfId="2" applyFont="1" applyBorder="1"/>
    <xf numFmtId="0" fontId="5" fillId="0" borderId="1" xfId="2" applyFont="1" applyBorder="1"/>
    <xf numFmtId="0" fontId="5" fillId="0" borderId="2" xfId="2" applyFont="1" applyBorder="1"/>
    <xf numFmtId="0" fontId="5" fillId="0" borderId="8" xfId="2" applyFont="1" applyBorder="1"/>
    <xf numFmtId="0" fontId="5" fillId="0" borderId="9" xfId="2" applyFont="1" applyBorder="1"/>
    <xf numFmtId="0" fontId="5" fillId="0" borderId="9" xfId="2" applyFont="1" applyBorder="1" applyAlignment="1">
      <alignment horizontal="center"/>
    </xf>
    <xf numFmtId="49" fontId="3" fillId="0" borderId="5" xfId="2" applyNumberFormat="1" applyFont="1" applyBorder="1"/>
    <xf numFmtId="4" fontId="3" fillId="0" borderId="7" xfId="2" applyNumberFormat="1" applyFont="1" applyBorder="1"/>
    <xf numFmtId="4" fontId="3" fillId="0" borderId="7" xfId="2" applyNumberFormat="1" applyFont="1" applyBorder="1" applyAlignment="1">
      <alignment horizontal="center"/>
    </xf>
    <xf numFmtId="0" fontId="2" fillId="0" borderId="8" xfId="2" applyBorder="1"/>
    <xf numFmtId="0" fontId="2" fillId="0" borderId="9" xfId="2" applyBorder="1"/>
    <xf numFmtId="49" fontId="3" fillId="0" borderId="8" xfId="2" applyNumberFormat="1" applyFont="1" applyBorder="1" applyAlignment="1">
      <alignment horizontal="center"/>
    </xf>
    <xf numFmtId="49" fontId="2" fillId="0" borderId="8" xfId="2" applyNumberFormat="1" applyBorder="1" applyAlignment="1">
      <alignment horizontal="center"/>
    </xf>
    <xf numFmtId="4" fontId="3" fillId="0" borderId="0" xfId="2" applyNumberFormat="1" applyFont="1" applyBorder="1"/>
    <xf numFmtId="4" fontId="3" fillId="0" borderId="8" xfId="2" applyNumberFormat="1" applyFont="1" applyBorder="1"/>
    <xf numFmtId="0" fontId="4" fillId="0" borderId="9" xfId="2" applyFont="1" applyBorder="1"/>
    <xf numFmtId="4" fontId="3" fillId="0" borderId="7" xfId="2" applyNumberFormat="1" applyFont="1" applyBorder="1" applyAlignment="1">
      <alignment horizontal="right"/>
    </xf>
    <xf numFmtId="4" fontId="3" fillId="0" borderId="8" xfId="2" applyNumberFormat="1" applyFont="1" applyBorder="1" applyAlignment="1">
      <alignment horizontal="center"/>
    </xf>
    <xf numFmtId="4" fontId="3" fillId="0" borderId="10" xfId="2" applyNumberFormat="1" applyFont="1" applyBorder="1" applyAlignment="1">
      <alignment horizontal="right"/>
    </xf>
    <xf numFmtId="0" fontId="3" fillId="0" borderId="8" xfId="2" applyFont="1" applyBorder="1" applyAlignment="1">
      <alignment horizontal="center"/>
    </xf>
    <xf numFmtId="0" fontId="2" fillId="0" borderId="8" xfId="2" applyBorder="1" applyAlignment="1">
      <alignment horizontal="center"/>
    </xf>
    <xf numFmtId="0" fontId="2" fillId="0" borderId="11" xfId="2" applyBorder="1" applyAlignment="1">
      <alignment horizontal="center"/>
    </xf>
    <xf numFmtId="0" fontId="2" fillId="0" borderId="0" xfId="2" applyBorder="1" applyAlignment="1">
      <alignment horizontal="center"/>
    </xf>
    <xf numFmtId="4" fontId="3" fillId="0" borderId="0" xfId="2" applyNumberFormat="1" applyFont="1" applyBorder="1" applyAlignment="1">
      <alignment horizontal="right"/>
    </xf>
    <xf numFmtId="4" fontId="3" fillId="0" borderId="5" xfId="2" applyNumberFormat="1" applyFont="1" applyBorder="1" applyAlignment="1">
      <alignment horizontal="center"/>
    </xf>
    <xf numFmtId="4" fontId="3" fillId="0" borderId="13" xfId="2" applyNumberFormat="1" applyFont="1" applyBorder="1"/>
    <xf numFmtId="0" fontId="5" fillId="0" borderId="0" xfId="2" applyFont="1" applyBorder="1"/>
    <xf numFmtId="4" fontId="3" fillId="0" borderId="14" xfId="2" applyNumberFormat="1" applyFont="1" applyBorder="1" applyAlignment="1">
      <alignment horizontal="right"/>
    </xf>
    <xf numFmtId="0" fontId="2" fillId="0" borderId="7" xfId="2" applyBorder="1" applyAlignment="1">
      <alignment horizontal="center"/>
    </xf>
    <xf numFmtId="0" fontId="2" fillId="0" borderId="10" xfId="2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9" xfId="2" applyFont="1" applyBorder="1"/>
    <xf numFmtId="0" fontId="7" fillId="0" borderId="2" xfId="2" applyFont="1" applyBorder="1"/>
    <xf numFmtId="0" fontId="7" fillId="0" borderId="9" xfId="2" applyFont="1" applyBorder="1" applyAlignment="1">
      <alignment horizontal="left"/>
    </xf>
    <xf numFmtId="49" fontId="7" fillId="0" borderId="9" xfId="2" applyNumberFormat="1" applyFont="1" applyBorder="1"/>
    <xf numFmtId="0" fontId="7" fillId="0" borderId="0" xfId="2" applyFont="1" applyBorder="1"/>
    <xf numFmtId="0" fontId="7" fillId="0" borderId="0" xfId="2" applyFont="1" applyFill="1" applyBorder="1"/>
    <xf numFmtId="0" fontId="7" fillId="0" borderId="0" xfId="2" applyFont="1"/>
    <xf numFmtId="0" fontId="9" fillId="0" borderId="0" xfId="0" applyFont="1"/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5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/>
    <xf numFmtId="187" fontId="3" fillId="0" borderId="0" xfId="1" applyFont="1" applyBorder="1" applyAlignment="1">
      <alignment horizontal="center"/>
    </xf>
    <xf numFmtId="4" fontId="5" fillId="0" borderId="0" xfId="0" applyNumberFormat="1" applyFont="1" applyBorder="1"/>
    <xf numFmtId="49" fontId="3" fillId="0" borderId="0" xfId="0" applyNumberFormat="1" applyFont="1" applyAlignment="1">
      <alignment horizontal="right"/>
    </xf>
    <xf numFmtId="187" fontId="5" fillId="0" borderId="0" xfId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Border="1"/>
    <xf numFmtId="4" fontId="3" fillId="0" borderId="7" xfId="0" applyNumberFormat="1" applyFont="1" applyBorder="1"/>
    <xf numFmtId="4" fontId="3" fillId="0" borderId="7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3" fillId="0" borderId="5" xfId="0" applyNumberFormat="1" applyFont="1" applyBorder="1"/>
    <xf numFmtId="0" fontId="3" fillId="0" borderId="7" xfId="0" applyFont="1" applyBorder="1"/>
    <xf numFmtId="49" fontId="3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0" xfId="0" applyFont="1"/>
    <xf numFmtId="187" fontId="5" fillId="0" borderId="10" xfId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3" borderId="10" xfId="2" applyNumberFormat="1" applyFont="1" applyFill="1" applyBorder="1" applyAlignment="1">
      <alignment horizontal="right"/>
    </xf>
    <xf numFmtId="4" fontId="5" fillId="3" borderId="10" xfId="2" applyNumberFormat="1" applyFont="1" applyFill="1" applyBorder="1"/>
    <xf numFmtId="4" fontId="3" fillId="4" borderId="10" xfId="2" applyNumberFormat="1" applyFont="1" applyFill="1" applyBorder="1" applyAlignment="1">
      <alignment horizontal="right"/>
    </xf>
    <xf numFmtId="4" fontId="3" fillId="5" borderId="12" xfId="2" applyNumberFormat="1" applyFont="1" applyFill="1" applyBorder="1"/>
    <xf numFmtId="4" fontId="3" fillId="5" borderId="10" xfId="2" applyNumberFormat="1" applyFont="1" applyFill="1" applyBorder="1"/>
    <xf numFmtId="4" fontId="3" fillId="6" borderId="10" xfId="2" applyNumberFormat="1" applyFont="1" applyFill="1" applyBorder="1" applyAlignment="1">
      <alignment horizontal="right"/>
    </xf>
    <xf numFmtId="4" fontId="3" fillId="7" borderId="12" xfId="2" applyNumberFormat="1" applyFont="1" applyFill="1" applyBorder="1" applyAlignment="1">
      <alignment horizontal="right"/>
    </xf>
    <xf numFmtId="4" fontId="3" fillId="7" borderId="10" xfId="2" applyNumberFormat="1" applyFont="1" applyFill="1" applyBorder="1"/>
    <xf numFmtId="4" fontId="3" fillId="8" borderId="10" xfId="2" applyNumberFormat="1" applyFont="1" applyFill="1" applyBorder="1"/>
    <xf numFmtId="4" fontId="3" fillId="9" borderId="10" xfId="2" applyNumberFormat="1" applyFont="1" applyFill="1" applyBorder="1" applyAlignment="1">
      <alignment horizontal="right"/>
    </xf>
    <xf numFmtId="4" fontId="3" fillId="9" borderId="10" xfId="2" applyNumberFormat="1" applyFont="1" applyFill="1" applyBorder="1"/>
    <xf numFmtId="0" fontId="10" fillId="0" borderId="0" xfId="0" applyFont="1"/>
    <xf numFmtId="0" fontId="11" fillId="0" borderId="0" xfId="0" applyFont="1"/>
    <xf numFmtId="0" fontId="13" fillId="0" borderId="5" xfId="0" applyFont="1" applyBorder="1"/>
    <xf numFmtId="4" fontId="13" fillId="0" borderId="7" xfId="0" applyNumberFormat="1" applyFont="1" applyBorder="1"/>
    <xf numFmtId="4" fontId="13" fillId="0" borderId="7" xfId="0" applyNumberFormat="1" applyFont="1" applyBorder="1" applyAlignment="1">
      <alignment horizontal="right"/>
    </xf>
    <xf numFmtId="4" fontId="13" fillId="0" borderId="7" xfId="0" applyNumberFormat="1" applyFont="1" applyBorder="1" applyAlignment="1">
      <alignment horizontal="center"/>
    </xf>
    <xf numFmtId="4" fontId="14" fillId="2" borderId="10" xfId="0" applyNumberFormat="1" applyFont="1" applyFill="1" applyBorder="1"/>
    <xf numFmtId="0" fontId="3" fillId="0" borderId="3" xfId="0" applyFont="1" applyBorder="1"/>
    <xf numFmtId="0" fontId="15" fillId="0" borderId="0" xfId="0" applyFont="1"/>
    <xf numFmtId="0" fontId="16" fillId="0" borderId="0" xfId="0" applyFont="1"/>
    <xf numFmtId="187" fontId="3" fillId="0" borderId="0" xfId="1" applyFont="1" applyAlignment="1">
      <alignment horizontal="right"/>
    </xf>
    <xf numFmtId="0" fontId="3" fillId="0" borderId="0" xfId="1" applyNumberFormat="1" applyFont="1" applyAlignment="1">
      <alignment horizontal="right"/>
    </xf>
    <xf numFmtId="187" fontId="5" fillId="0" borderId="17" xfId="1" applyFont="1" applyBorder="1" applyAlignment="1">
      <alignment horizontal="center"/>
    </xf>
    <xf numFmtId="0" fontId="17" fillId="0" borderId="0" xfId="0" applyFont="1"/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/>
    <xf numFmtId="0" fontId="12" fillId="0" borderId="7" xfId="0" applyFont="1" applyBorder="1"/>
    <xf numFmtId="49" fontId="13" fillId="0" borderId="7" xfId="0" applyNumberFormat="1" applyFont="1" applyBorder="1"/>
    <xf numFmtId="0" fontId="13" fillId="0" borderId="7" xfId="0" applyFont="1" applyBorder="1"/>
    <xf numFmtId="49" fontId="13" fillId="0" borderId="7" xfId="0" applyNumberFormat="1" applyFont="1" applyBorder="1" applyAlignment="1">
      <alignment horizontal="center"/>
    </xf>
    <xf numFmtId="0" fontId="18" fillId="0" borderId="0" xfId="0" applyFont="1"/>
    <xf numFmtId="3" fontId="3" fillId="0" borderId="0" xfId="0" applyNumberFormat="1" applyFont="1" applyBorder="1" applyAlignment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9" fillId="0" borderId="7" xfId="0" applyFont="1" applyBorder="1"/>
    <xf numFmtId="49" fontId="3" fillId="0" borderId="7" xfId="0" applyNumberFormat="1" applyFont="1" applyBorder="1"/>
    <xf numFmtId="4" fontId="5" fillId="2" borderId="10" xfId="0" applyNumberFormat="1" applyFont="1" applyFill="1" applyBorder="1"/>
    <xf numFmtId="0" fontId="5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3" fillId="0" borderId="2" xfId="0" applyFont="1" applyBorder="1"/>
    <xf numFmtId="4" fontId="13" fillId="0" borderId="8" xfId="0" applyNumberFormat="1" applyFont="1" applyBorder="1" applyAlignment="1">
      <alignment horizontal="center"/>
    </xf>
    <xf numFmtId="0" fontId="13" fillId="0" borderId="9" xfId="0" applyFont="1" applyBorder="1"/>
    <xf numFmtId="4" fontId="13" fillId="0" borderId="9" xfId="0" applyNumberFormat="1" applyFont="1" applyBorder="1" applyAlignment="1">
      <alignment horizontal="center"/>
    </xf>
    <xf numFmtId="4" fontId="13" fillId="0" borderId="8" xfId="0" applyNumberFormat="1" applyFont="1" applyBorder="1"/>
    <xf numFmtId="4" fontId="13" fillId="0" borderId="9" xfId="0" applyNumberFormat="1" applyFont="1" applyBorder="1" applyAlignment="1">
      <alignment horizontal="right"/>
    </xf>
    <xf numFmtId="0" fontId="13" fillId="0" borderId="8" xfId="0" applyFont="1" applyBorder="1"/>
    <xf numFmtId="0" fontId="13" fillId="0" borderId="7" xfId="0" applyFont="1" applyFill="1" applyBorder="1"/>
    <xf numFmtId="0" fontId="13" fillId="0" borderId="8" xfId="0" applyFont="1" applyFill="1" applyBorder="1"/>
    <xf numFmtId="0" fontId="13" fillId="0" borderId="8" xfId="0" applyFont="1" applyBorder="1" applyAlignment="1">
      <alignment horizontal="center"/>
    </xf>
    <xf numFmtId="4" fontId="14" fillId="2" borderId="12" xfId="0" applyNumberFormat="1" applyFont="1" applyFill="1" applyBorder="1"/>
    <xf numFmtId="0" fontId="19" fillId="0" borderId="8" xfId="0" applyFont="1" applyBorder="1"/>
    <xf numFmtId="0" fontId="19" fillId="0" borderId="7" xfId="0" applyFont="1" applyBorder="1"/>
    <xf numFmtId="0" fontId="20" fillId="0" borderId="0" xfId="0" applyFont="1"/>
    <xf numFmtId="4" fontId="14" fillId="5" borderId="10" xfId="0" applyNumberFormat="1" applyFont="1" applyFill="1" applyBorder="1" applyAlignment="1">
      <alignment horizontal="right"/>
    </xf>
    <xf numFmtId="0" fontId="21" fillId="0" borderId="8" xfId="0" applyFont="1" applyBorder="1"/>
    <xf numFmtId="0" fontId="21" fillId="0" borderId="7" xfId="0" applyFont="1" applyBorder="1"/>
    <xf numFmtId="0" fontId="13" fillId="0" borderId="3" xfId="0" applyFont="1" applyBorder="1"/>
    <xf numFmtId="4" fontId="14" fillId="6" borderId="3" xfId="0" applyNumberFormat="1" applyFont="1" applyFill="1" applyBorder="1"/>
    <xf numFmtId="0" fontId="14" fillId="0" borderId="3" xfId="0" applyFont="1" applyFill="1" applyBorder="1"/>
    <xf numFmtId="4" fontId="14" fillId="6" borderId="6" xfId="0" applyNumberFormat="1" applyFont="1" applyFill="1" applyBorder="1"/>
    <xf numFmtId="0" fontId="13" fillId="0" borderId="0" xfId="0" applyFont="1" applyBorder="1"/>
    <xf numFmtId="4" fontId="14" fillId="0" borderId="0" xfId="0" applyNumberFormat="1" applyFont="1" applyBorder="1"/>
    <xf numFmtId="0" fontId="14" fillId="0" borderId="0" xfId="0" applyFont="1" applyBorder="1"/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" fontId="17" fillId="0" borderId="0" xfId="0" applyNumberFormat="1" applyFont="1"/>
    <xf numFmtId="49" fontId="13" fillId="0" borderId="9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" fontId="14" fillId="0" borderId="13" xfId="0" applyNumberFormat="1" applyFont="1" applyBorder="1"/>
    <xf numFmtId="4" fontId="20" fillId="0" borderId="0" xfId="0" applyNumberFormat="1" applyFont="1"/>
    <xf numFmtId="49" fontId="13" fillId="0" borderId="0" xfId="0" applyNumberFormat="1" applyFont="1" applyBorder="1" applyAlignment="1">
      <alignment horizontal="center"/>
    </xf>
    <xf numFmtId="0" fontId="3" fillId="0" borderId="2" xfId="0" applyFont="1" applyBorder="1"/>
    <xf numFmtId="0" fontId="9" fillId="0" borderId="1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8" xfId="0" applyFont="1" applyFill="1" applyBorder="1"/>
    <xf numFmtId="0" fontId="5" fillId="0" borderId="9" xfId="0" applyFont="1" applyFill="1" applyBorder="1" applyAlignment="1">
      <alignment horizontal="center"/>
    </xf>
    <xf numFmtId="0" fontId="9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6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10" borderId="14" xfId="2" applyNumberFormat="1" applyFont="1" applyFill="1" applyBorder="1" applyAlignment="1">
      <alignment horizontal="right"/>
    </xf>
    <xf numFmtId="4" fontId="5" fillId="10" borderId="13" xfId="2" applyNumberFormat="1" applyFont="1" applyFill="1" applyBorder="1"/>
    <xf numFmtId="4" fontId="3" fillId="11" borderId="10" xfId="2" applyNumberFormat="1" applyFont="1" applyFill="1" applyBorder="1"/>
    <xf numFmtId="4" fontId="13" fillId="0" borderId="6" xfId="0" applyNumberFormat="1" applyFont="1" applyBorder="1" applyAlignment="1">
      <alignment horizontal="right"/>
    </xf>
    <xf numFmtId="2" fontId="17" fillId="0" borderId="0" xfId="0" applyNumberFormat="1" applyFont="1"/>
    <xf numFmtId="0" fontId="20" fillId="0" borderId="0" xfId="0" applyFont="1" applyAlignment="1"/>
    <xf numFmtId="4" fontId="10" fillId="0" borderId="0" xfId="0" applyNumberFormat="1" applyFont="1"/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87" fontId="3" fillId="0" borderId="7" xfId="1" applyFont="1" applyBorder="1" applyAlignment="1">
      <alignment horizontal="center"/>
    </xf>
    <xf numFmtId="4" fontId="0" fillId="0" borderId="0" xfId="0" applyNumberFormat="1"/>
    <xf numFmtId="4" fontId="5" fillId="0" borderId="0" xfId="0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5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topLeftCell="A52" workbookViewId="0">
      <selection activeCell="E107" sqref="E107"/>
    </sheetView>
  </sheetViews>
  <sheetFormatPr defaultRowHeight="14.25" x14ac:dyDescent="0.2"/>
  <cols>
    <col min="1" max="1" width="4.625" customWidth="1"/>
    <col min="2" max="2" width="45.625" customWidth="1"/>
    <col min="3" max="3" width="7.625" customWidth="1"/>
    <col min="4" max="5" width="10.875" customWidth="1"/>
    <col min="6" max="6" width="11.5" customWidth="1"/>
    <col min="8" max="8" width="9.75" bestFit="1" customWidth="1"/>
  </cols>
  <sheetData>
    <row r="1" spans="1:6" ht="24.95" customHeight="1" x14ac:dyDescent="0.6">
      <c r="A1" s="185" t="s">
        <v>0</v>
      </c>
      <c r="B1" s="185"/>
      <c r="C1" s="185"/>
      <c r="D1" s="185"/>
      <c r="E1" s="185"/>
      <c r="F1" s="46"/>
    </row>
    <row r="2" spans="1:6" ht="24.95" customHeight="1" x14ac:dyDescent="0.6">
      <c r="A2" s="185" t="s">
        <v>1</v>
      </c>
      <c r="B2" s="185"/>
      <c r="C2" s="185"/>
      <c r="D2" s="185"/>
      <c r="E2" s="185"/>
      <c r="F2" s="46"/>
    </row>
    <row r="3" spans="1:6" ht="24.95" customHeight="1" x14ac:dyDescent="0.6">
      <c r="A3" s="185" t="s">
        <v>2</v>
      </c>
      <c r="B3" s="185"/>
      <c r="C3" s="185"/>
      <c r="D3" s="185"/>
      <c r="E3" s="185"/>
      <c r="F3" s="46"/>
    </row>
    <row r="4" spans="1:6" ht="24.95" customHeight="1" x14ac:dyDescent="0.6">
      <c r="A4" s="186" t="s">
        <v>348</v>
      </c>
      <c r="B4" s="186"/>
      <c r="C4" s="186"/>
      <c r="D4" s="186"/>
      <c r="E4" s="186"/>
      <c r="F4" s="47"/>
    </row>
    <row r="5" spans="1:6" ht="21.95" customHeight="1" x14ac:dyDescent="0.5">
      <c r="A5" s="1"/>
      <c r="B5" s="2"/>
      <c r="C5" s="45" t="s">
        <v>3</v>
      </c>
      <c r="D5" s="45" t="s">
        <v>4</v>
      </c>
      <c r="E5" s="45" t="s">
        <v>5</v>
      </c>
      <c r="F5" s="45" t="s">
        <v>6</v>
      </c>
    </row>
    <row r="6" spans="1:6" ht="21.95" customHeight="1" x14ac:dyDescent="0.5">
      <c r="A6" s="3"/>
      <c r="B6" s="4"/>
      <c r="C6" s="6"/>
      <c r="D6" s="6"/>
      <c r="E6" s="6"/>
      <c r="F6" s="6"/>
    </row>
    <row r="7" spans="1:6" ht="21.95" customHeight="1" x14ac:dyDescent="0.5">
      <c r="A7" s="16" t="s">
        <v>7</v>
      </c>
      <c r="B7" s="17"/>
      <c r="C7" s="21"/>
      <c r="D7" s="5"/>
      <c r="E7" s="5"/>
      <c r="F7" s="5"/>
    </row>
    <row r="8" spans="1:6" ht="21.95" customHeight="1" x14ac:dyDescent="0.5">
      <c r="A8" s="18" t="s">
        <v>8</v>
      </c>
      <c r="B8" s="19"/>
      <c r="C8" s="9" t="s">
        <v>9</v>
      </c>
      <c r="D8" s="8"/>
      <c r="E8" s="8"/>
      <c r="F8" s="8"/>
    </row>
    <row r="9" spans="1:6" ht="21.95" customHeight="1" x14ac:dyDescent="0.5">
      <c r="A9" s="11"/>
      <c r="B9" s="48" t="s">
        <v>10</v>
      </c>
      <c r="C9" s="9" t="s">
        <v>11</v>
      </c>
      <c r="D9" s="22">
        <v>110000</v>
      </c>
      <c r="E9" s="23" t="s">
        <v>12</v>
      </c>
      <c r="F9" s="31">
        <f>163947.24-8996.94</f>
        <v>154950.29999999999</v>
      </c>
    </row>
    <row r="10" spans="1:6" ht="21.95" customHeight="1" x14ac:dyDescent="0.5">
      <c r="A10" s="11"/>
      <c r="B10" s="48" t="s">
        <v>13</v>
      </c>
      <c r="C10" s="9" t="s">
        <v>14</v>
      </c>
      <c r="D10" s="22">
        <v>30000</v>
      </c>
      <c r="E10" s="23" t="s">
        <v>12</v>
      </c>
      <c r="F10" s="31">
        <v>57611.8</v>
      </c>
    </row>
    <row r="11" spans="1:6" ht="21.95" customHeight="1" x14ac:dyDescent="0.5">
      <c r="A11" s="11"/>
      <c r="B11" s="48" t="s">
        <v>15</v>
      </c>
      <c r="C11" s="9" t="s">
        <v>16</v>
      </c>
      <c r="D11" s="22">
        <v>20000</v>
      </c>
      <c r="E11" s="23" t="s">
        <v>12</v>
      </c>
      <c r="F11" s="31">
        <v>30324</v>
      </c>
    </row>
    <row r="12" spans="1:6" ht="21.95" customHeight="1" x14ac:dyDescent="0.5">
      <c r="A12" s="11"/>
      <c r="B12" s="48" t="s">
        <v>17</v>
      </c>
      <c r="C12" s="9" t="s">
        <v>18</v>
      </c>
      <c r="D12" s="22">
        <v>10000</v>
      </c>
      <c r="E12" s="31">
        <v>530</v>
      </c>
      <c r="F12" s="31">
        <v>9290</v>
      </c>
    </row>
    <row r="13" spans="1:6" ht="21.95" customHeight="1" x14ac:dyDescent="0.5">
      <c r="A13" s="11"/>
      <c r="B13" s="48" t="s">
        <v>19</v>
      </c>
      <c r="C13" s="9" t="s">
        <v>20</v>
      </c>
      <c r="D13" s="23" t="s">
        <v>12</v>
      </c>
      <c r="E13" s="23" t="s">
        <v>12</v>
      </c>
      <c r="F13" s="23" t="s">
        <v>12</v>
      </c>
    </row>
    <row r="14" spans="1:6" ht="21.95" customHeight="1" x14ac:dyDescent="0.5">
      <c r="A14" s="11"/>
      <c r="B14" s="48" t="s">
        <v>21</v>
      </c>
      <c r="C14" s="9" t="s">
        <v>22</v>
      </c>
      <c r="D14" s="23" t="s">
        <v>12</v>
      </c>
      <c r="E14" s="23" t="s">
        <v>12</v>
      </c>
      <c r="F14" s="23" t="s">
        <v>12</v>
      </c>
    </row>
    <row r="15" spans="1:6" ht="21.95" customHeight="1" x14ac:dyDescent="0.5">
      <c r="A15" s="11"/>
      <c r="B15" s="20" t="s">
        <v>23</v>
      </c>
      <c r="C15" s="9"/>
      <c r="D15" s="175">
        <f>SUM(D9:D13)</f>
        <v>170000</v>
      </c>
      <c r="E15" s="175">
        <f>SUM(E9:E13)</f>
        <v>530</v>
      </c>
      <c r="F15" s="175">
        <f>SUM(F9:F13)</f>
        <v>252176.09999999998</v>
      </c>
    </row>
    <row r="16" spans="1:6" ht="21.95" customHeight="1" x14ac:dyDescent="0.5">
      <c r="A16" s="18" t="s">
        <v>24</v>
      </c>
      <c r="B16" s="19"/>
      <c r="C16" s="9" t="s">
        <v>25</v>
      </c>
      <c r="D16" s="22"/>
      <c r="E16" s="22"/>
      <c r="F16" s="22"/>
    </row>
    <row r="17" spans="1:6" ht="21.95" customHeight="1" x14ac:dyDescent="0.5">
      <c r="A17" s="11"/>
      <c r="B17" s="48" t="s">
        <v>26</v>
      </c>
      <c r="C17" s="9" t="s">
        <v>27</v>
      </c>
      <c r="D17" s="22">
        <v>20000</v>
      </c>
      <c r="E17" s="22">
        <v>954</v>
      </c>
      <c r="F17" s="22">
        <v>16392</v>
      </c>
    </row>
    <row r="18" spans="1:6" ht="21.95" customHeight="1" x14ac:dyDescent="0.5">
      <c r="A18" s="11"/>
      <c r="B18" s="48" t="s">
        <v>28</v>
      </c>
      <c r="C18" s="9" t="s">
        <v>29</v>
      </c>
      <c r="D18" s="22">
        <v>500</v>
      </c>
      <c r="E18" s="31">
        <v>58.2</v>
      </c>
      <c r="F18" s="31">
        <v>174.6</v>
      </c>
    </row>
    <row r="19" spans="1:6" ht="21.95" customHeight="1" x14ac:dyDescent="0.5">
      <c r="A19" s="11"/>
      <c r="B19" s="48" t="s">
        <v>30</v>
      </c>
      <c r="C19" s="9" t="s">
        <v>31</v>
      </c>
      <c r="D19" s="22">
        <v>500</v>
      </c>
      <c r="E19" s="23" t="s">
        <v>12</v>
      </c>
      <c r="F19" s="23" t="s">
        <v>12</v>
      </c>
    </row>
    <row r="20" spans="1:6" ht="21.95" customHeight="1" x14ac:dyDescent="0.5">
      <c r="A20" s="11"/>
      <c r="B20" s="48" t="s">
        <v>32</v>
      </c>
      <c r="C20" s="9" t="s">
        <v>33</v>
      </c>
      <c r="D20" s="23" t="s">
        <v>12</v>
      </c>
      <c r="E20" s="23" t="s">
        <v>12</v>
      </c>
      <c r="F20" s="23" t="s">
        <v>12</v>
      </c>
    </row>
    <row r="21" spans="1:6" ht="21.95" customHeight="1" x14ac:dyDescent="0.5">
      <c r="A21" s="11"/>
      <c r="B21" s="48" t="s">
        <v>34</v>
      </c>
      <c r="C21" s="9" t="s">
        <v>35</v>
      </c>
      <c r="D21" s="31">
        <v>1000</v>
      </c>
      <c r="E21" s="31">
        <v>50</v>
      </c>
      <c r="F21" s="31">
        <v>1136.75</v>
      </c>
    </row>
    <row r="22" spans="1:6" ht="21.95" customHeight="1" x14ac:dyDescent="0.5">
      <c r="A22" s="11"/>
      <c r="B22" s="48" t="s">
        <v>36</v>
      </c>
      <c r="C22" s="9" t="s">
        <v>293</v>
      </c>
      <c r="D22" s="22">
        <v>90000</v>
      </c>
      <c r="E22" s="31">
        <v>5340</v>
      </c>
      <c r="F22" s="31">
        <v>87250</v>
      </c>
    </row>
    <row r="23" spans="1:6" ht="21.95" customHeight="1" x14ac:dyDescent="0.5">
      <c r="A23" s="11"/>
      <c r="B23" s="48" t="s">
        <v>37</v>
      </c>
      <c r="C23" s="9" t="s">
        <v>38</v>
      </c>
      <c r="D23" s="23" t="s">
        <v>12</v>
      </c>
      <c r="E23" s="23" t="s">
        <v>12</v>
      </c>
      <c r="F23" s="23" t="s">
        <v>12</v>
      </c>
    </row>
    <row r="24" spans="1:6" ht="21.95" customHeight="1" x14ac:dyDescent="0.5">
      <c r="A24" s="11"/>
      <c r="B24" s="48" t="s">
        <v>39</v>
      </c>
      <c r="C24" s="9" t="s">
        <v>40</v>
      </c>
      <c r="D24" s="31">
        <v>6000</v>
      </c>
      <c r="E24" s="23" t="s">
        <v>12</v>
      </c>
      <c r="F24" s="31">
        <v>6100</v>
      </c>
    </row>
    <row r="25" spans="1:6" ht="21.95" customHeight="1" x14ac:dyDescent="0.5">
      <c r="A25" s="11"/>
      <c r="B25" s="48" t="s">
        <v>41</v>
      </c>
      <c r="C25" s="9"/>
      <c r="D25" s="22"/>
      <c r="E25" s="23"/>
      <c r="F25" s="23"/>
    </row>
    <row r="26" spans="1:6" ht="21.95" customHeight="1" x14ac:dyDescent="0.5">
      <c r="A26" s="11"/>
      <c r="B26" s="48" t="s">
        <v>42</v>
      </c>
      <c r="C26" s="9"/>
      <c r="D26" s="22"/>
      <c r="E26" s="23"/>
      <c r="F26" s="23"/>
    </row>
    <row r="27" spans="1:6" ht="21.95" customHeight="1" x14ac:dyDescent="0.5">
      <c r="A27" s="11"/>
      <c r="B27" s="48" t="s">
        <v>43</v>
      </c>
      <c r="C27" s="9" t="s">
        <v>44</v>
      </c>
      <c r="D27" s="23" t="s">
        <v>12</v>
      </c>
      <c r="E27" s="23" t="s">
        <v>12</v>
      </c>
      <c r="F27" s="23" t="s">
        <v>12</v>
      </c>
    </row>
    <row r="28" spans="1:6" ht="21.95" customHeight="1" x14ac:dyDescent="0.5">
      <c r="A28" s="11"/>
      <c r="B28" s="48" t="s">
        <v>45</v>
      </c>
      <c r="C28" s="9" t="s">
        <v>46</v>
      </c>
      <c r="D28" s="23" t="s">
        <v>12</v>
      </c>
      <c r="E28" s="23" t="s">
        <v>12</v>
      </c>
      <c r="F28" s="23" t="s">
        <v>12</v>
      </c>
    </row>
    <row r="29" spans="1:6" ht="21.95" customHeight="1" x14ac:dyDescent="0.5">
      <c r="A29" s="11"/>
      <c r="B29" s="48" t="s">
        <v>47</v>
      </c>
      <c r="C29" s="9"/>
      <c r="D29" s="22"/>
      <c r="E29" s="22"/>
      <c r="F29" s="22"/>
    </row>
    <row r="30" spans="1:6" ht="21.95" customHeight="1" x14ac:dyDescent="0.5">
      <c r="A30" s="11"/>
      <c r="B30" s="48" t="s">
        <v>48</v>
      </c>
      <c r="C30" s="9"/>
      <c r="D30" s="22"/>
      <c r="E30" s="22"/>
      <c r="F30" s="22"/>
    </row>
    <row r="31" spans="1:6" ht="21.95" customHeight="1" x14ac:dyDescent="0.5">
      <c r="A31" s="11"/>
      <c r="B31" s="48" t="s">
        <v>49</v>
      </c>
      <c r="C31" s="9" t="s">
        <v>50</v>
      </c>
      <c r="D31" s="22">
        <v>1000</v>
      </c>
      <c r="E31" s="31">
        <v>40</v>
      </c>
      <c r="F31" s="31">
        <f>1370-50</f>
        <v>1320</v>
      </c>
    </row>
    <row r="32" spans="1:6" ht="21.95" customHeight="1" x14ac:dyDescent="0.5">
      <c r="A32" s="11"/>
      <c r="B32" s="48" t="s">
        <v>51</v>
      </c>
      <c r="C32" s="9" t="s">
        <v>52</v>
      </c>
      <c r="D32" s="23" t="s">
        <v>12</v>
      </c>
      <c r="E32" s="23" t="s">
        <v>12</v>
      </c>
      <c r="F32" s="23" t="s">
        <v>12</v>
      </c>
    </row>
    <row r="33" spans="1:6" ht="21.95" customHeight="1" x14ac:dyDescent="0.5">
      <c r="A33" s="11"/>
      <c r="B33" s="48" t="s">
        <v>53</v>
      </c>
      <c r="C33" s="9" t="s">
        <v>54</v>
      </c>
      <c r="D33" s="23" t="s">
        <v>12</v>
      </c>
      <c r="E33" s="23" t="s">
        <v>12</v>
      </c>
      <c r="F33" s="23" t="s">
        <v>12</v>
      </c>
    </row>
    <row r="34" spans="1:6" ht="21.95" customHeight="1" x14ac:dyDescent="0.5">
      <c r="A34" s="11"/>
      <c r="B34" s="48"/>
      <c r="C34" s="9"/>
      <c r="D34" s="23"/>
      <c r="E34" s="23"/>
      <c r="F34" s="23"/>
    </row>
    <row r="35" spans="1:6" ht="21.95" customHeight="1" x14ac:dyDescent="0.5">
      <c r="A35" s="1"/>
      <c r="B35" s="2"/>
      <c r="C35" s="45" t="s">
        <v>3</v>
      </c>
      <c r="D35" s="45" t="s">
        <v>4</v>
      </c>
      <c r="E35" s="45" t="s">
        <v>5</v>
      </c>
      <c r="F35" s="45" t="s">
        <v>6</v>
      </c>
    </row>
    <row r="36" spans="1:6" ht="21.95" customHeight="1" x14ac:dyDescent="0.5">
      <c r="A36" s="3"/>
      <c r="B36" s="4"/>
      <c r="C36" s="6"/>
      <c r="D36" s="6"/>
      <c r="E36" s="6"/>
      <c r="F36" s="6"/>
    </row>
    <row r="37" spans="1:6" ht="21.95" customHeight="1" x14ac:dyDescent="0.5">
      <c r="A37" s="1"/>
      <c r="B37" s="49" t="s">
        <v>56</v>
      </c>
      <c r="C37" s="13" t="s">
        <v>57</v>
      </c>
      <c r="D37" s="7" t="s">
        <v>12</v>
      </c>
      <c r="E37" s="7" t="s">
        <v>12</v>
      </c>
      <c r="F37" s="7" t="s">
        <v>12</v>
      </c>
    </row>
    <row r="38" spans="1:6" ht="21.95" customHeight="1" x14ac:dyDescent="0.5">
      <c r="A38" s="11"/>
      <c r="B38" s="48" t="s">
        <v>58</v>
      </c>
      <c r="C38" s="9"/>
      <c r="D38" s="12"/>
      <c r="E38" s="12"/>
      <c r="F38" s="12"/>
    </row>
    <row r="39" spans="1:6" ht="21.95" customHeight="1" x14ac:dyDescent="0.5">
      <c r="A39" s="11"/>
      <c r="B39" s="48" t="s">
        <v>59</v>
      </c>
      <c r="C39" s="9" t="s">
        <v>60</v>
      </c>
      <c r="D39" s="31">
        <v>1000</v>
      </c>
      <c r="E39" s="31">
        <v>70</v>
      </c>
      <c r="F39" s="31">
        <f>580+50</f>
        <v>630</v>
      </c>
    </row>
    <row r="40" spans="1:6" ht="21.95" customHeight="1" x14ac:dyDescent="0.5">
      <c r="A40" s="11"/>
      <c r="B40" s="48" t="s">
        <v>61</v>
      </c>
      <c r="C40" s="9" t="s">
        <v>62</v>
      </c>
      <c r="D40" s="23" t="s">
        <v>12</v>
      </c>
      <c r="E40" s="23" t="s">
        <v>12</v>
      </c>
      <c r="F40" s="23" t="s">
        <v>12</v>
      </c>
    </row>
    <row r="41" spans="1:6" ht="21.95" customHeight="1" x14ac:dyDescent="0.5">
      <c r="A41" s="11"/>
      <c r="B41" s="48" t="s">
        <v>63</v>
      </c>
      <c r="C41" s="9" t="s">
        <v>64</v>
      </c>
      <c r="D41" s="22">
        <v>5000</v>
      </c>
      <c r="E41" s="23" t="s">
        <v>12</v>
      </c>
      <c r="F41" s="23" t="s">
        <v>12</v>
      </c>
    </row>
    <row r="42" spans="1:6" ht="21.95" customHeight="1" x14ac:dyDescent="0.5">
      <c r="A42" s="11"/>
      <c r="B42" s="48" t="s">
        <v>65</v>
      </c>
      <c r="C42" s="9" t="s">
        <v>66</v>
      </c>
      <c r="D42" s="23" t="s">
        <v>12</v>
      </c>
      <c r="E42" s="23" t="s">
        <v>12</v>
      </c>
      <c r="F42" s="23" t="s">
        <v>12</v>
      </c>
    </row>
    <row r="43" spans="1:6" ht="21.95" customHeight="1" x14ac:dyDescent="0.5">
      <c r="A43" s="11"/>
      <c r="B43" s="48" t="s">
        <v>67</v>
      </c>
      <c r="C43" s="9" t="s">
        <v>68</v>
      </c>
      <c r="D43" s="31">
        <v>500</v>
      </c>
      <c r="E43" s="23" t="s">
        <v>12</v>
      </c>
      <c r="F43" s="31">
        <v>200</v>
      </c>
    </row>
    <row r="44" spans="1:6" ht="21.95" customHeight="1" x14ac:dyDescent="0.5">
      <c r="A44" s="11"/>
      <c r="B44" s="48" t="s">
        <v>69</v>
      </c>
      <c r="C44" s="9" t="s">
        <v>70</v>
      </c>
      <c r="D44" s="31">
        <v>10000</v>
      </c>
      <c r="E44" s="23" t="s">
        <v>12</v>
      </c>
      <c r="F44" s="31">
        <v>1200</v>
      </c>
    </row>
    <row r="45" spans="1:6" ht="21.95" customHeight="1" x14ac:dyDescent="0.5">
      <c r="A45" s="11"/>
      <c r="B45" s="50" t="s">
        <v>71</v>
      </c>
      <c r="C45" s="26" t="s">
        <v>72</v>
      </c>
      <c r="D45" s="32" t="s">
        <v>12</v>
      </c>
      <c r="E45" s="32" t="s">
        <v>12</v>
      </c>
      <c r="F45" s="23" t="s">
        <v>12</v>
      </c>
    </row>
    <row r="46" spans="1:6" ht="21.95" customHeight="1" x14ac:dyDescent="0.5">
      <c r="A46" s="18"/>
      <c r="B46" s="48" t="s">
        <v>73</v>
      </c>
      <c r="C46" s="9" t="s">
        <v>74</v>
      </c>
      <c r="D46" s="31">
        <v>2000</v>
      </c>
      <c r="E46" s="23" t="s">
        <v>12</v>
      </c>
      <c r="F46" s="23" t="s">
        <v>12</v>
      </c>
    </row>
    <row r="47" spans="1:6" ht="21.95" customHeight="1" x14ac:dyDescent="0.5">
      <c r="A47" s="11"/>
      <c r="B47" s="48" t="s">
        <v>75</v>
      </c>
      <c r="C47" s="9" t="s">
        <v>76</v>
      </c>
      <c r="D47" s="22">
        <v>1000</v>
      </c>
      <c r="E47" s="23" t="s">
        <v>12</v>
      </c>
      <c r="F47" s="31">
        <v>1000</v>
      </c>
    </row>
    <row r="48" spans="1:6" ht="21.95" customHeight="1" x14ac:dyDescent="0.5">
      <c r="A48" s="11"/>
      <c r="B48" s="48" t="s">
        <v>271</v>
      </c>
      <c r="C48" s="9" t="s">
        <v>272</v>
      </c>
      <c r="D48" s="22">
        <v>15000</v>
      </c>
      <c r="E48" s="23" t="s">
        <v>12</v>
      </c>
      <c r="F48" s="31">
        <v>23720</v>
      </c>
    </row>
    <row r="49" spans="1:6" ht="21.95" customHeight="1" x14ac:dyDescent="0.5">
      <c r="A49" s="11"/>
      <c r="B49" s="48" t="s">
        <v>77</v>
      </c>
      <c r="C49" s="9" t="s">
        <v>78</v>
      </c>
      <c r="D49" s="23" t="s">
        <v>12</v>
      </c>
      <c r="E49" s="23" t="s">
        <v>12</v>
      </c>
      <c r="F49" s="23" t="s">
        <v>12</v>
      </c>
    </row>
    <row r="50" spans="1:6" ht="21.95" customHeight="1" x14ac:dyDescent="0.5">
      <c r="A50" s="11"/>
      <c r="B50" s="48" t="s">
        <v>79</v>
      </c>
      <c r="C50" s="9"/>
      <c r="D50" s="22"/>
      <c r="E50" s="23"/>
      <c r="F50" s="23"/>
    </row>
    <row r="51" spans="1:6" ht="21.95" customHeight="1" x14ac:dyDescent="0.5">
      <c r="A51" s="11"/>
      <c r="B51" s="48" t="s">
        <v>80</v>
      </c>
      <c r="C51" s="9" t="s">
        <v>81</v>
      </c>
      <c r="D51" s="31">
        <v>1500</v>
      </c>
      <c r="E51" s="31">
        <v>200</v>
      </c>
      <c r="F51" s="31">
        <v>900</v>
      </c>
    </row>
    <row r="52" spans="1:6" ht="21.95" customHeight="1" x14ac:dyDescent="0.5">
      <c r="A52" s="11"/>
      <c r="B52" s="48" t="s">
        <v>82</v>
      </c>
      <c r="C52" s="9" t="s">
        <v>83</v>
      </c>
      <c r="D52" s="31">
        <v>500</v>
      </c>
      <c r="E52" s="31">
        <v>20</v>
      </c>
      <c r="F52" s="31">
        <v>440</v>
      </c>
    </row>
    <row r="53" spans="1:6" ht="21.95" customHeight="1" x14ac:dyDescent="0.5">
      <c r="A53" s="11"/>
      <c r="B53" s="48" t="s">
        <v>84</v>
      </c>
      <c r="C53" s="9" t="s">
        <v>85</v>
      </c>
      <c r="D53" s="31">
        <v>3000</v>
      </c>
      <c r="E53" s="31">
        <v>375</v>
      </c>
      <c r="F53" s="31">
        <v>4320</v>
      </c>
    </row>
    <row r="54" spans="1:6" ht="21.95" customHeight="1" x14ac:dyDescent="0.5">
      <c r="A54" s="11"/>
      <c r="B54" s="48" t="s">
        <v>86</v>
      </c>
      <c r="C54" s="9" t="s">
        <v>87</v>
      </c>
      <c r="D54" s="31">
        <v>500</v>
      </c>
      <c r="E54" s="23" t="s">
        <v>12</v>
      </c>
      <c r="F54" s="31">
        <v>720</v>
      </c>
    </row>
    <row r="55" spans="1:6" ht="21.95" customHeight="1" x14ac:dyDescent="0.5">
      <c r="A55" s="11"/>
      <c r="B55" s="20" t="s">
        <v>23</v>
      </c>
      <c r="C55" s="9"/>
      <c r="D55" s="90">
        <f>SUM(D17:D54)</f>
        <v>159000</v>
      </c>
      <c r="E55" s="91">
        <f>SUM(E17:E54)</f>
        <v>7107.2</v>
      </c>
      <c r="F55" s="91">
        <f>SUM(F17:F54)</f>
        <v>145503.35</v>
      </c>
    </row>
    <row r="56" spans="1:6" ht="21.95" customHeight="1" x14ac:dyDescent="0.5">
      <c r="A56" s="18" t="s">
        <v>88</v>
      </c>
      <c r="B56" s="19"/>
      <c r="C56" s="9" t="s">
        <v>89</v>
      </c>
      <c r="D56" s="22"/>
      <c r="E56" s="22"/>
      <c r="F56" s="22"/>
    </row>
    <row r="57" spans="1:6" ht="21.95" customHeight="1" x14ac:dyDescent="0.5">
      <c r="A57" s="11"/>
      <c r="B57" s="48" t="s">
        <v>90</v>
      </c>
      <c r="C57" s="9" t="s">
        <v>91</v>
      </c>
      <c r="D57" s="23" t="s">
        <v>12</v>
      </c>
      <c r="E57" s="23" t="s">
        <v>12</v>
      </c>
      <c r="F57" s="23" t="s">
        <v>12</v>
      </c>
    </row>
    <row r="58" spans="1:6" ht="21.95" customHeight="1" x14ac:dyDescent="0.5">
      <c r="A58" s="11"/>
      <c r="B58" s="48" t="s">
        <v>92</v>
      </c>
      <c r="C58" s="9" t="s">
        <v>93</v>
      </c>
      <c r="D58" s="31">
        <v>80000</v>
      </c>
      <c r="E58" s="22">
        <v>7100</v>
      </c>
      <c r="F58" s="22">
        <v>103000</v>
      </c>
    </row>
    <row r="59" spans="1:6" ht="21.95" customHeight="1" x14ac:dyDescent="0.5">
      <c r="A59" s="11"/>
      <c r="B59" s="48" t="s">
        <v>94</v>
      </c>
      <c r="C59" s="9" t="s">
        <v>95</v>
      </c>
      <c r="D59" s="31">
        <v>300000</v>
      </c>
      <c r="E59" s="31">
        <f>10489.04+566.8</f>
        <v>11055.84</v>
      </c>
      <c r="F59" s="31">
        <f>421132.12+566.8</f>
        <v>421698.92</v>
      </c>
    </row>
    <row r="60" spans="1:6" ht="21.95" customHeight="1" x14ac:dyDescent="0.5">
      <c r="A60" s="11"/>
      <c r="B60" s="51" t="s">
        <v>96</v>
      </c>
      <c r="C60" s="9" t="s">
        <v>95</v>
      </c>
      <c r="D60" s="31">
        <v>5000</v>
      </c>
      <c r="E60" s="23" t="s">
        <v>12</v>
      </c>
      <c r="F60" s="31">
        <v>13568.18</v>
      </c>
    </row>
    <row r="61" spans="1:6" ht="21.95" customHeight="1" x14ac:dyDescent="0.5">
      <c r="A61" s="11"/>
      <c r="B61" s="48" t="s">
        <v>97</v>
      </c>
      <c r="C61" s="9" t="s">
        <v>98</v>
      </c>
      <c r="D61" s="23" t="s">
        <v>12</v>
      </c>
      <c r="E61" s="23" t="s">
        <v>12</v>
      </c>
      <c r="F61" s="23" t="s">
        <v>12</v>
      </c>
    </row>
    <row r="62" spans="1:6" ht="21.95" customHeight="1" x14ac:dyDescent="0.5">
      <c r="A62" s="11"/>
      <c r="B62" s="48" t="s">
        <v>99</v>
      </c>
      <c r="C62" s="9" t="s">
        <v>100</v>
      </c>
      <c r="D62" s="23" t="s">
        <v>12</v>
      </c>
      <c r="E62" s="23" t="s">
        <v>12</v>
      </c>
      <c r="F62" s="23" t="s">
        <v>12</v>
      </c>
    </row>
    <row r="63" spans="1:6" ht="21.95" customHeight="1" x14ac:dyDescent="0.5">
      <c r="A63" s="11"/>
      <c r="B63" s="20" t="s">
        <v>23</v>
      </c>
      <c r="C63" s="9"/>
      <c r="D63" s="89">
        <f>SUM(D58:D62)</f>
        <v>385000</v>
      </c>
      <c r="E63" s="89">
        <f>SUM(E58:E62)</f>
        <v>18155.84</v>
      </c>
      <c r="F63" s="89">
        <f>SUM(F58:F62)</f>
        <v>538267.1</v>
      </c>
    </row>
    <row r="64" spans="1:6" ht="21.95" customHeight="1" x14ac:dyDescent="0.5">
      <c r="A64" s="18" t="s">
        <v>101</v>
      </c>
      <c r="B64" s="19"/>
      <c r="C64" s="9" t="s">
        <v>102</v>
      </c>
      <c r="D64" s="23"/>
      <c r="E64" s="22"/>
      <c r="F64" s="22"/>
    </row>
    <row r="65" spans="1:6" ht="21.95" customHeight="1" x14ac:dyDescent="0.5">
      <c r="A65" s="11"/>
      <c r="B65" s="52" t="s">
        <v>103</v>
      </c>
      <c r="C65" s="9" t="s">
        <v>104</v>
      </c>
      <c r="D65" s="23" t="s">
        <v>12</v>
      </c>
      <c r="E65" s="23" t="s">
        <v>12</v>
      </c>
      <c r="F65" s="23" t="s">
        <v>12</v>
      </c>
    </row>
    <row r="66" spans="1:6" ht="21.95" customHeight="1" x14ac:dyDescent="0.5">
      <c r="A66" s="11"/>
      <c r="B66" s="52" t="s">
        <v>105</v>
      </c>
      <c r="C66" s="26" t="s">
        <v>106</v>
      </c>
      <c r="D66" s="34" t="s">
        <v>12</v>
      </c>
      <c r="E66" s="12" t="s">
        <v>12</v>
      </c>
      <c r="F66" s="12" t="s">
        <v>12</v>
      </c>
    </row>
    <row r="67" spans="1:6" ht="21.95" customHeight="1" x14ac:dyDescent="0.5">
      <c r="A67" s="24"/>
      <c r="B67" s="53" t="s">
        <v>107</v>
      </c>
      <c r="C67" s="27" t="s">
        <v>108</v>
      </c>
      <c r="D67" s="35" t="s">
        <v>12</v>
      </c>
      <c r="E67" s="182" t="s">
        <v>12</v>
      </c>
      <c r="F67" s="43" t="s">
        <v>12</v>
      </c>
    </row>
    <row r="68" spans="1:6" ht="21.95" customHeight="1" x14ac:dyDescent="0.3">
      <c r="A68" s="24"/>
      <c r="B68" s="30"/>
      <c r="C68" s="25"/>
      <c r="D68" s="36" t="s">
        <v>12</v>
      </c>
      <c r="E68" s="44" t="s">
        <v>12</v>
      </c>
      <c r="F68" s="44" t="s">
        <v>12</v>
      </c>
    </row>
    <row r="69" spans="1:6" ht="21.95" customHeight="1" x14ac:dyDescent="0.5">
      <c r="A69" s="1"/>
      <c r="B69" s="2"/>
      <c r="C69" s="45" t="s">
        <v>3</v>
      </c>
      <c r="D69" s="45" t="s">
        <v>4</v>
      </c>
      <c r="E69" s="45" t="s">
        <v>5</v>
      </c>
      <c r="F69" s="45" t="s">
        <v>6</v>
      </c>
    </row>
    <row r="70" spans="1:6" ht="21.95" customHeight="1" x14ac:dyDescent="0.5">
      <c r="A70" s="3"/>
      <c r="B70" s="4"/>
      <c r="C70" s="6"/>
      <c r="D70" s="6"/>
      <c r="E70" s="6"/>
      <c r="F70" s="6"/>
    </row>
    <row r="71" spans="1:6" ht="21.95" customHeight="1" x14ac:dyDescent="0.5">
      <c r="A71" s="16" t="s">
        <v>109</v>
      </c>
      <c r="B71" s="17"/>
      <c r="C71" s="13" t="s">
        <v>110</v>
      </c>
      <c r="D71" s="39"/>
      <c r="E71" s="5"/>
      <c r="F71" s="5"/>
    </row>
    <row r="72" spans="1:6" ht="21.95" customHeight="1" x14ac:dyDescent="0.5">
      <c r="A72" s="11"/>
      <c r="B72" s="48" t="s">
        <v>111</v>
      </c>
      <c r="C72" s="9" t="s">
        <v>112</v>
      </c>
      <c r="D72" s="23" t="s">
        <v>12</v>
      </c>
      <c r="E72" s="12" t="s">
        <v>12</v>
      </c>
      <c r="F72" s="12" t="s">
        <v>12</v>
      </c>
    </row>
    <row r="73" spans="1:6" ht="21.95" customHeight="1" x14ac:dyDescent="0.5">
      <c r="A73" s="11"/>
      <c r="B73" s="48" t="s">
        <v>113</v>
      </c>
      <c r="C73" s="9" t="s">
        <v>114</v>
      </c>
      <c r="D73" s="31">
        <v>20000</v>
      </c>
      <c r="E73" s="31">
        <v>15300</v>
      </c>
      <c r="F73" s="31">
        <v>19200</v>
      </c>
    </row>
    <row r="74" spans="1:6" ht="21.95" customHeight="1" x14ac:dyDescent="0.5">
      <c r="A74" s="11"/>
      <c r="B74" s="48" t="s">
        <v>115</v>
      </c>
      <c r="C74" s="9" t="s">
        <v>116</v>
      </c>
      <c r="D74" s="23" t="s">
        <v>12</v>
      </c>
      <c r="E74" s="23" t="s">
        <v>12</v>
      </c>
      <c r="F74" s="23" t="s">
        <v>12</v>
      </c>
    </row>
    <row r="75" spans="1:6" ht="21.95" customHeight="1" x14ac:dyDescent="0.5">
      <c r="A75" s="11"/>
      <c r="B75" s="48" t="s">
        <v>117</v>
      </c>
      <c r="C75" s="9" t="s">
        <v>118</v>
      </c>
      <c r="D75" s="22">
        <v>2000</v>
      </c>
      <c r="E75" s="31">
        <v>166</v>
      </c>
      <c r="F75" s="31">
        <v>2060</v>
      </c>
    </row>
    <row r="76" spans="1:6" ht="21.95" customHeight="1" x14ac:dyDescent="0.5">
      <c r="A76" s="11"/>
      <c r="B76" s="48" t="s">
        <v>119</v>
      </c>
      <c r="C76" s="9" t="s">
        <v>120</v>
      </c>
      <c r="D76" s="23" t="s">
        <v>12</v>
      </c>
      <c r="E76" s="23" t="s">
        <v>12</v>
      </c>
      <c r="F76" s="23" t="s">
        <v>12</v>
      </c>
    </row>
    <row r="77" spans="1:6" ht="21.95" customHeight="1" x14ac:dyDescent="0.5">
      <c r="A77" s="11"/>
      <c r="B77" s="48" t="s">
        <v>121</v>
      </c>
      <c r="C77" s="9" t="s">
        <v>122</v>
      </c>
      <c r="D77" s="23" t="s">
        <v>12</v>
      </c>
      <c r="E77" s="23" t="s">
        <v>12</v>
      </c>
      <c r="F77" s="23" t="s">
        <v>12</v>
      </c>
    </row>
    <row r="78" spans="1:6" ht="21.95" customHeight="1" x14ac:dyDescent="0.5">
      <c r="A78" s="11"/>
      <c r="B78" s="48" t="s">
        <v>123</v>
      </c>
      <c r="C78" s="9" t="s">
        <v>124</v>
      </c>
      <c r="D78" s="31">
        <v>80000</v>
      </c>
      <c r="E78" s="31">
        <v>845</v>
      </c>
      <c r="F78" s="31">
        <v>72541</v>
      </c>
    </row>
    <row r="79" spans="1:6" ht="21.95" customHeight="1" x14ac:dyDescent="0.5">
      <c r="A79" s="11"/>
      <c r="B79" s="20" t="s">
        <v>23</v>
      </c>
      <c r="C79" s="26"/>
      <c r="D79" s="87">
        <f>SUM(D73:D78)</f>
        <v>102000</v>
      </c>
      <c r="E79" s="88">
        <f>SUM(E72:E78)</f>
        <v>16311</v>
      </c>
      <c r="F79" s="88">
        <f>SUM(F72:F78)</f>
        <v>93801</v>
      </c>
    </row>
    <row r="80" spans="1:6" ht="21.95" customHeight="1" x14ac:dyDescent="0.5">
      <c r="A80" s="18" t="s">
        <v>125</v>
      </c>
      <c r="B80" s="15"/>
      <c r="C80" s="9" t="s">
        <v>126</v>
      </c>
      <c r="D80" s="23"/>
      <c r="E80" s="22"/>
      <c r="F80" s="22"/>
    </row>
    <row r="81" spans="1:6" ht="21.95" customHeight="1" x14ac:dyDescent="0.5">
      <c r="A81" s="11"/>
      <c r="B81" s="48" t="s">
        <v>127</v>
      </c>
      <c r="C81" s="9" t="s">
        <v>128</v>
      </c>
      <c r="D81" s="31">
        <v>4000</v>
      </c>
      <c r="E81" s="23" t="s">
        <v>12</v>
      </c>
      <c r="F81" s="31">
        <v>2543</v>
      </c>
    </row>
    <row r="82" spans="1:6" ht="21.95" customHeight="1" x14ac:dyDescent="0.5">
      <c r="A82" s="11"/>
      <c r="B82" s="20" t="s">
        <v>23</v>
      </c>
      <c r="C82" s="9"/>
      <c r="D82" s="86">
        <f>SUM(D81)</f>
        <v>4000</v>
      </c>
      <c r="E82" s="86">
        <f>SUM(E81)</f>
        <v>0</v>
      </c>
      <c r="F82" s="86">
        <f>SUM(F81)</f>
        <v>2543</v>
      </c>
    </row>
    <row r="83" spans="1:6" ht="21.95" customHeight="1" x14ac:dyDescent="0.5">
      <c r="A83" s="18" t="s">
        <v>129</v>
      </c>
      <c r="B83" s="19"/>
      <c r="C83" s="9"/>
      <c r="D83" s="22"/>
      <c r="E83" s="22"/>
      <c r="F83" s="22"/>
    </row>
    <row r="84" spans="1:6" ht="21.95" customHeight="1" x14ac:dyDescent="0.5">
      <c r="A84" s="18" t="s">
        <v>130</v>
      </c>
      <c r="B84" s="19"/>
      <c r="C84" s="9" t="s">
        <v>131</v>
      </c>
      <c r="D84" s="31"/>
      <c r="E84" s="22"/>
      <c r="F84" s="22"/>
    </row>
    <row r="85" spans="1:6" ht="21.95" customHeight="1" x14ac:dyDescent="0.5">
      <c r="A85" s="11"/>
      <c r="B85" s="48" t="s">
        <v>132</v>
      </c>
      <c r="C85" s="9" t="s">
        <v>133</v>
      </c>
      <c r="D85" s="31">
        <v>60000</v>
      </c>
      <c r="E85" s="31">
        <v>83003.520000000004</v>
      </c>
      <c r="F85" s="31">
        <f>31641.63+83003.52</f>
        <v>114645.15000000001</v>
      </c>
    </row>
    <row r="86" spans="1:6" ht="21.95" customHeight="1" x14ac:dyDescent="0.5">
      <c r="A86" s="11"/>
      <c r="B86" s="51" t="s">
        <v>134</v>
      </c>
      <c r="C86" s="9" t="s">
        <v>135</v>
      </c>
      <c r="D86" s="31">
        <v>10000000</v>
      </c>
      <c r="E86" s="31">
        <v>969683.15</v>
      </c>
      <c r="F86" s="31">
        <v>12142090.83</v>
      </c>
    </row>
    <row r="87" spans="1:6" ht="21.95" customHeight="1" x14ac:dyDescent="0.5">
      <c r="A87" s="11"/>
      <c r="B87" s="48" t="s">
        <v>136</v>
      </c>
      <c r="C87" s="9" t="s">
        <v>137</v>
      </c>
      <c r="D87" s="31">
        <v>800000</v>
      </c>
      <c r="E87" s="31">
        <v>184341.01</v>
      </c>
      <c r="F87" s="31">
        <v>1065110.94</v>
      </c>
    </row>
    <row r="88" spans="1:6" ht="21.95" customHeight="1" x14ac:dyDescent="0.5">
      <c r="A88" s="11"/>
      <c r="B88" s="48" t="s">
        <v>138</v>
      </c>
      <c r="C88" s="9" t="s">
        <v>139</v>
      </c>
      <c r="D88" s="23" t="s">
        <v>12</v>
      </c>
      <c r="E88" s="23" t="s">
        <v>12</v>
      </c>
      <c r="F88" s="23" t="s">
        <v>12</v>
      </c>
    </row>
    <row r="89" spans="1:6" ht="21.95" customHeight="1" x14ac:dyDescent="0.5">
      <c r="A89" s="11"/>
      <c r="B89" s="50" t="s">
        <v>140</v>
      </c>
      <c r="C89" s="26" t="s">
        <v>141</v>
      </c>
      <c r="D89" s="31">
        <v>20000</v>
      </c>
      <c r="E89" s="31">
        <v>1935.96</v>
      </c>
      <c r="F89" s="31">
        <v>29059.67</v>
      </c>
    </row>
    <row r="90" spans="1:6" ht="21.95" customHeight="1" x14ac:dyDescent="0.5">
      <c r="A90" s="11"/>
      <c r="B90" s="48" t="s">
        <v>142</v>
      </c>
      <c r="C90" s="9" t="s">
        <v>143</v>
      </c>
      <c r="D90" s="22">
        <v>400000</v>
      </c>
      <c r="E90" s="31">
        <v>31675.56</v>
      </c>
      <c r="F90" s="31">
        <v>463955.47</v>
      </c>
    </row>
    <row r="91" spans="1:6" ht="21.95" customHeight="1" x14ac:dyDescent="0.5">
      <c r="A91" s="11"/>
      <c r="B91" s="48" t="s">
        <v>144</v>
      </c>
      <c r="C91" s="9" t="s">
        <v>145</v>
      </c>
      <c r="D91" s="31">
        <v>800000</v>
      </c>
      <c r="E91" s="31">
        <v>47540.35</v>
      </c>
      <c r="F91" s="31">
        <v>631071.38</v>
      </c>
    </row>
    <row r="92" spans="1:6" ht="21.95" customHeight="1" x14ac:dyDescent="0.5">
      <c r="A92" s="11"/>
      <c r="B92" s="48" t="s">
        <v>146</v>
      </c>
      <c r="C92" s="9" t="s">
        <v>147</v>
      </c>
      <c r="D92" s="23" t="s">
        <v>12</v>
      </c>
      <c r="E92" s="23"/>
      <c r="F92" s="23" t="s">
        <v>12</v>
      </c>
    </row>
    <row r="93" spans="1:6" ht="21.95" customHeight="1" x14ac:dyDescent="0.5">
      <c r="A93" s="11"/>
      <c r="B93" s="48" t="s">
        <v>148</v>
      </c>
      <c r="C93" s="9" t="s">
        <v>149</v>
      </c>
      <c r="D93" s="23" t="s">
        <v>12</v>
      </c>
      <c r="E93" s="23" t="s">
        <v>12</v>
      </c>
      <c r="F93" s="23" t="s">
        <v>12</v>
      </c>
    </row>
    <row r="94" spans="1:6" ht="21.95" customHeight="1" x14ac:dyDescent="0.5">
      <c r="A94" s="11"/>
      <c r="B94" s="48" t="s">
        <v>150</v>
      </c>
      <c r="C94" s="9" t="s">
        <v>151</v>
      </c>
      <c r="D94" s="23" t="s">
        <v>12</v>
      </c>
      <c r="E94" s="23" t="s">
        <v>12</v>
      </c>
      <c r="F94" s="23" t="s">
        <v>12</v>
      </c>
    </row>
    <row r="95" spans="1:6" ht="21.95" customHeight="1" x14ac:dyDescent="0.5">
      <c r="A95" s="11"/>
      <c r="B95" s="48" t="s">
        <v>152</v>
      </c>
      <c r="C95" s="9" t="s">
        <v>153</v>
      </c>
      <c r="D95" s="31">
        <v>200000</v>
      </c>
      <c r="E95" s="31">
        <v>24027.46</v>
      </c>
      <c r="F95" s="31">
        <v>178621.2</v>
      </c>
    </row>
    <row r="96" spans="1:6" ht="21.95" customHeight="1" x14ac:dyDescent="0.5">
      <c r="A96" s="11"/>
      <c r="B96" s="50" t="s">
        <v>154</v>
      </c>
      <c r="C96" s="26" t="s">
        <v>155</v>
      </c>
      <c r="D96" s="29">
        <v>20000</v>
      </c>
      <c r="E96" s="23" t="s">
        <v>12</v>
      </c>
      <c r="F96" s="31">
        <v>36558.550000000003</v>
      </c>
    </row>
    <row r="97" spans="1:6" ht="21.95" customHeight="1" x14ac:dyDescent="0.5">
      <c r="A97" s="11"/>
      <c r="B97" s="48" t="s">
        <v>156</v>
      </c>
      <c r="C97" s="9" t="s">
        <v>157</v>
      </c>
      <c r="D97" s="23" t="s">
        <v>12</v>
      </c>
      <c r="E97" s="23" t="s">
        <v>12</v>
      </c>
      <c r="F97" s="23" t="s">
        <v>12</v>
      </c>
    </row>
    <row r="98" spans="1:6" ht="21.95" customHeight="1" x14ac:dyDescent="0.5">
      <c r="A98" s="11"/>
      <c r="B98" s="52" t="s">
        <v>158</v>
      </c>
      <c r="C98" s="9" t="s">
        <v>159</v>
      </c>
      <c r="D98" s="31">
        <v>80000</v>
      </c>
      <c r="E98" s="31">
        <v>22506</v>
      </c>
      <c r="F98" s="31">
        <v>122062</v>
      </c>
    </row>
    <row r="99" spans="1:6" ht="21.95" customHeight="1" x14ac:dyDescent="0.5">
      <c r="A99" s="11"/>
      <c r="B99" s="52" t="s">
        <v>160</v>
      </c>
      <c r="C99" s="26" t="s">
        <v>161</v>
      </c>
      <c r="D99" s="34" t="s">
        <v>12</v>
      </c>
      <c r="E99" s="12" t="s">
        <v>12</v>
      </c>
      <c r="F99" s="12" t="s">
        <v>12</v>
      </c>
    </row>
    <row r="100" spans="1:6" ht="21.95" customHeight="1" x14ac:dyDescent="0.45">
      <c r="A100" s="24"/>
      <c r="B100" s="48" t="s">
        <v>162</v>
      </c>
      <c r="C100" s="37">
        <v>421017</v>
      </c>
      <c r="D100" s="35" t="s">
        <v>12</v>
      </c>
      <c r="E100" s="43" t="s">
        <v>12</v>
      </c>
      <c r="F100" s="43" t="s">
        <v>12</v>
      </c>
    </row>
    <row r="101" spans="1:6" ht="21.95" customHeight="1" x14ac:dyDescent="0.45">
      <c r="A101" s="24"/>
      <c r="B101" s="54" t="s">
        <v>163</v>
      </c>
      <c r="C101" s="35">
        <v>421018</v>
      </c>
      <c r="D101" s="35" t="s">
        <v>12</v>
      </c>
      <c r="E101" s="43" t="s">
        <v>12</v>
      </c>
      <c r="F101" s="43" t="s">
        <v>12</v>
      </c>
    </row>
    <row r="102" spans="1:6" ht="21.95" customHeight="1" x14ac:dyDescent="0.5">
      <c r="A102" s="11"/>
      <c r="B102" s="14"/>
      <c r="C102" s="11"/>
      <c r="D102" s="84">
        <f>SUM(D85:D100)</f>
        <v>12380000</v>
      </c>
      <c r="E102" s="85">
        <f>SUM(E85:E100)</f>
        <v>1364713.01</v>
      </c>
      <c r="F102" s="85">
        <f>SUM(F85:F100)</f>
        <v>14783175.190000001</v>
      </c>
    </row>
    <row r="103" spans="1:6" ht="21.95" customHeight="1" x14ac:dyDescent="0.2"/>
    <row r="104" spans="1:6" ht="21.95" customHeight="1" x14ac:dyDescent="0.2"/>
    <row r="105" spans="1:6" ht="21.95" customHeight="1" x14ac:dyDescent="0.2"/>
    <row r="106" spans="1:6" ht="21.95" customHeight="1" x14ac:dyDescent="0.2"/>
    <row r="107" spans="1:6" ht="21.95" customHeight="1" x14ac:dyDescent="0.5">
      <c r="A107" s="1"/>
      <c r="B107" s="2"/>
      <c r="C107" s="45" t="s">
        <v>3</v>
      </c>
      <c r="D107" s="45" t="s">
        <v>4</v>
      </c>
      <c r="E107" s="45" t="s">
        <v>5</v>
      </c>
      <c r="F107" s="45" t="s">
        <v>6</v>
      </c>
    </row>
    <row r="108" spans="1:6" ht="21.95" customHeight="1" x14ac:dyDescent="0.5">
      <c r="A108" s="3"/>
      <c r="B108" s="4"/>
      <c r="C108" s="6"/>
      <c r="D108" s="6"/>
      <c r="E108" s="6"/>
      <c r="F108" s="6"/>
    </row>
    <row r="109" spans="1:6" ht="21.95" customHeight="1" x14ac:dyDescent="0.5">
      <c r="A109" s="16" t="s">
        <v>164</v>
      </c>
      <c r="B109" s="17"/>
      <c r="C109" s="13"/>
      <c r="D109" s="39"/>
      <c r="E109" s="5"/>
      <c r="F109" s="5"/>
    </row>
    <row r="110" spans="1:6" ht="21.95" customHeight="1" x14ac:dyDescent="0.5">
      <c r="A110" s="18" t="s">
        <v>165</v>
      </c>
      <c r="B110" s="19"/>
      <c r="C110" s="9" t="s">
        <v>166</v>
      </c>
      <c r="D110" s="23"/>
      <c r="E110" s="8"/>
      <c r="F110" s="8"/>
    </row>
    <row r="111" spans="1:6" ht="21.95" customHeight="1" x14ac:dyDescent="0.5">
      <c r="A111" s="11"/>
      <c r="B111" s="48" t="s">
        <v>167</v>
      </c>
      <c r="C111" s="9" t="s">
        <v>168</v>
      </c>
      <c r="D111" s="31">
        <v>11800000</v>
      </c>
      <c r="E111" s="31">
        <v>251197</v>
      </c>
      <c r="F111" s="31">
        <v>8985812</v>
      </c>
    </row>
    <row r="112" spans="1:6" ht="21.95" customHeight="1" x14ac:dyDescent="0.5">
      <c r="A112" s="11"/>
      <c r="B112" s="48" t="s">
        <v>169</v>
      </c>
      <c r="C112" s="9"/>
      <c r="D112" s="23"/>
      <c r="E112" s="23"/>
      <c r="F112" s="23"/>
    </row>
    <row r="113" spans="1:8" ht="21.95" customHeight="1" x14ac:dyDescent="0.5">
      <c r="A113" s="11"/>
      <c r="B113" s="48" t="s">
        <v>170</v>
      </c>
      <c r="C113" s="9" t="s">
        <v>171</v>
      </c>
      <c r="D113" s="23" t="s">
        <v>12</v>
      </c>
      <c r="E113" s="23" t="s">
        <v>12</v>
      </c>
      <c r="F113" s="23" t="s">
        <v>12</v>
      </c>
    </row>
    <row r="114" spans="1:8" ht="21.95" customHeight="1" x14ac:dyDescent="0.5">
      <c r="A114" s="11"/>
      <c r="B114" s="20" t="s">
        <v>23</v>
      </c>
      <c r="C114" s="9"/>
      <c r="D114" s="83">
        <f>SUM(D111:D113)</f>
        <v>11800000</v>
      </c>
      <c r="E114" s="83">
        <f>SUM(E111:E113)</f>
        <v>251197</v>
      </c>
      <c r="F114" s="83">
        <f>SUM(F111:F113)</f>
        <v>8985812</v>
      </c>
    </row>
    <row r="115" spans="1:8" ht="21.95" customHeight="1" x14ac:dyDescent="0.5">
      <c r="A115" s="18" t="s">
        <v>172</v>
      </c>
      <c r="B115" s="19"/>
      <c r="C115" s="9"/>
      <c r="D115" s="23"/>
      <c r="E115" s="22"/>
      <c r="F115" s="22"/>
    </row>
    <row r="116" spans="1:8" ht="21.95" customHeight="1" x14ac:dyDescent="0.5">
      <c r="A116" s="18" t="s">
        <v>173</v>
      </c>
      <c r="B116" s="19"/>
      <c r="C116" s="9" t="s">
        <v>174</v>
      </c>
      <c r="D116" s="31"/>
      <c r="E116" s="22"/>
      <c r="F116" s="22"/>
    </row>
    <row r="117" spans="1:8" ht="21.95" customHeight="1" x14ac:dyDescent="0.5">
      <c r="A117" s="18"/>
      <c r="B117" s="48" t="s">
        <v>302</v>
      </c>
      <c r="C117" s="9" t="s">
        <v>175</v>
      </c>
      <c r="D117" s="31">
        <v>75000</v>
      </c>
      <c r="E117" s="31">
        <v>45000</v>
      </c>
      <c r="F117" s="31">
        <v>180000</v>
      </c>
    </row>
    <row r="118" spans="1:8" ht="21.95" customHeight="1" x14ac:dyDescent="0.5">
      <c r="A118" s="18"/>
      <c r="B118" s="48" t="s">
        <v>303</v>
      </c>
      <c r="C118" s="9" t="s">
        <v>176</v>
      </c>
      <c r="D118" s="31">
        <v>2148000</v>
      </c>
      <c r="E118" s="23" t="s">
        <v>12</v>
      </c>
      <c r="F118" s="31">
        <v>4296000</v>
      </c>
    </row>
    <row r="119" spans="1:8" ht="21.95" customHeight="1" x14ac:dyDescent="0.5">
      <c r="A119" s="18"/>
      <c r="B119" s="48" t="s">
        <v>304</v>
      </c>
      <c r="C119" s="9" t="s">
        <v>176</v>
      </c>
      <c r="D119" s="31">
        <v>120000</v>
      </c>
      <c r="E119" s="23" t="s">
        <v>12</v>
      </c>
      <c r="F119" s="31">
        <v>288000</v>
      </c>
    </row>
    <row r="120" spans="1:8" ht="21.95" customHeight="1" x14ac:dyDescent="0.5">
      <c r="A120" s="18"/>
      <c r="B120" s="48" t="s">
        <v>337</v>
      </c>
      <c r="C120" s="9" t="s">
        <v>176</v>
      </c>
      <c r="D120" s="31">
        <v>64580</v>
      </c>
      <c r="E120" s="23" t="s">
        <v>12</v>
      </c>
      <c r="F120" s="31">
        <v>64580</v>
      </c>
    </row>
    <row r="121" spans="1:8" ht="21.95" customHeight="1" x14ac:dyDescent="0.5">
      <c r="A121" s="18"/>
      <c r="B121" s="48" t="s">
        <v>316</v>
      </c>
      <c r="C121" s="9" t="s">
        <v>176</v>
      </c>
      <c r="D121" s="31"/>
      <c r="E121" s="23" t="s">
        <v>12</v>
      </c>
      <c r="F121" s="22"/>
    </row>
    <row r="122" spans="1:8" ht="21.95" customHeight="1" x14ac:dyDescent="0.5">
      <c r="A122" s="18"/>
      <c r="B122" s="48" t="s">
        <v>317</v>
      </c>
      <c r="C122" s="9" t="s">
        <v>176</v>
      </c>
      <c r="D122" s="31"/>
      <c r="E122" s="23" t="s">
        <v>12</v>
      </c>
      <c r="F122" s="22"/>
    </row>
    <row r="123" spans="1:8" ht="21.95" customHeight="1" x14ac:dyDescent="0.5">
      <c r="A123" s="11"/>
      <c r="B123" s="20" t="s">
        <v>23</v>
      </c>
      <c r="C123" s="9"/>
      <c r="D123" s="81">
        <f>SUM(D117:D122)</f>
        <v>2407580</v>
      </c>
      <c r="E123" s="81">
        <f>SUM(E117:E122)</f>
        <v>45000</v>
      </c>
      <c r="F123" s="82">
        <f>SUM(F117:F122)</f>
        <v>4828580</v>
      </c>
    </row>
    <row r="124" spans="1:8" ht="21.95" customHeight="1" thickBot="1" x14ac:dyDescent="0.55000000000000004">
      <c r="A124" s="11"/>
      <c r="B124" s="20" t="s">
        <v>177</v>
      </c>
      <c r="C124" s="26"/>
      <c r="D124" s="173">
        <f>D114+D102+D82+D63+D55+D15+D79</f>
        <v>25000000</v>
      </c>
      <c r="E124" s="174">
        <f>E114+E102+E82+E79+E63+E55+E15+E123</f>
        <v>1703014.05</v>
      </c>
      <c r="F124" s="174">
        <f>F114+F102+F82+F79+F63+F55+F15+F123</f>
        <v>29629857.740000006</v>
      </c>
      <c r="H124" s="183">
        <f>F124-25108718.21</f>
        <v>4521139.5300000049</v>
      </c>
    </row>
    <row r="125" spans="1:8" ht="21.95" customHeight="1" thickTop="1" x14ac:dyDescent="0.5">
      <c r="A125" s="41"/>
      <c r="B125" s="41"/>
      <c r="C125" s="10"/>
      <c r="D125" s="28"/>
      <c r="E125" s="28"/>
      <c r="F125" s="28"/>
    </row>
    <row r="126" spans="1:8" ht="21.95" customHeight="1" x14ac:dyDescent="0.5">
      <c r="A126" s="41"/>
      <c r="B126" s="41"/>
      <c r="C126" s="10"/>
      <c r="D126" s="38"/>
      <c r="E126" s="28"/>
      <c r="F126" s="28"/>
    </row>
    <row r="127" spans="1:8" ht="21.95" customHeight="1" x14ac:dyDescent="0.5">
      <c r="A127" s="14"/>
      <c r="B127" s="14"/>
      <c r="C127" s="10"/>
      <c r="E127" s="179"/>
      <c r="F127" s="92"/>
      <c r="G127" s="92"/>
    </row>
    <row r="128" spans="1:8" ht="21.95" customHeight="1" x14ac:dyDescent="0.5">
      <c r="A128" s="14"/>
      <c r="B128" s="14"/>
      <c r="C128" s="10"/>
      <c r="E128" s="92"/>
      <c r="F128" s="92"/>
      <c r="G128" s="92"/>
    </row>
    <row r="129" spans="3:7" ht="21.95" customHeight="1" x14ac:dyDescent="0.45">
      <c r="C129" s="92"/>
      <c r="D129" s="92"/>
      <c r="E129" s="180" t="s">
        <v>329</v>
      </c>
      <c r="F129" s="92"/>
      <c r="G129" s="92"/>
    </row>
    <row r="130" spans="3:7" ht="21.95" customHeight="1" x14ac:dyDescent="0.45">
      <c r="C130" s="92" t="s">
        <v>299</v>
      </c>
      <c r="D130" s="92"/>
      <c r="E130" s="92"/>
    </row>
    <row r="131" spans="3:7" ht="21.95" customHeight="1" x14ac:dyDescent="0.45">
      <c r="C131" s="92" t="s">
        <v>297</v>
      </c>
      <c r="D131" s="92"/>
      <c r="E131" s="92"/>
    </row>
    <row r="132" spans="3:7" ht="21.95" customHeight="1" x14ac:dyDescent="0.2"/>
    <row r="133" spans="3:7" ht="21.95" customHeight="1" x14ac:dyDescent="0.2"/>
    <row r="134" spans="3:7" ht="21.95" customHeight="1" x14ac:dyDescent="0.2"/>
    <row r="135" spans="3:7" ht="21.95" customHeight="1" x14ac:dyDescent="0.2"/>
    <row r="136" spans="3:7" ht="21.95" customHeight="1" x14ac:dyDescent="0.2"/>
    <row r="137" spans="3:7" ht="21.95" customHeight="1" x14ac:dyDescent="0.2"/>
    <row r="138" spans="3:7" ht="21.95" customHeight="1" x14ac:dyDescent="0.2"/>
    <row r="139" spans="3:7" ht="21.95" customHeight="1" x14ac:dyDescent="0.2"/>
    <row r="140" spans="3:7" ht="21.95" customHeight="1" x14ac:dyDescent="0.2"/>
    <row r="141" spans="3:7" ht="21.95" customHeight="1" x14ac:dyDescent="0.2"/>
    <row r="142" spans="3:7" ht="21.95" customHeight="1" x14ac:dyDescent="0.2"/>
    <row r="143" spans="3:7" ht="21.95" customHeight="1" x14ac:dyDescent="0.2">
      <c r="D143" t="s">
        <v>336</v>
      </c>
    </row>
    <row r="144" spans="3:7" ht="21.95" customHeight="1" x14ac:dyDescent="0.2"/>
    <row r="145" spans="1:6" ht="21.95" customHeight="1" x14ac:dyDescent="0.2"/>
    <row r="146" spans="1:6" ht="21.95" customHeight="1" x14ac:dyDescent="0.2"/>
    <row r="147" spans="1:6" ht="21.95" customHeight="1" x14ac:dyDescent="0.2"/>
    <row r="148" spans="1:6" ht="21.95" customHeight="1" x14ac:dyDescent="0.2"/>
    <row r="149" spans="1:6" ht="21.95" customHeight="1" x14ac:dyDescent="0.2"/>
    <row r="150" spans="1:6" ht="21.95" customHeight="1" x14ac:dyDescent="0.2"/>
    <row r="151" spans="1:6" ht="21.95" customHeight="1" x14ac:dyDescent="0.2"/>
    <row r="152" spans="1:6" ht="21.95" customHeight="1" x14ac:dyDescent="0.2"/>
    <row r="153" spans="1:6" ht="21.95" customHeight="1" x14ac:dyDescent="0.2"/>
    <row r="154" spans="1:6" ht="21.95" customHeight="1" x14ac:dyDescent="0.5">
      <c r="A154" s="1"/>
      <c r="B154" s="2"/>
      <c r="C154" s="45" t="s">
        <v>3</v>
      </c>
      <c r="D154" s="7" t="s">
        <v>4</v>
      </c>
      <c r="E154" s="7" t="s">
        <v>55</v>
      </c>
      <c r="F154" s="7" t="s">
        <v>55</v>
      </c>
    </row>
    <row r="155" spans="1:6" ht="21.95" customHeight="1" x14ac:dyDescent="0.5">
      <c r="A155" s="3"/>
      <c r="B155" s="4"/>
      <c r="C155" s="6"/>
      <c r="D155" s="6"/>
      <c r="E155" s="6"/>
      <c r="F155" s="6"/>
    </row>
    <row r="156" spans="1:6" ht="21.95" customHeight="1" x14ac:dyDescent="0.5">
      <c r="A156" s="16" t="s">
        <v>164</v>
      </c>
      <c r="B156" s="17"/>
      <c r="C156" s="13"/>
      <c r="D156" s="39"/>
      <c r="E156" s="5"/>
      <c r="F156" s="5"/>
    </row>
    <row r="157" spans="1:6" ht="21.95" customHeight="1" x14ac:dyDescent="0.5">
      <c r="A157" s="18" t="s">
        <v>165</v>
      </c>
      <c r="B157" s="19"/>
      <c r="C157" s="9" t="s">
        <v>178</v>
      </c>
      <c r="D157" s="23"/>
      <c r="E157" s="8"/>
      <c r="F157" s="8"/>
    </row>
    <row r="158" spans="1:6" ht="21.95" customHeight="1" x14ac:dyDescent="0.5">
      <c r="A158" s="11"/>
      <c r="B158" s="15" t="s">
        <v>167</v>
      </c>
      <c r="C158" s="9" t="s">
        <v>179</v>
      </c>
      <c r="D158" s="31">
        <v>10069782</v>
      </c>
      <c r="E158" s="31">
        <v>12973698</v>
      </c>
      <c r="F158" s="31">
        <v>12973698</v>
      </c>
    </row>
    <row r="159" spans="1:6" ht="21.95" customHeight="1" x14ac:dyDescent="0.5">
      <c r="A159" s="11"/>
      <c r="B159" s="15" t="s">
        <v>169</v>
      </c>
      <c r="C159" s="9"/>
      <c r="D159" s="23"/>
      <c r="E159" s="23"/>
      <c r="F159" s="23"/>
    </row>
    <row r="160" spans="1:6" ht="21.95" customHeight="1" x14ac:dyDescent="0.5">
      <c r="A160" s="11"/>
      <c r="B160" s="15" t="s">
        <v>180</v>
      </c>
      <c r="C160" s="9" t="s">
        <v>181</v>
      </c>
      <c r="D160" s="23" t="s">
        <v>12</v>
      </c>
      <c r="E160" s="23" t="s">
        <v>12</v>
      </c>
      <c r="F160" s="23" t="s">
        <v>12</v>
      </c>
    </row>
    <row r="161" spans="1:6" ht="21.95" customHeight="1" x14ac:dyDescent="0.5">
      <c r="A161" s="11"/>
      <c r="B161" s="20" t="s">
        <v>23</v>
      </c>
      <c r="C161" s="9"/>
      <c r="D161" s="33">
        <v>10069782</v>
      </c>
      <c r="E161" s="33">
        <v>12973698</v>
      </c>
      <c r="F161" s="33">
        <v>12973698</v>
      </c>
    </row>
    <row r="162" spans="1:6" ht="21.95" customHeight="1" thickBot="1" x14ac:dyDescent="0.55000000000000004">
      <c r="A162" s="11"/>
      <c r="B162" s="20" t="s">
        <v>177</v>
      </c>
      <c r="C162" s="26"/>
      <c r="D162" s="42">
        <v>20550282</v>
      </c>
      <c r="E162" s="40">
        <v>24058954.329999998</v>
      </c>
      <c r="F162" s="40">
        <v>24058954.329999998</v>
      </c>
    </row>
    <row r="163" spans="1:6" ht="21.95" customHeight="1" thickTop="1" x14ac:dyDescent="0.5">
      <c r="A163" s="41"/>
      <c r="B163" s="41"/>
      <c r="C163" s="10"/>
      <c r="D163" s="28"/>
      <c r="E163" s="28"/>
      <c r="F163" s="28"/>
    </row>
  </sheetData>
  <mergeCells count="4">
    <mergeCell ref="A1:E1"/>
    <mergeCell ref="A2:E2"/>
    <mergeCell ref="A3:E3"/>
    <mergeCell ref="A4:E4"/>
  </mergeCells>
  <pageMargins left="0.45" right="0.18" top="0.24" bottom="0.17" header="0.3" footer="0.21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34" sqref="A34"/>
    </sheetView>
  </sheetViews>
  <sheetFormatPr defaultRowHeight="14.25" x14ac:dyDescent="0.2"/>
  <cols>
    <col min="1" max="1" width="53.5" customWidth="1"/>
    <col min="3" max="3" width="12.375" customWidth="1"/>
    <col min="4" max="4" width="13.25" customWidth="1"/>
    <col min="5" max="5" width="14.375" bestFit="1" customWidth="1"/>
  </cols>
  <sheetData>
    <row r="1" spans="1:5" s="105" customFormat="1" ht="19.5" customHeight="1" x14ac:dyDescent="0.45">
      <c r="A1" s="187" t="s">
        <v>182</v>
      </c>
      <c r="B1" s="187"/>
      <c r="C1" s="187"/>
      <c r="D1" s="187"/>
    </row>
    <row r="2" spans="1:5" s="105" customFormat="1" ht="19.5" customHeight="1" x14ac:dyDescent="0.45">
      <c r="A2" s="187" t="s">
        <v>183</v>
      </c>
      <c r="B2" s="187"/>
      <c r="C2" s="187"/>
      <c r="D2" s="187"/>
    </row>
    <row r="3" spans="1:5" s="105" customFormat="1" ht="19.5" customHeight="1" x14ac:dyDescent="0.45">
      <c r="A3" s="188" t="s">
        <v>356</v>
      </c>
      <c r="B3" s="188"/>
      <c r="C3" s="188"/>
      <c r="D3" s="188"/>
    </row>
    <row r="4" spans="1:5" s="105" customFormat="1" ht="19.5" customHeight="1" x14ac:dyDescent="0.45">
      <c r="A4" s="154" t="s">
        <v>184</v>
      </c>
      <c r="B4" s="154" t="s">
        <v>3</v>
      </c>
      <c r="C4" s="153" t="s">
        <v>185</v>
      </c>
      <c r="D4" s="154" t="s">
        <v>186</v>
      </c>
    </row>
    <row r="5" spans="1:5" s="105" customFormat="1" ht="19.5" customHeight="1" x14ac:dyDescent="0.45">
      <c r="A5" s="112" t="s">
        <v>187</v>
      </c>
      <c r="B5" s="113" t="s">
        <v>188</v>
      </c>
      <c r="C5" s="95">
        <v>15716362.109999999</v>
      </c>
      <c r="D5" s="95"/>
      <c r="E5" s="155">
        <f>C5+C6+C8</f>
        <v>20140310.52</v>
      </c>
    </row>
    <row r="6" spans="1:5" s="105" customFormat="1" ht="19.5" customHeight="1" x14ac:dyDescent="0.45">
      <c r="A6" s="112" t="s">
        <v>189</v>
      </c>
      <c r="B6" s="113" t="s">
        <v>188</v>
      </c>
      <c r="C6" s="95">
        <v>228737.87</v>
      </c>
      <c r="D6" s="95"/>
      <c r="E6" s="155">
        <f>SUM(C5:C9)</f>
        <v>23640368.719999999</v>
      </c>
    </row>
    <row r="7" spans="1:5" s="105" customFormat="1" ht="19.5" customHeight="1" x14ac:dyDescent="0.45">
      <c r="A7" s="112" t="s">
        <v>357</v>
      </c>
      <c r="B7" s="113" t="s">
        <v>359</v>
      </c>
      <c r="C7" s="95">
        <v>58.2</v>
      </c>
      <c r="D7" s="95"/>
      <c r="E7" s="155"/>
    </row>
    <row r="8" spans="1:5" s="105" customFormat="1" ht="19.5" customHeight="1" x14ac:dyDescent="0.45">
      <c r="A8" s="112" t="s">
        <v>301</v>
      </c>
      <c r="B8" s="113" t="s">
        <v>285</v>
      </c>
      <c r="C8" s="95">
        <v>4195210.54</v>
      </c>
      <c r="D8" s="95"/>
    </row>
    <row r="9" spans="1:5" s="105" customFormat="1" ht="19.5" customHeight="1" x14ac:dyDescent="0.45">
      <c r="A9" s="112" t="s">
        <v>318</v>
      </c>
      <c r="B9" s="113" t="s">
        <v>285</v>
      </c>
      <c r="C9" s="95">
        <v>3500000</v>
      </c>
      <c r="D9" s="95"/>
    </row>
    <row r="10" spans="1:5" s="105" customFormat="1" ht="19.5" customHeight="1" x14ac:dyDescent="0.45">
      <c r="A10" s="112" t="s">
        <v>358</v>
      </c>
      <c r="B10" s="113" t="s">
        <v>360</v>
      </c>
      <c r="C10" s="95">
        <v>83003.520000000004</v>
      </c>
      <c r="D10" s="95"/>
    </row>
    <row r="11" spans="1:5" s="105" customFormat="1" ht="19.5" customHeight="1" x14ac:dyDescent="0.45">
      <c r="A11" s="112" t="s">
        <v>190</v>
      </c>
      <c r="B11" s="113" t="s">
        <v>191</v>
      </c>
      <c r="C11" s="95">
        <v>5415953.2199999997</v>
      </c>
      <c r="D11" s="95"/>
    </row>
    <row r="12" spans="1:5" s="105" customFormat="1" ht="19.5" customHeight="1" x14ac:dyDescent="0.45">
      <c r="A12" s="112" t="s">
        <v>192</v>
      </c>
      <c r="B12" s="113" t="s">
        <v>193</v>
      </c>
      <c r="C12" s="95">
        <v>9505000</v>
      </c>
      <c r="D12" s="95"/>
    </row>
    <row r="13" spans="1:5" s="105" customFormat="1" ht="19.5" customHeight="1" x14ac:dyDescent="0.45">
      <c r="A13" s="112" t="s">
        <v>194</v>
      </c>
      <c r="B13" s="113" t="s">
        <v>195</v>
      </c>
      <c r="C13" s="96">
        <v>1756287.38</v>
      </c>
      <c r="D13" s="95"/>
    </row>
    <row r="14" spans="1:5" s="105" customFormat="1" ht="19.5" customHeight="1" x14ac:dyDescent="0.45">
      <c r="A14" s="112" t="s">
        <v>196</v>
      </c>
      <c r="B14" s="113" t="s">
        <v>197</v>
      </c>
      <c r="C14" s="95">
        <v>2255971</v>
      </c>
      <c r="D14" s="95"/>
      <c r="E14" s="155">
        <f>SUM(C13:C25)</f>
        <v>23196504.829999998</v>
      </c>
    </row>
    <row r="15" spans="1:5" s="105" customFormat="1" ht="19.5" customHeight="1" x14ac:dyDescent="0.45">
      <c r="A15" s="112" t="s">
        <v>286</v>
      </c>
      <c r="B15" s="113" t="s">
        <v>199</v>
      </c>
      <c r="C15" s="95">
        <v>3801487</v>
      </c>
      <c r="D15" s="95"/>
    </row>
    <row r="16" spans="1:5" s="105" customFormat="1" ht="19.5" customHeight="1" x14ac:dyDescent="0.45">
      <c r="A16" s="112" t="s">
        <v>275</v>
      </c>
      <c r="B16" s="113" t="s">
        <v>199</v>
      </c>
      <c r="C16" s="95">
        <v>588606</v>
      </c>
      <c r="D16" s="95"/>
    </row>
    <row r="17" spans="1:4" s="105" customFormat="1" ht="19.5" customHeight="1" x14ac:dyDescent="0.45">
      <c r="A17" s="112" t="s">
        <v>276</v>
      </c>
      <c r="B17" s="113" t="s">
        <v>199</v>
      </c>
      <c r="C17" s="95">
        <v>3284340</v>
      </c>
      <c r="D17" s="95"/>
    </row>
    <row r="18" spans="1:4" s="105" customFormat="1" ht="19.5" customHeight="1" x14ac:dyDescent="0.45">
      <c r="A18" s="112" t="s">
        <v>200</v>
      </c>
      <c r="B18" s="113" t="s">
        <v>201</v>
      </c>
      <c r="C18" s="96">
        <v>681661.5</v>
      </c>
      <c r="D18" s="95"/>
    </row>
    <row r="19" spans="1:4" s="105" customFormat="1" ht="19.5" customHeight="1" x14ac:dyDescent="0.45">
      <c r="A19" s="112" t="s">
        <v>202</v>
      </c>
      <c r="B19" s="113" t="s">
        <v>203</v>
      </c>
      <c r="C19" s="96">
        <v>2477792.11</v>
      </c>
      <c r="D19" s="95"/>
    </row>
    <row r="20" spans="1:4" s="105" customFormat="1" ht="19.5" customHeight="1" x14ac:dyDescent="0.45">
      <c r="A20" s="112" t="s">
        <v>204</v>
      </c>
      <c r="B20" s="113" t="s">
        <v>205</v>
      </c>
      <c r="C20" s="96">
        <v>2040417.96</v>
      </c>
      <c r="D20" s="95"/>
    </row>
    <row r="21" spans="1:4" s="105" customFormat="1" ht="19.5" customHeight="1" x14ac:dyDescent="0.45">
      <c r="A21" s="112" t="s">
        <v>206</v>
      </c>
      <c r="B21" s="113" t="s">
        <v>207</v>
      </c>
      <c r="C21" s="96">
        <v>454303.4</v>
      </c>
      <c r="D21" s="95"/>
    </row>
    <row r="22" spans="1:4" s="105" customFormat="1" ht="19.5" customHeight="1" x14ac:dyDescent="0.45">
      <c r="A22" s="112" t="s">
        <v>213</v>
      </c>
      <c r="B22" s="113" t="s">
        <v>312</v>
      </c>
      <c r="C22" s="96">
        <v>1216016.18</v>
      </c>
      <c r="D22" s="95"/>
    </row>
    <row r="23" spans="1:4" s="105" customFormat="1" ht="19.5" customHeight="1" x14ac:dyDescent="0.45">
      <c r="A23" s="112" t="s">
        <v>211</v>
      </c>
      <c r="B23" s="113" t="s">
        <v>212</v>
      </c>
      <c r="C23" s="96">
        <v>834091.5</v>
      </c>
      <c r="D23" s="95"/>
    </row>
    <row r="24" spans="1:4" s="105" customFormat="1" ht="19.5" customHeight="1" x14ac:dyDescent="0.45">
      <c r="A24" s="112" t="s">
        <v>208</v>
      </c>
      <c r="B24" s="113" t="s">
        <v>209</v>
      </c>
      <c r="C24" s="96">
        <v>522230.8</v>
      </c>
      <c r="D24" s="95"/>
    </row>
    <row r="25" spans="1:4" s="105" customFormat="1" ht="19.5" customHeight="1" x14ac:dyDescent="0.45">
      <c r="A25" s="112" t="s">
        <v>319</v>
      </c>
      <c r="B25" s="113" t="s">
        <v>210</v>
      </c>
      <c r="C25" s="96">
        <v>3283300</v>
      </c>
      <c r="D25" s="95"/>
    </row>
    <row r="26" spans="1:4" s="105" customFormat="1" ht="19.5" customHeight="1" x14ac:dyDescent="0.45">
      <c r="A26" s="112" t="s">
        <v>328</v>
      </c>
      <c r="B26" s="113"/>
      <c r="C26" s="96">
        <v>4584000</v>
      </c>
      <c r="D26" s="95"/>
    </row>
    <row r="27" spans="1:4" s="105" customFormat="1" ht="19.5" customHeight="1" x14ac:dyDescent="0.45">
      <c r="A27" s="112" t="s">
        <v>330</v>
      </c>
      <c r="B27" s="113"/>
      <c r="C27" s="96">
        <v>180000</v>
      </c>
      <c r="D27" s="95"/>
    </row>
    <row r="28" spans="1:4" s="105" customFormat="1" ht="19.5" customHeight="1" x14ac:dyDescent="0.45">
      <c r="A28" s="112" t="s">
        <v>340</v>
      </c>
      <c r="B28" s="113"/>
      <c r="C28" s="96">
        <v>64580</v>
      </c>
      <c r="D28" s="95"/>
    </row>
    <row r="29" spans="1:4" s="105" customFormat="1" ht="19.5" customHeight="1" x14ac:dyDescent="0.45">
      <c r="A29" s="112" t="s">
        <v>363</v>
      </c>
      <c r="B29" s="113" t="s">
        <v>361</v>
      </c>
      <c r="C29" s="97"/>
      <c r="D29" s="95">
        <v>584000</v>
      </c>
    </row>
    <row r="30" spans="1:4" s="105" customFormat="1" ht="19.5" customHeight="1" x14ac:dyDescent="0.45">
      <c r="A30" s="112" t="s">
        <v>364</v>
      </c>
      <c r="B30" s="113" t="s">
        <v>362</v>
      </c>
      <c r="C30" s="97"/>
      <c r="D30" s="95">
        <v>2829700</v>
      </c>
    </row>
    <row r="31" spans="1:4" s="105" customFormat="1" ht="19.5" customHeight="1" x14ac:dyDescent="0.45">
      <c r="A31" s="112" t="s">
        <v>217</v>
      </c>
      <c r="B31" s="113" t="s">
        <v>218</v>
      </c>
      <c r="C31" s="95"/>
      <c r="D31" s="95">
        <v>6796872.9299999997</v>
      </c>
    </row>
    <row r="32" spans="1:4" s="105" customFormat="1" ht="19.5" customHeight="1" x14ac:dyDescent="0.45">
      <c r="A32" s="112" t="s">
        <v>219</v>
      </c>
      <c r="B32" s="156" t="s">
        <v>220</v>
      </c>
      <c r="C32" s="96"/>
      <c r="D32" s="96">
        <v>187103.46</v>
      </c>
    </row>
    <row r="33" spans="1:5" s="105" customFormat="1" ht="19.5" customHeight="1" x14ac:dyDescent="0.45">
      <c r="A33" s="112" t="s">
        <v>221</v>
      </c>
      <c r="B33" s="156" t="s">
        <v>222</v>
      </c>
      <c r="C33" s="96"/>
      <c r="D33" s="95">
        <v>15576240.880000001</v>
      </c>
    </row>
    <row r="34" spans="1:5" s="105" customFormat="1" ht="19.5" customHeight="1" x14ac:dyDescent="0.45">
      <c r="A34" s="112" t="s">
        <v>223</v>
      </c>
      <c r="B34" s="156" t="s">
        <v>224</v>
      </c>
      <c r="C34" s="96"/>
      <c r="D34" s="95">
        <v>11065635.279999999</v>
      </c>
    </row>
    <row r="35" spans="1:5" s="105" customFormat="1" ht="19.5" customHeight="1" x14ac:dyDescent="0.45">
      <c r="A35" s="112" t="s">
        <v>225</v>
      </c>
      <c r="B35" s="156" t="s">
        <v>226</v>
      </c>
      <c r="C35" s="97"/>
      <c r="D35" s="95">
        <v>29629857.739999998</v>
      </c>
    </row>
    <row r="36" spans="1:5" s="105" customFormat="1" ht="19.5" customHeight="1" thickBot="1" x14ac:dyDescent="0.5">
      <c r="A36" s="146"/>
      <c r="B36" s="157"/>
      <c r="C36" s="158">
        <f>SUM(C5:C35)</f>
        <v>66669410.289999992</v>
      </c>
      <c r="D36" s="158">
        <f>SUM(D29:D35)</f>
        <v>66669410.290000007</v>
      </c>
      <c r="E36" s="159">
        <f>C36-D36</f>
        <v>0</v>
      </c>
    </row>
    <row r="37" spans="1:5" s="105" customFormat="1" ht="19.5" customHeight="1" thickTop="1" x14ac:dyDescent="0.45">
      <c r="A37" s="150"/>
      <c r="B37" s="160"/>
      <c r="C37" s="151"/>
      <c r="D37" s="151"/>
      <c r="E37" s="159"/>
    </row>
    <row r="38" spans="1:5" s="105" customFormat="1" ht="19.5" customHeight="1" x14ac:dyDescent="0.45">
      <c r="A38" s="142" t="s">
        <v>341</v>
      </c>
      <c r="B38" s="142"/>
      <c r="C38" s="142"/>
      <c r="D38" s="142"/>
    </row>
    <row r="39" spans="1:5" s="105" customFormat="1" ht="19.5" customHeight="1" x14ac:dyDescent="0.45">
      <c r="A39" s="142" t="s">
        <v>342</v>
      </c>
      <c r="B39" s="178" t="s">
        <v>339</v>
      </c>
      <c r="C39" s="178"/>
      <c r="D39" s="178"/>
    </row>
    <row r="40" spans="1:5" s="105" customFormat="1" ht="19.5" customHeight="1" x14ac:dyDescent="0.45">
      <c r="B40" s="142" t="s">
        <v>298</v>
      </c>
      <c r="C40" s="142"/>
      <c r="D40" s="142"/>
    </row>
    <row r="41" spans="1:5" s="105" customFormat="1" ht="19.5" customHeight="1" x14ac:dyDescent="0.45">
      <c r="B41" s="142" t="s">
        <v>299</v>
      </c>
      <c r="C41" s="142"/>
      <c r="D41" s="142"/>
    </row>
    <row r="42" spans="1:5" s="105" customFormat="1" ht="19.5" customHeight="1" x14ac:dyDescent="0.45">
      <c r="B42" s="142" t="s">
        <v>297</v>
      </c>
      <c r="C42" s="142"/>
      <c r="D42" s="142"/>
    </row>
    <row r="43" spans="1:5" ht="21.95" customHeight="1" x14ac:dyDescent="0.25">
      <c r="A43" s="93"/>
      <c r="B43" s="93"/>
      <c r="C43" s="93"/>
      <c r="D43" s="93"/>
    </row>
    <row r="44" spans="1:5" ht="21.95" customHeight="1" x14ac:dyDescent="0.2"/>
    <row r="45" spans="1:5" ht="21.95" customHeight="1" x14ac:dyDescent="0.2"/>
  </sheetData>
  <mergeCells count="3">
    <mergeCell ref="A1:D1"/>
    <mergeCell ref="A2:D2"/>
    <mergeCell ref="A3:D3"/>
  </mergeCells>
  <pageMargins left="0.51181102362204722" right="0.31496062992125984" top="7.874015748031496E-2" bottom="7.874015748031496E-2" header="0.31496062992125984" footer="0.2362204724409449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9" workbookViewId="0">
      <selection activeCell="E26" sqref="E26"/>
    </sheetView>
  </sheetViews>
  <sheetFormatPr defaultRowHeight="14.25" x14ac:dyDescent="0.2"/>
  <cols>
    <col min="3" max="3" width="11.375" customWidth="1"/>
    <col min="4" max="4" width="7.375" customWidth="1"/>
    <col min="5" max="5" width="8.25" customWidth="1"/>
    <col min="6" max="8" width="10.375" customWidth="1"/>
    <col min="9" max="9" width="11.625" customWidth="1"/>
  </cols>
  <sheetData>
    <row r="1" spans="1:9" ht="26.25" x14ac:dyDescent="0.55000000000000004">
      <c r="A1" s="189" t="s">
        <v>182</v>
      </c>
      <c r="B1" s="189"/>
      <c r="C1" s="189"/>
      <c r="D1" s="189"/>
      <c r="E1" s="189"/>
      <c r="F1" s="189"/>
      <c r="G1" s="189"/>
      <c r="H1" s="189"/>
      <c r="I1" s="189"/>
    </row>
    <row r="2" spans="1:9" ht="26.25" x14ac:dyDescent="0.55000000000000004">
      <c r="A2" s="189" t="s">
        <v>227</v>
      </c>
      <c r="B2" s="189"/>
      <c r="C2" s="189"/>
      <c r="D2" s="189"/>
      <c r="E2" s="189"/>
      <c r="F2" s="189"/>
      <c r="G2" s="189"/>
      <c r="H2" s="189"/>
      <c r="I2" s="189"/>
    </row>
    <row r="3" spans="1:9" ht="23.25" x14ac:dyDescent="0.5">
      <c r="A3" s="55" t="s">
        <v>228</v>
      </c>
      <c r="B3" s="56"/>
      <c r="C3" s="56"/>
      <c r="D3" s="56"/>
      <c r="E3" s="56" t="s">
        <v>229</v>
      </c>
      <c r="F3" s="57" t="s">
        <v>230</v>
      </c>
      <c r="G3" s="57" t="s">
        <v>231</v>
      </c>
      <c r="H3" s="57" t="s">
        <v>232</v>
      </c>
      <c r="I3" s="58" t="s">
        <v>233</v>
      </c>
    </row>
    <row r="4" spans="1:9" ht="23.25" x14ac:dyDescent="0.5">
      <c r="A4" s="56" t="s">
        <v>234</v>
      </c>
      <c r="B4" s="56"/>
      <c r="C4" s="56"/>
      <c r="D4" s="56"/>
      <c r="E4" s="56"/>
      <c r="F4" s="59">
        <v>4521.1099999999997</v>
      </c>
      <c r="G4" s="60">
        <v>9155.77</v>
      </c>
      <c r="H4" s="60">
        <v>4521.1099999999997</v>
      </c>
      <c r="I4" s="60">
        <f>F4+G4-H4</f>
        <v>9155.77</v>
      </c>
    </row>
    <row r="5" spans="1:9" ht="23.25" x14ac:dyDescent="0.5">
      <c r="A5" s="56" t="s">
        <v>235</v>
      </c>
      <c r="B5" s="56"/>
      <c r="C5" s="56"/>
      <c r="D5" s="56"/>
      <c r="E5" s="56"/>
      <c r="F5" s="60">
        <v>144988</v>
      </c>
      <c r="G5" s="60">
        <v>42475</v>
      </c>
      <c r="H5" s="60">
        <v>13970</v>
      </c>
      <c r="I5" s="60">
        <f>F5+G5-H5</f>
        <v>173493</v>
      </c>
    </row>
    <row r="6" spans="1:9" ht="23.25" x14ac:dyDescent="0.5">
      <c r="A6" s="56" t="s">
        <v>305</v>
      </c>
      <c r="B6" s="56"/>
      <c r="C6" s="56"/>
      <c r="D6" s="56"/>
      <c r="E6" s="56"/>
      <c r="F6" s="60">
        <v>0</v>
      </c>
      <c r="G6" s="60">
        <v>24465</v>
      </c>
      <c r="H6" s="60">
        <v>24465</v>
      </c>
      <c r="I6" s="60">
        <f>F6+G6-H6</f>
        <v>0</v>
      </c>
    </row>
    <row r="7" spans="1:9" ht="23.25" x14ac:dyDescent="0.5">
      <c r="A7" s="56" t="s">
        <v>335</v>
      </c>
      <c r="B7" s="56"/>
      <c r="C7" s="56"/>
      <c r="D7" s="56"/>
      <c r="E7" s="56"/>
      <c r="F7" s="60">
        <v>0</v>
      </c>
      <c r="G7" s="60">
        <v>3634</v>
      </c>
      <c r="H7" s="60">
        <v>3634</v>
      </c>
      <c r="I7" s="60">
        <f>F7+G7-H7</f>
        <v>0</v>
      </c>
    </row>
    <row r="8" spans="1:9" ht="23.25" x14ac:dyDescent="0.5">
      <c r="A8" s="56" t="s">
        <v>236</v>
      </c>
      <c r="B8" s="56"/>
      <c r="C8" s="56"/>
      <c r="D8" s="56"/>
      <c r="E8" s="56"/>
      <c r="F8" s="60">
        <v>4454.6899999999996</v>
      </c>
      <c r="G8" s="60">
        <v>0</v>
      </c>
      <c r="H8" s="60">
        <v>0</v>
      </c>
      <c r="I8" s="61">
        <f>F8+G8-H8</f>
        <v>4454.6899999999996</v>
      </c>
    </row>
    <row r="9" spans="1:9" ht="23.25" x14ac:dyDescent="0.5">
      <c r="A9" s="190" t="s">
        <v>23</v>
      </c>
      <c r="B9" s="190"/>
      <c r="C9" s="190"/>
      <c r="D9" s="190"/>
      <c r="E9" s="78"/>
      <c r="F9" s="77">
        <f>SUM(F4:F8)</f>
        <v>153963.79999999999</v>
      </c>
      <c r="G9" s="79">
        <f>SUM(G4:G8)</f>
        <v>79729.77</v>
      </c>
      <c r="H9" s="79">
        <f>SUM(H4:H8)</f>
        <v>46590.11</v>
      </c>
      <c r="I9" s="80">
        <f>SUM(I4:I8)</f>
        <v>187103.46</v>
      </c>
    </row>
    <row r="10" spans="1:9" ht="23.25" x14ac:dyDescent="0.5">
      <c r="A10" s="56"/>
      <c r="B10" s="56"/>
      <c r="C10" s="56"/>
      <c r="D10" s="56"/>
      <c r="E10" s="56"/>
      <c r="F10" s="56"/>
      <c r="G10" s="56"/>
      <c r="H10" s="56"/>
      <c r="I10" s="56"/>
    </row>
    <row r="11" spans="1:9" ht="23.25" x14ac:dyDescent="0.5">
      <c r="A11" s="55" t="s">
        <v>320</v>
      </c>
      <c r="B11" s="56"/>
      <c r="C11" s="56"/>
      <c r="D11" s="56"/>
      <c r="E11" s="56"/>
      <c r="F11" s="56"/>
      <c r="G11" s="56"/>
      <c r="H11" s="62"/>
      <c r="I11" s="62"/>
    </row>
    <row r="12" spans="1:9" ht="23.25" x14ac:dyDescent="0.5">
      <c r="A12" s="63"/>
      <c r="B12" s="115" t="s">
        <v>321</v>
      </c>
      <c r="C12" s="115"/>
      <c r="D12" s="115"/>
      <c r="E12" s="115"/>
      <c r="F12" s="115"/>
      <c r="G12" s="115"/>
      <c r="H12" s="102"/>
      <c r="I12" s="64">
        <v>584000</v>
      </c>
    </row>
    <row r="13" spans="1:9" ht="23.25" x14ac:dyDescent="0.5">
      <c r="A13" s="56"/>
      <c r="B13" s="56"/>
      <c r="C13" s="56"/>
      <c r="D13" s="56"/>
      <c r="E13" s="56"/>
      <c r="F13" s="56"/>
      <c r="G13" s="65"/>
      <c r="H13" s="103"/>
      <c r="I13" s="64"/>
    </row>
    <row r="14" spans="1:9" ht="24" thickBot="1" x14ac:dyDescent="0.55000000000000004">
      <c r="A14" s="56"/>
      <c r="B14" s="56"/>
      <c r="C14" s="56"/>
      <c r="D14" s="56"/>
      <c r="E14" s="56"/>
      <c r="F14" s="56"/>
      <c r="G14" s="184" t="s">
        <v>23</v>
      </c>
      <c r="H14" s="102"/>
      <c r="I14" s="104">
        <f>I12</f>
        <v>584000</v>
      </c>
    </row>
    <row r="15" spans="1:9" ht="24" thickTop="1" x14ac:dyDescent="0.5">
      <c r="A15" s="55" t="s">
        <v>349</v>
      </c>
      <c r="B15" s="56"/>
      <c r="C15" s="56"/>
      <c r="D15" s="56"/>
      <c r="E15" s="56"/>
      <c r="F15" s="56"/>
      <c r="G15" s="65"/>
      <c r="H15" s="102"/>
      <c r="I15" s="64"/>
    </row>
    <row r="16" spans="1:9" ht="23.25" x14ac:dyDescent="0.5">
      <c r="A16" s="55"/>
      <c r="B16" s="56" t="s">
        <v>350</v>
      </c>
      <c r="C16" s="56"/>
      <c r="D16" s="56"/>
      <c r="E16" s="56"/>
      <c r="F16" s="56"/>
      <c r="G16" s="65"/>
      <c r="H16" s="102"/>
      <c r="I16" s="64">
        <v>281000</v>
      </c>
    </row>
    <row r="17" spans="1:10" ht="23.25" x14ac:dyDescent="0.5">
      <c r="A17" s="55"/>
      <c r="B17" s="56" t="s">
        <v>351</v>
      </c>
      <c r="C17" s="56"/>
      <c r="D17" s="56"/>
      <c r="E17" s="56"/>
      <c r="F17" s="56"/>
      <c r="G17" s="65"/>
      <c r="H17" s="102"/>
      <c r="I17" s="64">
        <v>88000</v>
      </c>
    </row>
    <row r="18" spans="1:10" ht="23.25" x14ac:dyDescent="0.5">
      <c r="A18" s="55"/>
      <c r="B18" s="56" t="s">
        <v>352</v>
      </c>
      <c r="C18" s="56"/>
      <c r="D18" s="56"/>
      <c r="E18" s="56"/>
      <c r="F18" s="56"/>
      <c r="G18" s="65"/>
      <c r="H18" s="102"/>
      <c r="I18" s="64">
        <v>699000</v>
      </c>
    </row>
    <row r="19" spans="1:10" ht="23.25" x14ac:dyDescent="0.5">
      <c r="A19" s="55"/>
      <c r="B19" s="56" t="s">
        <v>353</v>
      </c>
      <c r="C19" s="56"/>
      <c r="D19" s="56"/>
      <c r="E19" s="56"/>
      <c r="F19" s="56"/>
      <c r="G19" s="65"/>
      <c r="H19" s="102"/>
      <c r="I19" s="64">
        <v>707800</v>
      </c>
    </row>
    <row r="20" spans="1:10" ht="23.25" x14ac:dyDescent="0.5">
      <c r="A20" s="55"/>
      <c r="B20" s="56" t="s">
        <v>354</v>
      </c>
      <c r="C20" s="56"/>
      <c r="D20" s="56"/>
      <c r="E20" s="56"/>
      <c r="F20" s="56"/>
      <c r="G20" s="65"/>
      <c r="H20" s="102"/>
      <c r="I20" s="64">
        <v>325900</v>
      </c>
    </row>
    <row r="21" spans="1:10" ht="23.25" x14ac:dyDescent="0.5">
      <c r="A21" s="55"/>
      <c r="B21" s="56" t="s">
        <v>355</v>
      </c>
      <c r="C21" s="56"/>
      <c r="D21" s="56"/>
      <c r="E21" s="56"/>
      <c r="F21" s="56"/>
      <c r="G21" s="65"/>
      <c r="H21" s="102"/>
      <c r="I21" s="64">
        <v>728000</v>
      </c>
    </row>
    <row r="22" spans="1:10" ht="24" thickBot="1" x14ac:dyDescent="0.55000000000000004">
      <c r="A22" s="56"/>
      <c r="B22" s="56"/>
      <c r="C22" s="56"/>
      <c r="D22" s="56"/>
      <c r="E22" s="56"/>
      <c r="F22" s="56"/>
      <c r="G22" s="184" t="s">
        <v>23</v>
      </c>
      <c r="H22" s="66"/>
      <c r="I22" s="104">
        <f>SUM(I16:I21)</f>
        <v>2829700</v>
      </c>
    </row>
    <row r="23" spans="1:10" ht="24" thickTop="1" x14ac:dyDescent="0.5">
      <c r="A23" s="56"/>
      <c r="B23" s="56"/>
      <c r="C23" s="56"/>
      <c r="D23" s="56"/>
      <c r="E23" s="56"/>
      <c r="F23" s="56"/>
      <c r="G23" s="184"/>
      <c r="H23" s="66"/>
      <c r="I23" s="67"/>
    </row>
    <row r="24" spans="1:10" ht="23.25" x14ac:dyDescent="0.5">
      <c r="A24" s="56"/>
      <c r="B24" s="56"/>
      <c r="C24" s="56"/>
      <c r="D24" s="56"/>
      <c r="E24" s="56"/>
      <c r="F24" s="56"/>
      <c r="G24" s="184"/>
      <c r="H24" s="66"/>
      <c r="I24" s="67"/>
    </row>
    <row r="25" spans="1:10" ht="23.25" x14ac:dyDescent="0.5">
      <c r="A25" s="56" t="s">
        <v>279</v>
      </c>
      <c r="B25" s="56"/>
      <c r="C25" s="56"/>
      <c r="D25" s="56" t="s">
        <v>280</v>
      </c>
      <c r="E25" s="56"/>
      <c r="F25" s="56"/>
      <c r="G25" s="72" t="s">
        <v>283</v>
      </c>
      <c r="H25" s="66"/>
      <c r="I25" s="64"/>
    </row>
    <row r="26" spans="1:10" ht="23.25" x14ac:dyDescent="0.5">
      <c r="A26" s="192" t="s">
        <v>345</v>
      </c>
      <c r="B26" s="192"/>
      <c r="C26" s="192"/>
      <c r="D26" s="56" t="s">
        <v>281</v>
      </c>
      <c r="E26" s="56"/>
      <c r="F26" s="56"/>
      <c r="G26" s="56" t="s">
        <v>332</v>
      </c>
      <c r="H26" s="68"/>
      <c r="I26" s="69"/>
      <c r="J26" s="69"/>
    </row>
    <row r="27" spans="1:10" ht="23.25" x14ac:dyDescent="0.5">
      <c r="A27" s="191" t="s">
        <v>338</v>
      </c>
      <c r="B27" s="191"/>
      <c r="C27" s="191"/>
      <c r="D27" s="56" t="s">
        <v>282</v>
      </c>
      <c r="E27" s="56"/>
      <c r="F27" s="56"/>
      <c r="G27" s="56" t="s">
        <v>284</v>
      </c>
      <c r="H27" s="56"/>
      <c r="I27" s="56"/>
    </row>
    <row r="28" spans="1:10" ht="23.25" x14ac:dyDescent="0.5">
      <c r="A28" s="191"/>
      <c r="B28" s="191"/>
      <c r="C28" s="191"/>
      <c r="G28" s="56"/>
      <c r="H28" s="56"/>
      <c r="I28" s="56"/>
    </row>
    <row r="29" spans="1:10" ht="21" x14ac:dyDescent="0.45">
      <c r="G29" s="92" t="s">
        <v>298</v>
      </c>
      <c r="H29" s="92"/>
      <c r="I29" s="92"/>
    </row>
    <row r="30" spans="1:10" ht="21" x14ac:dyDescent="0.45">
      <c r="G30" s="92" t="s">
        <v>299</v>
      </c>
      <c r="H30" s="92"/>
      <c r="I30" s="92"/>
    </row>
    <row r="31" spans="1:10" ht="21" x14ac:dyDescent="0.45">
      <c r="G31" s="92" t="s">
        <v>297</v>
      </c>
      <c r="H31" s="92"/>
      <c r="I31" s="92"/>
    </row>
  </sheetData>
  <mergeCells count="6">
    <mergeCell ref="A1:I1"/>
    <mergeCell ref="A2:I2"/>
    <mergeCell ref="A9:D9"/>
    <mergeCell ref="A28:C28"/>
    <mergeCell ref="A26:C26"/>
    <mergeCell ref="A27:C27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2" workbookViewId="0">
      <selection activeCell="B38" sqref="B38"/>
    </sheetView>
  </sheetViews>
  <sheetFormatPr defaultRowHeight="14.25" x14ac:dyDescent="0.2"/>
  <cols>
    <col min="1" max="1" width="5.625" customWidth="1"/>
    <col min="2" max="2" width="35.25" customWidth="1"/>
    <col min="3" max="3" width="22.625" customWidth="1"/>
    <col min="4" max="4" width="21.875" customWidth="1"/>
  </cols>
  <sheetData>
    <row r="1" spans="1:4" s="101" customFormat="1" ht="22.35" customHeight="1" x14ac:dyDescent="0.5">
      <c r="A1" s="190" t="s">
        <v>182</v>
      </c>
      <c r="B1" s="190"/>
      <c r="C1" s="190"/>
      <c r="D1" s="190"/>
    </row>
    <row r="2" spans="1:4" s="101" customFormat="1" ht="22.35" customHeight="1" x14ac:dyDescent="0.5">
      <c r="A2" s="190" t="s">
        <v>237</v>
      </c>
      <c r="B2" s="190"/>
      <c r="C2" s="190"/>
      <c r="D2" s="190"/>
    </row>
    <row r="3" spans="1:4" s="101" customFormat="1" ht="22.35" customHeight="1" x14ac:dyDescent="0.5">
      <c r="A3" s="190" t="s">
        <v>367</v>
      </c>
      <c r="B3" s="190"/>
      <c r="C3" s="190"/>
      <c r="D3" s="190"/>
    </row>
    <row r="4" spans="1:4" s="101" customFormat="1" ht="22.35" customHeight="1" x14ac:dyDescent="0.5">
      <c r="A4" s="193" t="s">
        <v>184</v>
      </c>
      <c r="B4" s="194"/>
      <c r="C4" s="171" t="s">
        <v>238</v>
      </c>
      <c r="D4" s="171" t="s">
        <v>239</v>
      </c>
    </row>
    <row r="5" spans="1:4" s="101" customFormat="1" ht="22.35" customHeight="1" x14ac:dyDescent="0.5">
      <c r="A5" s="162" t="s">
        <v>240</v>
      </c>
      <c r="B5" s="161"/>
      <c r="C5" s="116"/>
      <c r="D5" s="116"/>
    </row>
    <row r="6" spans="1:4" s="101" customFormat="1" ht="22.35" customHeight="1" x14ac:dyDescent="0.5">
      <c r="A6" s="163"/>
      <c r="B6" s="164" t="s">
        <v>241</v>
      </c>
      <c r="C6" s="70">
        <v>1658014.05</v>
      </c>
      <c r="D6" s="70">
        <f>12545918.98+2598089.81+1221207.95+1544888.14+1245078.26+1169955.07+1701063.66+1126058.76+1658014.05</f>
        <v>24810274.680000003</v>
      </c>
    </row>
    <row r="7" spans="1:4" s="101" customFormat="1" ht="22.35" customHeight="1" x14ac:dyDescent="0.5">
      <c r="A7" s="163"/>
      <c r="B7" s="164" t="s">
        <v>242</v>
      </c>
      <c r="C7" s="60">
        <f>42475+3634+9155.77+24465</f>
        <v>79729.77</v>
      </c>
      <c r="D7" s="60">
        <f>75352.2+149102.33+21132.05+19299.94+20845.51+23547.61+19631.49+35042.11+79729.77</f>
        <v>443683.00999999995</v>
      </c>
    </row>
    <row r="8" spans="1:4" s="101" customFormat="1" ht="22.35" customHeight="1" x14ac:dyDescent="0.5">
      <c r="A8" s="163"/>
      <c r="B8" s="164" t="s">
        <v>346</v>
      </c>
      <c r="C8" s="71" t="s">
        <v>12</v>
      </c>
      <c r="D8" s="71" t="s">
        <v>12</v>
      </c>
    </row>
    <row r="9" spans="1:4" s="101" customFormat="1" ht="22.35" customHeight="1" x14ac:dyDescent="0.5">
      <c r="A9" s="163"/>
      <c r="B9" s="164" t="s">
        <v>292</v>
      </c>
      <c r="C9" s="60">
        <v>45000</v>
      </c>
      <c r="D9" s="60">
        <f>75000+15000+30000+79580+45000</f>
        <v>244580</v>
      </c>
    </row>
    <row r="10" spans="1:4" s="101" customFormat="1" ht="22.35" customHeight="1" x14ac:dyDescent="0.5">
      <c r="A10" s="163"/>
      <c r="B10" s="164" t="s">
        <v>334</v>
      </c>
      <c r="C10" s="71" t="s">
        <v>12</v>
      </c>
      <c r="D10" s="60">
        <v>780</v>
      </c>
    </row>
    <row r="11" spans="1:4" s="101" customFormat="1" ht="22.35" customHeight="1" x14ac:dyDescent="0.5">
      <c r="A11" s="163"/>
      <c r="B11" s="164" t="s">
        <v>327</v>
      </c>
      <c r="C11" s="71" t="s">
        <v>12</v>
      </c>
      <c r="D11" s="60">
        <f>190+2311.94</f>
        <v>2501.94</v>
      </c>
    </row>
    <row r="12" spans="1:4" s="101" customFormat="1" ht="22.35" customHeight="1" x14ac:dyDescent="0.5">
      <c r="A12" s="163"/>
      <c r="B12" s="164" t="s">
        <v>311</v>
      </c>
      <c r="C12" s="71" t="s">
        <v>12</v>
      </c>
      <c r="D12" s="60">
        <f>2148000+2148000</f>
        <v>4296000</v>
      </c>
    </row>
    <row r="13" spans="1:4" s="101" customFormat="1" ht="22.35" customHeight="1" x14ac:dyDescent="0.5">
      <c r="A13" s="163"/>
      <c r="B13" s="164" t="s">
        <v>310</v>
      </c>
      <c r="C13" s="71" t="s">
        <v>12</v>
      </c>
      <c r="D13" s="60">
        <f>120000+168000</f>
        <v>288000</v>
      </c>
    </row>
    <row r="14" spans="1:4" s="101" customFormat="1" ht="22.35" customHeight="1" x14ac:dyDescent="0.5">
      <c r="A14" s="163"/>
      <c r="B14" s="164" t="s">
        <v>290</v>
      </c>
      <c r="C14" s="71" t="s">
        <v>12</v>
      </c>
      <c r="D14" s="60">
        <v>246961.12</v>
      </c>
    </row>
    <row r="15" spans="1:4" s="101" customFormat="1" ht="22.35" customHeight="1" x14ac:dyDescent="0.5">
      <c r="A15" s="163"/>
      <c r="B15" s="164" t="s">
        <v>288</v>
      </c>
      <c r="C15" s="60">
        <v>3880</v>
      </c>
      <c r="D15" s="60">
        <f>5650+49400+500+3880</f>
        <v>59430</v>
      </c>
    </row>
    <row r="16" spans="1:4" s="101" customFormat="1" ht="22.35" customHeight="1" x14ac:dyDescent="0.5">
      <c r="A16" s="165"/>
      <c r="B16" s="166" t="s">
        <v>23</v>
      </c>
      <c r="C16" s="123">
        <f>SUM(C6:C15)</f>
        <v>1786623.82</v>
      </c>
      <c r="D16" s="123">
        <f>SUM(D6:D15)</f>
        <v>30392210.750000007</v>
      </c>
    </row>
    <row r="17" spans="1:5" s="101" customFormat="1" ht="22.35" customHeight="1" x14ac:dyDescent="0.5">
      <c r="A17" s="167" t="s">
        <v>243</v>
      </c>
      <c r="B17" s="168"/>
      <c r="C17" s="70"/>
      <c r="D17" s="70"/>
    </row>
    <row r="18" spans="1:5" s="101" customFormat="1" ht="22.35" customHeight="1" x14ac:dyDescent="0.5">
      <c r="A18" s="163"/>
      <c r="B18" s="164" t="s">
        <v>244</v>
      </c>
      <c r="C18" s="70">
        <v>2704577.67</v>
      </c>
      <c r="D18" s="70">
        <f>5701631.75+1364117.52+1276434.46+1353670.23+1098606.54+2223629.89+1229183.29+2268221.42+2704577.67</f>
        <v>19220072.77</v>
      </c>
    </row>
    <row r="19" spans="1:5" s="101" customFormat="1" ht="22.35" customHeight="1" x14ac:dyDescent="0.5">
      <c r="A19" s="163"/>
      <c r="B19" s="164" t="s">
        <v>245</v>
      </c>
      <c r="C19" s="70">
        <f>3634+13970+4521.11+24465</f>
        <v>46590.11</v>
      </c>
      <c r="D19" s="70">
        <f>99175.05+193640.58+71165.28+109825.45+37625.14+29827.51+26693.61+22119.49+46590.11</f>
        <v>636662.22</v>
      </c>
    </row>
    <row r="20" spans="1:5" s="101" customFormat="1" ht="22.35" customHeight="1" x14ac:dyDescent="0.5">
      <c r="A20" s="163"/>
      <c r="B20" s="164" t="s">
        <v>296</v>
      </c>
      <c r="C20" s="71" t="s">
        <v>12</v>
      </c>
      <c r="D20" s="60">
        <f>306953.01+5076.38</f>
        <v>312029.39</v>
      </c>
    </row>
    <row r="21" spans="1:5" s="101" customFormat="1" ht="22.35" customHeight="1" x14ac:dyDescent="0.5">
      <c r="A21" s="163"/>
      <c r="B21" s="164" t="s">
        <v>295</v>
      </c>
      <c r="C21" s="60">
        <v>121600</v>
      </c>
      <c r="D21" s="60">
        <f>102000+100400+89900+96800+91100+96200+88800+87200+121600</f>
        <v>874000</v>
      </c>
    </row>
    <row r="22" spans="1:5" s="101" customFormat="1" ht="22.35" customHeight="1" x14ac:dyDescent="0.5">
      <c r="A22" s="163"/>
      <c r="B22" s="164" t="s">
        <v>300</v>
      </c>
      <c r="C22" s="60">
        <v>15000</v>
      </c>
      <c r="D22" s="60">
        <f>15000+15000+15000+15000+15000+15000</f>
        <v>90000</v>
      </c>
    </row>
    <row r="23" spans="1:5" s="101" customFormat="1" ht="22.35" customHeight="1" x14ac:dyDescent="0.5">
      <c r="A23" s="163"/>
      <c r="B23" s="164" t="s">
        <v>221</v>
      </c>
      <c r="C23" s="60">
        <v>493396</v>
      </c>
      <c r="D23" s="60">
        <v>493396</v>
      </c>
    </row>
    <row r="24" spans="1:5" s="101" customFormat="1" ht="22.35" customHeight="1" x14ac:dyDescent="0.5">
      <c r="A24" s="163"/>
      <c r="B24" s="164" t="s">
        <v>366</v>
      </c>
      <c r="C24" s="60">
        <v>8996.94</v>
      </c>
      <c r="D24" s="60">
        <v>8996.94</v>
      </c>
    </row>
    <row r="25" spans="1:5" s="101" customFormat="1" ht="22.35" customHeight="1" x14ac:dyDescent="0.5">
      <c r="A25" s="163"/>
      <c r="B25" s="164" t="s">
        <v>344</v>
      </c>
      <c r="C25" s="71" t="s">
        <v>12</v>
      </c>
      <c r="D25" s="60">
        <v>64580</v>
      </c>
    </row>
    <row r="26" spans="1:5" s="101" customFormat="1" ht="22.35" customHeight="1" x14ac:dyDescent="0.5">
      <c r="A26" s="163"/>
      <c r="B26" s="164" t="s">
        <v>325</v>
      </c>
      <c r="C26" s="71" t="s">
        <v>12</v>
      </c>
      <c r="D26" s="60">
        <v>141100</v>
      </c>
    </row>
    <row r="27" spans="1:5" s="101" customFormat="1" ht="22.35" customHeight="1" x14ac:dyDescent="0.5">
      <c r="A27" s="163"/>
      <c r="B27" s="164" t="s">
        <v>289</v>
      </c>
      <c r="C27" s="60">
        <v>364040</v>
      </c>
      <c r="D27" s="60">
        <f>123510+363904+321320+443300+304360+322030+304440+282240+364040</f>
        <v>2829144</v>
      </c>
    </row>
    <row r="28" spans="1:5" s="101" customFormat="1" ht="22.35" customHeight="1" x14ac:dyDescent="0.5">
      <c r="A28" s="163"/>
      <c r="B28" s="164" t="s">
        <v>278</v>
      </c>
      <c r="C28" s="71" t="s">
        <v>12</v>
      </c>
      <c r="D28" s="60">
        <f>1474200+15000+15000</f>
        <v>1504200</v>
      </c>
    </row>
    <row r="29" spans="1:5" s="101" customFormat="1" ht="22.35" customHeight="1" x14ac:dyDescent="0.5">
      <c r="A29" s="163"/>
      <c r="B29" s="168" t="s">
        <v>23</v>
      </c>
      <c r="C29" s="123">
        <f>SUM(C18:C28)</f>
        <v>3754200.7199999997</v>
      </c>
      <c r="D29" s="123">
        <f>SUM(D18:D28)</f>
        <v>26174181.32</v>
      </c>
    </row>
    <row r="30" spans="1:5" s="101" customFormat="1" ht="22.35" customHeight="1" x14ac:dyDescent="0.5">
      <c r="A30" s="99"/>
      <c r="B30" s="169" t="s">
        <v>246</v>
      </c>
      <c r="C30" s="170">
        <f>C16-C29</f>
        <v>-1967576.8999999997</v>
      </c>
      <c r="D30" s="170">
        <f>D16-D29</f>
        <v>4218029.4300000072</v>
      </c>
    </row>
    <row r="31" spans="1:5" s="101" customFormat="1" ht="22.35" customHeight="1" x14ac:dyDescent="0.5">
      <c r="A31" s="63"/>
      <c r="B31" s="76"/>
      <c r="C31" s="172"/>
      <c r="D31" s="172"/>
    </row>
    <row r="32" spans="1:5" s="101" customFormat="1" ht="22.35" customHeight="1" x14ac:dyDescent="0.5">
      <c r="A32" s="63"/>
      <c r="B32" s="63"/>
      <c r="C32" s="100" t="s">
        <v>331</v>
      </c>
      <c r="D32" s="100"/>
      <c r="E32" s="100"/>
    </row>
    <row r="33" spans="1:5" s="101" customFormat="1" ht="22.35" customHeight="1" x14ac:dyDescent="0.5">
      <c r="A33" s="63"/>
      <c r="B33" s="63"/>
      <c r="C33" s="100" t="s">
        <v>299</v>
      </c>
      <c r="D33" s="100"/>
      <c r="E33" s="100"/>
    </row>
    <row r="34" spans="1:5" s="101" customFormat="1" ht="22.35" customHeight="1" x14ac:dyDescent="0.5">
      <c r="C34" s="100" t="s">
        <v>297</v>
      </c>
      <c r="D34" s="100"/>
      <c r="E34" s="100"/>
    </row>
    <row r="35" spans="1:5" s="114" customFormat="1" ht="17.45" customHeight="1" x14ac:dyDescent="0.2"/>
    <row r="36" spans="1:5" ht="21.95" customHeight="1" x14ac:dyDescent="0.2"/>
    <row r="37" spans="1:5" ht="21.95" customHeight="1" x14ac:dyDescent="0.2"/>
    <row r="38" spans="1:5" ht="21.95" customHeight="1" x14ac:dyDescent="0.2"/>
    <row r="39" spans="1:5" ht="21.95" customHeight="1" x14ac:dyDescent="0.2"/>
  </sheetData>
  <mergeCells count="4">
    <mergeCell ref="A1:D1"/>
    <mergeCell ref="A2:D2"/>
    <mergeCell ref="A3:D3"/>
    <mergeCell ref="A4:B4"/>
  </mergeCells>
  <pageMargins left="0.70866141732283472" right="0.39370078740157483" top="0" bottom="0" header="0.2" footer="0.3149606299212598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53" workbookViewId="0">
      <selection activeCell="B28" sqref="B28"/>
    </sheetView>
  </sheetViews>
  <sheetFormatPr defaultRowHeight="14.25" x14ac:dyDescent="0.2"/>
  <cols>
    <col min="1" max="1" width="11.75" customWidth="1"/>
    <col min="2" max="2" width="14" customWidth="1"/>
    <col min="3" max="3" width="38.25" customWidth="1"/>
    <col min="5" max="5" width="14" customWidth="1"/>
    <col min="7" max="7" width="15.75" bestFit="1" customWidth="1"/>
  </cols>
  <sheetData>
    <row r="1" spans="1:5" s="105" customFormat="1" ht="25.35" customHeight="1" x14ac:dyDescent="0.5">
      <c r="A1" s="56"/>
      <c r="B1" s="56"/>
      <c r="C1" s="56"/>
      <c r="D1" s="56" t="s">
        <v>365</v>
      </c>
      <c r="E1" s="56"/>
    </row>
    <row r="2" spans="1:5" s="105" customFormat="1" ht="25.35" customHeight="1" x14ac:dyDescent="0.5">
      <c r="A2" s="56"/>
      <c r="B2" s="56"/>
      <c r="C2" s="56"/>
      <c r="D2" s="56" t="s">
        <v>322</v>
      </c>
      <c r="E2" s="56"/>
    </row>
    <row r="3" spans="1:5" s="105" customFormat="1" ht="25.35" customHeight="1" x14ac:dyDescent="0.5">
      <c r="A3" s="190" t="s">
        <v>247</v>
      </c>
      <c r="B3" s="190"/>
      <c r="C3" s="190"/>
      <c r="D3" s="190"/>
      <c r="E3" s="190"/>
    </row>
    <row r="4" spans="1:5" s="105" customFormat="1" ht="25.35" customHeight="1" x14ac:dyDescent="0.5">
      <c r="A4" s="195" t="s">
        <v>248</v>
      </c>
      <c r="B4" s="196"/>
      <c r="C4" s="116"/>
      <c r="D4" s="116"/>
      <c r="E4" s="117" t="s">
        <v>238</v>
      </c>
    </row>
    <row r="5" spans="1:5" s="105" customFormat="1" ht="25.35" customHeight="1" x14ac:dyDescent="0.5">
      <c r="A5" s="117" t="s">
        <v>4</v>
      </c>
      <c r="B5" s="117" t="s">
        <v>249</v>
      </c>
      <c r="C5" s="118" t="s">
        <v>184</v>
      </c>
      <c r="D5" s="118" t="s">
        <v>3</v>
      </c>
      <c r="E5" s="118" t="s">
        <v>249</v>
      </c>
    </row>
    <row r="6" spans="1:5" s="105" customFormat="1" ht="25.35" customHeight="1" x14ac:dyDescent="0.5">
      <c r="A6" s="119" t="s">
        <v>250</v>
      </c>
      <c r="B6" s="119" t="s">
        <v>250</v>
      </c>
      <c r="C6" s="120"/>
      <c r="D6" s="120"/>
      <c r="E6" s="119" t="s">
        <v>250</v>
      </c>
    </row>
    <row r="7" spans="1:5" s="105" customFormat="1" ht="25.35" customHeight="1" x14ac:dyDescent="0.5">
      <c r="A7" s="73"/>
      <c r="B7" s="73">
        <v>19505342.809999999</v>
      </c>
      <c r="C7" s="116"/>
      <c r="D7" s="116"/>
      <c r="E7" s="73">
        <v>25690949.140000001</v>
      </c>
    </row>
    <row r="8" spans="1:5" s="105" customFormat="1" ht="25.35" customHeight="1" x14ac:dyDescent="0.5">
      <c r="A8" s="70"/>
      <c r="B8" s="70"/>
      <c r="C8" s="121" t="s">
        <v>323</v>
      </c>
      <c r="D8" s="122"/>
      <c r="E8" s="70"/>
    </row>
    <row r="9" spans="1:5" s="105" customFormat="1" ht="25.35" customHeight="1" x14ac:dyDescent="0.5">
      <c r="A9" s="70">
        <v>170000</v>
      </c>
      <c r="B9" s="70">
        <f>260643.04+530</f>
        <v>261173.04</v>
      </c>
      <c r="C9" s="74" t="s">
        <v>251</v>
      </c>
      <c r="D9" s="75" t="s">
        <v>9</v>
      </c>
      <c r="E9" s="70">
        <v>530</v>
      </c>
    </row>
    <row r="10" spans="1:5" s="105" customFormat="1" ht="25.35" customHeight="1" x14ac:dyDescent="0.5">
      <c r="A10" s="70">
        <v>159000</v>
      </c>
      <c r="B10" s="70">
        <v>145503.35</v>
      </c>
      <c r="C10" s="74" t="s">
        <v>252</v>
      </c>
      <c r="D10" s="75" t="s">
        <v>25</v>
      </c>
      <c r="E10" s="70">
        <v>7107.2</v>
      </c>
    </row>
    <row r="11" spans="1:5" s="105" customFormat="1" ht="25.35" customHeight="1" x14ac:dyDescent="0.5">
      <c r="A11" s="70">
        <v>385000</v>
      </c>
      <c r="B11" s="70">
        <v>538267.1</v>
      </c>
      <c r="C11" s="74" t="s">
        <v>253</v>
      </c>
      <c r="D11" s="75" t="s">
        <v>89</v>
      </c>
      <c r="E11" s="70">
        <v>18155.84</v>
      </c>
    </row>
    <row r="12" spans="1:5" s="105" customFormat="1" ht="25.35" customHeight="1" x14ac:dyDescent="0.5">
      <c r="A12" s="71" t="s">
        <v>12</v>
      </c>
      <c r="B12" s="71" t="s">
        <v>12</v>
      </c>
      <c r="C12" s="74" t="s">
        <v>254</v>
      </c>
      <c r="D12" s="75" t="s">
        <v>102</v>
      </c>
      <c r="E12" s="71" t="s">
        <v>12</v>
      </c>
    </row>
    <row r="13" spans="1:5" s="105" customFormat="1" ht="25.35" customHeight="1" x14ac:dyDescent="0.5">
      <c r="A13" s="70">
        <v>102000</v>
      </c>
      <c r="B13" s="70">
        <v>93801</v>
      </c>
      <c r="C13" s="74" t="s">
        <v>109</v>
      </c>
      <c r="D13" s="75" t="s">
        <v>110</v>
      </c>
      <c r="E13" s="70">
        <v>16311</v>
      </c>
    </row>
    <row r="14" spans="1:5" s="105" customFormat="1" ht="25.35" customHeight="1" x14ac:dyDescent="0.5">
      <c r="A14" s="60">
        <v>4000</v>
      </c>
      <c r="B14" s="60">
        <v>2543</v>
      </c>
      <c r="C14" s="74" t="s">
        <v>255</v>
      </c>
      <c r="D14" s="75" t="s">
        <v>126</v>
      </c>
      <c r="E14" s="71" t="s">
        <v>12</v>
      </c>
    </row>
    <row r="15" spans="1:5" s="105" customFormat="1" ht="25.35" customHeight="1" x14ac:dyDescent="0.5">
      <c r="A15" s="70">
        <v>12380000</v>
      </c>
      <c r="B15" s="60">
        <v>14783175.189999999</v>
      </c>
      <c r="C15" s="74" t="s">
        <v>256</v>
      </c>
      <c r="D15" s="75" t="s">
        <v>131</v>
      </c>
      <c r="E15" s="60">
        <v>1364713.01</v>
      </c>
    </row>
    <row r="16" spans="1:5" s="105" customFormat="1" ht="25.35" customHeight="1" x14ac:dyDescent="0.5">
      <c r="A16" s="70">
        <v>11800000</v>
      </c>
      <c r="B16" s="60">
        <v>8985812</v>
      </c>
      <c r="C16" s="74" t="s">
        <v>257</v>
      </c>
      <c r="D16" s="75" t="s">
        <v>168</v>
      </c>
      <c r="E16" s="60">
        <v>251197</v>
      </c>
    </row>
    <row r="17" spans="1:5" s="105" customFormat="1" ht="25.35" customHeight="1" x14ac:dyDescent="0.5">
      <c r="A17" s="70"/>
      <c r="B17" s="60">
        <f>135000+64580+45000</f>
        <v>244580</v>
      </c>
      <c r="C17" s="74" t="s">
        <v>291</v>
      </c>
      <c r="D17" s="75" t="s">
        <v>258</v>
      </c>
      <c r="E17" s="60">
        <v>45000</v>
      </c>
    </row>
    <row r="18" spans="1:5" s="105" customFormat="1" ht="25.35" customHeight="1" x14ac:dyDescent="0.5">
      <c r="A18" s="70"/>
      <c r="B18" s="60">
        <v>288000</v>
      </c>
      <c r="C18" s="74" t="s">
        <v>287</v>
      </c>
      <c r="D18" s="75" t="s">
        <v>258</v>
      </c>
      <c r="E18" s="71" t="s">
        <v>12</v>
      </c>
    </row>
    <row r="19" spans="1:5" s="105" customFormat="1" ht="25.35" customHeight="1" x14ac:dyDescent="0.5">
      <c r="A19" s="70"/>
      <c r="B19" s="60">
        <v>4296000</v>
      </c>
      <c r="C19" s="74" t="s">
        <v>259</v>
      </c>
      <c r="D19" s="75" t="s">
        <v>258</v>
      </c>
      <c r="E19" s="71" t="s">
        <v>12</v>
      </c>
    </row>
    <row r="20" spans="1:5" s="105" customFormat="1" ht="25.35" customHeight="1" x14ac:dyDescent="0.5">
      <c r="A20" s="70"/>
      <c r="B20" s="60">
        <v>246961.12</v>
      </c>
      <c r="C20" s="74" t="s">
        <v>221</v>
      </c>
      <c r="D20" s="75" t="s">
        <v>222</v>
      </c>
      <c r="E20" s="71" t="s">
        <v>12</v>
      </c>
    </row>
    <row r="21" spans="1:5" s="105" customFormat="1" ht="25.35" customHeight="1" x14ac:dyDescent="0.5">
      <c r="A21" s="70"/>
      <c r="B21" s="60">
        <f>5650+49400+500+3880</f>
        <v>59430</v>
      </c>
      <c r="C21" s="74" t="s">
        <v>215</v>
      </c>
      <c r="D21" s="75" t="s">
        <v>216</v>
      </c>
      <c r="E21" s="60">
        <v>3880</v>
      </c>
    </row>
    <row r="22" spans="1:5" s="105" customFormat="1" ht="25.35" customHeight="1" x14ac:dyDescent="0.5">
      <c r="A22" s="70"/>
      <c r="B22" s="71" t="s">
        <v>12</v>
      </c>
      <c r="C22" s="74" t="s">
        <v>273</v>
      </c>
      <c r="D22" s="75" t="s">
        <v>274</v>
      </c>
      <c r="E22" s="71" t="s">
        <v>12</v>
      </c>
    </row>
    <row r="23" spans="1:5" s="105" customFormat="1" ht="25.35" customHeight="1" x14ac:dyDescent="0.5">
      <c r="A23" s="70"/>
      <c r="B23" s="60">
        <v>190</v>
      </c>
      <c r="C23" s="74" t="s">
        <v>324</v>
      </c>
      <c r="D23" s="75" t="s">
        <v>285</v>
      </c>
      <c r="E23" s="71" t="s">
        <v>12</v>
      </c>
    </row>
    <row r="24" spans="1:5" s="105" customFormat="1" ht="25.35" customHeight="1" x14ac:dyDescent="0.5">
      <c r="A24" s="70"/>
      <c r="B24" s="60">
        <v>780</v>
      </c>
      <c r="C24" s="74" t="s">
        <v>333</v>
      </c>
      <c r="D24" s="75"/>
      <c r="E24" s="71" t="s">
        <v>12</v>
      </c>
    </row>
    <row r="25" spans="1:5" s="105" customFormat="1" ht="25.35" customHeight="1" x14ac:dyDescent="0.5">
      <c r="A25" s="70"/>
      <c r="B25" s="60">
        <v>2311.94</v>
      </c>
      <c r="C25" s="74" t="s">
        <v>326</v>
      </c>
      <c r="D25" s="75"/>
      <c r="E25" s="71" t="s">
        <v>12</v>
      </c>
    </row>
    <row r="26" spans="1:5" s="105" customFormat="1" ht="25.35" customHeight="1" x14ac:dyDescent="0.5">
      <c r="A26" s="70"/>
      <c r="B26" s="60">
        <f>13235+42475</f>
        <v>55710</v>
      </c>
      <c r="C26" s="74" t="s">
        <v>262</v>
      </c>
      <c r="D26" s="75" t="s">
        <v>313</v>
      </c>
      <c r="E26" s="60">
        <v>42475</v>
      </c>
    </row>
    <row r="27" spans="1:5" s="105" customFormat="1" ht="25.35" customHeight="1" x14ac:dyDescent="0.5">
      <c r="A27" s="70"/>
      <c r="B27" s="60">
        <f>2500+4571+128901.25+3025+375+4050+3332+1133+4071+3634</f>
        <v>155592.25</v>
      </c>
      <c r="C27" s="74" t="s">
        <v>314</v>
      </c>
      <c r="D27" s="75"/>
      <c r="E27" s="60">
        <v>3634</v>
      </c>
    </row>
    <row r="28" spans="1:5" s="105" customFormat="1" ht="25.35" customHeight="1" x14ac:dyDescent="0.5">
      <c r="A28" s="70"/>
      <c r="B28" s="60">
        <f>1960.8+381.6+689.8</f>
        <v>3032.2</v>
      </c>
      <c r="C28" s="74" t="s">
        <v>307</v>
      </c>
      <c r="D28" s="75" t="s">
        <v>308</v>
      </c>
      <c r="E28" s="71" t="s">
        <v>12</v>
      </c>
    </row>
    <row r="29" spans="1:5" s="105" customFormat="1" ht="25.35" customHeight="1" x14ac:dyDescent="0.5">
      <c r="A29" s="70"/>
      <c r="B29" s="60">
        <f>1754.6+3783.67+7854.6+7503.33+4575.28+4060.45+4570.14+3130.51+6550.61+4833.49+4521.11+9155.77</f>
        <v>62293.56</v>
      </c>
      <c r="C29" s="74" t="s">
        <v>260</v>
      </c>
      <c r="D29" s="75" t="s">
        <v>261</v>
      </c>
      <c r="E29" s="60">
        <v>9155.77</v>
      </c>
    </row>
    <row r="30" spans="1:5" s="105" customFormat="1" ht="25.35" customHeight="1" x14ac:dyDescent="0.5">
      <c r="A30" s="70"/>
      <c r="B30" s="60">
        <f>11652+11136+10932+13665+13665+13665+13665+13665+13665+13665+13215+24465</f>
        <v>167055</v>
      </c>
      <c r="C30" s="74" t="s">
        <v>306</v>
      </c>
      <c r="D30" s="75" t="s">
        <v>263</v>
      </c>
      <c r="E30" s="60">
        <v>24465</v>
      </c>
    </row>
    <row r="31" spans="1:5" s="105" customFormat="1" ht="25.35" customHeight="1" x14ac:dyDescent="0.5">
      <c r="A31" s="123">
        <f>SUM(A9:A30)</f>
        <v>25000000</v>
      </c>
      <c r="B31" s="123">
        <f>SUM(B9:B30)</f>
        <v>30392210.75</v>
      </c>
      <c r="C31" s="124" t="s">
        <v>264</v>
      </c>
      <c r="D31" s="125"/>
      <c r="E31" s="123">
        <f>SUM(E9:E30)</f>
        <v>1786623.82</v>
      </c>
    </row>
    <row r="32" spans="1:5" s="105" customFormat="1" ht="25.35" customHeight="1" x14ac:dyDescent="0.5">
      <c r="A32" s="126"/>
      <c r="B32" s="126"/>
      <c r="C32" s="127"/>
      <c r="D32" s="128"/>
      <c r="E32" s="126"/>
    </row>
    <row r="33" spans="1:5" s="105" customFormat="1" ht="20.85" customHeight="1" x14ac:dyDescent="0.45">
      <c r="A33" s="197" t="s">
        <v>248</v>
      </c>
      <c r="B33" s="198"/>
      <c r="C33" s="94"/>
      <c r="D33" s="129"/>
      <c r="E33" s="106" t="s">
        <v>238</v>
      </c>
    </row>
    <row r="34" spans="1:5" s="105" customFormat="1" ht="20.85" customHeight="1" x14ac:dyDescent="0.45">
      <c r="A34" s="106" t="s">
        <v>4</v>
      </c>
      <c r="B34" s="106" t="s">
        <v>249</v>
      </c>
      <c r="C34" s="107" t="s">
        <v>184</v>
      </c>
      <c r="D34" s="107" t="s">
        <v>3</v>
      </c>
      <c r="E34" s="107" t="s">
        <v>249</v>
      </c>
    </row>
    <row r="35" spans="1:5" s="105" customFormat="1" ht="20.85" customHeight="1" x14ac:dyDescent="0.45">
      <c r="A35" s="108" t="s">
        <v>250</v>
      </c>
      <c r="B35" s="108" t="s">
        <v>250</v>
      </c>
      <c r="C35" s="109"/>
      <c r="D35" s="109"/>
      <c r="E35" s="108" t="s">
        <v>250</v>
      </c>
    </row>
    <row r="36" spans="1:5" s="105" customFormat="1" ht="20.85" customHeight="1" x14ac:dyDescent="0.45">
      <c r="A36" s="95"/>
      <c r="B36" s="95"/>
      <c r="C36" s="110" t="s">
        <v>243</v>
      </c>
      <c r="D36" s="111"/>
      <c r="E36" s="95"/>
    </row>
    <row r="37" spans="1:5" s="105" customFormat="1" ht="20.85" customHeight="1" x14ac:dyDescent="0.45">
      <c r="A37" s="95">
        <f>771539+1311354</f>
        <v>2082893</v>
      </c>
      <c r="B37" s="96">
        <f>399928+13665+68665+13665+32760+144665+13665+1045033.38+24241</f>
        <v>1756287.38</v>
      </c>
      <c r="C37" s="112" t="s">
        <v>194</v>
      </c>
      <c r="D37" s="113" t="s">
        <v>195</v>
      </c>
      <c r="E37" s="96">
        <v>24241</v>
      </c>
    </row>
    <row r="38" spans="1:5" s="105" customFormat="1" ht="20.85" customHeight="1" x14ac:dyDescent="0.45">
      <c r="A38" s="95">
        <v>2624640</v>
      </c>
      <c r="B38" s="96">
        <f>719647+223292+219432+218720+218720+218720+218720+218720</f>
        <v>2255971</v>
      </c>
      <c r="C38" s="112" t="s">
        <v>196</v>
      </c>
      <c r="D38" s="113" t="s">
        <v>197</v>
      </c>
      <c r="E38" s="96">
        <v>218720</v>
      </c>
    </row>
    <row r="39" spans="1:5" s="105" customFormat="1" ht="20.85" customHeight="1" x14ac:dyDescent="0.45">
      <c r="A39" s="95">
        <v>4273095</v>
      </c>
      <c r="B39" s="96">
        <f>1116810+607368+289170+296549+295720+304000+297290+297290+297290</f>
        <v>3801487</v>
      </c>
      <c r="C39" s="112" t="s">
        <v>198</v>
      </c>
      <c r="D39" s="113" t="s">
        <v>199</v>
      </c>
      <c r="E39" s="96">
        <v>297290</v>
      </c>
    </row>
    <row r="40" spans="1:5" s="105" customFormat="1" ht="20.85" customHeight="1" x14ac:dyDescent="0.45">
      <c r="A40" s="95">
        <v>403855</v>
      </c>
      <c r="B40" s="96">
        <f>196204+49051+49051+49050+49050+49050+49050+49050+49050</f>
        <v>588606</v>
      </c>
      <c r="C40" s="112" t="s">
        <v>275</v>
      </c>
      <c r="D40" s="113" t="s">
        <v>199</v>
      </c>
      <c r="E40" s="96">
        <v>49050</v>
      </c>
    </row>
    <row r="41" spans="1:5" s="105" customFormat="1" ht="20.85" customHeight="1" x14ac:dyDescent="0.45">
      <c r="A41" s="95">
        <f>3306871</f>
        <v>3306871</v>
      </c>
      <c r="B41" s="96">
        <f>1116370+273270+273270+273270+273270+273270+273270+264270+264270</f>
        <v>3284530</v>
      </c>
      <c r="C41" s="112" t="s">
        <v>276</v>
      </c>
      <c r="D41" s="113" t="s">
        <v>199</v>
      </c>
      <c r="E41" s="96">
        <v>264270</v>
      </c>
    </row>
    <row r="42" spans="1:5" s="105" customFormat="1" ht="20.85" customHeight="1" x14ac:dyDescent="0.45">
      <c r="A42" s="95">
        <v>540000</v>
      </c>
      <c r="B42" s="96">
        <f>37711.5+3300+15690+3300+6160+6300+3300+14300+7600</f>
        <v>97661.5</v>
      </c>
      <c r="C42" s="112" t="s">
        <v>200</v>
      </c>
      <c r="D42" s="113" t="s">
        <v>201</v>
      </c>
      <c r="E42" s="96">
        <v>7600</v>
      </c>
    </row>
    <row r="43" spans="1:5" s="105" customFormat="1" ht="20.85" customHeight="1" x14ac:dyDescent="0.45">
      <c r="A43" s="96">
        <f>150000+4124000</f>
        <v>4274000</v>
      </c>
      <c r="B43" s="96">
        <f>859724.8+189865+97025+183486+109815+114595+65906+109336.88+181396.7</f>
        <v>1911150.3800000001</v>
      </c>
      <c r="C43" s="112" t="s">
        <v>202</v>
      </c>
      <c r="D43" s="113" t="s">
        <v>203</v>
      </c>
      <c r="E43" s="96">
        <v>181396.7</v>
      </c>
    </row>
    <row r="44" spans="1:5" s="105" customFormat="1" ht="20.85" customHeight="1" x14ac:dyDescent="0.45">
      <c r="A44" s="95">
        <f>765000+1195000</f>
        <v>1960000</v>
      </c>
      <c r="B44" s="96">
        <f>433187.95+202736.05+168409+150143.5+100494+240541.23+202210.61+160639.2+383256.42</f>
        <v>2041617.9599999997</v>
      </c>
      <c r="C44" s="112" t="s">
        <v>204</v>
      </c>
      <c r="D44" s="113" t="s">
        <v>205</v>
      </c>
      <c r="E44" s="96">
        <v>383256.42</v>
      </c>
    </row>
    <row r="45" spans="1:5" s="105" customFormat="1" ht="20.85" customHeight="1" x14ac:dyDescent="0.45">
      <c r="A45" s="95">
        <f>350000+50000</f>
        <v>400000</v>
      </c>
      <c r="B45" s="96">
        <f>113312.7+24862.47+23362.46+28974.73+12617.54+88277.48+44671.68+14581.96+106162.05</f>
        <v>456823.07</v>
      </c>
      <c r="C45" s="112" t="s">
        <v>206</v>
      </c>
      <c r="D45" s="113" t="s">
        <v>207</v>
      </c>
      <c r="E45" s="96">
        <v>106162.05</v>
      </c>
    </row>
    <row r="46" spans="1:5" s="105" customFormat="1" ht="20.85" customHeight="1" x14ac:dyDescent="0.45">
      <c r="A46" s="95">
        <v>1289146</v>
      </c>
      <c r="B46" s="96">
        <f>367000+107000-10000+732016.18+20000</f>
        <v>1216016.1800000002</v>
      </c>
      <c r="C46" s="112" t="s">
        <v>213</v>
      </c>
      <c r="D46" s="113" t="s">
        <v>214</v>
      </c>
      <c r="E46" s="96">
        <v>20000</v>
      </c>
    </row>
    <row r="47" spans="1:5" s="105" customFormat="1" ht="20.85" customHeight="1" x14ac:dyDescent="0.45">
      <c r="A47" s="95">
        <f>638800</f>
        <v>638800</v>
      </c>
      <c r="B47" s="96">
        <f>85735.8+68500+38800+41195+43500+95000+149500</f>
        <v>522230.8</v>
      </c>
      <c r="C47" s="112" t="s">
        <v>265</v>
      </c>
      <c r="D47" s="113" t="s">
        <v>209</v>
      </c>
      <c r="E47" s="96">
        <v>149500</v>
      </c>
    </row>
    <row r="48" spans="1:5" s="105" customFormat="1" ht="20.85" customHeight="1" x14ac:dyDescent="0.45">
      <c r="A48" s="95">
        <v>3191700</v>
      </c>
      <c r="B48" s="96">
        <f>256000+11000+17600+169000</f>
        <v>453600</v>
      </c>
      <c r="C48" s="112" t="s">
        <v>266</v>
      </c>
      <c r="D48" s="113" t="s">
        <v>210</v>
      </c>
      <c r="E48" s="96">
        <v>169000</v>
      </c>
    </row>
    <row r="49" spans="1:5" s="105" customFormat="1" ht="20.85" customHeight="1" x14ac:dyDescent="0.45">
      <c r="A49" s="95">
        <v>15000</v>
      </c>
      <c r="B49" s="96">
        <v>834091.5</v>
      </c>
      <c r="C49" s="112" t="s">
        <v>211</v>
      </c>
      <c r="D49" s="113" t="s">
        <v>212</v>
      </c>
      <c r="E49" s="96">
        <v>834091.5</v>
      </c>
    </row>
    <row r="50" spans="1:5" s="105" customFormat="1" ht="20.85" customHeight="1" x14ac:dyDescent="0.45">
      <c r="A50" s="95"/>
      <c r="B50" s="96">
        <f>102000+100400+89900+188900+91100+96200+88800+87200+121600</f>
        <v>966100</v>
      </c>
      <c r="C50" s="112" t="s">
        <v>295</v>
      </c>
      <c r="D50" s="113"/>
      <c r="E50" s="96">
        <v>121600</v>
      </c>
    </row>
    <row r="51" spans="1:5" s="105" customFormat="1" ht="20.85" customHeight="1" x14ac:dyDescent="0.45">
      <c r="A51" s="95"/>
      <c r="B51" s="96">
        <f>15000+15000+15000+15000+15000+15000</f>
        <v>90000</v>
      </c>
      <c r="C51" s="112" t="s">
        <v>300</v>
      </c>
      <c r="D51" s="113"/>
      <c r="E51" s="96">
        <v>15000</v>
      </c>
    </row>
    <row r="52" spans="1:5" s="105" customFormat="1" ht="20.85" customHeight="1" x14ac:dyDescent="0.45">
      <c r="A52" s="95"/>
      <c r="B52" s="96">
        <v>64580</v>
      </c>
      <c r="C52" s="112" t="s">
        <v>343</v>
      </c>
      <c r="D52" s="113"/>
      <c r="E52" s="97" t="s">
        <v>12</v>
      </c>
    </row>
    <row r="53" spans="1:5" s="105" customFormat="1" ht="20.85" customHeight="1" x14ac:dyDescent="0.45">
      <c r="A53" s="95"/>
      <c r="B53" s="96">
        <v>141100</v>
      </c>
      <c r="C53" s="112" t="s">
        <v>309</v>
      </c>
      <c r="D53" s="113"/>
      <c r="E53" s="97" t="s">
        <v>12</v>
      </c>
    </row>
    <row r="54" spans="1:5" s="105" customFormat="1" ht="20.85" customHeight="1" x14ac:dyDescent="0.45">
      <c r="A54" s="130"/>
      <c r="B54" s="96">
        <v>493396</v>
      </c>
      <c r="C54" s="112" t="s">
        <v>221</v>
      </c>
      <c r="D54" s="113" t="s">
        <v>222</v>
      </c>
      <c r="E54" s="96">
        <v>493396</v>
      </c>
    </row>
    <row r="55" spans="1:5" s="105" customFormat="1" ht="20.85" customHeight="1" x14ac:dyDescent="0.45">
      <c r="A55" s="130"/>
      <c r="B55" s="96">
        <f>306953.01+5076.38</f>
        <v>312029.39</v>
      </c>
      <c r="C55" s="131" t="s">
        <v>294</v>
      </c>
      <c r="D55" s="113" t="s">
        <v>191</v>
      </c>
      <c r="E55" s="132" t="s">
        <v>12</v>
      </c>
    </row>
    <row r="56" spans="1:5" s="105" customFormat="1" ht="20.85" customHeight="1" x14ac:dyDescent="0.45">
      <c r="A56" s="133"/>
      <c r="B56" s="96">
        <f>123510+363904+321320+443300+304360+322030+304440+282240+364040</f>
        <v>2829144</v>
      </c>
      <c r="C56" s="131" t="s">
        <v>267</v>
      </c>
      <c r="D56" s="113" t="s">
        <v>216</v>
      </c>
      <c r="E56" s="134">
        <v>364040</v>
      </c>
    </row>
    <row r="57" spans="1:5" s="105" customFormat="1" ht="20.85" customHeight="1" x14ac:dyDescent="0.45">
      <c r="A57" s="133"/>
      <c r="B57" s="96">
        <f>1474200+15000+15000</f>
        <v>1504200</v>
      </c>
      <c r="C57" s="131" t="s">
        <v>273</v>
      </c>
      <c r="D57" s="113" t="s">
        <v>274</v>
      </c>
      <c r="E57" s="132" t="s">
        <v>12</v>
      </c>
    </row>
    <row r="58" spans="1:5" s="105" customFormat="1" ht="20.85" customHeight="1" x14ac:dyDescent="0.45">
      <c r="A58" s="133"/>
      <c r="B58" s="96">
        <f>2500+133472.25+3025+4425+2882+1583+4071+3634</f>
        <v>155592.25</v>
      </c>
      <c r="C58" s="131" t="s">
        <v>315</v>
      </c>
      <c r="D58" s="113"/>
      <c r="E58" s="134">
        <v>3634</v>
      </c>
    </row>
    <row r="59" spans="1:5" s="105" customFormat="1" ht="20.85" customHeight="1" x14ac:dyDescent="0.45">
      <c r="A59" s="133"/>
      <c r="B59" s="96">
        <v>8996.94</v>
      </c>
      <c r="C59" s="131" t="s">
        <v>366</v>
      </c>
      <c r="D59" s="113"/>
      <c r="E59" s="134">
        <v>8996.94</v>
      </c>
    </row>
    <row r="60" spans="1:5" s="105" customFormat="1" ht="20.85" customHeight="1" x14ac:dyDescent="0.45">
      <c r="A60" s="133"/>
      <c r="B60" s="96">
        <f>33170+39000+49900+1300+10150+4895+13970</f>
        <v>152385</v>
      </c>
      <c r="C60" s="131" t="s">
        <v>262</v>
      </c>
      <c r="D60" s="113" t="s">
        <v>263</v>
      </c>
      <c r="E60" s="134">
        <v>13970</v>
      </c>
    </row>
    <row r="61" spans="1:5" s="105" customFormat="1" ht="20.85" customHeight="1" x14ac:dyDescent="0.45">
      <c r="A61" s="135"/>
      <c r="B61" s="96">
        <f>29785.05+7503.33+4575.28+4060.45+4570.14+3130.51+6550.61+4833.49+4521.11</f>
        <v>69529.969999999987</v>
      </c>
      <c r="C61" s="136" t="s">
        <v>268</v>
      </c>
      <c r="D61" s="107">
        <v>230102</v>
      </c>
      <c r="E61" s="96">
        <v>4521.1099999999997</v>
      </c>
    </row>
    <row r="62" spans="1:5" s="105" customFormat="1" ht="20.85" customHeight="1" x14ac:dyDescent="0.45">
      <c r="A62" s="135"/>
      <c r="B62" s="176">
        <f>33720+13665+13665+13665+27330+13665+13665+13215+24465</f>
        <v>167055</v>
      </c>
      <c r="C62" s="137" t="s">
        <v>306</v>
      </c>
      <c r="D62" s="138"/>
      <c r="E62" s="96">
        <v>24465</v>
      </c>
    </row>
    <row r="63" spans="1:5" s="105" customFormat="1" ht="20.85" customHeight="1" x14ac:dyDescent="0.45">
      <c r="A63" s="139">
        <f>SUM(A37:A62)</f>
        <v>25000000</v>
      </c>
      <c r="B63" s="98">
        <f>SUM(B37:B62)</f>
        <v>26174181.32</v>
      </c>
      <c r="C63" s="135"/>
      <c r="D63" s="112"/>
      <c r="E63" s="98">
        <f>SUM(E37:E62)</f>
        <v>3754200.7199999997</v>
      </c>
    </row>
    <row r="64" spans="1:5" s="105" customFormat="1" ht="20.85" customHeight="1" x14ac:dyDescent="0.45">
      <c r="A64" s="135"/>
      <c r="B64" s="135"/>
      <c r="C64" s="138" t="s">
        <v>269</v>
      </c>
      <c r="D64" s="112"/>
      <c r="E64" s="112"/>
    </row>
    <row r="65" spans="1:7" s="105" customFormat="1" ht="20.85" customHeight="1" x14ac:dyDescent="0.45">
      <c r="A65" s="135"/>
      <c r="B65" s="135"/>
      <c r="C65" s="138" t="s">
        <v>270</v>
      </c>
      <c r="D65" s="112"/>
      <c r="E65" s="112"/>
    </row>
    <row r="66" spans="1:7" s="105" customFormat="1" ht="20.85" customHeight="1" x14ac:dyDescent="0.45">
      <c r="A66" s="140"/>
      <c r="B66" s="140"/>
      <c r="C66" s="135" t="s">
        <v>277</v>
      </c>
      <c r="D66" s="141"/>
      <c r="E66" s="141"/>
      <c r="G66" s="142">
        <f>19415073.76+228171.07+4069386.1+3500000</f>
        <v>27212630.930000003</v>
      </c>
    </row>
    <row r="67" spans="1:7" s="105" customFormat="1" ht="20.85" customHeight="1" x14ac:dyDescent="0.45">
      <c r="A67" s="140"/>
      <c r="B67" s="143">
        <f>B31-B63</f>
        <v>4218029.43</v>
      </c>
      <c r="C67" s="144"/>
      <c r="D67" s="145"/>
      <c r="E67" s="143">
        <f>E31-E63</f>
        <v>-1967576.8999999997</v>
      </c>
    </row>
    <row r="68" spans="1:7" s="105" customFormat="1" ht="20.85" customHeight="1" x14ac:dyDescent="0.45">
      <c r="A68" s="146"/>
      <c r="B68" s="147">
        <f>B7+B67</f>
        <v>23723372.239999998</v>
      </c>
      <c r="C68" s="148"/>
      <c r="D68" s="148"/>
      <c r="E68" s="149">
        <f>E7+E67</f>
        <v>23723372.240000002</v>
      </c>
      <c r="G68" s="177">
        <f>20569127.11+211521.3+4069386.1+3500000</f>
        <v>28350034.510000002</v>
      </c>
    </row>
    <row r="69" spans="1:7" s="105" customFormat="1" ht="20.85" customHeight="1" x14ac:dyDescent="0.45">
      <c r="A69" s="150"/>
      <c r="B69" s="151"/>
      <c r="C69" s="152"/>
      <c r="D69" s="181" t="s">
        <v>347</v>
      </c>
      <c r="E69" s="142"/>
    </row>
    <row r="70" spans="1:7" s="105" customFormat="1" ht="20.85" customHeight="1" x14ac:dyDescent="0.45">
      <c r="D70" s="142" t="s">
        <v>299</v>
      </c>
      <c r="E70" s="142"/>
    </row>
    <row r="71" spans="1:7" s="105" customFormat="1" ht="20.85" customHeight="1" x14ac:dyDescent="0.45">
      <c r="D71" s="142" t="s">
        <v>297</v>
      </c>
      <c r="E71" s="142"/>
    </row>
    <row r="72" spans="1:7" s="105" customFormat="1" ht="21" customHeight="1" x14ac:dyDescent="0.25"/>
  </sheetData>
  <mergeCells count="3">
    <mergeCell ref="A3:E3"/>
    <mergeCell ref="A4:B4"/>
    <mergeCell ref="A33:B33"/>
  </mergeCells>
  <pageMargins left="0.55000000000000004" right="0.39" top="7.874015748031496E-2" bottom="3.937007874015748E-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รายรับจริงประกอบงบทดลอง</vt:lpstr>
      <vt:lpstr>งบทดลอง</vt:lpstr>
      <vt:lpstr>รายละเอียดประกอบงบทดลอง</vt:lpstr>
      <vt:lpstr>รายงานกระแสเงินสด</vt:lpstr>
      <vt:lpstr>รายงานรับ-จ่ายเงินสด</vt:lpstr>
      <vt:lpstr>Sheet1</vt:lpstr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ComPC-04</cp:lastModifiedBy>
  <cp:lastPrinted>2014-10-10T06:11:37Z</cp:lastPrinted>
  <dcterms:created xsi:type="dcterms:W3CDTF">2010-11-25T07:07:19Z</dcterms:created>
  <dcterms:modified xsi:type="dcterms:W3CDTF">2014-10-13T01:37:37Z</dcterms:modified>
</cp:coreProperties>
</file>