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C:\Users\User-1\Google Drive\2564\ตามภารกิจ\การประกันคุณภาพการศึกษา\ประเมินภายนอก\สมศ\ผลการประเมิน ปี 63\"/>
    </mc:Choice>
  </mc:AlternateContent>
  <xr:revisionPtr revIDLastSave="0" documentId="13_ncr:1_{8D76B37D-497C-4EBD-9B68-96AEFE1018EE}" xr6:coauthVersionLast="36" xr6:coauthVersionMax="36" xr10:uidLastSave="{00000000-0000-0000-0000-000000000000}"/>
  <bookViews>
    <workbookView xWindow="0" yWindow="0" windowWidth="21600" windowHeight="8730" xr2:uid="{00000000-000D-0000-FFFF-FFFF00000000}"/>
  </bookViews>
  <sheets>
    <sheet name="ศพด.1464" sheetId="2" r:id="rId1"/>
    <sheet name="Sheet1" sheetId="1" r:id="rId2"/>
  </sheets>
  <definedNames>
    <definedName name="_xlnm._FilterDatabase" localSheetId="0" hidden="1">ศพด.1464!$A$2:$H$1466</definedName>
    <definedName name="_xlnm.Print_Titles" localSheetId="0">ศพด.1464!$1:$2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74" i="2" l="1"/>
  <c r="G1100" i="2"/>
  <c r="G987" i="2"/>
  <c r="G968" i="2"/>
  <c r="G967" i="2"/>
  <c r="G965" i="2"/>
  <c r="G939" i="2"/>
  <c r="G669" i="2"/>
  <c r="G1438" i="2" l="1"/>
  <c r="G1437" i="2"/>
  <c r="G1436" i="2"/>
  <c r="G1418" i="2"/>
  <c r="G1417" i="2"/>
  <c r="G1416" i="2"/>
  <c r="G1415" i="2"/>
  <c r="G1414" i="2"/>
  <c r="G1413" i="2"/>
  <c r="G1401" i="2"/>
  <c r="G1400" i="2"/>
  <c r="G1399" i="2"/>
  <c r="G1398" i="2"/>
  <c r="G1397" i="2"/>
  <c r="G1396" i="2"/>
  <c r="G1395" i="2"/>
  <c r="G1394" i="2"/>
  <c r="G1361" i="2"/>
  <c r="G1360" i="2"/>
  <c r="G1359" i="2"/>
  <c r="G1341" i="2"/>
  <c r="G1340" i="2"/>
  <c r="G1339" i="2"/>
  <c r="G1338" i="2"/>
  <c r="G1324" i="2"/>
  <c r="G1323" i="2"/>
  <c r="G1319" i="2"/>
  <c r="G1318" i="2"/>
  <c r="G1317" i="2"/>
  <c r="G1316" i="2"/>
  <c r="G1314" i="2"/>
  <c r="G1315" i="2"/>
  <c r="G1313" i="2"/>
  <c r="G1312" i="2"/>
  <c r="G1311" i="2"/>
  <c r="G1310" i="2"/>
  <c r="G1309" i="2"/>
  <c r="G1308" i="2"/>
  <c r="G1307" i="2"/>
  <c r="G1306" i="2"/>
  <c r="G1305" i="2"/>
  <c r="G1304" i="2"/>
  <c r="G1303" i="2"/>
  <c r="G1282" i="2"/>
  <c r="G1281" i="2"/>
  <c r="G1280" i="2"/>
  <c r="G1279" i="2"/>
  <c r="G1278" i="2"/>
  <c r="G1277" i="2"/>
  <c r="G1276" i="2"/>
  <c r="G1275" i="2"/>
  <c r="G1203" i="2"/>
  <c r="G1202" i="2"/>
  <c r="G1172" i="2"/>
  <c r="G1157" i="2"/>
  <c r="G1156" i="2"/>
  <c r="G1155" i="2"/>
  <c r="G1154" i="2"/>
  <c r="G1153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099" i="2"/>
  <c r="G1098" i="2"/>
  <c r="G1097" i="2"/>
  <c r="G1096" i="2"/>
  <c r="G1095" i="2"/>
  <c r="G1094" i="2"/>
  <c r="G1093" i="2"/>
  <c r="G1092" i="2"/>
  <c r="G1091" i="2"/>
  <c r="G1090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992" i="2"/>
  <c r="G966" i="2"/>
  <c r="G969" i="2"/>
  <c r="G970" i="2"/>
  <c r="G988" i="2"/>
  <c r="G991" i="2"/>
  <c r="G990" i="2"/>
  <c r="G989" i="2"/>
  <c r="G964" i="2"/>
  <c r="G940" i="2"/>
  <c r="G815" i="2"/>
  <c r="G814" i="2"/>
  <c r="G813" i="2"/>
  <c r="G812" i="2"/>
  <c r="G740" i="2"/>
  <c r="G733" i="2"/>
  <c r="G732" i="2"/>
  <c r="G731" i="2"/>
  <c r="G726" i="2"/>
  <c r="G725" i="2"/>
  <c r="G724" i="2"/>
  <c r="G723" i="2"/>
  <c r="G720" i="2"/>
  <c r="G719" i="2"/>
  <c r="G718" i="2"/>
  <c r="G717" i="2"/>
  <c r="G716" i="2"/>
  <c r="G715" i="2"/>
  <c r="G714" i="2"/>
  <c r="G713" i="2"/>
  <c r="G712" i="2"/>
  <c r="G704" i="2"/>
  <c r="G703" i="2"/>
  <c r="G686" i="2"/>
  <c r="G685" i="2"/>
  <c r="G670" i="2"/>
  <c r="G668" i="2"/>
  <c r="G667" i="2"/>
  <c r="G666" i="2"/>
  <c r="G665" i="2"/>
  <c r="G654" i="2"/>
  <c r="G650" i="2"/>
  <c r="G649" i="2"/>
  <c r="G648" i="2"/>
  <c r="G647" i="2"/>
  <c r="G615" i="2"/>
  <c r="G722" i="2"/>
  <c r="G721" i="2"/>
  <c r="G595" i="2"/>
  <c r="G575" i="2"/>
  <c r="G536" i="2" l="1"/>
  <c r="G535" i="2"/>
  <c r="G534" i="2"/>
  <c r="G533" i="2"/>
  <c r="G532" i="2"/>
  <c r="G531" i="2"/>
  <c r="G530" i="2"/>
  <c r="G529" i="2"/>
  <c r="G528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61" i="2"/>
  <c r="G460" i="2"/>
  <c r="G459" i="2"/>
  <c r="G458" i="2"/>
  <c r="G457" i="2"/>
  <c r="G456" i="2"/>
  <c r="G455" i="2"/>
  <c r="G454" i="2"/>
  <c r="G453" i="2"/>
  <c r="G431" i="2"/>
  <c r="G430" i="2"/>
  <c r="G429" i="2"/>
  <c r="G428" i="2"/>
  <c r="G427" i="2"/>
  <c r="G426" i="2"/>
  <c r="G425" i="2"/>
  <c r="G424" i="2"/>
  <c r="G423" i="2"/>
  <c r="G422" i="2"/>
  <c r="G388" i="2"/>
  <c r="G370" i="2"/>
  <c r="G369" i="2"/>
  <c r="G368" i="2"/>
  <c r="G367" i="2"/>
  <c r="G366" i="2"/>
  <c r="G349" i="2"/>
  <c r="G348" i="2"/>
  <c r="G347" i="2"/>
  <c r="G346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47" i="2"/>
  <c r="G246" i="2"/>
  <c r="G245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53" i="2"/>
  <c r="G152" i="2"/>
  <c r="G151" i="2"/>
  <c r="G144" i="2"/>
  <c r="G143" i="2"/>
  <c r="G131" i="2"/>
  <c r="G130" i="2"/>
  <c r="G129" i="2"/>
  <c r="G128" i="2"/>
  <c r="G82" i="2"/>
  <c r="G81" i="2"/>
  <c r="G80" i="2"/>
  <c r="G79" i="2"/>
  <c r="G78" i="2"/>
  <c r="G77" i="2"/>
  <c r="G76" i="2"/>
  <c r="G75" i="2"/>
  <c r="G74" i="2"/>
  <c r="G60" i="2"/>
  <c r="G19" i="2"/>
  <c r="G21" i="2"/>
  <c r="G20" i="2"/>
  <c r="G18" i="2"/>
  <c r="G17" i="2"/>
  <c r="G16" i="2"/>
  <c r="G15" i="2"/>
  <c r="G14" i="2"/>
  <c r="G13" i="2"/>
  <c r="G12" i="2"/>
  <c r="G11" i="2"/>
  <c r="G1466" i="2" l="1"/>
  <c r="G1465" i="2"/>
  <c r="G1464" i="2"/>
  <c r="G1463" i="2"/>
  <c r="G1462" i="2"/>
  <c r="G1461" i="2"/>
  <c r="G1460" i="2"/>
  <c r="G1459" i="2"/>
  <c r="G1458" i="2"/>
  <c r="G1457" i="2"/>
  <c r="G1456" i="2"/>
  <c r="G1455" i="2"/>
  <c r="G1454" i="2"/>
  <c r="G1453" i="2"/>
  <c r="G1452" i="2"/>
  <c r="G1451" i="2"/>
  <c r="G1450" i="2"/>
  <c r="G1449" i="2"/>
  <c r="G1448" i="2"/>
  <c r="G1447" i="2"/>
  <c r="G1446" i="2"/>
  <c r="G1445" i="2"/>
  <c r="G1444" i="2"/>
  <c r="G1443" i="2"/>
  <c r="G1442" i="2"/>
  <c r="G1441" i="2"/>
  <c r="G1440" i="2"/>
  <c r="G1439" i="2"/>
  <c r="G1435" i="2"/>
  <c r="G1434" i="2"/>
  <c r="G1433" i="2"/>
  <c r="G1432" i="2"/>
  <c r="G1431" i="2"/>
  <c r="G1430" i="2"/>
  <c r="G1429" i="2"/>
  <c r="G1428" i="2"/>
  <c r="G1427" i="2"/>
  <c r="G1426" i="2"/>
  <c r="G1425" i="2"/>
  <c r="G1424" i="2"/>
  <c r="G1423" i="2"/>
  <c r="G1422" i="2"/>
  <c r="G1421" i="2"/>
  <c r="G1420" i="2"/>
  <c r="G1419" i="2"/>
  <c r="G1412" i="2"/>
  <c r="G1411" i="2"/>
  <c r="G1410" i="2"/>
  <c r="G1409" i="2"/>
  <c r="G1408" i="2"/>
  <c r="G1407" i="2"/>
  <c r="G1406" i="2"/>
  <c r="G1405" i="2"/>
  <c r="G1404" i="2"/>
  <c r="G1403" i="2"/>
  <c r="G1402" i="2"/>
  <c r="G1393" i="2"/>
  <c r="G1392" i="2"/>
  <c r="G1391" i="2"/>
  <c r="G1390" i="2"/>
  <c r="G1389" i="2"/>
  <c r="G1388" i="2"/>
  <c r="G1387" i="2"/>
  <c r="G1386" i="2"/>
  <c r="G1385" i="2"/>
  <c r="G1384" i="2"/>
  <c r="G1383" i="2"/>
  <c r="G1382" i="2"/>
  <c r="G1381" i="2"/>
  <c r="G1380" i="2"/>
  <c r="G1379" i="2"/>
  <c r="G1378" i="2"/>
  <c r="G1377" i="2"/>
  <c r="G1376" i="2"/>
  <c r="G1375" i="2"/>
  <c r="G1374" i="2"/>
  <c r="G1373" i="2"/>
  <c r="G1372" i="2"/>
  <c r="G1371" i="2"/>
  <c r="G1370" i="2"/>
  <c r="G1369" i="2"/>
  <c r="G1368" i="2"/>
  <c r="G1367" i="2"/>
  <c r="G1366" i="2"/>
  <c r="G1365" i="2"/>
  <c r="G1364" i="2"/>
  <c r="G1363" i="2"/>
  <c r="G1362" i="2"/>
  <c r="G1358" i="2"/>
  <c r="G1357" i="2"/>
  <c r="G1356" i="2"/>
  <c r="G1355" i="2"/>
  <c r="G1354" i="2"/>
  <c r="G1353" i="2"/>
  <c r="G1352" i="2"/>
  <c r="G1351" i="2"/>
  <c r="G1350" i="2"/>
  <c r="G1349" i="2"/>
  <c r="G1348" i="2"/>
  <c r="G1347" i="2"/>
  <c r="G1346" i="2"/>
  <c r="G1345" i="2"/>
  <c r="G1344" i="2"/>
  <c r="G1343" i="2"/>
  <c r="G1342" i="2"/>
  <c r="G1337" i="2"/>
  <c r="G1336" i="2"/>
  <c r="G1335" i="2"/>
  <c r="G1334" i="2"/>
  <c r="G1333" i="2"/>
  <c r="G1332" i="2"/>
  <c r="G1331" i="2"/>
  <c r="G1330" i="2"/>
  <c r="G1329" i="2"/>
  <c r="G1328" i="2"/>
  <c r="G1327" i="2"/>
  <c r="G1326" i="2"/>
  <c r="G1325" i="2"/>
  <c r="G1322" i="2"/>
  <c r="G1321" i="2"/>
  <c r="G1320" i="2"/>
  <c r="G1302" i="2"/>
  <c r="G1301" i="2"/>
  <c r="G1300" i="2"/>
  <c r="G1299" i="2"/>
  <c r="G1298" i="2"/>
  <c r="G1297" i="2"/>
  <c r="G1296" i="2"/>
  <c r="G1295" i="2"/>
  <c r="G1294" i="2"/>
  <c r="G1293" i="2"/>
  <c r="G1292" i="2"/>
  <c r="G1291" i="2"/>
  <c r="G1290" i="2"/>
  <c r="G1289" i="2"/>
  <c r="G1288" i="2"/>
  <c r="G1287" i="2"/>
  <c r="G1286" i="2"/>
  <c r="G1285" i="2"/>
  <c r="G1284" i="2"/>
  <c r="G1283" i="2"/>
  <c r="G1273" i="2"/>
  <c r="G1272" i="2"/>
  <c r="G1271" i="2"/>
  <c r="G1270" i="2"/>
  <c r="G1269" i="2"/>
  <c r="G1268" i="2"/>
  <c r="G1267" i="2"/>
  <c r="G1266" i="2"/>
  <c r="G1265" i="2"/>
  <c r="G1264" i="2"/>
  <c r="G1263" i="2"/>
  <c r="G1262" i="2"/>
  <c r="G1261" i="2"/>
  <c r="G1260" i="2"/>
  <c r="G1259" i="2"/>
  <c r="G1258" i="2"/>
  <c r="G1257" i="2"/>
  <c r="G1256" i="2"/>
  <c r="G1255" i="2"/>
  <c r="G1254" i="2"/>
  <c r="G1253" i="2"/>
  <c r="G1252" i="2"/>
  <c r="G1249" i="2"/>
  <c r="G1248" i="2"/>
  <c r="G1247" i="2"/>
  <c r="G1246" i="2"/>
  <c r="G1245" i="2"/>
  <c r="G1244" i="2"/>
  <c r="G1243" i="2"/>
  <c r="G1242" i="2"/>
  <c r="G1241" i="2"/>
  <c r="G1240" i="2"/>
  <c r="G1239" i="2"/>
  <c r="G1238" i="2"/>
  <c r="G1237" i="2"/>
  <c r="G1235" i="2"/>
  <c r="G1234" i="2"/>
  <c r="G1233" i="2"/>
  <c r="G1232" i="2"/>
  <c r="G1231" i="2"/>
  <c r="G1230" i="2"/>
  <c r="G1229" i="2"/>
  <c r="G1228" i="2"/>
  <c r="G1227" i="2"/>
  <c r="G1225" i="2"/>
  <c r="G1224" i="2"/>
  <c r="G1222" i="2"/>
  <c r="G1221" i="2"/>
  <c r="G1218" i="2"/>
  <c r="G1217" i="2"/>
  <c r="G1216" i="2"/>
  <c r="G1215" i="2"/>
  <c r="G1214" i="2"/>
  <c r="G1213" i="2"/>
  <c r="G1212" i="2"/>
  <c r="G1211" i="2"/>
  <c r="G1210" i="2"/>
  <c r="G1209" i="2"/>
  <c r="G1208" i="2"/>
  <c r="G1206" i="2"/>
  <c r="G1205" i="2"/>
  <c r="G1204" i="2"/>
  <c r="G1201" i="2"/>
  <c r="G1200" i="2"/>
  <c r="G1199" i="2"/>
  <c r="G1198" i="2"/>
  <c r="G1197" i="2"/>
  <c r="G1196" i="2"/>
  <c r="G1195" i="2"/>
  <c r="G1190" i="2"/>
  <c r="G1189" i="2"/>
  <c r="G1188" i="2"/>
  <c r="G1187" i="2"/>
  <c r="G1186" i="2"/>
  <c r="G1185" i="2"/>
  <c r="G1184" i="2"/>
  <c r="G1183" i="2"/>
  <c r="G1181" i="2"/>
  <c r="G1179" i="2"/>
  <c r="G1178" i="2"/>
  <c r="G1177" i="2"/>
  <c r="G1176" i="2"/>
  <c r="G1174" i="2"/>
  <c r="G1173" i="2"/>
  <c r="G1171" i="2"/>
  <c r="G1170" i="2"/>
  <c r="G1169" i="2"/>
  <c r="G1168" i="2"/>
  <c r="G1166" i="2"/>
  <c r="G1165" i="2"/>
  <c r="G1164" i="2"/>
  <c r="G1163" i="2"/>
  <c r="G1162" i="2"/>
  <c r="G1160" i="2"/>
  <c r="G1159" i="2"/>
  <c r="G1158" i="2"/>
  <c r="G1152" i="2"/>
  <c r="G1148" i="2"/>
  <c r="G1147" i="2"/>
  <c r="G1146" i="2"/>
  <c r="G1145" i="2"/>
  <c r="G1144" i="2"/>
  <c r="G1143" i="2"/>
  <c r="G1141" i="2"/>
  <c r="G1139" i="2"/>
  <c r="G1138" i="2"/>
  <c r="G1137" i="2"/>
  <c r="G1136" i="2"/>
  <c r="G1135" i="2"/>
  <c r="G1134" i="2"/>
  <c r="G1133" i="2"/>
  <c r="G1132" i="2"/>
  <c r="G1131" i="2"/>
  <c r="G1130" i="2"/>
  <c r="G1129" i="2"/>
  <c r="G1127" i="2"/>
  <c r="G1126" i="2"/>
  <c r="G1125" i="2"/>
  <c r="G1124" i="2"/>
  <c r="G1123" i="2"/>
  <c r="G1122" i="2"/>
  <c r="G1121" i="2"/>
  <c r="G1120" i="2"/>
  <c r="G1119" i="2"/>
  <c r="G1118" i="2"/>
  <c r="G1117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2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15" i="2"/>
  <c r="G1014" i="2"/>
  <c r="G1013" i="2"/>
  <c r="G1012" i="2"/>
  <c r="G1011" i="2"/>
  <c r="G1010" i="2"/>
  <c r="G1009" i="2"/>
  <c r="G1008" i="2"/>
  <c r="G1007" i="2"/>
  <c r="G1005" i="2"/>
  <c r="G1004" i="2"/>
  <c r="G1003" i="2"/>
  <c r="G1002" i="2"/>
  <c r="G1001" i="2"/>
  <c r="G1000" i="2"/>
  <c r="G999" i="2"/>
  <c r="G998" i="2"/>
  <c r="G996" i="2"/>
  <c r="G995" i="2"/>
  <c r="G994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38" i="2"/>
  <c r="G937" i="2"/>
  <c r="G936" i="2"/>
  <c r="G935" i="2"/>
  <c r="G934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5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18" i="2"/>
  <c r="G817" i="2"/>
  <c r="G816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39" i="2"/>
  <c r="G738" i="2"/>
  <c r="G737" i="2"/>
  <c r="G736" i="2"/>
  <c r="G735" i="2"/>
  <c r="G734" i="2"/>
  <c r="G730" i="2"/>
  <c r="G729" i="2"/>
  <c r="G728" i="2"/>
  <c r="G727" i="2"/>
  <c r="G711" i="2"/>
  <c r="G710" i="2"/>
  <c r="G709" i="2"/>
  <c r="G708" i="2"/>
  <c r="G707" i="2"/>
  <c r="G706" i="2"/>
  <c r="G705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64" i="2"/>
  <c r="G663" i="2"/>
  <c r="G662" i="2"/>
  <c r="G661" i="2"/>
  <c r="G660" i="2"/>
  <c r="G659" i="2"/>
  <c r="G658" i="2"/>
  <c r="G657" i="2"/>
  <c r="G656" i="2"/>
  <c r="G655" i="2"/>
  <c r="G653" i="2"/>
  <c r="G652" i="2"/>
  <c r="G651" i="2"/>
  <c r="G646" i="2"/>
  <c r="G645" i="2"/>
  <c r="G644" i="2"/>
  <c r="G643" i="2"/>
  <c r="G642" i="2"/>
  <c r="G640" i="2"/>
  <c r="G637" i="2"/>
  <c r="G639" i="2"/>
  <c r="G638" i="2"/>
  <c r="G636" i="2"/>
  <c r="G635" i="2"/>
  <c r="G634" i="2"/>
  <c r="G633" i="2"/>
  <c r="G632" i="2"/>
  <c r="G631" i="2"/>
  <c r="G630" i="2"/>
  <c r="G629" i="2"/>
  <c r="G628" i="2"/>
  <c r="G627" i="2"/>
  <c r="G626" i="2"/>
  <c r="G622" i="2"/>
  <c r="G621" i="2"/>
  <c r="G620" i="2"/>
  <c r="G619" i="2"/>
  <c r="G618" i="2"/>
  <c r="G617" i="2"/>
  <c r="G616" i="2"/>
  <c r="G612" i="2"/>
  <c r="G614" i="2"/>
  <c r="G613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I504" i="2"/>
  <c r="G504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3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89" i="2"/>
  <c r="G290" i="2"/>
  <c r="G288" i="2"/>
  <c r="G287" i="2"/>
  <c r="G286" i="2"/>
  <c r="G285" i="2"/>
  <c r="G284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70" i="2"/>
  <c r="G169" i="2"/>
  <c r="G168" i="2"/>
  <c r="G167" i="2"/>
  <c r="G166" i="2"/>
  <c r="G165" i="2"/>
  <c r="G164" i="2"/>
  <c r="G163" i="2"/>
  <c r="G162" i="2"/>
  <c r="G161" i="2"/>
  <c r="G159" i="2"/>
  <c r="G160" i="2"/>
  <c r="G158" i="2"/>
  <c r="G157" i="2"/>
  <c r="G156" i="2"/>
  <c r="G155" i="2"/>
  <c r="G154" i="2"/>
  <c r="G150" i="2"/>
  <c r="G149" i="2"/>
  <c r="G148" i="2"/>
  <c r="G147" i="2"/>
  <c r="G146" i="2"/>
  <c r="G145" i="2"/>
  <c r="G142" i="2"/>
  <c r="G141" i="2"/>
  <c r="G139" i="2"/>
  <c r="G138" i="2"/>
  <c r="G137" i="2"/>
  <c r="G136" i="2"/>
  <c r="G135" i="2"/>
  <c r="G134" i="2"/>
  <c r="G133" i="2"/>
  <c r="G132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8" i="2"/>
  <c r="G89" i="2"/>
  <c r="G87" i="2"/>
  <c r="G85" i="2"/>
  <c r="G86" i="2"/>
  <c r="G84" i="2"/>
  <c r="G83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10" i="2"/>
  <c r="G9" i="2"/>
  <c r="G3" i="2"/>
  <c r="G6" i="2" l="1"/>
  <c r="G5" i="2"/>
  <c r="G4" i="2"/>
  <c r="G8" i="2"/>
  <c r="G7" i="2"/>
</calcChain>
</file>

<file path=xl/sharedStrings.xml><?xml version="1.0" encoding="utf-8"?>
<sst xmlns="http://schemas.openxmlformats.org/spreadsheetml/2006/main" count="7382" uniqueCount="3933">
  <si>
    <t>ลำดับ</t>
  </si>
  <si>
    <t>ชื่อสถานศึกษา</t>
  </si>
  <si>
    <t>อำเภอ/เขต</t>
  </si>
  <si>
    <t>จังหวัด</t>
  </si>
  <si>
    <t>USERNAME</t>
  </si>
  <si>
    <t>PASSWORD</t>
  </si>
  <si>
    <t>ศูนย์พัฒนาเด็กเล็กบ้านหินลูกช้าง</t>
  </si>
  <si>
    <t>อ.เขาพนม</t>
  </si>
  <si>
    <t>จ.กระบี่</t>
  </si>
  <si>
    <t>องค์การบริหารส่วนตำบลโคกหาร</t>
  </si>
  <si>
    <t>ศูนย์พัฒนาเด็กเล็กบ้านบ่อมะม่วง</t>
  </si>
  <si>
    <t>อ.คลองท่อม</t>
  </si>
  <si>
    <t>เทศบาลตำบลทรายขาว</t>
  </si>
  <si>
    <t>ศูนย์พัฒนาเด็กบ้านคลองหิน</t>
  </si>
  <si>
    <t>อ.เมืองกระบี่</t>
  </si>
  <si>
    <t>องค์การบริหารส่วนตำบลไสไทย</t>
  </si>
  <si>
    <t>ศูนย์พัฒนาเด็กเล็กอ่าวนาง</t>
  </si>
  <si>
    <t>องค์การบริหารส่วนตำบลอ่าวนาง</t>
  </si>
  <si>
    <t>ศูนย์พัฒนาเด็กเล็กบ้านภูผา</t>
  </si>
  <si>
    <t>อ.ลำทับ</t>
  </si>
  <si>
    <t>องค์การบริหารส่วนตำบลลำทับ</t>
  </si>
  <si>
    <t>ศูนย์พัฒนาเด็กเล็กบ้านย่านอุดม</t>
  </si>
  <si>
    <t>ศูนย์พัฒนาเด็กเล็กองค์การบริหารส่วนตำบลตลิ่งชัน</t>
  </si>
  <si>
    <t>อ.เหนือคลอง</t>
  </si>
  <si>
    <t>องค์การบริหารส่วนตำบลตลิ่งชัน</t>
  </si>
  <si>
    <t>ศูนย์พัฒนาเด็กเล็กองค์การบริหารส่วนตำบลห้วยยูง</t>
  </si>
  <si>
    <t>องค์การบริหารส่วนตำบลห้วยยูง</t>
  </si>
  <si>
    <t>ศูนย์พัฒนาเด็กเล็กบ้านท่าโป่ง</t>
  </si>
  <si>
    <t>อ.เมืองกาญจนบุรี</t>
  </si>
  <si>
    <t>จ.กาญจนบุรี</t>
  </si>
  <si>
    <t>องค์การบริหารส่วนตำบลวังด้ง</t>
  </si>
  <si>
    <t>ศูนย์พัฒนาเด็กเล็กวัดเขาน้อย</t>
  </si>
  <si>
    <t>ศูนย์พัฒนาเด็กเล็กวัดพุทธกาญจนนิมิต</t>
  </si>
  <si>
    <t>ศูนย์พัฒนาเด็กเล็กบ้านหนองสามพราน</t>
  </si>
  <si>
    <t>ศูนย์พัฒนาเด็กเล็กบ้านหนองประดู่</t>
  </si>
  <si>
    <t>อ.เลาขวัญ</t>
  </si>
  <si>
    <t>องค์การบริหารส่วนตำบลหนองประดู่</t>
  </si>
  <si>
    <t>ศูนย์พัฒนาเด็กเล็กองค์การบริหารส่วนตำบลหนองประดู่</t>
  </si>
  <si>
    <t>ศูนย์พัฒนาเด็กเล็กบ้านกองม่องทะ</t>
  </si>
  <si>
    <t>อ.สังขละบุรี</t>
  </si>
  <si>
    <t>องค์การบริหารส่วนตำบลไล่โว่</t>
  </si>
  <si>
    <t>ศูนย์พัฒนาเด็กเล็กบ้านเกาะสะเดิ่ง</t>
  </si>
  <si>
    <t>ศูนย์พัฒนาเด็กเล็กบ้านจะแก</t>
  </si>
  <si>
    <t>ศูนย์พัฒนาเด็กเล็กไล่โว่</t>
  </si>
  <si>
    <t>ศูนย์พัฒนาเด็กเล็กบ้านเสน่ห์พ่อง</t>
  </si>
  <si>
    <t xml:space="preserve">ศูนย์พัฒนาเด็กเล็กบ้านทิไล่ป้า </t>
  </si>
  <si>
    <t>ศูนย์พัฒนาเด็กเล็กบ้านลานกระทิง</t>
  </si>
  <si>
    <t>อ.พรานกระต่าย</t>
  </si>
  <si>
    <t>จ.กำแพงเพชร</t>
  </si>
  <si>
    <t>ศูนย์พัฒนาเด็กเล็กบ้านลานทอง</t>
  </si>
  <si>
    <t>ศูนย์พัฒนาเด็กเล็กบ้านหนองทราย</t>
  </si>
  <si>
    <t>ศูนย์พัฒนาเด็กเล็กบ้านวังควง</t>
  </si>
  <si>
    <t>ศูนย์พัฒนาเด็กเล็กองค์การบริหารส่วนตำบลเพชรชมภู</t>
  </si>
  <si>
    <t>อ.เพชรชมภู</t>
  </si>
  <si>
    <t>ศูนย์พัฒนาเด็กเล็กบ้านท้ายเกาะ</t>
  </si>
  <si>
    <t>อ.เมืองกำแพงเพชร</t>
  </si>
  <si>
    <t>ศูนย์พัฒนาเด็กเล็กบ้านโนนโก</t>
  </si>
  <si>
    <t>ศูนย์พัฒนาเด็กเล็กบ้านวังน้ำขาว</t>
  </si>
  <si>
    <t>ศูนย์พัฒนาเด็กเล็กบ้านวังประดา</t>
  </si>
  <si>
    <t>ศูนย์พัฒนาเด็กเล็กบ้านทรงธรรม</t>
  </si>
  <si>
    <t>ศูนย์พัฒนาเด็กเล็กบ้านไร่เหนือ</t>
  </si>
  <si>
    <t>ศูนย์พัฒนาเด็กเล็กบ้านสหกรณ์</t>
  </si>
  <si>
    <t>ศูนย์พัฒนาเด็กเล็กบ้านดงตาจันทร์</t>
  </si>
  <si>
    <t>ศูนย์พัฒนาเด็กเล็กบ้านดงกระทิง</t>
  </si>
  <si>
    <t>อ.ลานกระบือ</t>
  </si>
  <si>
    <t>ศูนย์พัฒนาเด็กเล็กบ้านประชาสุขสันต์</t>
  </si>
  <si>
    <t>ศูนย์พัฒนาเด็กเล็กบ้านคลองเตย</t>
  </si>
  <si>
    <t>อ.คลองลาน</t>
  </si>
  <si>
    <t>ศูนย์พัฒนาเด็กเล็กบ้านคลองน้ำไหลใต้</t>
  </si>
  <si>
    <t>ศูนย์พัฒนาเด็กเล็กบ้านคลองลาน</t>
  </si>
  <si>
    <t>ศูนย์พัฒนาเด็กเล็กบ้านโชคชัยพัฒนา</t>
  </si>
  <si>
    <t>ศูนย์พัฒนาเด็กเล็กบ้านทะเลพัฒนา</t>
  </si>
  <si>
    <t>ศูนย์พัฒนาเด็กเล็กบ้านท่าข้ามสามัคคี</t>
  </si>
  <si>
    <t>ศูนย์พัฒนาเด็กเล็กบ้านปากคลองลาน</t>
  </si>
  <si>
    <t>ศูนย์พัฒนาเด็กเล็กบ้านพรหมมาสามัคคี</t>
  </si>
  <si>
    <t>ศูนย์พัฒนาเด็กเล็กบ้านแม่พืช</t>
  </si>
  <si>
    <t>ศูนย์พัฒนาเด็กเล็กบ้านใหม่ธงชัย</t>
  </si>
  <si>
    <t>ศูนย์พัฒนาเด็กเล็กบ้านมอมะรื่น</t>
  </si>
  <si>
    <t>ศูนย์พัฒนาเด็กเล็กเทศบาลตำบลบึงเนียม</t>
  </si>
  <si>
    <t>อ.เมืองขอนแก่น</t>
  </si>
  <si>
    <t>จ.ขอนแก่น</t>
  </si>
  <si>
    <t>ศูนย์พัฒนาเด็กเล็กบ้านงิ้ว</t>
  </si>
  <si>
    <t>ศูนย์พัฒนาเด็กเล็กโนนกู่</t>
  </si>
  <si>
    <t>ศูนย์พัฒนาเด็กเล็กบ้านโนนรัง</t>
  </si>
  <si>
    <t>ศูนย์พัฒนาเด็กเล็กบ้านลาดนาเพียง</t>
  </si>
  <si>
    <t>ศูนย์พัฒนาเด็กเล็กวัดศรีชมบาลบ้านม่วงโป้</t>
  </si>
  <si>
    <t>ศูนย์พัฒนาเด็กเล็กบ้านหนองตาไก้</t>
  </si>
  <si>
    <t>ศูนย์พัฒนาเด็กเล็กเทพารักษ์ 5</t>
  </si>
  <si>
    <t>ศูนย์พัฒนาเด็กเล็กหนองแวง</t>
  </si>
  <si>
    <t>ศูนย์พัฒนาเด็กเล็กโนนหนองวัด 2</t>
  </si>
  <si>
    <t>ศูนย์พัฒนาเด็กเล็กโนนทัน</t>
  </si>
  <si>
    <t>ศูนย์พัฒนาเด็กเล็กวัดกลาง</t>
  </si>
  <si>
    <t>ศูนย์พัฒนาเด็กเล็กโนนชัย</t>
  </si>
  <si>
    <t>ศูนย์พัฒนาเด็กเล็กวัดคลองครก</t>
  </si>
  <si>
    <t>อ.แก่งหางแมว</t>
  </si>
  <si>
    <t>จ.จันทบุรี</t>
  </si>
  <si>
    <t>ศูนย์อบรมเด็กก่อนเกณฑ์ในวัดหินดาด</t>
  </si>
  <si>
    <t>ศูนย์พัฒนาเด็ก อบต.เขาวงกต</t>
  </si>
  <si>
    <t>ศูนย์อบรมเด็กก่อนเกณฑ์ในวัดหางแมว</t>
  </si>
  <si>
    <t>ศูนย์พัฒนาเด็กเล็กเทศบาลตำบลตะเคียนทอง</t>
  </si>
  <si>
    <t>อ.เขาคิชฌกูฏ</t>
  </si>
  <si>
    <t>ศูนย์พัฒนาเด็กเล็กเทศบาลตำบลคลองพลู</t>
  </si>
  <si>
    <t>ศูนย์พัฒนาเด็กเล็กวัดศรีเมือง</t>
  </si>
  <si>
    <t>อ.ท่าใหม่</t>
  </si>
  <si>
    <t>ศูนย์พัฒนาเด็กเล็กสิรินธร 6</t>
  </si>
  <si>
    <t>ศูนย์พัฒนาเด็กเทศบาลตำบลนายายอาม</t>
  </si>
  <si>
    <t>อ.นายายอาม</t>
  </si>
  <si>
    <t>ศูนย์พัฒนาเด็กเล็กวัดทับไทร</t>
  </si>
  <si>
    <t>อ.โป่งน้ำร้อน</t>
  </si>
  <si>
    <t>ศูนย์พัฒนาเด็กเทศบาลตำบลมะขาม</t>
  </si>
  <si>
    <t>อ.มะขาม</t>
  </si>
  <si>
    <t>ศูนย์พัฒนาเด็กเทศบาลตำบลมะขามเมืองใหม่</t>
  </si>
  <si>
    <t>ศูนย์พัฒนาเด็กเทศบาลตำบลปากน้ำแหลมสิงห์</t>
  </si>
  <si>
    <t>อ.แหลมสิงห์</t>
  </si>
  <si>
    <t>ศูนย์พัฒนาเด็กเล็ก อบต.บางกะไชย</t>
  </si>
  <si>
    <t>ศูนย์พัฒนาเด็กเล็กโสภณประชาเทวารุทธารักษ์</t>
  </si>
  <si>
    <t>อ.คลองเขื่อน</t>
  </si>
  <si>
    <t>จ.ฉะเชิงเทรา</t>
  </si>
  <si>
    <t>ศูนย์พัฒนาเด็กเล็กโรงเรียนวัดสามร่ม</t>
  </si>
  <si>
    <t>ศูนย์พัฒนาเด็กเล็กบ้านเทพเจริญ</t>
  </si>
  <si>
    <t>อ.ท่าตะเกียบ</t>
  </si>
  <si>
    <t>ศูนย์พัฒนาเด็กเล็กบ้านหนองคอก</t>
  </si>
  <si>
    <t>ศูนย์พัฒนาเด็กเล็กบ้านท่าคาน</t>
  </si>
  <si>
    <t>ศูนย์พัฒนาเด็กเล็กวัดใหม่บางคล้า</t>
  </si>
  <si>
    <t>อ.บางคล้า</t>
  </si>
  <si>
    <t>ศูนย์พัฒนาเด็กวัดเสม็ดเหนือ</t>
  </si>
  <si>
    <t>ศูนย์พัฒนาเด็กเล็กองค์การบริหารส่วนตำบลดอนฉิมพลี</t>
  </si>
  <si>
    <t>อ.บางน้ำเปรี้ยว</t>
  </si>
  <si>
    <t>ศูนย์พัฒนาเด็กวัดคลอง 18</t>
  </si>
  <si>
    <t>ศูนย์พัฒนาเด็กเทศบาลตำบลหอมศีล</t>
  </si>
  <si>
    <t>อ.บางปะกง</t>
  </si>
  <si>
    <t>ศูนย์พัฒนาเด็กวัดสองคลอง(วัดไตรสรณาคม)</t>
  </si>
  <si>
    <t>ศูนย์พัฒนาเด็กเล็กวัดแสมขาว</t>
  </si>
  <si>
    <t>ศูนย์พัฒนาเด็กสองคลอง</t>
  </si>
  <si>
    <t>ศูนย์พัฒนาเด็กเล็กเทศบาลตำบลบ้านโพธิ์</t>
  </si>
  <si>
    <t>อ.บ้านโพธิ์</t>
  </si>
  <si>
    <t>ศูนย์พัฒนาเด็กบ้านภูมิเจริญ</t>
  </si>
  <si>
    <t>อ.แปลงยาว</t>
  </si>
  <si>
    <t>ศูนย์พัฒนาเด็กเล็กบ้านอ่าวช้างไล่</t>
  </si>
  <si>
    <t>ศูนย์พัฒนาเด็กเล็กบ้านหนองเสือ</t>
  </si>
  <si>
    <t>อ.พนมสารคาม</t>
  </si>
  <si>
    <t>ศูนย์พัฒนาเด็กองค์การบริหารส่วนตำบลหนองยาว</t>
  </si>
  <si>
    <t>ศูนย์พัฒนาเด็กเล็กกองพลทหารราบที่ 11</t>
  </si>
  <si>
    <t>อ.เมืองฉะเชิงเทรา</t>
  </si>
  <si>
    <t>ศูนย์พัฒนาเด็กบ้านวนท่าแครง</t>
  </si>
  <si>
    <t>ศูนย์พัฒนาเด็กเล็ก อบต.คู้ยายหมี</t>
  </si>
  <si>
    <t>อ.สนามชัยเขต</t>
  </si>
  <si>
    <t>ศูนย์พัฒนาเด็กเล็กบ้านท่าเลียบ</t>
  </si>
  <si>
    <t>ศูนย์พัฒนาเด็กเล็กบ้านมาบนาดี</t>
  </si>
  <si>
    <t>ศูนย์พัฒนาเด็กเล็กบ้านสัตตพงษ์</t>
  </si>
  <si>
    <t>อ.พานทอง</t>
  </si>
  <si>
    <t>จ.ชลบุรี</t>
  </si>
  <si>
    <t>ศูนย์พัฒนาเด็กเล็กบ้านเก่า</t>
  </si>
  <si>
    <t>ศูนย์พัฒนาเด็กเล็กบ้านสวนอุดมวิทยา</t>
  </si>
  <si>
    <t>อ.เมืองชลบุรี</t>
  </si>
  <si>
    <t>ศูนย์พัฒนาเด็กเล็กบ้านหนองตะโก</t>
  </si>
  <si>
    <t>ศูนย์พัฒนาเด็กเล็กโรงเรียนอนุบาลวัดอรัญญิกาวาส</t>
  </si>
  <si>
    <t>ศูนย์พัฒนาเด็กเล็กเทศบาลเมืองบ้านสวน 2</t>
  </si>
  <si>
    <t>ศูนย์พัฒนาเด็กเล็กเทศบาลเมืองบ้านสวน (สุวรรณวิทยาคาร)</t>
  </si>
  <si>
    <t>ศูนย์พัฒนาเด็กเล็กบ้านขลอด</t>
  </si>
  <si>
    <t>อ.สัตหีบ</t>
  </si>
  <si>
    <t>ศูนย์พัฒนาเด็กเล็กบ้านทุ่งโพธิ์</t>
  </si>
  <si>
    <t>อ.เนินขาม</t>
  </si>
  <si>
    <t>จ.ชัยนาท</t>
  </si>
  <si>
    <t>ศูนย์พัฒนาเด็กเล็กบ้านหนองยาง</t>
  </si>
  <si>
    <t>ศูนย์พัฒนาเด็กเล็กตำบลศิลาดาน</t>
  </si>
  <si>
    <t>อ.มโนรมย์</t>
  </si>
  <si>
    <t>เทศบาลตำบลศิลาดาน</t>
  </si>
  <si>
    <t>ศูนย์พัฒนาเด็กเล็กเทศบาลตำบลธรรมามูล</t>
  </si>
  <si>
    <t>อ.เมืองชัยนาท</t>
  </si>
  <si>
    <t>เทศบาลตำบลธรรมามูล</t>
  </si>
  <si>
    <t>ศูนย์พัฒนาเด็กเล็กองค์การบริหารส่วนตำบลท่าชัย</t>
  </si>
  <si>
    <t>ศูนย์พัฒนาเด็กเล็กบ้านดอนตาล</t>
  </si>
  <si>
    <t>อ.วัดสิงห์</t>
  </si>
  <si>
    <t>เทศบาลตำบลหนองน้อย</t>
  </si>
  <si>
    <t>ศูนย์พัฒนาเด็กเล็กบ้านท่าระบาด</t>
  </si>
  <si>
    <t>อ.สรรคบุรี</t>
  </si>
  <si>
    <t>ศูนย์พัฒนาเด็กเล็กบ้านนมโฑ</t>
  </si>
  <si>
    <t>อ.สรรพยา</t>
  </si>
  <si>
    <t>ศูนย์พัฒนาเด็กเล็กอนุบาลวัดวังน้ำขาว</t>
  </si>
  <si>
    <t xml:space="preserve">อ.หนองมะโมง </t>
  </si>
  <si>
    <t>เทศบาลตำบลวังตะเคียน</t>
  </si>
  <si>
    <t>ศูนย์พัฒนาเด็กเล็กเทศบาลตำบลบ้านเชี่ยน</t>
  </si>
  <si>
    <t xml:space="preserve">อ.หันคา  </t>
  </si>
  <si>
    <t>เทศบาลตำบลบ้านเชี่ยน</t>
  </si>
  <si>
    <t>ศูนย์พัฒนาเด็กเล็กบ้านดอนกะโดน</t>
  </si>
  <si>
    <t>ศูนย์พัฒนาเด็กเล็กเทศบาลตำบลบ้านเป้า</t>
  </si>
  <si>
    <t>อ.เกษตรสมบูรณ์</t>
  </si>
  <si>
    <t>จ.ชัยภูมิ</t>
  </si>
  <si>
    <t>ศูนย์พัฒนาเด็กเล็กองค์การบริหารส่วนตำบลกุดเลาะ</t>
  </si>
  <si>
    <t>ศูนย์พัฒนาเด็กเล็กตำบลหัวทะเล</t>
  </si>
  <si>
    <t>อ.บำเหน็จณรงค์</t>
  </si>
  <si>
    <t>ศูนย์พัฒนาเด็กเล็กเทศบาลตำบลหนองบัวระเหว หมู่ 2</t>
  </si>
  <si>
    <t>อ.หนองบัวระเหว</t>
  </si>
  <si>
    <t>ศูนย์พัฒนาเด็กเล็กบ้านแจ้งใหญ่</t>
  </si>
  <si>
    <t>ศูนย์พัฒนาเด็กเล็กเทศบาลตำบลหนองบัวระเหว หมู่ 8</t>
  </si>
  <si>
    <t>ศูนย์พัฒนาเด็กเล็กบางมาศเหนือ</t>
  </si>
  <si>
    <t>อ.ท่าแซะ</t>
  </si>
  <si>
    <t>จ.ชุมพร</t>
  </si>
  <si>
    <t>องค์การบริหารส่วนตำบลรับร่อ</t>
  </si>
  <si>
    <t>ศูนย์พัฒนาเด็กเล็กบ้านบางไม้แก้ว</t>
  </si>
  <si>
    <t>ศูนย์พัฒนาเด็กเล็กบ้านพันวาล 4</t>
  </si>
  <si>
    <t>ศูนย์พัฒนาเด็กเล็กสตงท่าสำราญ</t>
  </si>
  <si>
    <t>ศูนย์พัฒนาเด็กเล็กสาวดอย</t>
  </si>
  <si>
    <t>ศูนย์พัฒนาเด็กเล็กบ้านหาดใน</t>
  </si>
  <si>
    <t>ศูนย์พัฒนาเด็กเล็กเทศบาลตำบลพะโต๊ะ (ร.ร.อนุบาลเทศบาล 1)</t>
  </si>
  <si>
    <t>อ.พะโต๊ะ</t>
  </si>
  <si>
    <t>เทศบาลตำบลพะโต๊ะ</t>
  </si>
  <si>
    <t>ศูนย์พัฒนาเด็กเล็กโรงเรียนบ้านในห้วย</t>
  </si>
  <si>
    <t>อ.เมืองชุมพร</t>
  </si>
  <si>
    <t>องค์การบริหารส่วนตำบลตากแดด</t>
  </si>
  <si>
    <t>ศูนย์พัฒนาเด็กเล็กวัดหาดทรายแก้ว</t>
  </si>
  <si>
    <t>ศูนย์พัฒนาเด็กเล็กบ้านหาดภราดรภาพ</t>
  </si>
  <si>
    <t>องค์การบริหารส่วนตำบลปากน้ำ</t>
  </si>
  <si>
    <t>ศูนย์พัฒนาเด็กเล็กโรงเรียนชุมชนวัดหาดพันไกร</t>
  </si>
  <si>
    <t>องค์การบริหารส่วนตำบลหาดพันไกร</t>
  </si>
  <si>
    <t>ศูนย์พัฒนาเด็กเล็กเทศบาลตำบลขุนกระทิง</t>
  </si>
  <si>
    <t>เทศบาลตำบลขุนกระทิง</t>
  </si>
  <si>
    <t>ศูนย์พัฒนาเด็กเล็กบ้านเขาน้อย</t>
  </si>
  <si>
    <t>อ.สวี</t>
  </si>
  <si>
    <t>องค์การบริหารส่วนตำบลนาสัก</t>
  </si>
  <si>
    <t>ศูนย์พัฒนาเด็กเล็กบ้านแพรกแห้ง</t>
  </si>
  <si>
    <t>องค์การบริหารส่วนตำบลวิสัยใต้</t>
  </si>
  <si>
    <t>ศูนย์พัฒนาเด็กหาดพริก</t>
  </si>
  <si>
    <t>ศูนย์พัฒนาเด็กเล็กบ้านควน</t>
  </si>
  <si>
    <t>ศูนย์พัฒนาเด็กเล็กบ้านนอกไส</t>
  </si>
  <si>
    <t>อ.หลังสวน</t>
  </si>
  <si>
    <t>เทศบาลตำบลวังตะกอ</t>
  </si>
  <si>
    <t>ศูนย์พัฒนาเด็กเล็กเทศบาลตำบลห้วยซ้อ</t>
  </si>
  <si>
    <t>อ.เชียงของ</t>
  </si>
  <si>
    <t>จ.เชียงราย</t>
  </si>
  <si>
    <t>ศูนย์พัฒนาเด็กเล็กเทศบาลตำบลเวียงเทิง</t>
  </si>
  <si>
    <t>อ.เทิง</t>
  </si>
  <si>
    <t>ศูนย์พัฒนาเด็กเล็กบ้านขุนต้า</t>
  </si>
  <si>
    <t>ศูนย์พัฒนาเด็กเล็กบ้านขุนห้วยไคร้</t>
  </si>
  <si>
    <t>ศูนย์พัฒนาเด็กเล็กบ้านพิทักษ์ไทย</t>
  </si>
  <si>
    <t>ศูนย์พัฒนาเด็กเล็กบ้านรักแผ่นดิน</t>
  </si>
  <si>
    <t>ศูนย์พัฒนาเด็กเล็กบ้านราษฎร์รักษา</t>
  </si>
  <si>
    <t>ศูนย์พัฒนาเด็กเล็กบ้านเล่าตาขาว</t>
  </si>
  <si>
    <t>ศูนย์พัฒนาเด็กเล็กบ้านแผ่นดินทอง</t>
  </si>
  <si>
    <t>ศูนย์พัฒนาเด็กเล็กบ้านร่มโพธิ์ทอง</t>
  </si>
  <si>
    <t>ศูนย์พัฒนาเด็กเล็กบ้านร่มโพธิ์ไทย</t>
  </si>
  <si>
    <t>ศูนย์พัฒนาเด็กเล็กบ้านราษฎร์ภักดี</t>
  </si>
  <si>
    <t>ศูนย์พัฒนาเด็กเล็กบ้านทุ่งโห้ง</t>
  </si>
  <si>
    <t>ศูนย์พัฒนาเด็กเล็กบ้านห้วยไคร้</t>
  </si>
  <si>
    <t>ศูนย์พัฒนาเด็กเล็กบ้านเจดีย์ทอง</t>
  </si>
  <si>
    <t>อ.เวียงแก่น</t>
  </si>
  <si>
    <t>ศูนย์พัฒนาเด็กเล็กบ้านทรายทอง</t>
  </si>
  <si>
    <t>ศูนย์พัฒนาเด็กเล็กบ้านผาตั้ง 104</t>
  </si>
  <si>
    <t>ศูนย์พัฒนาเด็กเล็กบ้านผาตั้ง</t>
  </si>
  <si>
    <t>ศูนย์พัฒนาเด็กเล็กบ้านฟ้าไทยงาม</t>
  </si>
  <si>
    <t>ศูนย์พัฒนาเด็กเล็กบ้านสันติพัฒนา</t>
  </si>
  <si>
    <t>ศูนย์พัฒนาเด็กเล็กบ้านหนองเตา</t>
  </si>
  <si>
    <t>ศูนย์พัฒนาเด็กเล็กบ้านห้วยกุ๊ก</t>
  </si>
  <si>
    <t>ศูนย์พัฒนาเด็กเล็กบ้านห้วยคุ</t>
  </si>
  <si>
    <t>ศูนย์พัฒนาเด็กเล็กบ้านห้วยหาน</t>
  </si>
  <si>
    <t>ศูนย์พัฒนาเด็กเล็กบ้านอยู่สุข</t>
  </si>
  <si>
    <t>ศูนย์พัฒนาเด็กเล็กบ้านปอกลาง</t>
  </si>
  <si>
    <t>ศูนย์พัฒนาเด็กเล็กบ้านปางหัด</t>
  </si>
  <si>
    <t>ศูนย์พัฒนาเด็กเล็กบ้านร่มฟ้าผาหม่น</t>
  </si>
  <si>
    <t>ศูนย์พัฒนาเด็กเล็กบ้านศิลาแดง</t>
  </si>
  <si>
    <t>ศูนย์พัฒนาเด็กเล็กบ้านผาแล</t>
  </si>
  <si>
    <t>ศูนย์พัฒนาเด็กเล็กเวียงห้าว</t>
  </si>
  <si>
    <t>อ.พาน</t>
  </si>
  <si>
    <t>ศูนย์พัฒนาเด็กเล็กตำบลสันกลาง</t>
  </si>
  <si>
    <t>ศูนย์พัฒนาเด็กเล็กเทศบาลตำบลจอมหมอกแก้ว</t>
  </si>
  <si>
    <t>อ.แม่ลาว</t>
  </si>
  <si>
    <t>ศูนย์พัฒนาเด็กเล็กบ้านป่าบงงามลีซอ</t>
  </si>
  <si>
    <t>อ.เชียงดาว</t>
  </si>
  <si>
    <t>จ.เชียงใหม่</t>
  </si>
  <si>
    <t>ศูนย์พัฒนาเด็กเล็กบ้านโล๊ะป่าหาญ</t>
  </si>
  <si>
    <t>ศูนย์พัฒนาเด็กเล็กบ้านอรุโณทัย</t>
  </si>
  <si>
    <t>ศูนย์พัฒนาเด็กเล็กบ้านไชยา</t>
  </si>
  <si>
    <t>ศูนย์พัฒนาเด็กเล็กเทศบาลตำบลตลาดใหญ่</t>
  </si>
  <si>
    <t>อ.ดอยสะเก็ด</t>
  </si>
  <si>
    <t>ศูนย์พัฒนาเด็กเล็กบ้านท่าหลุกสันทราย</t>
  </si>
  <si>
    <t>อ.เมืองเชียงใหม่</t>
  </si>
  <si>
    <t>ศูนย์พัฒนาเด็กเล็กวัดป่าข่อยใต้</t>
  </si>
  <si>
    <t>ศูนย์พัฒนาเด็กเล็กวัดร้องอ้อ</t>
  </si>
  <si>
    <t>ศูนย์พัฒนาเด็กเล็กเทศบาลตำบลสุเทพ</t>
  </si>
  <si>
    <t>ศูนย์พัฒนาเด็กเล็กบ้านดอยปุย</t>
  </si>
  <si>
    <t>ศูนย์พัฒนาเด็กเล็กองค์การบริหารส่วนตำบลสันป่ายาง</t>
  </si>
  <si>
    <t>อ.แม่แตง</t>
  </si>
  <si>
    <t>ศูนย์พัฒนาเด็กเล็กตำบลทุ่งปี๊</t>
  </si>
  <si>
    <t>อ.แม่วาง</t>
  </si>
  <si>
    <t>ศูนย์พัฒนาเด็กเล็กบ้านสุขฤทัย</t>
  </si>
  <si>
    <t>อ.แม่อาย</t>
  </si>
  <si>
    <t>ศูนย์พัฒนาเด็กเล็กต้นแบบ</t>
  </si>
  <si>
    <t>ศูนย์พัฒนาเด็กเล็กบ้านคาย</t>
  </si>
  <si>
    <t>ศูนย์พัฒนาเด็กเล็กบ้านหนองขี้นกยาง</t>
  </si>
  <si>
    <t>ศูนย์พัฒนาเด็กเล็กบ้านห้วยส้าน</t>
  </si>
  <si>
    <t>ศูนย์พัฒนาเด็กเล็กเทศบาลตำบลหนองผึ้ง (ศูนย์1)</t>
  </si>
  <si>
    <t>อ.สารภี</t>
  </si>
  <si>
    <t>ศูนย์พัฒนาเด็กเล็กเทศบาลตำบลหนองผึ้ง (ศูนย์ 2)</t>
  </si>
  <si>
    <t>ศูนย์พัฒนาเด็กเล็กเทศบาลตำบลน้ำแพร่พัฒนา</t>
  </si>
  <si>
    <t>อ.หางดง</t>
  </si>
  <si>
    <t>ศูนย์พัฒนาเด็กเล็กองค์การบริหารส่วนตำบลกันตังใต้</t>
  </si>
  <si>
    <t>อ.กันตัง</t>
  </si>
  <si>
    <t>จ.ตรัง</t>
  </si>
  <si>
    <t>องค์การบริหารส่วนตำบลกันตังใต้</t>
  </si>
  <si>
    <t>ศูนย์พัฒนาเด็กเล็กเทศบาลตำบลสิเกา</t>
  </si>
  <si>
    <t>อ.สิเกา</t>
  </si>
  <si>
    <t>เทศบาลตำบลสิเกา</t>
  </si>
  <si>
    <t>ศูนย์พัฒนาเด็กเล็กบ้านทุ่งทอง</t>
  </si>
  <si>
    <t>องค์การบริหารส่วนตำบลเขาไม้แก้ว</t>
  </si>
  <si>
    <t>ศูนย์พัฒนาเด็กเล็กบ้านเขาไม้แก้ว</t>
  </si>
  <si>
    <t>ศูนย์พัฒนาเด็กเล็กบ้านบางค้างคาว</t>
  </si>
  <si>
    <t>ศูนย์พัฒนาเด็กเล็กบ้านกลิ้งกลอง</t>
  </si>
  <si>
    <t>เทศบาลตำบลนาเมืองเพชร</t>
  </si>
  <si>
    <t>ศูนย์พัฒนาเด็กเล็กบ้านนาเมืองเพชร</t>
  </si>
  <si>
    <t>ศูนย์พัฒนาเด็กเล็กบ้านดุหุน</t>
  </si>
  <si>
    <t>องค์การบริหารส่วนตำบลบ่อหิน</t>
  </si>
  <si>
    <t>ศูนย์พัฒนาเด็กเล็กบ้านพรุจูด</t>
  </si>
  <si>
    <t>ศูนย์พัฒนาเด็กเล็กบ้านไร่ออก</t>
  </si>
  <si>
    <t>ศูนย์พัฒนาเด็กเล็กบ้านหัวหิน</t>
  </si>
  <si>
    <t>ศูนย์พัฒนาเด็กเล็กบ้านไสตันวา</t>
  </si>
  <si>
    <t>ศูนย์พัฒนาเด็กเล็กองค์การบริหารส่วนตำบลละมอ</t>
  </si>
  <si>
    <t>อ.นาโยง</t>
  </si>
  <si>
    <t>องค์การบริหารส่วนตำบลละมอ</t>
  </si>
  <si>
    <t>ศูนย์พัฒนาเด็กเล็กองค์การบริหารส่วนตำบลนาโยงเหนือ</t>
  </si>
  <si>
    <t>องค์การบริหารส่วนตำบลนาโยงเหนือ</t>
  </si>
  <si>
    <t>ศูนย์พัฒนาเด็กเล็กเทศบาลตำบลทุ่งยาว</t>
  </si>
  <si>
    <t>อ.ปะเหลียน</t>
  </si>
  <si>
    <t>เทศบาลตำบลทุ่งยาว</t>
  </si>
  <si>
    <t>ศูนย์พัฒนาเด็กเล็กบ้านบางด้วน</t>
  </si>
  <si>
    <t>องค์การบริหารส่วนตำบลบางด้วน</t>
  </si>
  <si>
    <t>ศูนย์พัฒนาเด็กเล็กบ้านป่าแก่</t>
  </si>
  <si>
    <t>ศูนย์พัฒนาเด็กเล็กบ้านยวนโปะ</t>
  </si>
  <si>
    <t>ศูนย์พัฒนาเด็กเล็กตำบลสุโสะ</t>
  </si>
  <si>
    <t>องค์การบริหารส่วนตำบลสุโสะ</t>
  </si>
  <si>
    <t>ศูนย์อบรมเด็กก่อนเกณฑ์ประจำมัสยิดสู่หยู่ดนอิสลาม</t>
  </si>
  <si>
    <t>ศูนย์พัฒนาเด็กเล็กองค์การบริหารส่วนตำบลบ้านในควน</t>
  </si>
  <si>
    <t>อ.ย่านตาขาว</t>
  </si>
  <si>
    <t>องค์การบริหารส่วนตำบลในควน</t>
  </si>
  <si>
    <t>ศูนย์พัฒนาเด็กเล็กตำบลทุ่งต่อ</t>
  </si>
  <si>
    <t>อ.ห้วยยอด</t>
  </si>
  <si>
    <t>องค์การบริหารส่วนตำบลทุ่งต่อ</t>
  </si>
  <si>
    <t>ศูนย์พัฒนาเด็กเทศบาลตำบลเขาสมิง</t>
  </si>
  <si>
    <t>อ.เขาสมิง</t>
  </si>
  <si>
    <t>จ.ตราด</t>
  </si>
  <si>
    <t>ศูนย์พัฒนาเด็กเล็กบ้านเขามะพูด</t>
  </si>
  <si>
    <t>ศูนย์พัฒนาเด็กเล็กเทศบาลตำบลหนองบอน</t>
  </si>
  <si>
    <t>อ.บ่อไร่</t>
  </si>
  <si>
    <t>ศูนย์พัฒนาเด็กด่านชุมพล</t>
  </si>
  <si>
    <t>ศูนย์พัฒนาเด็กบ้านทับทิมสยาม 01</t>
  </si>
  <si>
    <t>ศูนย์พัฒนาเด็กเล็กบ้านคลองแอ่ง</t>
  </si>
  <si>
    <t>ศูนย์พัฒนาเด็กบ้านคลองแสง-ปะเดา</t>
  </si>
  <si>
    <t>ศูนย์พัฒนาเด็กเล็ก อบต.ห้วงน้ำขาว</t>
  </si>
  <si>
    <t>อ.เมือง</t>
  </si>
  <si>
    <t>ศูนย์พัฒนาเด็กเล็กองค์การบริหารส่วนตำบลตากออก</t>
  </si>
  <si>
    <t>อ.บ้านตาก</t>
  </si>
  <si>
    <t>จ.ตาก</t>
  </si>
  <si>
    <t>ศูนย์พัฒนาเด็กเล็กตำบลน้ำรึม</t>
  </si>
  <si>
    <t>ศูนย์พัฒนาเด็กเล็กเทศบาลตำบลแม่ระมาด</t>
  </si>
  <si>
    <t>อ.แม่ระมาด</t>
  </si>
  <si>
    <t>ศูนย์พัฒนาเด็กเล็กเทศบาลตำบลท่าสายลวด</t>
  </si>
  <si>
    <t>อ.แม่สอด</t>
  </si>
  <si>
    <t>ศูนย์พัฒนาเด็กเล็กองค์การบริหารส่วนตำบลท่าสายลวด</t>
  </si>
  <si>
    <t>ศูนย์พัฒนาเด็กเทศบาลตำบลท่าสายลวด ศูนย์ที่2</t>
  </si>
  <si>
    <t>ศูนย์พัฒนาเด็กเล็กเทศบาลตำบลวังเจ้า</t>
  </si>
  <si>
    <t>อ.วังเจ้า</t>
  </si>
  <si>
    <t>ศูนย์พัฒนาเด็กเล็กบ้านนาโบสถ์</t>
  </si>
  <si>
    <t>ศูนย์พัฒนาเด็กเล็กบ้านวังน้ำเย็น</t>
  </si>
  <si>
    <t>ศูนย์พัฒนาเด็กเล็กบ้านเพชรชมภู</t>
  </si>
  <si>
    <t>ศูนย์พัฒนาเด็กเล็กบ้านวังตำลึง</t>
  </si>
  <si>
    <t>ศูนย์พัฒนาเด็กบ้านประดาง</t>
  </si>
  <si>
    <t>ศูนย์พัฒนาเด็กเทศบาลตำบลสามเงา (บ้านท่าปุย)</t>
  </si>
  <si>
    <t>อ.สามเงา</t>
  </si>
  <si>
    <t>ศูนย์พัฒนาเด็กเล็กโรงเรียนบ้านหินลาด-นาไฮ</t>
  </si>
  <si>
    <t>ศูนย์พัฒนาเด็กเล็กโรงเรียนเคลื่อนที่บ้านอูมฮวม สาขาบ้านอูมวาบ</t>
  </si>
  <si>
    <t>ศูนย์พัฒนาเด็กเล็กบ้านคลองไม้แดง</t>
  </si>
  <si>
    <t>ศูนย์พัฒนาเด็กเล็กบ้านท่าไผ่</t>
  </si>
  <si>
    <t>ศูนย์พัฒนาเด็กเล็กบ้านสองแคว</t>
  </si>
  <si>
    <t>ศูนย์พัฒนาเด็กเล็กบ้านหนองเชียงคา</t>
  </si>
  <si>
    <t>ศูนย์พัฒนาเด็กเล็กบ้านใหม่สามัคคี</t>
  </si>
  <si>
    <t>ศูนย์พัฒนาเด็กเล็กบ้านดงลาน</t>
  </si>
  <si>
    <t>ศูนย์พัฒนาเด็กเล็กบ้านนาตาโพ</t>
  </si>
  <si>
    <t>ศูนย์พัฒนาเด็กเล็กบ้านวังโพ</t>
  </si>
  <si>
    <t>ศูนย์พัฒนาเด็กเล็กหมู่บ้านตัวอย่าง</t>
  </si>
  <si>
    <t>ศูนย์พัฒนาเด็กเล็กโรงเรียนบ้านป่ายางใต้</t>
  </si>
  <si>
    <t>ศูนย์พัฒนาเด็กเล็กโรงเรียนบ้านสามเงา</t>
  </si>
  <si>
    <t>ศูนย์พัฒนาเด็กกล้อทอ</t>
  </si>
  <si>
    <t>อ.อุ้มผาง</t>
  </si>
  <si>
    <t>ศูนย์พัฒนาเด็กบ้านเปิ่งเคลิ่ง</t>
  </si>
  <si>
    <t>ศูนย์พัฒนาเด็กเล็กบ้านอุ้มผาง</t>
  </si>
  <si>
    <t>ศูนย์พัฒนาเด็กเล็กโรงเรียนวัดโบสถ์เจริญธรรม</t>
  </si>
  <si>
    <t>อ.บ้านนา</t>
  </si>
  <si>
    <t>จ.นครนายก</t>
  </si>
  <si>
    <t>องค์การบริหารส่วนตำบลทองหลาง</t>
  </si>
  <si>
    <t>ศูนย์พัฒนาเด็กเล็กวัดอัมพวัน</t>
  </si>
  <si>
    <t>องค์การบริหารส่วนตำบลบางอ้อ</t>
  </si>
  <si>
    <t>ศูนย์พัฒนาเด็กเล็กองค์การบริหารส่วนตำบลบางอ้อ</t>
  </si>
  <si>
    <t>ศูนย์พัฒนาเด็กเล็กไทยรัฐวิทยา 73</t>
  </si>
  <si>
    <t>องค์การบริหารส่วนตำบลบ้านพร้าว</t>
  </si>
  <si>
    <t>ศูนย์พัฒนาเด็กเล็กวัดบ้านพริก</t>
  </si>
  <si>
    <t>องค์การบริหารส่วนตำบลบ้านพริก</t>
  </si>
  <si>
    <t>ศูนย์พัฒนาเด็กเล็กองค์การบริหารส่วนตำบลป่าขะ</t>
  </si>
  <si>
    <t>องค์การบริหารส่วนตำบลป่าขะ</t>
  </si>
  <si>
    <t>ศูนย์พัฒนาเด็กเล็กโรงเรียนบ้านเขาดิน (แสงสว่างวิทยา)</t>
  </si>
  <si>
    <t>องค์การบริหารส่วนตำบลศรีกะอาง</t>
  </si>
  <si>
    <t>ศูนย์พัฒนาเด็กเล็กโรงเรียนวัดเกาะพิกุล</t>
  </si>
  <si>
    <t>ศูนย์พัฒนาเด็กเล็กบ้านไผ่ขวาง</t>
  </si>
  <si>
    <t>องค์การบริหารส่วนตำบลอาษา</t>
  </si>
  <si>
    <t>ศูนย์พัฒนาเด็กเล็กวัดสะพาน</t>
  </si>
  <si>
    <t>ศูนย์พัฒนาเด็กเล็กบ้านนาหินลาด</t>
  </si>
  <si>
    <t>อ.ปากพลี</t>
  </si>
  <si>
    <t>องค์การบริหารส่วนตำบลนาหินลาด</t>
  </si>
  <si>
    <t>ศูนย์พัฒนาเด็กเล็กโรงเรียนวันครู 2504</t>
  </si>
  <si>
    <t>องค์การบริหารส่วนตำบลเกาะโพธิ์</t>
  </si>
  <si>
    <t>ศูนย์พัฒนาเด็กเล็กบ้านพรหมเพชร</t>
  </si>
  <si>
    <t>องค์การบริหารส่วนตำบลโคกกรวด</t>
  </si>
  <si>
    <t>ศูนย์พัฒนาเด็กเล็กตำบลหนองแสง</t>
  </si>
  <si>
    <t>องค์การบริหารส่วนตำบลหนองแสง</t>
  </si>
  <si>
    <t>ศูนย์พัฒนาเด็กเล็กองค์การบริหารส่วนตำบลปากพลี</t>
  </si>
  <si>
    <t>องค์การบริหารส่วนตำบลปากพลี</t>
  </si>
  <si>
    <t>ศูนย์พัฒนาเด็กเล็กบ้านคลอง 3 ดรุณศึกษา</t>
  </si>
  <si>
    <t>อ.เมืองนครนายก</t>
  </si>
  <si>
    <t>องค์การบริหารส่วนตำบลดอนยอ</t>
  </si>
  <si>
    <t>ศูนย์พัฒนาเด็กเล็กวัดดอนยอ</t>
  </si>
  <si>
    <t>ศูนย์พัฒนาเด็กเล็กโรงเรียนวัดเขาน้อย (ศิลาทองวิทยาคาร)</t>
  </si>
  <si>
    <t>องค์การบริหารส่วนตำบลพรหมณี</t>
  </si>
  <si>
    <t>ศูนย์พัฒนาเด็กเล็กโรงเรียนวัดศรีจุฬา</t>
  </si>
  <si>
    <t>องค์การบริหารส่วนตำบลศรีจุฬา</t>
  </si>
  <si>
    <t>ศูนย์พัฒนาเด็กเล็กตำบลศรีนาวา</t>
  </si>
  <si>
    <t>องค์การบริหารส่วนตำบลศรีนาวา</t>
  </si>
  <si>
    <t>ศูนย์พัฒนาเด็กเล็กโรงเรียนสาริกา</t>
  </si>
  <si>
    <t>องค์การบริหารส่วนตำบลสาริกา</t>
  </si>
  <si>
    <t>ศูนย์พัฒนาเด็กเล็กองค์การบริหารส่วนตำบลคลองใหญ่</t>
  </si>
  <si>
    <t>อ.องค์รักษ์</t>
  </si>
  <si>
    <t>องค์การบริหารส่วนตำบลคลองใหญ่</t>
  </si>
  <si>
    <t>ศูนย์พัฒนาเด็กเล็กบ้านใต้แอน (คลอง 14)</t>
  </si>
  <si>
    <t>องค์การบริหารส่วนตำบลชุมพล</t>
  </si>
  <si>
    <t>ศูนย์พัฒนาเด็กเล็กบ้านทำนบ</t>
  </si>
  <si>
    <t>ศูนย์พัฒนาเด็กเล็กวัดราษฎร์ศรัทธาธรรม</t>
  </si>
  <si>
    <t>ศูนย์พัฒนาเด็กเล็กตำบลห้วยหมอนทอง</t>
  </si>
  <si>
    <t>อ.กำแพงแสน</t>
  </si>
  <si>
    <t>จ.นครปฐม</t>
  </si>
  <si>
    <t>ศูนย์พัฒนาเด็กเล็กวัดลำลูกบัว</t>
  </si>
  <si>
    <t>อ.ดอนตูม</t>
  </si>
  <si>
    <t>ศูนย์พัฒนาเด็กเล็กตำบลบ้านหลวง</t>
  </si>
  <si>
    <t>ศูนย์อบรมเด็กก่อนเกณฑ์ในวัดบ้านหลวง</t>
  </si>
  <si>
    <t>ศูนย์พัฒนาเด็กเล็กบ้านกงลาด</t>
  </si>
  <si>
    <t>ศูนย์พัฒนาเด็กเล็กบ้านกลาง หมู่ 3</t>
  </si>
  <si>
    <t>อ.นครชัยศรี</t>
  </si>
  <si>
    <t>ศูนย์อบรมเด็กก่อนเกณฑ์วัดกลางบางแก้ว</t>
  </si>
  <si>
    <t>ศูนย์พัฒนาเด็กเล็กองค์การบริหารส่วนตำบลไทรงาม</t>
  </si>
  <si>
    <t>อ.บางเลน</t>
  </si>
  <si>
    <t>ศูนย์พัฒนาเด็กเล็กพระมอพิสัย</t>
  </si>
  <si>
    <t>ศูนย์พัฒนาเด็กเล็กสว่างอารมณ์</t>
  </si>
  <si>
    <t>ศูนย์พัฒนาเด็กเล็กนราภิรมย์</t>
  </si>
  <si>
    <t>ศูนย์พัฒนาเด็กตาก้อง</t>
  </si>
  <si>
    <t>อ.เมืองนครปฐม</t>
  </si>
  <si>
    <t>ศูนย์พัฒนาเด็กเล็กบ้านบางแขม</t>
  </si>
  <si>
    <t>ศูนย์พัฒนาเด็กเล็กเทศบาลเมืองไร่ขิง แห่งที่ 1 (วัดไร่ขิง)</t>
  </si>
  <si>
    <t>อ.สามพราน</t>
  </si>
  <si>
    <t>เทศบาลเมืองไร่ขิง</t>
  </si>
  <si>
    <t>ศูนย์พัฒนาเด็กเล็กบ้านคลองใหม่</t>
  </si>
  <si>
    <t>ศูนย์พัฒนาเด็กเล็กบ้านบางประแดง</t>
  </si>
  <si>
    <t>ศูนย์พัฒนาเด็กเล็กบ้านต้อง</t>
  </si>
  <si>
    <t>อ.ธาตุพนม</t>
  </si>
  <si>
    <t>จ.นครพนม</t>
  </si>
  <si>
    <t>เทศบาลตำบลฝั่งแดง</t>
  </si>
  <si>
    <t>ศูนย์พัฒนาเด็กเล็กวัดจอมแจ้ง</t>
  </si>
  <si>
    <t>ศูนย์พัฒนาเด็กเล็กบ้านศรีบุญเรือง</t>
  </si>
  <si>
    <t>ศูนย์พัฒนาเด็กวัดศรีหนาถธิ์</t>
  </si>
  <si>
    <t>อ.นาหว้า</t>
  </si>
  <si>
    <t>เทศบาลตำบลนาหว้า</t>
  </si>
  <si>
    <t>ศูนย์พัฒนาเด็กเทศบาลตำบลนาหว้า</t>
  </si>
  <si>
    <t>ศูนย์พัฒนาเด็กเล็กวัดไทยงาม</t>
  </si>
  <si>
    <t>อ.ปลาปาก</t>
  </si>
  <si>
    <t>ศูนย์พัฒนาเด็กเล็กบ้านวังกระแส</t>
  </si>
  <si>
    <t>อ.เมืองนครพนม</t>
  </si>
  <si>
    <t>ศูนย์พัฒนาเด็กเล็กบ้านหนองปลาดุก</t>
  </si>
  <si>
    <t>ศูนย์พัฒนาเด็ก อบต.บ้านผึ้ง</t>
  </si>
  <si>
    <t>ศูนย์พัฒนาเด็กเล็กผึ้งหลวง</t>
  </si>
  <si>
    <t>ศูนย์พัฒนาเด็กเล็กองค์การบริหารส่วนตำบลนาทราย</t>
  </si>
  <si>
    <t>อ.ศรีสงคราม</t>
  </si>
  <si>
    <t>เทศบาลตำบลนาคำ</t>
  </si>
  <si>
    <t>ศูนย์พัฒนาเด็กบ้านโพนงาม</t>
  </si>
  <si>
    <t>ศูนย์อบรมเด็กก่อนเกณฑ์วัดดาราราม</t>
  </si>
  <si>
    <t>ศูนย์พัฒนาเด็กเล็กวัดยอดแก้ว</t>
  </si>
  <si>
    <t>ศูนย์อบรมเด็กก่อนเกณฑ์วัดศรีตาราม</t>
  </si>
  <si>
    <t>ศูนย์พัฒนาเด็กวัดสุวรรณบรรพต</t>
  </si>
  <si>
    <t>ศูนย์พัฒนาเด็กเล็กเทศบาลตำบลขามทะเลสอ</t>
  </si>
  <si>
    <t xml:space="preserve">อ.ขามทะเลสอ </t>
  </si>
  <si>
    <t>จ.นครราชสีมา</t>
  </si>
  <si>
    <t>เทศบาลตำบลขามทะเลสอ</t>
  </si>
  <si>
    <t>ศูนย์พัฒนาเด็กเล็กเทศบาลตำบลอรพิมพ์</t>
  </si>
  <si>
    <t>อ.ครบุรี</t>
  </si>
  <si>
    <t>เทศบาลตำบลอรพิมพ์</t>
  </si>
  <si>
    <t>ศูนย์พัฒนาเด็กเล็กบ้านซับก้านเหลือง</t>
  </si>
  <si>
    <t>เทศบาลตำบลครบุรีใต้</t>
  </si>
  <si>
    <t>ศูนย์พัฒนาเด็กเล็กเทศบาลตำบลครบุรีใต้</t>
  </si>
  <si>
    <t>ศูนย์พัฒนาเด็กเล็กบ้านตลิ่งชัน</t>
  </si>
  <si>
    <t>องค์การบริหารส่วนตำบลจระเข้หิน</t>
  </si>
  <si>
    <t>ศูนย์พัฒนาเด็กเล็กตำบลเฉลียง</t>
  </si>
  <si>
    <t>องค์การบริหารส่วนตำบลเฉลียง</t>
  </si>
  <si>
    <t>ศูนย์พัฒนาเด็กเล็กบ้านหนองมะค่า</t>
  </si>
  <si>
    <t>องค์การบริหารส่วนตำบลแชะ</t>
  </si>
  <si>
    <t>ศูนย์พัฒนาเด็กเล็กบ้านตูม</t>
  </si>
  <si>
    <t>อ.จักราช</t>
  </si>
  <si>
    <t>ศูนย์พัฒนาเด็กเล็กบ้านหนองบัวตะแบง</t>
  </si>
  <si>
    <t>ศูนย์พัฒนาเด็กเล็กบ้านเหมสูง</t>
  </si>
  <si>
    <t>ศูนย์พัฒนาเด็กเล็กเทศบาลตำบลตลาดแค</t>
  </si>
  <si>
    <t>อ.โนนสูง</t>
  </si>
  <si>
    <t>เทศบาลตำบลตลาดแค</t>
  </si>
  <si>
    <t>ศูนย์พัฒนาเด็กเล็กองค์การบริหารส่วนตำบลจันอัด</t>
  </si>
  <si>
    <t>องค์การบริหารส่วนตำบลจันอัด</t>
  </si>
  <si>
    <t>ศูนย์พัฒนาเด็กเล็กบ้านโคกเพ็ด</t>
  </si>
  <si>
    <t xml:space="preserve">อ.บัวใหญ่ </t>
  </si>
  <si>
    <t>องค์การบริหารส่วนตำบลกุดจอก</t>
  </si>
  <si>
    <t>ศูนย์พัฒนาเด็กเล็กบ้านงิ้วใหม่</t>
  </si>
  <si>
    <t>ศูนย์พัฒนาเด็กเล็กบ้านดอนแร้ง</t>
  </si>
  <si>
    <t>ศูนย์พัฒนาเด็กเล็กบ้านหนองเซียงโข่</t>
  </si>
  <si>
    <t>ศูนย์พัฒนาเด็กเล็กบ้านบุเสมา-เสมาทอง</t>
  </si>
  <si>
    <t>องค์การบริหารส่วนตำบลหนองแจ้งใหญ่</t>
  </si>
  <si>
    <t>ศูนย์พัฒนาเด็กเล็กบ้านอีโค</t>
  </si>
  <si>
    <t>ศูนย์พัฒนาเด็กเล็กบ้านหัวโกรก</t>
  </si>
  <si>
    <t>อ.ปากช่อง</t>
  </si>
  <si>
    <t>องค์การบริหารส่วนตำบลพญาเย็น</t>
  </si>
  <si>
    <t>ศูนย์พัฒนาเด็กเล็กบ้านหัวป้าง</t>
  </si>
  <si>
    <t>ศูนย์พัฒนาเด็กเล็กเทศบาลตำบลโคกสูง</t>
  </si>
  <si>
    <t>เทศบาลตำบลโคกสูง</t>
  </si>
  <si>
    <t>ศูนย์พัฒนาเด็กเล็กองค์การบริหารส่วนตำบลมะเริง</t>
  </si>
  <si>
    <t>องค์การบริหารส่วนตำบลมะเริง</t>
  </si>
  <si>
    <t>ศูนย์พัฒนาเด็กเล็กหนองตาคง</t>
  </si>
  <si>
    <t>องค์การบริหารส่วนตำบลหนองบัวศาลา</t>
  </si>
  <si>
    <t>ศูนย์พัฒนาเด็กเล็กองค์การบริหารส่วนตำบลหนองบัวศาลา</t>
  </si>
  <si>
    <t>ศูนย์พัฒนาเด็กเล็กบ้านดงมะไฟ</t>
  </si>
  <si>
    <t>อ.สูงเนิน</t>
  </si>
  <si>
    <t>องค์การบริหารส่วนตำบลมะเกลือใหม่</t>
  </si>
  <si>
    <t>ศูนย์พัฒนาเด็กเล็กบ้านวะภูแก้ว</t>
  </si>
  <si>
    <t>ศูนย์พัฒนาเด็กเล็กบ้านสุขไพบูลย์</t>
  </si>
  <si>
    <t>อ.เสิงสาง</t>
  </si>
  <si>
    <t>องค์การบริหารส่วนตำบลสุขไพบูลย์</t>
  </si>
  <si>
    <t>ศูนย์พัฒนาเด็กเล็กบ้านหนองเข้-หนองตูม</t>
  </si>
  <si>
    <t>ศูนย์พัฒนาเด็กเล็กบ้านสระมะค่า</t>
  </si>
  <si>
    <t>อ.ห้วยแถลง</t>
  </si>
  <si>
    <t>องค์การบริหารส่วนตำบลหินดาด</t>
  </si>
  <si>
    <t>ศูนย์พัฒนาเด็กเล็กบ้านโคกสะอาด</t>
  </si>
  <si>
    <t xml:space="preserve">ศูนย์พัฒนาเด็กเล็กบ้านตะคร้อ  </t>
  </si>
  <si>
    <t>ศูนย์พัฒนาเด็กเล็กบ้านหนองพลอง</t>
  </si>
  <si>
    <t>ศูนย์พัฒนาเด็กเล็กบ้านหัวสะพาน</t>
  </si>
  <si>
    <t>ศูนย์พัฒนาเด็กเล็กองค์การบริหารส่วนตำบลนาหมอบุญ</t>
  </si>
  <si>
    <t>อ.จุฬาภรณ์</t>
  </si>
  <si>
    <t>จ.นครศรีธรรมราช</t>
  </si>
  <si>
    <t>องค์การบริหารส่วนตำบลนาหมอบุญ</t>
  </si>
  <si>
    <t>ศูนย์พัฒนาเด็กเล็กบ้านทุ่งไหม้</t>
  </si>
  <si>
    <t>อ.ฉวาง</t>
  </si>
  <si>
    <t>องค์การบริหารส่วนตำบลไม้เรียง</t>
  </si>
  <si>
    <t>ศูนย์พัฒนาเด็กเล็กบ้านปากช่อง</t>
  </si>
  <si>
    <t>อ.เฉลิมพระเกียรติ</t>
  </si>
  <si>
    <t>เทศบาลตำบลทางพูน</t>
  </si>
  <si>
    <t>ศูนย์พัฒนาเด็กเล็กองค์การบริหารส่วนตำบลเชียรเขา</t>
  </si>
  <si>
    <t>องค์การบริหารส่วนตำบลเชียรเขา</t>
  </si>
  <si>
    <t>ศูนย์พัฒนาเด็กเล็กบ้านสะกา</t>
  </si>
  <si>
    <t>องค์การบริหารส่วนตำบลสวนหลวง</t>
  </si>
  <si>
    <t>ศูนย์พัฒนาเด็กเล็กบ้านทุ่งใหญ่</t>
  </si>
  <si>
    <t>อ.ชะอวด</t>
  </si>
  <si>
    <t>องค์การบริหารส่วนตำบลเกาะขันธ์</t>
  </si>
  <si>
    <t>ศูนย์พัฒนาเด็กเล็กบ้านสี่กั๊ก</t>
  </si>
  <si>
    <t>ศูนย์พัฒนาเด็กเล็กบ้านลานนา</t>
  </si>
  <si>
    <t>ศูนย์พัฒนาเด็กเล็กเทศบาลตำบลหลักช้าง</t>
  </si>
  <si>
    <t>อ.ช้างกลาง</t>
  </si>
  <si>
    <t>เทศบาลตำบลหลักช้าง</t>
  </si>
  <si>
    <t>ศูนย์พัฒนาเด็กเล็กเทศบาลตำบลการะเกด</t>
  </si>
  <si>
    <t>อ.เชียรใหญ่</t>
  </si>
  <si>
    <t>เทศบาลตำบลการะเกด</t>
  </si>
  <si>
    <t>ศูนย์พัฒนาเด็กเล็กวัดบ่อล้อ</t>
  </si>
  <si>
    <t>องค์การบริหารส่วนตำบลแม่เจ้าอยู่หัว</t>
  </si>
  <si>
    <t>ศูนย์พัฒนาเด็กเล็กบ้านปลายรา</t>
  </si>
  <si>
    <t>อ.ถ้ำพรรณรา</t>
  </si>
  <si>
    <t>องค์การบริหารส่วนตำบลถ้ำพรรณรา</t>
  </si>
  <si>
    <t>ศูนย์พัฒนาเด็กเล็กสวนสมเด็จย่า 90</t>
  </si>
  <si>
    <t>อ.ทุ่งสง</t>
  </si>
  <si>
    <t>องค์การบริหารส่วนตำบลเขาขาว</t>
  </si>
  <si>
    <t>ศูนย์พัฒนาเด็กเล็กบ้านไสยาสน์</t>
  </si>
  <si>
    <t>อ.บางขัน</t>
  </si>
  <si>
    <t>องค์การบริหารส่วนตำบลบ้านลำนาว</t>
  </si>
  <si>
    <t>ศูนย์พัฒนาเด็กเล็กวัดอัฒฑศาสนาราม</t>
  </si>
  <si>
    <t>อ.ปากพนัง</t>
  </si>
  <si>
    <t>องค์การบริหารส่วนตำบลป่าระกำ</t>
  </si>
  <si>
    <t>ศูนย์พัฒนาเด็กเล็กบ้านไสใหญ่</t>
  </si>
  <si>
    <t>อ.พระพรหม</t>
  </si>
  <si>
    <t>องค์การบริหารส่วนตำบลท้ายสำเภา</t>
  </si>
  <si>
    <t>ศูนย์พัฒนาเด็กเล็กเทศบาลตำบลพิปูน</t>
  </si>
  <si>
    <t>อ.พิปูน</t>
  </si>
  <si>
    <t>เทศบาลตำบลพิปูน</t>
  </si>
  <si>
    <t>ศูนย์พัฒนาเด็กเล็กชุมชนคูขวาง</t>
  </si>
  <si>
    <t>อ.เมืองนครศรีธรรมราช</t>
  </si>
  <si>
    <t>เทศบาลนครนครศรีธรรมราช</t>
  </si>
  <si>
    <t>ศูนย์พัฒนาเด็กเล็กบ้านคันเบ็ด</t>
  </si>
  <si>
    <t>อ.ลานสกา</t>
  </si>
  <si>
    <t>องค์การบริหารส่วนตำบลเขาแก้ว</t>
  </si>
  <si>
    <t>ศูนย์อบรมเด็กก่อนเกณฑ์ในวัด วัดชายเขา</t>
  </si>
  <si>
    <t>ศูนย์พัฒนาเด็กเล็กเทศบาลตำบลขุนทะเล</t>
  </si>
  <si>
    <t>เทศบาลตำบลขุนทะเล</t>
  </si>
  <si>
    <t>ศูนย์พัฒนาเด็กเล็กเทศบาลตำบลโกรกพระ</t>
  </si>
  <si>
    <t>อ.โกรกพระ</t>
  </si>
  <si>
    <t>จ.นครสวรรค์</t>
  </si>
  <si>
    <t>เทศบาลตำบลโกรกพระ</t>
  </si>
  <si>
    <t>ศูนย์พัฒนาเด็กเล็กโรงเรียนบ้านบึงราษฎร์</t>
  </si>
  <si>
    <t>อ.บรรพตพิสัย</t>
  </si>
  <si>
    <t>ศูนย์พัฒนาเด็กเล็กโรงเรียนวัดมงคลสถิตย์</t>
  </si>
  <si>
    <t>ศูนย์พัฒนาเด็กเล็กโรงเรียนวัดวิวิตตาราม</t>
  </si>
  <si>
    <t>ศูนย์พัฒนาเด็กเล็กบ้านคลองไทร</t>
  </si>
  <si>
    <t>อ.แม่วงก์</t>
  </si>
  <si>
    <t>ศูนย์พัฒนาเด็กเล็กบ้านปางสุด</t>
  </si>
  <si>
    <t>ศูนย์พัฒนาเด็กเล็กบ้านวังซ่าน</t>
  </si>
  <si>
    <t>ศูนย์พัฒนาเด็กเล็กบ้านไร่ไทรทองพระยาลับแล</t>
  </si>
  <si>
    <t>อ.หนองบัว</t>
  </si>
  <si>
    <t>เทศบาลตำบลหนองบัว</t>
  </si>
  <si>
    <t>ศูนย์พัฒนาเด็กเล็กบ้านห้วยน้อย</t>
  </si>
  <si>
    <t>ศูนย์พัฒนาเด็กเล็กเทศบาลตำบลไทรน้อย</t>
  </si>
  <si>
    <t>อ.ไทรน้อย</t>
  </si>
  <si>
    <t>จ.นนทบุรี</t>
  </si>
  <si>
    <t>เทศบาลตำบลไทรน้อย</t>
  </si>
  <si>
    <t>ศูนย์พัฒนาเด็กเล็กองค์การบริหารส่วนตำบลไทรใหญ่</t>
  </si>
  <si>
    <t>องค์การบริหารส่วนตำบลไทรใหญ่</t>
  </si>
  <si>
    <t>ศูนย์พัฒนาเด็กเล็กเทศบาลเมืองบางคูรัด</t>
  </si>
  <si>
    <t>อ.บางบัวทอง</t>
  </si>
  <si>
    <t>เทศบาลเมืองบางคูรัด</t>
  </si>
  <si>
    <t>ศูนย์พัฒนาเด็กเล็กบ้านคลองลำรี</t>
  </si>
  <si>
    <t>องค์การบริหารส่วนตำบลบางบัวทอง</t>
  </si>
  <si>
    <t>ศูนย์พัฒนาเด็กเล็กแก้วอินทร์สุธาอุทิศ</t>
  </si>
  <si>
    <t>อ.บางใหญ่</t>
  </si>
  <si>
    <t>เทศบาลตำบลเสาธงหิน</t>
  </si>
  <si>
    <t>ศูนย์พัฒนาเด็กเล็กเฉลิมพระเกียรติ 60 พรรษาฯ</t>
  </si>
  <si>
    <t>ศูนย์พัฒนาเด็กเล็กเทศบาลเสาธงหิน 1</t>
  </si>
  <si>
    <t>ศูนย์พัฒนาเด็กเล็กเทศบาลเสาธงหิน 2</t>
  </si>
  <si>
    <t>ศูนย์พัฒนาเด็กเล็กรุ่งเรืองวิทยา</t>
  </si>
  <si>
    <t>อ.ปากเกร็ด</t>
  </si>
  <si>
    <t>องค์การบริหารส่วนตำบลท่าอิฐ</t>
  </si>
  <si>
    <t>ศูนย์พัฒนาเด็กเล็กวัดเชิงเลน</t>
  </si>
  <si>
    <t>ศูนย์พัฒนาเด็กเล็กวัดบางบัวทอง</t>
  </si>
  <si>
    <t>ศูนย์พัฒนาเด็กเล็กอารุ้ลอามาน</t>
  </si>
  <si>
    <t>ศูนย์พัฒนาเด็กเล็กเทศบาลตำบลบางพลับ</t>
  </si>
  <si>
    <t>เทศบาลตำบลบางพลับ</t>
  </si>
  <si>
    <t>ศูนย์พัฒนาเด็กเล็กนครนนท์ 6 ตำบลบางเขน</t>
  </si>
  <si>
    <t>อ.เมืองนนทบุรี</t>
  </si>
  <si>
    <t>เทศบาลนครนนทบุรี</t>
  </si>
  <si>
    <t>ศูนย์พัฒนาเด็กเล็กนครนนท์ 7 อนุราชประสิทธิ์</t>
  </si>
  <si>
    <t>ศูนย์พัฒนาเด็กเล็กป่าไม้อุทิศ 9</t>
  </si>
  <si>
    <t>องค์การบริหารส่วนตำบลบางรักน้อย</t>
  </si>
  <si>
    <t>ศูนย์พัฒนาเด็กเล็กวัดบางรักน้อย</t>
  </si>
  <si>
    <t>ศูนย์พัฒนาเด็กเล็กตำบลบ้านฟ้า</t>
  </si>
  <si>
    <t>อ.บ้านหลวง</t>
  </si>
  <si>
    <t>จ.น่าน</t>
  </si>
  <si>
    <t>ศูนย์พัฒนาเด็กเล็กบ้านน้ำเกี๋ยนใต้</t>
  </si>
  <si>
    <t>อ.ภูเพียง</t>
  </si>
  <si>
    <t>ศูนย์พัฒนาเด็กเล็กตำบลเรือง</t>
  </si>
  <si>
    <t>อ.เมืองน่าน</t>
  </si>
  <si>
    <t>ศูนย์พัฒนาเด็กเล็กองค์การบริหารส่วนตำบลส้าน</t>
  </si>
  <si>
    <t>อ.เวียงสา</t>
  </si>
  <si>
    <t>ศูนย์พัฒนาเด็กเล็กตำบลอ่ายนาไลย</t>
  </si>
  <si>
    <t>ศูนย์พัฒนาเด็กเล็กตำบลพงษ์</t>
  </si>
  <si>
    <t>อ.สันติสุข</t>
  </si>
  <si>
    <t>ศูนย์พัฒนาเด็กเล็กต้อง</t>
  </si>
  <si>
    <t>อ.เซกา</t>
  </si>
  <si>
    <t>จ.บึงกาฬ</t>
  </si>
  <si>
    <t>ศูนย์พัฒนาเด็กเล็กบ้านหนองหิ้ง</t>
  </si>
  <si>
    <t>ศูนย์อบรมเด็กก่อนเกณฑ์ในวัดสุทราวาส</t>
  </si>
  <si>
    <t>เทศบาลตำบลท่าสะอาด</t>
  </si>
  <si>
    <t>ศูนย์พัฒนาเด็กเทศบาลตำบลโซ่พิสัย</t>
  </si>
  <si>
    <t>อ.โซ่พิสัย</t>
  </si>
  <si>
    <t>เทศบาลตำบลโซ่พิสัย</t>
  </si>
  <si>
    <t>ศูนย์พัฒนาเด็กวัดทุ่งสว่างวนาราม</t>
  </si>
  <si>
    <t>ศูนย์พัฒนาเด็กโนนสวนปอ</t>
  </si>
  <si>
    <t>อ.บึงโขงหลง</t>
  </si>
  <si>
    <t>เทศบาลตำบลบึงงาม</t>
  </si>
  <si>
    <t>ศูนย์พัฒนาเด็กบัวโคก</t>
  </si>
  <si>
    <t>ศูนย์พัฒนาเด็กเล็กบ้านบุ่งคล้า</t>
  </si>
  <si>
    <t>อ.บุ่งคล้า</t>
  </si>
  <si>
    <t>ศูนนย์พัฒนาเด็กเล็กวัดสว่างอุทิศ</t>
  </si>
  <si>
    <t>อ.ปากคาด</t>
  </si>
  <si>
    <t>เทศบาลตำบลปากคาด</t>
  </si>
  <si>
    <t>ศูนย์พัฒนาเด็กชุมชนหนองยอง</t>
  </si>
  <si>
    <t>ศูนย์พัฒนาเด็กเล็กวัดศรีธรรมารมย์</t>
  </si>
  <si>
    <t>อ.พรเจริญ</t>
  </si>
  <si>
    <t>ศูนย์พัฒนาเด็กวัดอัมพวัน</t>
  </si>
  <si>
    <t>ศูนย์พัฒนาเด็กเล็กวัดศรีสว่างอารมณ์</t>
  </si>
  <si>
    <t>อ.เมืองบึงกาฬ</t>
  </si>
  <si>
    <t>ศูนย์พัฒนาเด็กเล็กบ้านหนองยาว</t>
  </si>
  <si>
    <t>ศูนย์พัฒนาเด็กวัดสว่างอารมณ์ (โนนสมบูรณ์)</t>
  </si>
  <si>
    <t>ศูนย์พัฒนาเด็กเล็กเทศบาลตำบลไคสี</t>
  </si>
  <si>
    <t>เทศบาลตำบลไคสี</t>
  </si>
  <si>
    <t>ศูนย์พัฒนาเด็กเล็กเทศบาลตำบลศรีวิไล ๒</t>
  </si>
  <si>
    <t>อ.ศรีวิไล</t>
  </si>
  <si>
    <t>เทศบาลตำบลศรีวิไล</t>
  </si>
  <si>
    <t>ศูนย์พัฒนาเด็กนาทรายเจริญสุข</t>
  </si>
  <si>
    <t>ศูนย์อบรมเด็กก่อนเกณฑ์ในวัดจอมมณีธร</t>
  </si>
  <si>
    <t>ศูนย์พัฒนาเด็กเล็กเทศบาลตำบลสองชั้น</t>
  </si>
  <si>
    <t>อ.กระสัง</t>
  </si>
  <si>
    <t>จ.บุรีรัมย์</t>
  </si>
  <si>
    <t>เทศบาลตำบลสองชั้น</t>
  </si>
  <si>
    <t>ศูนย์พัฒนาเด็กเล็กวัดปราสาททอง</t>
  </si>
  <si>
    <t>ศูนย์พัฒนาเด็กเล็กบ้านโจด</t>
  </si>
  <si>
    <t>อ.คูเมือง</t>
  </si>
  <si>
    <t>ศูนย์พัฒนาเด็กเล็กบ้านเขว้า</t>
  </si>
  <si>
    <t>ศูนย์พัฒนาเด็กเล็กองค์การบริหารส่วนตำบลตูมใหญ่</t>
  </si>
  <si>
    <t>ศูนย์พัฒนาเด็กเล็กองค์การบริหารส่วนตำบลหนองกง</t>
  </si>
  <si>
    <t>อ.นางรอง</t>
  </si>
  <si>
    <t>ศูนย์พัฒนาเด็กเล็กองค์การบริหารส่วนตำบลหนองยายพิมพ์</t>
  </si>
  <si>
    <t>ศูนย์พัฒนาเด็กเล็กเทศบาลตำบลศรีสว่าง</t>
  </si>
  <si>
    <t>อ.นาโพธิ์</t>
  </si>
  <si>
    <t>ศูนย์พัฒนาเด็กก่อนเกณฑ์วัดดงบัง</t>
  </si>
  <si>
    <t>อ.โนนสุวรรณ</t>
  </si>
  <si>
    <t>ศูนย์พัฒนาเด็็กก่อนเกณฑ์เทศบาลตำบลดงอีจาน</t>
  </si>
  <si>
    <t>ศูนย์พัฒนาเด็กเล็กอุบลสามัคคี</t>
  </si>
  <si>
    <t>ศูนย์พัฒนาเด็กเล็กเทศบาลตำบลตลาดนิคมปราสาท</t>
  </si>
  <si>
    <t>อ.บ้านกรวด</t>
  </si>
  <si>
    <t>เทศบาลตำบลตลาดนิคมปราสาท</t>
  </si>
  <si>
    <t>ศูนย์พัฒนาเด็กเล็กเทศบาลตำบลบ้านกรวด</t>
  </si>
  <si>
    <t>เทศบาลตำบลบ้านกรวด</t>
  </si>
  <si>
    <t>ศูนย์พัฒนาเด็กเล็กบ้านจรเข้มาก</t>
  </si>
  <si>
    <t>อ.ประโคนชัย</t>
  </si>
  <si>
    <t>ศูนย์พัฒนาเด็กองค์การบริหารส่วนตำบลโคกขมิ้น</t>
  </si>
  <si>
    <t>อ.พลับพลาชัย</t>
  </si>
  <si>
    <t>ศูนย์พัฒนาเด็กเล็กองค์การบริหารส่วนตำบลหายโศก</t>
  </si>
  <si>
    <t>อ.พุทไธสง</t>
  </si>
  <si>
    <t>ศูนย์พัฒนาเด็กเล็กเทศบาลเมืองบุรีรัมย์</t>
  </si>
  <si>
    <t>เทศบาลเมืองบุรีรัมย์</t>
  </si>
  <si>
    <t>ศูนย์พัฒนาเด็กเล็กองค์การบริหารส่วนตำบลบัวทอง</t>
  </si>
  <si>
    <t>ศูนย์พัฒนาเด็กเล็กองค์การบริหารส่วนตำบลละหานทราย</t>
  </si>
  <si>
    <t>อ.ละหานทราย</t>
  </si>
  <si>
    <t>เทศบาลตำบลละหานทราย</t>
  </si>
  <si>
    <t>ศูนย์พัฒนาเด็กเล็กเทศบาล 1</t>
  </si>
  <si>
    <t>ศูนย์พัฒนาเด็กเล็กวัดโคกกลาง</t>
  </si>
  <si>
    <t>อ.ลำปลายมาศ</t>
  </si>
  <si>
    <t>ศูนย์พัฒนาเด็กเล็กตำบลหนองโดน</t>
  </si>
  <si>
    <t>ศูนย์พัฒนาเด็กเล็กบ้านโนนงิ้ว</t>
  </si>
  <si>
    <t>อ.หนองหงส์</t>
  </si>
  <si>
    <t>เทศบาลตำบลห้วยหิน</t>
  </si>
  <si>
    <t>ศูนย์พัฒนาเด็กเล็กบ้านฝ้าย</t>
  </si>
  <si>
    <t>ศูนย์พัฒนาเด็กเล็กบ้านขาม</t>
  </si>
  <si>
    <t>ศูนย์พัฒนาเด็กเล็กวัดป่าเลไลย์</t>
  </si>
  <si>
    <t>อ.ห้วยราช</t>
  </si>
  <si>
    <t>เทศบาลตำบลสามแวง</t>
  </si>
  <si>
    <t>ศูนย์พัฒนาเด็กเล็กเทศบาลเมืองคลองหลวง 1 (ไวท์เฮ้าส์)</t>
  </si>
  <si>
    <t>อ.คลองหลวง</t>
  </si>
  <si>
    <t>จ.ปทุมธานี</t>
  </si>
  <si>
    <t>เทศบาลเมืองคลองหลวง</t>
  </si>
  <si>
    <t>ศูนย์พัฒนาเด็กเล็กเทศบาลเมืองคลองหลวง 2 (ประทานพร)</t>
  </si>
  <si>
    <t>ศูนย์พัฒนาเด็กเล็กเทศบาลเมืองคลองหลวง 3 (โรงเรียนคลองสอง)</t>
  </si>
  <si>
    <t>ศูนย์พัฒนาเด็กเล็กเทศบาลเมืองคลองหลวง 4 (โรงเรียนวัดกล้าชอุ่ม)</t>
  </si>
  <si>
    <t>ศูนย์พัฒนาเด็กเล็กเทศบาลเมืองคลองหลวง 5 (คุณพระ)</t>
  </si>
  <si>
    <t>ศูนย์พัฒนาเด็กเล็กเทศบาลเมืองคลองหลวง 6 (ชุมชนประดู่แดง)</t>
  </si>
  <si>
    <t>ศูนย์พัฒนาเด็กเล็กเทศบาลเมืองคลองหลวง 7 (โฮมเพลส-คลองหนึ่งมุสลิม)</t>
  </si>
  <si>
    <t>ศูนย์พัฒนาเด็กเล็กเทศบาลเมืองคูคต (วัดประยูรธรรมาราม)</t>
  </si>
  <si>
    <t>อ.ลำลูกกา</t>
  </si>
  <si>
    <t>เทศบาลเมืองคูคต</t>
  </si>
  <si>
    <t>ศูนย์พัฒนาเด็กเล็กเทศบาลเมืองคูคต ศูนย์ที่ 2 (วังทองธานี)</t>
  </si>
  <si>
    <t>ศูนย์พัฒนาเด็กเล็กองค์การบริหารส่วนตำบลบึงคำพร้อย 4 (โรงเรียนวัดเกตุประภา)</t>
  </si>
  <si>
    <t>องค์การบริหารส่วนตำบลบึงคำพร้อย</t>
  </si>
  <si>
    <t>ศูนย์พัฒนาเด็กเล็กองค์การบริหารส่วนตำบลหนองสามวัง</t>
  </si>
  <si>
    <t>อ.หนองเสือ</t>
  </si>
  <si>
    <t>องค์การบริหารส่วนตำบลหนองสามวัง</t>
  </si>
  <si>
    <t>ศูนย์พัฒนาเด็กเล็กหนองสามวัง 2</t>
  </si>
  <si>
    <t>ศูนย์พัฒนาเด็กเล็กเทศบาลตำบลทับสะแก</t>
  </si>
  <si>
    <t>อ.ทับสะแก</t>
  </si>
  <si>
    <t>จ.ประจวบคีรีขันธ์</t>
  </si>
  <si>
    <t>เทศบาลตำบลทับสะแก</t>
  </si>
  <si>
    <t>ศูนย์พัฒนาเด็กเล็กบ้านมรสวบ</t>
  </si>
  <si>
    <t>อ.บางสะพาน</t>
  </si>
  <si>
    <t>องค์การบริหารส่วนตำบลชัยเกษม</t>
  </si>
  <si>
    <t>ศูนย์พัฒนาเด็กเล็กบ้านในล็อค</t>
  </si>
  <si>
    <t>องค์การบริหารส่วนตำบลทองมงคล</t>
  </si>
  <si>
    <t>ศูนย์พัฒนาเด็กเล็กเทศบาลตำบลบางสะพานน้อย</t>
  </si>
  <si>
    <t>อ.บางสะพานน้อย</t>
  </si>
  <si>
    <t>เทศบาลตำบลบางสะพานน้อย</t>
  </si>
  <si>
    <t>ศูนย์พัฒนาเด็กเล็กตำบลปากแพรกบ้านทุ่งกะโตน</t>
  </si>
  <si>
    <t>องค์การบริหารส่วนตำบลปากแพรก</t>
  </si>
  <si>
    <t>ศูนย์พัฒนาเด็กเล็กเทศบาลตำบลปราณบุรี (ตลาดปราณ)</t>
  </si>
  <si>
    <t>อ.ปราณบุรี</t>
  </si>
  <si>
    <t>เทศบาลตำบลปราณบุรี</t>
  </si>
  <si>
    <t>ศูนย์พัฒนาเด็กเล็กโรงเรียนเทศบาลบ้านหนองบัว</t>
  </si>
  <si>
    <t>อ.เมืองประจวบคีรีขันธ์</t>
  </si>
  <si>
    <t>เทศบาลเมืองประจวบคีรีขันธ์</t>
  </si>
  <si>
    <t>ศูนย์พัฒนาเด็กเล็กบ้านด่านสิงขร</t>
  </si>
  <si>
    <t>องค์การบริหารส่วนตำบลคลองวาฬ</t>
  </si>
  <si>
    <t>ศูนย์พัฒนาเด็กเล็กบ้านสวนขวัญ</t>
  </si>
  <si>
    <t>ศูนย์พัฒนาเด็กเล็กบ้านห้วยใหญ่</t>
  </si>
  <si>
    <t>ศูนย์พัฒนาเด็กเล็กบ้านลานไทร</t>
  </si>
  <si>
    <t>องค์การบริหารส่วนตำบลห้วยทราย</t>
  </si>
  <si>
    <t>ศูนย์พัฒนาเด็กเล็กโรงเรียนบ้านวังข่อย</t>
  </si>
  <si>
    <t>อ.หัวหิน</t>
  </si>
  <si>
    <t>องค์การบริหารส่วนตำบลทับใต้</t>
  </si>
  <si>
    <t>ศูนย์พัฒนาเด็กเล็กโรงเรียนบ้านหนองไผ่</t>
  </si>
  <si>
    <t>ศูนย์พัฒนาเด็กเล็กโรงเรียนบ้านหนองพรานพุก</t>
  </si>
  <si>
    <t>ศูนย์พัฒนาเด็กเล็กบ้านห้วยมงคล</t>
  </si>
  <si>
    <t>ศูนย์พัฒนาเด็กโรงเรียนบ้านวังโบสถ์</t>
  </si>
  <si>
    <t>องค์การบริหารส่วนตำบลหินเหล็กไฟ</t>
  </si>
  <si>
    <t>ศูนย์พัฒนาเด็กโรงเรียนบ้านหนองคร้า</t>
  </si>
  <si>
    <t>ศูนย์พัฒนาเด็กโรงเรียนบ้านหนองตะเภา</t>
  </si>
  <si>
    <t>ศูนย์พัฒนาเด็กโรงเรียนบ้านหนองเหียง</t>
  </si>
  <si>
    <t>ศูนย์พัฒนาเด็กเล็กบ้านวังดินสอ</t>
  </si>
  <si>
    <t>อ.กบินทร์บุรี</t>
  </si>
  <si>
    <t>จ.ปราจีนบุรี</t>
  </si>
  <si>
    <t>ศูนย์พัฒนาเด็กเล็กวัดโคกอุดม</t>
  </si>
  <si>
    <t>ศูนย์พัฒนาเด็กเล็กองค์การบริหารส่วนตำบลหาดนางแก้ว</t>
  </si>
  <si>
    <t>ศูนย์พัฒนาเด็กเล็กโรงเรียนบ้าน กม.80</t>
  </si>
  <si>
    <t>อ.นาดี</t>
  </si>
  <si>
    <t>ศูนย์พัฒนาเด็กเล็กองค์การบริหารส่วนตำบลสำพันตา</t>
  </si>
  <si>
    <t>ศูนย์พัฒนาเด็กเล็กองค์การบริหารส่วนตำบลแก่งดินสอ</t>
  </si>
  <si>
    <t>ศูนย์พัฒนาเด็กเล็กเทศบาลตำบลบ้านสร้าง</t>
  </si>
  <si>
    <t>อ.บ้านสร้าง</t>
  </si>
  <si>
    <t>เทศบาลตำบลบ้านสร้าง</t>
  </si>
  <si>
    <t>ศูนย์พัฒนาเด็กเล็กบ้านหนองงูเหลือม</t>
  </si>
  <si>
    <t>ศูนย์พัฒนาเด็กเล็กเทศบาลตำบลประจันตคาม</t>
  </si>
  <si>
    <t>อ.ประจันตคาม</t>
  </si>
  <si>
    <t>เทศบาลตำบลประจันตคาม</t>
  </si>
  <si>
    <t>ศูนย์พัฒนาเด็กเล็กบ้านหอย</t>
  </si>
  <si>
    <t>ศูนย์พัฒนาเด็กเล็กวัดเกาะมะไฟ</t>
  </si>
  <si>
    <t>ศูนย์พัฒนาเด็กเล็กองค์การบริหารส่วนตำบลเนินหอม</t>
  </si>
  <si>
    <t>อ.เมืองปราจีนบุรี</t>
  </si>
  <si>
    <t>ศูนย์พัฒนาเด็กเล็กองค์การบริหารส่วนตำบลบ้านพระ</t>
  </si>
  <si>
    <t>ศูนย์พัฒนาเด็กเล็กเทศบาลตำบลกรอกสมบูรณ์</t>
  </si>
  <si>
    <t>อ.ศรีมหาโพธิ</t>
  </si>
  <si>
    <t>เทศบาลตำบลกรอกสมบูรณ์</t>
  </si>
  <si>
    <t>ศูนย์พัฒนาเด็กเล็กองค์การบริหารส่วนตำบลท่าตูม</t>
  </si>
  <si>
    <t>ศูนย์พัฒนาเด็กเล็กระเบาะไผ่</t>
  </si>
  <si>
    <t>ศูนย์พัฒนาเด็กเล็กบ้านโคกพนมดี</t>
  </si>
  <si>
    <t>อ.ศรีมโหสถ</t>
  </si>
  <si>
    <t>ศูนย์พัฒนาเด็กเล็กบ้านโป่งตะเคียน</t>
  </si>
  <si>
    <t>ศูนย์อบรมเด็กก่อนเกณฑประจำมัสยิดบ้านจะมือฆา</t>
  </si>
  <si>
    <t>อ.ทุ่งยางแดง</t>
  </si>
  <si>
    <t>จ.ปัตตานี</t>
  </si>
  <si>
    <t>องค์การบริหารส่วนตำบลปากู</t>
  </si>
  <si>
    <t>ศูนย์พัฒนาเด็กตำบลไทรทอง</t>
  </si>
  <si>
    <t>อ.ไม้แก่น</t>
  </si>
  <si>
    <t>องค์การบริหารส่วนตำบลไทรทอง</t>
  </si>
  <si>
    <t>ศูนย์พัฒนาเด็กเล็กบ้านละเวง</t>
  </si>
  <si>
    <t>องค์การบริหารส่วนตำบลดอนทราย</t>
  </si>
  <si>
    <t>ศูนย์อบรมเด็กก่อนเกณฑ์ประจำมัสยิดกูแบบาเดาะ</t>
  </si>
  <si>
    <t>อ.สายบุรี</t>
  </si>
  <si>
    <t>องค์การบริหารส่วนตำบลตะบิ้ง</t>
  </si>
  <si>
    <t>ศูนย์อบรมเด็กก่อนเกณฑ์ประจำมัสยิดดารุลอิฮซาน</t>
  </si>
  <si>
    <t>ศูนย์พัฒนาเด็กเล็กบ้านลานช้าง</t>
  </si>
  <si>
    <t>ศูนย์พัฒนาเด็กเล็กบ้านปละโล๊ะ</t>
  </si>
  <si>
    <t>องค์การบริหารส่วนตำบลมะนังดาลำ</t>
  </si>
  <si>
    <t>ศูนย์พัฒนาเด็กเล็กบ้านเขา</t>
  </si>
  <si>
    <t>องค์การบริหารส่วนตำบลละหาร</t>
  </si>
  <si>
    <t>ศูนย์อบรมเด็กก่อนเกณฑ์ประจำมัสยิดทุ่งน้อย</t>
  </si>
  <si>
    <t>ศูนย์พัฒนาเด็กเล็กมัสยิดนูริดดีน (ช่องแมว)</t>
  </si>
  <si>
    <t xml:space="preserve">ศูนย์พัฒนาเด็กเล็กบ้านบาลูกาลูวะ </t>
  </si>
  <si>
    <t>องค์การบริหารส่วนตำบลน้ำดำ</t>
  </si>
  <si>
    <t>ศูนย์พัฒนาเด็กเล็กบ้านปาแดปาลัส</t>
  </si>
  <si>
    <t>ศูนย์พัฒนาเด็กเล็กเทศบาลตำบลปะนาเระ (บริบาล)</t>
  </si>
  <si>
    <t>อ.ปะนาเระ</t>
  </si>
  <si>
    <t>เทศบาลตำบลปะนาเระ</t>
  </si>
  <si>
    <t>ศูนย์พัฒนาเด็กเล็กบ้านสวนหมาก</t>
  </si>
  <si>
    <t>องค์การบริหารส่วนตำบลท่าข้าม</t>
  </si>
  <si>
    <t>ศูนย์พัฒนาเด็กเล็กชีวิตสดใสบ้านกูวิง</t>
  </si>
  <si>
    <t>องค์การบริหารส่วนตำบลท่าน้ำ</t>
  </si>
  <si>
    <t>ศูนย์พัฒนาเด็กเล็กบ้านเกาะ</t>
  </si>
  <si>
    <t>องค์การบริหารส่วนตำบลบ้านนอก</t>
  </si>
  <si>
    <t>ศูนย์พัฒนาเด็กเล็กบ้านมะรวด</t>
  </si>
  <si>
    <t>องค์การบริหารส่วนตำบลบ้านกลาง</t>
  </si>
  <si>
    <t>ศูนย์พัฒนาเด็กเล็กเทศบาลตำบลปะนาเระ (อนุบาล)</t>
  </si>
  <si>
    <t>ศูนย์พัฒนาเด็กเล็กบ้านจาเกาะ</t>
  </si>
  <si>
    <t>อ.มายอ</t>
  </si>
  <si>
    <t>องค์การบริหารส่วนตำบลเกาะจัน</t>
  </si>
  <si>
    <t>ศูนย์พัฒนาเด็กเล็กองค์การบริหารส่วนตำบลปะกาฮะรัง</t>
  </si>
  <si>
    <t>อ.เมืองปัตตานี</t>
  </si>
  <si>
    <t>องค์การบริหารส่วนตำบลปะกาฮะรัง</t>
  </si>
  <si>
    <t>ศูนย์พัฒนาเด็กเล็กตำบลคลองมานิง</t>
  </si>
  <si>
    <t>องค์การบริหารส่วนตำบลคลองมานิง</t>
  </si>
  <si>
    <t>ศูนย์พัฒนาเด็กเล็กบ้านชามู</t>
  </si>
  <si>
    <t>อ.ยะรัง</t>
  </si>
  <si>
    <t>องค์การบริหารส่วนตำบลปิตูมุดี</t>
  </si>
  <si>
    <t>ศูนย์พัฒนาเด็กเล็กบ้านเกาะบาตอ</t>
  </si>
  <si>
    <t>องค์การบริหารส่วนตำบลเมาะมาวี</t>
  </si>
  <si>
    <t>ศูนย์พัฒนาเด็กเล็กบ้านพงกูวิง</t>
  </si>
  <si>
    <t>ศูนย์พัฒนาเด็กเล็กบ้านต้นทุเรียน</t>
  </si>
  <si>
    <t>องค์การบริหารส่วนตำบลยะรัง</t>
  </si>
  <si>
    <t>ศูนย์พัฒนาเด็กบ้านบาซาเอ</t>
  </si>
  <si>
    <t>ศูนย์พัฒนาเด็กบ้านจาเละ</t>
  </si>
  <si>
    <t>ศูนย์พัฒนาเด็กเล็กบ้านโคกโตนด</t>
  </si>
  <si>
    <t>อ.หนองจิก</t>
  </si>
  <si>
    <t>องค์การบริหารส่วนตำบลคอลอตันหยง</t>
  </si>
  <si>
    <t>ศูนย์พัฒนาเด็กเล็กมัสยิดปอฮนสือโต</t>
  </si>
  <si>
    <t>ศูนย์พัฒนาเด็กเล็กบ้านสายหมอ</t>
  </si>
  <si>
    <t>องค์การบริหารส่วนตำบลบางเขา</t>
  </si>
  <si>
    <t>ศูนย์พัฒนาเด็กเล็กองค์การบริหารส่วนตำบลตุยงบ้านบางปลาหมอ</t>
  </si>
  <si>
    <t>องค์การบริหารส่วนตำบลตุยง</t>
  </si>
  <si>
    <t>ศูนย์พัฒนาเด็กเล็กห้วยเดื่อ</t>
  </si>
  <si>
    <t>อ.เชียงคำ</t>
  </si>
  <si>
    <t>จ.พะเยา</t>
  </si>
  <si>
    <t>ศูนย์พัฒนาเด็กเล็กเทศบาลตำบลเวียง</t>
  </si>
  <si>
    <t>ศูนย์พัฒนาเด็กเล็กเทศบาลตำบลบ้านใหม่</t>
  </si>
  <si>
    <t>อ.เมืองพะเยา</t>
  </si>
  <si>
    <t>ศูนย์พัฒนาเด็กเล็กองค์การบริหารส่วนตำบลท่านา</t>
  </si>
  <si>
    <t>อ.กะปง</t>
  </si>
  <si>
    <t>จ.พังงา</t>
  </si>
  <si>
    <t>องค์การบริหารส่วนตำบลท่านา</t>
  </si>
  <si>
    <t>ศูนย์พัฒนาเด็กองค์การบริหารส่วนตำบลเหมาะ</t>
  </si>
  <si>
    <t>องค์การบริหารส่วนตำบลเหมาะ</t>
  </si>
  <si>
    <t>ศูนย์พัฒนาเด็กเล็กบ้านโค้งศรราม</t>
  </si>
  <si>
    <t>อ.คุระบุรี</t>
  </si>
  <si>
    <t>องค์การบริหารส่วนตำบลบางวัน</t>
  </si>
  <si>
    <t>ศูนย์พัฒนาเด็กเล็กบ้านตำหนัง</t>
  </si>
  <si>
    <t>ศูนย์พัฒนาเด็กเล็กบ้านบางเอียง</t>
  </si>
  <si>
    <t>ศูนย์พัฒนาเด็กเล็กบ้านบางวัน</t>
  </si>
  <si>
    <t>ศูนย์พัฒนาเด็กเล็กบ้านคุรอด</t>
  </si>
  <si>
    <t>ศูนย์พัฒนาเด็กเล็กบ้านโคกเจริญ</t>
  </si>
  <si>
    <t>อ.ทับปุด</t>
  </si>
  <si>
    <t>องค์การบริหารส่วนตำบลโคกเจริญ</t>
  </si>
  <si>
    <t>ศูนย์พัฒนาเด็กเล็กเทศบาลตำบลท้ายเหมือง</t>
  </si>
  <si>
    <t>อ.ท้ายเหมือง</t>
  </si>
  <si>
    <t>เทศบาลตำบลท้ายเหมือง</t>
  </si>
  <si>
    <t>ศูนย์พัฒนาเด็กเล็กองค์การบริหารส่วนตำบลบางทอง</t>
  </si>
  <si>
    <t>องค์การบริหารส่วนตำบลบางทอง</t>
  </si>
  <si>
    <t>ศูนย์พัฒนาเด็กเล็กบ้านเนินทราย</t>
  </si>
  <si>
    <t>อ.ป่าพะยอม</t>
  </si>
  <si>
    <t>จ.พัทลุง</t>
  </si>
  <si>
    <t>เทศบาลตำบลบ้านพร้าว</t>
  </si>
  <si>
    <t>ศูนย์พัฒนาเด็กเล็กบ้านบ่อทราย</t>
  </si>
  <si>
    <t>ศูนย์พัฒนาเด็กบ้านไสกุล</t>
  </si>
  <si>
    <t>องค์การบริหารส่วนตำบลป่าพะยอม</t>
  </si>
  <si>
    <t>ศูนย์พัฒนาเด็กเล็กเทศบาลโคกชะงาย</t>
  </si>
  <si>
    <t>เทศบาลตำบลโคกชะงาย</t>
  </si>
  <si>
    <t>ศูนย์พัฒนาเด็กเล็กบ้านนาโอ่</t>
  </si>
  <si>
    <t>เทศบาลตำบลร่มเมือง</t>
  </si>
  <si>
    <t>ศูนย์พัฒนาเด็กเล็กบ้านเจ็น</t>
  </si>
  <si>
    <t>องค์การบริหารส่วนตำบลตำนาน</t>
  </si>
  <si>
    <t>ศูนย์พัฒนาเด็กบ้านทุ่งลาน</t>
  </si>
  <si>
    <t>ศูนย์พัฒนาเด็กบ้านโคกสูง ค่ายอภัยบริรักษ์</t>
  </si>
  <si>
    <t>อ.ศรีนครินทร์</t>
  </si>
  <si>
    <t>เทศบาลตำบลชุมพล</t>
  </si>
  <si>
    <t>ศูนย์พัฒนาเด็กเทศบาลตำบลจองถนน</t>
  </si>
  <si>
    <t>อ.เขาชัยสน</t>
  </si>
  <si>
    <t>เทศบาลตำบลจองถนน</t>
  </si>
  <si>
    <t>ศูนย์พัฒนาเด็กเล็กวัดท่านางพรหม</t>
  </si>
  <si>
    <t>องค์การบริหารส่วนตำบลควนขนุน</t>
  </si>
  <si>
    <t>ศูนย์พัฒนาเด็กเล็กบ้านหูแร่</t>
  </si>
  <si>
    <t>อ.บางแก้ว</t>
  </si>
  <si>
    <t>เทศบาลตำบลบางแก้ว</t>
  </si>
  <si>
    <t>ศูนย์พัฒนาเด็กตำบลดอนทราย</t>
  </si>
  <si>
    <t>อ.ปากพะยูน</t>
  </si>
  <si>
    <t>เทศบาลตำบลดอนทราย</t>
  </si>
  <si>
    <t>ศูนย์พัฒนาเด็กวัดหัวควน</t>
  </si>
  <si>
    <t>เทศบาลตำบลดอนประดู่</t>
  </si>
  <si>
    <t>ศูนย์พัฒนาเด็กเล็กบ้านลำใน</t>
  </si>
  <si>
    <t>เทศบาลตำบลบ้านนา</t>
  </si>
  <si>
    <t>ศูนย์พัฒนาเด็กเล็กวิทยสัมพันธ์</t>
  </si>
  <si>
    <t>อ.นครไทย</t>
  </si>
  <si>
    <t>จ.พิษณุโลก</t>
  </si>
  <si>
    <t>ศูนย์พัฒนาเด็กเล็กตำบลวัดตายม</t>
  </si>
  <si>
    <t>อ.บางกระทุ่ม</t>
  </si>
  <si>
    <t>เทศบาลตำบลเนินกุ่ม</t>
  </si>
  <si>
    <t>ศูนย์พัฒนาเด็กเล็กองค์การบริหารส่วนตำบลนครป่าหมาก</t>
  </si>
  <si>
    <t>ศูนย์พัฒนาเด็กเล็กองค์การบริหารส่วนตำบลคุยม่วง</t>
  </si>
  <si>
    <t>อ.บางระกำ</t>
  </si>
  <si>
    <t>ศูนย์พัฒนาเด็กเล็กองค์การบริหารส่วนตำบลชุมแสงสงคราม</t>
  </si>
  <si>
    <t>ศูนย์พัฒนาเด็กเล็กองค์การบริหารส่วนตำบลท่านางงาม</t>
  </si>
  <si>
    <t>ศูนย์พัฒนาเด็กเล็กตำบลบึงกอก</t>
  </si>
  <si>
    <t>ศูนย์พัฒนาเด็กเล็กองค์การบริหารส่วนตำบลวังอิทก</t>
  </si>
  <si>
    <t>ศูนย์พัฒนาเด็กเล็กตำบลหนองกุลา (รวมศูนย์)</t>
  </si>
  <si>
    <t>ศูนย์พัฒนาเด็กเล็กบ้านเชิงหวาย</t>
  </si>
  <si>
    <t>อ.พรหมพิราม</t>
  </si>
  <si>
    <t>ศูนย์พัฒนาเด็กเล็กบ้านกรับพวงเหนือ</t>
  </si>
  <si>
    <t>ศูนย์พัฒนาเด็กเล็กบ้านสระโคล่</t>
  </si>
  <si>
    <t>อ.เมืองพิษณุโลก</t>
  </si>
  <si>
    <t>เทศบาลตำบลหัวรอ</t>
  </si>
  <si>
    <t>ศูนย์พัฒนาเด็กเล็กบ้านกร่าง</t>
  </si>
  <si>
    <t>ศูนย์พัฒนาเด็กเล็กเนินมะคึก</t>
  </si>
  <si>
    <t>ศูนย์พัฒนาเด็กเล็กสังกัดเทศบาลตำบลบ้านใหม่</t>
  </si>
  <si>
    <t>เทศบาลตำบลบ้านใหม่</t>
  </si>
  <si>
    <t>ศูนย์พัฒนาเด็กเล็กองค์การบริหารส่วนตำบลหินลาด</t>
  </si>
  <si>
    <t>อ.วัดโบสถ์</t>
  </si>
  <si>
    <t>ศูนย์พัฒนาเด็กเล็กองค์การบริหารส่วนตำบลดงมูลเหล็ก</t>
  </si>
  <si>
    <t>อ.เมืองเพชรบูรณ์</t>
  </si>
  <si>
    <t>จ.เพชรบูรณ์</t>
  </si>
  <si>
    <t>ศูนย์พัฒนาเด็กเล็กวัดโนนสว่างอารมณ์</t>
  </si>
  <si>
    <t>ศูนย์พัฒนาเด็กเล็กอนุบาลและปฐมวัยองค์การบริหารส่วนตำบลห้วยใหญ่</t>
  </si>
  <si>
    <t>ศูนย์พัฒนาเด็กเล็กองค์การบริหารส่วนตำบลซับน้อย</t>
  </si>
  <si>
    <t>อ.วิเชียรบุรี</t>
  </si>
  <si>
    <t>ศูนย์พัฒนาเด็กเล็กองค์การบริหารส่วนตำบลซับน้อย โรงเรียนรัฐประชานุสรณ์</t>
  </si>
  <si>
    <t>ศูนย์พัฒนาเด็กเล็กองค์การบริหารส่วนตำบลซับสมบูรณ์</t>
  </si>
  <si>
    <t>ศูนย์พัฒนาเด็กเล็กบ้านรวมทรัพย์</t>
  </si>
  <si>
    <t>ศูนย์พัฒนาเด็กเล็กบ้านอ้อย</t>
  </si>
  <si>
    <t>อ.ร้องกวาง</t>
  </si>
  <si>
    <t>จ.แพร่</t>
  </si>
  <si>
    <t>เทศบาลตำบลบ้านเวียง</t>
  </si>
  <si>
    <t>ศูนย์พัฒนาเด็กเล็กบ้านร้องเข็ม</t>
  </si>
  <si>
    <t>เทศบาลตำบลร้องกวาง</t>
  </si>
  <si>
    <t>ศูนย์พัฒนาเด็กเล็กองค์การบริหารส่วนตำบลวังชิ้น</t>
  </si>
  <si>
    <t>อ.วังชิ้น</t>
  </si>
  <si>
    <t>องค์การบริหารส่วนตำบลวังชิ้น</t>
  </si>
  <si>
    <t>ศูนย์พัฒนาเด็กองค์การบริหารส่วนตำบลน้ำชำ</t>
  </si>
  <si>
    <t>อ.สูงเม่น</t>
  </si>
  <si>
    <t>องค์การบริหารส่วนตำบลน้ำชำ</t>
  </si>
  <si>
    <t>ศูนย์พัฒนาเด็กเล็กบ้านท่าฉัตรไชย</t>
  </si>
  <si>
    <t>อ.ถลาง</t>
  </si>
  <si>
    <t>จ.ภูเก็ต</t>
  </si>
  <si>
    <t>องค์การบริหารส่วนตำบลไม้ขาว</t>
  </si>
  <si>
    <t>ศูนย์พัฒนาเด็กเล็กตำบลไม้ขาว (ศูนย์พัฒนาเด็กเล็กโรงเรียนหงษ์หยกบำรุง)</t>
  </si>
  <si>
    <t>ศูนย์พัฒนาเด็กเทศบาลตำบลวิชิต ศูนย์ 1</t>
  </si>
  <si>
    <t>อ.เมืองภูเก็ต</t>
  </si>
  <si>
    <t>เทศบาลตำบลวิชิต</t>
  </si>
  <si>
    <t>ศูนย์พัฒนาเด็กเล็กเทศบาลตำบลวิชิต ศูนย์ 2</t>
  </si>
  <si>
    <t>ศูนย์พัฒนาเด็กเล็กเทศบาลนครภูเก็ต 4 (มัสยิดอัลมาดีนะห์)</t>
  </si>
  <si>
    <t>เทศบาลนครภูเก็ต</t>
  </si>
  <si>
    <t>ศูนย์พัฒนาเด็กเล็กเทศบาลตำบลฉลอง</t>
  </si>
  <si>
    <t>เทศบาลตำบลฉลอง</t>
  </si>
  <si>
    <t>ศูนย์พัฒนาเด็กเล็กองค์การบริหารส่วนตำบลขามเฒ่าพัฒนา</t>
  </si>
  <si>
    <t>อ.กันทรวิชัย</t>
  </si>
  <si>
    <t>จ.มหาสารคาม</t>
  </si>
  <si>
    <t>ศูนย์พัฒนาเด็กเล็กบ้านนาสีนวล</t>
  </si>
  <si>
    <t>ศูนย์พัฒนาเด็กเล็กบ้านหนองหว้าหนองแคนดอนบาก</t>
  </si>
  <si>
    <t>ศูนย์พัฒนาเด็กเล็กบ้านหนองคลอง</t>
  </si>
  <si>
    <t>อ.กุดรัง</t>
  </si>
  <si>
    <t>ศูนย์พัฒนาเด็กเล็กวัดกลางกุดรัง</t>
  </si>
  <si>
    <t>ศูนย์พัฒนาเด็กเล็กองค์การบริหารส่วนตำบลกุดรัง</t>
  </si>
  <si>
    <t>ศูนย์พัฒนาเด็กเล็กอนุบาล 3 ขวบ</t>
  </si>
  <si>
    <t>อ.แกดำ</t>
  </si>
  <si>
    <t>ศูนย์พัฒนาเด็กเล็กเทศบาตำบลมิตรภาพ</t>
  </si>
  <si>
    <t>ศูนย์พัฒนาเด็กเล็กบ้านหนองโก</t>
  </si>
  <si>
    <t>อ.บรบือ</t>
  </si>
  <si>
    <t>ศูนย์พัฒนาเด็กเล็กบ้านหนองตูบ - เปลือย</t>
  </si>
  <si>
    <t>ศูนย์พัฒนาเด็กเล็กเทศบาลตำบลพยัคฆภูมิพิสัย</t>
  </si>
  <si>
    <t>อ.พยัคฆภูมิพิสัย</t>
  </si>
  <si>
    <t>ศูนย์พัฒนาเด็กเล็กองค์การบริหารส่วนตำบลหนองบัวแก้ว</t>
  </si>
  <si>
    <t>ศูนย์พัฒนาเด็กเล็กองค์การบริหารส่วนตำบลเกิ้ง</t>
  </si>
  <si>
    <t>อ.เมืองมหาสารคาม</t>
  </si>
  <si>
    <t>ศูนย์พัฒนาเด็กเล็กบ้านภูดิน</t>
  </si>
  <si>
    <t>ศูนย์พัฒนาเด็กเล็กบ้านหนองหิน</t>
  </si>
  <si>
    <t>ศูนย์พัฒนาเด็กเล็กองค์การบริหารส่วนตำบลหนองปลิง</t>
  </si>
  <si>
    <t>ศูนย์พัฒนาเด็กเล็กบ้านดินดำพัฒนา</t>
  </si>
  <si>
    <t>ศูนย์พัฒนาเด็กเล็กองค์การบริหารส่วนตำบลหนองแสง</t>
  </si>
  <si>
    <t>อ.วาปีปทุม</t>
  </si>
  <si>
    <t>ศูนย์พัฒนาเด็กเล็กหนองบัว</t>
  </si>
  <si>
    <t>อ.ดงหลวง</t>
  </si>
  <si>
    <t>จ.มุกดาหาร</t>
  </si>
  <si>
    <t>องค์การบริหารส่วนตำบลหนองบัว</t>
  </si>
  <si>
    <t>ศูนย์พัฒนาเด็กเล็กบ้านดงเย็น</t>
  </si>
  <si>
    <t>อ.เมืองมุกดาหาร</t>
  </si>
  <si>
    <t>เทศบาลตำบลดงเย็น</t>
  </si>
  <si>
    <t>ศูนย์พัฒนาเด็กเล็กบ้านนาจาน</t>
  </si>
  <si>
    <t>ศูนย์พัฒนาเด็กเล็กบ้านโพนสวาง</t>
  </si>
  <si>
    <t>ศูนย์พัฒนาเด็กเล็กบ้านห้วยเดื่อ</t>
  </si>
  <si>
    <t>จ.แม่ฮ่องสอน</t>
  </si>
  <si>
    <t>ศูนย์พัฒนาเด็กเล็กบ้านห้วยเสือเฒ่า</t>
  </si>
  <si>
    <t>ศูนย์พัฒนาเด็กเล็กบ้านทบศอก</t>
  </si>
  <si>
    <t>ศูนย์พัฒนาเด็กเล็กบ้านห้วยโป่งอ่อน</t>
  </si>
  <si>
    <t>ศูนย์พัฒนาเด็กเล็กบ้านแม่สะงา</t>
  </si>
  <si>
    <t>ศูนย์พัฒนาเด็กเล็กวัดหมอกจำแป่</t>
  </si>
  <si>
    <t>ศูนย์พัฒนาเด็กเล็กบ้านห้วยขาน</t>
  </si>
  <si>
    <t>ศูนย์พัฒนาเด็กเล็กบ้านทุ่งมะขามป้อม</t>
  </si>
  <si>
    <t>ศูนย์พัฒนาเด็กเล็กบ้านป่าลาน</t>
  </si>
  <si>
    <t>ศูนย์พัฒนาเด็กเล็กบ้านพอนอคี</t>
  </si>
  <si>
    <t>ศูนย์พัฒนาเด็กเล็กบ้านห้วยโป่ง</t>
  </si>
  <si>
    <t>ศูนย์พัฒนาเด็กเล็กบ้านแม่แลบ</t>
  </si>
  <si>
    <t>อ.แม่ลาน้อย</t>
  </si>
  <si>
    <t>ศูนย์พัฒนาเด็กเล็กตำบลม่อนจอง</t>
  </si>
  <si>
    <t>อ.อมก๋อย</t>
  </si>
  <si>
    <t>ศูนย์พัฒนาเด็กเล็กบ้านมูเซอหลังเมือง</t>
  </si>
  <si>
    <t>ศูนย์พัฒนาเด็กเล็กบ้านซิแบร</t>
  </si>
  <si>
    <t>ศูนย์พัฒนาเด็กเล็กบ้านหลวง</t>
  </si>
  <si>
    <t>ศูนย์อบรมเด็กก่อนเกณฑ์ในวัดบ้านคำผักหนาม</t>
  </si>
  <si>
    <t>อ.กุดชุม</t>
  </si>
  <si>
    <t>จ.ยโสธร</t>
  </si>
  <si>
    <t>องค์การบริหารส่วนตำบลหนองแหน</t>
  </si>
  <si>
    <t>ศูนย์อบรมเด็กก่อนเกณฑ์ในวัดโนนประทาย</t>
  </si>
  <si>
    <t xml:space="preserve"> ศูนย์พัฒนาเด็กเล็กบ้านบึงแก</t>
  </si>
  <si>
    <t>อ.มหาชนะชัย</t>
  </si>
  <si>
    <t>องค์การบริหารส่วนตำบลบึงแก</t>
  </si>
  <si>
    <t>ศูนย์อบรมเด็กก่อนเกณฑ์ในวัดอุทยาราม</t>
  </si>
  <si>
    <t>ศูนย์พัฒนาเด็กเล็กบ้านทุ่งแต้</t>
  </si>
  <si>
    <t>อ.เมืองยโสธร</t>
  </si>
  <si>
    <t>เทศบาลตำบลทุ่งแต้</t>
  </si>
  <si>
    <t>ศูนย์พัฒนาเด็กเล็กวัดบ้านคำเม็ก</t>
  </si>
  <si>
    <t>ศูนย์พัฒนาเด็กเล็กบ้านชาดหนองศาลา</t>
  </si>
  <si>
    <t>องค์การบริหารส่วนตำบลนาสะไมย์</t>
  </si>
  <si>
    <t>องค์การบริหารส่วนตำบลหนองหิน</t>
  </si>
  <si>
    <t>ศูนย์อบรมเด็กก่อนเกณฑ์ในวัดบ้านหนองบ่อ</t>
  </si>
  <si>
    <t>ศูนย์อบรมเด็กก่อนเกณฑ์ในวัดบ้านหนองหงอก</t>
  </si>
  <si>
    <t>ศูนย์พัฒนาเด็กเล็กเทศบาลตำบลเดิด</t>
  </si>
  <si>
    <t>เทศบาลตำบลเดิด</t>
  </si>
  <si>
    <t>ศูนย์พัฒนาเด็กเล็กองค์การบริหารส่วนตำบลขั้นไดใหญ่</t>
  </si>
  <si>
    <t>องค์การบริหารส่วนตำบลขั้นไดใหญ่</t>
  </si>
  <si>
    <t>ศูนย์พัฒนาเด็กเล็กบ้านป่าชาด</t>
  </si>
  <si>
    <t>อ.เลิงนกทา</t>
  </si>
  <si>
    <t>เทศบาลตำบลห้องแซง</t>
  </si>
  <si>
    <t>ศูนย์พัฒนาเด็กเล็กบ้านห้องคลองร่องคำ</t>
  </si>
  <si>
    <t>ศูนย์พัฒนาเด็กเล็กห้องแซงเหนือ</t>
  </si>
  <si>
    <t>ศูนย์พัฒนาเด็กเล็กบ้านสร้างมิ่ง</t>
  </si>
  <si>
    <t>องค์การบริหารส่วนตำบลสร้างมิ่ง</t>
  </si>
  <si>
    <t>ศูนย์พัฒนาเด็กเล็กวัดสุมังคลาราม</t>
  </si>
  <si>
    <t>องค์การบริหารส่วนตำบลสามแยก</t>
  </si>
  <si>
    <t>ศูนย์พัฒนาเด็กเล็กบ้านดูซงกูจิ</t>
  </si>
  <si>
    <t>อ.กรงปินัง</t>
  </si>
  <si>
    <t>จ.ยะลา</t>
  </si>
  <si>
    <t>องค์การบริหารส่วนตำบลสะเอะ</t>
  </si>
  <si>
    <t>ศูนย์พัฒนาเด็กเล็กมัสยิดยาแมะ</t>
  </si>
  <si>
    <t>อ.บันนังสตา</t>
  </si>
  <si>
    <t>องค์การบริหารส่วนตำบลตาเนาะปูเต๊ะ</t>
  </si>
  <si>
    <t>ศูนย์พัฒนาเด็กเล็กบ้านตาเนาะปูเต๊ะใน</t>
  </si>
  <si>
    <t>ศูนย์พัฒนาเด็กเล็กบ้านบ่อน้ำร้อน</t>
  </si>
  <si>
    <t>อ.เบตง</t>
  </si>
  <si>
    <t>องค์การบริหารส่วนตำบลตาเนาะแมเราะ</t>
  </si>
  <si>
    <t>ศูนย์พัฒนาเด็กเล็กนูรุลฮูดา</t>
  </si>
  <si>
    <t>อ.เมืองยะลา</t>
  </si>
  <si>
    <t>เทศบาลตำบลท่าสาป</t>
  </si>
  <si>
    <t>ศูนย์พัฒนาเด็กเล็กบ้านน้ำเย็น</t>
  </si>
  <si>
    <t>เทศบาลตำบลลำใหม่</t>
  </si>
  <si>
    <t>ศูนย์พัฒนาเด็กเล็กบ้านตลาดลำใหม่</t>
  </si>
  <si>
    <t>ศูนย์พัฒนาเด็กเล็กบ้านฆอรอราแม</t>
  </si>
  <si>
    <t>อ.ยะหา</t>
  </si>
  <si>
    <t>เทศบาลตำบลปะแต</t>
  </si>
  <si>
    <t>ศูนย์พัฒนาเด็กเล็กประจำมัสยิดกำปงตันหยง</t>
  </si>
  <si>
    <t>องค์การบริหารส่วนตำบลบาโร๊ะ</t>
  </si>
  <si>
    <t>ศูนย์พัฒนาเด็กเล็กประจำมัสยิดบ้านซีเซะ</t>
  </si>
  <si>
    <t>ศูนย์พัฒนาเด็กเล็กเทศบาลตำบลยะหา</t>
  </si>
  <si>
    <t>เทศบาลตำบลยะหา</t>
  </si>
  <si>
    <t>ศูนย์พัฒนาเด็กเล็กบ้านกาลูปัง</t>
  </si>
  <si>
    <t>อ.รามัน</t>
  </si>
  <si>
    <t>องค์การบริหารส่วนตำบลกาลูปัง</t>
  </si>
  <si>
    <t>ศูนย์พัฒนาเด็กเล็กบ้านตะโละหะลอ</t>
  </si>
  <si>
    <t>องค์การบริหารส่วนตำบลตะโละหะลอ</t>
  </si>
  <si>
    <t>ศูนย์พัฒนาเด็กเล็กองค์การบริหารส่วนตำบลบาโงย</t>
  </si>
  <si>
    <t>องค์การบริหารส่วนตำบลบาโงย</t>
  </si>
  <si>
    <t>ศูนย์พัฒนาเด็กเล็กบ้านปีแย๊ะ</t>
  </si>
  <si>
    <t>องค์การบริหารส่วนตำบลบือมัง</t>
  </si>
  <si>
    <t>ศูนย์พัฒนาเด็กเล็กบ้านแยะ</t>
  </si>
  <si>
    <t>องค์การบริหารส่วนตำบลอาซ่อง</t>
  </si>
  <si>
    <t>ศูนย์พัฒนาเด็กเล็กบ้านท่างาม</t>
  </si>
  <si>
    <t>อ.จังหาร</t>
  </si>
  <si>
    <t>จ.ร้อยเอ็ด</t>
  </si>
  <si>
    <t>องค์การบริหารส่วนตำบลยางใหญ่</t>
  </si>
  <si>
    <t>ศูนย์พัฒนาเด็กเล็กบ้านโพน</t>
  </si>
  <si>
    <t>ศูนย์พัฒนาเด็กเล็กบ้านหัวนายาง</t>
  </si>
  <si>
    <t>ศูนย์พัฒนาเด็กเล็กบ้านโคกสูง</t>
  </si>
  <si>
    <t>อ.เมืองร้อยเอ็ด</t>
  </si>
  <si>
    <t>องค์การบริหารส่วนตำบลดงลาน</t>
  </si>
  <si>
    <t>ศูนย์พัฒนาเด็กเล็กบ้านหนองจิก</t>
  </si>
  <si>
    <t>ศูนย์พัฒนาเด็กเล็กบ้านเอื้ออาทร</t>
  </si>
  <si>
    <t>ศูนย์พัฒนาเด็กเล็กบ้านตำแย</t>
  </si>
  <si>
    <t>องค์การบริหารส่วนตำบลนาโพธิ์</t>
  </si>
  <si>
    <t>ศูนย์พัฒนาเด็กเล็กบ้านแก่นทราย</t>
  </si>
  <si>
    <t>องค์การบริหารส่วนตำบลรอบเมือง</t>
  </si>
  <si>
    <t>ศูนย์พัฒนาเด็กเล็กบ้านเขวา</t>
  </si>
  <si>
    <t>ศูนย์พัฒนาเด็กเล็กบ้านเปลือยนอก</t>
  </si>
  <si>
    <t>ศูนย์พัฒนาเด็กเล็กบ้านรอบเมือง</t>
  </si>
  <si>
    <t>ศูนย์พัฒนาเด็กเล็กบ้านเปลือยสามัคคี</t>
  </si>
  <si>
    <t>ศูนย์พัฒนาเด็กเล็กเหนือเมือง</t>
  </si>
  <si>
    <t>องค์การบริหารส่วนตำบลเหนือเมือง</t>
  </si>
  <si>
    <t>ศูนย์พัฒนาเด็กเล็กบ้านศรีสมเด็จ</t>
  </si>
  <si>
    <t>อ.ศรีสมเด็จ</t>
  </si>
  <si>
    <t>เทศบาลตำบลศรีสมเด็จ</t>
  </si>
  <si>
    <t>ศูนย์พัฒนาเด็กเล็กโรงเรียนบ้านหนองสองห้อง</t>
  </si>
  <si>
    <t>ศูนย์พัฒนาเด็กเล็กตำบลเมืองเปลือย</t>
  </si>
  <si>
    <t>องค์การบริหารส่วนตำบลเมืองเปลือย</t>
  </si>
  <si>
    <t>ศูนย์พัฒนาเด็กเล็กบ้านกล้วย</t>
  </si>
  <si>
    <t>องค์การบริหารส่วนตำบลสวนจิก</t>
  </si>
  <si>
    <t>ศูนย์พัฒนาเด็กเล็กบ้านสวนจิก</t>
  </si>
  <si>
    <t>ศูนย์พัฒนาเด็กเล็กบ้านเหล่ากุด</t>
  </si>
  <si>
    <t>ศูนย์พัฒนาเด็กเล็กวัดโคกร้าง</t>
  </si>
  <si>
    <t>ศูนย์พัฒนาเด็กเล็กวัดบ้านหนองแวงยาว</t>
  </si>
  <si>
    <t>ศูนย์พัฒนาเด็กเล็กบ้านท่าโพธิ์ท่าไฮ</t>
  </si>
  <si>
    <t>อ.พนมไพร</t>
  </si>
  <si>
    <t>ศูนย์พัฒนาเด็กเล็กบ้านโนนชัยศรีหนองแคน</t>
  </si>
  <si>
    <t>ศูนย์พัฒนาเด็กเล็กบ้านโพธิ์ใหญ่</t>
  </si>
  <si>
    <t>ศูนย์พัฒนาเด็กเล็กบ้านหนองกุงน้อยหนองกุงใหญ่</t>
  </si>
  <si>
    <t>ศูนย์พัฒนาเด็กเล็กบ้านโนนสวาสดิ์</t>
  </si>
  <si>
    <t>อ.พนองพอก</t>
  </si>
  <si>
    <t>ศูนย์พัฒนาเด็กเล็กวัดศรีสว่าง</t>
  </si>
  <si>
    <t>ศูนย์พัฒนาเด็กเล็กวัดศรีสว่างโพธิ์ทอง</t>
  </si>
  <si>
    <t>ศูนย์พัฒนาเด็กเล็กวัดศิริแสงสว่างเจริญธรรม</t>
  </si>
  <si>
    <t>ศูนย์พัฒนาเด็กเล็กบ้านโคกนาคำ</t>
  </si>
  <si>
    <t>ศูนย์พัฒนาเด็กเล็กบ้านโคกกลาง</t>
  </si>
  <si>
    <t>ศูนย์พัฒนาเด็กเล็กเหล่าขุมมันท่าสะอาด</t>
  </si>
  <si>
    <t>ศูนย์พัฒนาเด็กเล็กบ้านบึงบูรพา</t>
  </si>
  <si>
    <t>อ.โพธิ์ชัย</t>
  </si>
  <si>
    <t>เทศบาลตำบลคำพอุง</t>
  </si>
  <si>
    <t>ศูนย์พัฒนาเด็กเล็กยางคำ</t>
  </si>
  <si>
    <t>อ.โพนทราย</t>
  </si>
  <si>
    <t>ศูนย์พัฒนาเด็กเล็กบ้านเหล่าข้าว</t>
  </si>
  <si>
    <t>ศูนย์พัฒนาเด็กเล็กบ้านโคกล่าม</t>
  </si>
  <si>
    <t>อ.โพนทอง</t>
  </si>
  <si>
    <t>เทศบาลตำบลโคกล่าม</t>
  </si>
  <si>
    <t>ศูนย์พัฒนาเด็กเล็กรวมน้ำใจโนนชัยศรี</t>
  </si>
  <si>
    <t>เทศบาลตำบลโนนชัยศรี</t>
  </si>
  <si>
    <t>ศูนย์พัฒนาเด็กเล็กบ้านนาอุ่ม</t>
  </si>
  <si>
    <t>เทศบาลตำบลโพธิ์ทอง</t>
  </si>
  <si>
    <t>ศูนย์พัฒนาเด็กเล็กบ้านบะเค</t>
  </si>
  <si>
    <t>ศูนย์พัฒนาเด็กเล็กอนุบาล 3 ขวบ (โรงเรียนบ้านนาทม)</t>
  </si>
  <si>
    <t>ศูนย์อบรมเด็กก่อนเกณฑ์ในวัด วัดโพธิ์ร้อยต้น</t>
  </si>
  <si>
    <t>ศูนย์พัฒนาเด็กเล็กบ้านดงดิบ</t>
  </si>
  <si>
    <t>ศูนย์พัฒนาเด็กเล็กบ้านดอนชาด</t>
  </si>
  <si>
    <t>ศูนย์พัฒนาเด็กเล็กบ้านโนนโพธิ์</t>
  </si>
  <si>
    <t>ศูนย์พัฒนาเด็กเล็กบ้านโนนลาด</t>
  </si>
  <si>
    <t>ศูนย์พัฒนาเด็กเล็กบ้านบะตากา</t>
  </si>
  <si>
    <t>ศูนย์พัฒนาเด็กเล็กบ้านหนองทับครัว</t>
  </si>
  <si>
    <t>ศูนย์พัฒนาเด็กเล็กบ้านร่องเตย</t>
  </si>
  <si>
    <t>ศูนย์พัฒนาเด็กเล็กรวมน้ำใจบ้านโคกสมบูรณ์</t>
  </si>
  <si>
    <t>ศูนย์พัฒนาเด็กเล็กองค์การบริหารส่วนตำบลสระนกแก้ว</t>
  </si>
  <si>
    <t>ศูนย์พัฒนาเด็กเล็กบ้านคำนางตุ้ม</t>
  </si>
  <si>
    <t>อ.เมยวดี</t>
  </si>
  <si>
    <t>เทศบาลตำบลบุ่งเลิศ</t>
  </si>
  <si>
    <t>ศูนย์พัฒนาเด็กเล็กบ้านโป่ง</t>
  </si>
  <si>
    <t>ศูนย์พัฒนาเด็กเล็กบ้านเลิศสมบูรณ์</t>
  </si>
  <si>
    <t>ศูนย์พัฒนาเด็กเล็กบ้านตาลม</t>
  </si>
  <si>
    <t>อ.เสลภูมิ</t>
  </si>
  <si>
    <t>เทศบาลตำบลเมืองไพร</t>
  </si>
  <si>
    <t>ศูนย์พัฒนาเด็กเล็กบ้านนากระตึบ</t>
  </si>
  <si>
    <t>เทศบาลตำบลท่าม่วง</t>
  </si>
  <si>
    <t>ศูนย์พัฒนาเด็กเล็กบ้านดอนกลอย</t>
  </si>
  <si>
    <t>อ.หนองฮี</t>
  </si>
  <si>
    <t>เทศบาลตำบลหนองฮี</t>
  </si>
  <si>
    <t>ศูนย์พัฒนาเด็กเล็กบ้านหนองชมพู</t>
  </si>
  <si>
    <t>ศูนย์พัฒนาเด็กเล็กบ้านหนองฮี</t>
  </si>
  <si>
    <t>ศูนย์พัฒนาเด็กเล็กบ้านแวง</t>
  </si>
  <si>
    <t>อ.อาจสามารถ</t>
  </si>
  <si>
    <t>ศูนย์พัฒนาเด็กเล็กบ้านดอกรักใหญ่</t>
  </si>
  <si>
    <t>อ.เกษตรวิสัย</t>
  </si>
  <si>
    <t>องค์การบริหารส่วนตำบลกำแพง</t>
  </si>
  <si>
    <t>ศูนย์อบรมเด็ก่อนเกณฑ์วัดบ้านไทรทอง</t>
  </si>
  <si>
    <t>ศูนย์อบรมเด็กก่อนเกณฑ์วัดหนองพระบาง</t>
  </si>
  <si>
    <t>ศูนย์พัฒนาเด็กเล็กบ้านหนองอ่าง</t>
  </si>
  <si>
    <t>ศูนย์พัฒนาเด็กเล็กบ้านโพนงอย</t>
  </si>
  <si>
    <t>องค์การบริหารส่วนตำบลเกษตรวิสัย</t>
  </si>
  <si>
    <t>ศูนย์พัฒนาเด็กเล็กวัดอินทราราม</t>
  </si>
  <si>
    <t>ศูนย์พัฒนาเด็กเล็กบ้านดงครั่งใหญ่</t>
  </si>
  <si>
    <t>องค์การบริหารส่วนตำบลดงครั่งใหญ่</t>
  </si>
  <si>
    <t>ศูนย์พัฒนาเด็กเล็กบ้านโพนเงินน้อย</t>
  </si>
  <si>
    <t>ศูนย์พัฒนาเด็กวัดแจ่มอารมณ์</t>
  </si>
  <si>
    <t>ศูนย์พัฒนาเด็กเล็กวัดบูรพาราม</t>
  </si>
  <si>
    <t>ศูนย์พัฒนาเด็กเล็กวัดราษฎร์เจริญ</t>
  </si>
  <si>
    <t>ศูนย์พัฒนาเด็กเล็กบ้านโพนหิน</t>
  </si>
  <si>
    <t>องค์การบริหารส่วนตำบลทุ่งทอง</t>
  </si>
  <si>
    <t>ศูนย์พัฒนาเด็กเล็กบ้านหนองไผ่ลุ่ม</t>
  </si>
  <si>
    <t>ศูนย์พัฒนาเด็กเล็กบ้านเขวาหรดี</t>
  </si>
  <si>
    <t>ศูนย์พัฒนาเด็กเล็กวัดเจริญศิลป์</t>
  </si>
  <si>
    <t>ศูนย์พัฒนาเด็กเล็กวัดชิโนวาทธำรง</t>
  </si>
  <si>
    <t>ศูนย์พัฒนาเด็กเล็กวัดน้อยเจริญศรี</t>
  </si>
  <si>
    <t>ศูนย์พัฒนาเด็กเล็กบ้านหนองแวง-โพนข่อย</t>
  </si>
  <si>
    <t>ศูนย์พัฒนาเด็กเล็กบ้านโพนสะอาด</t>
  </si>
  <si>
    <t>องค์การบริหารส่วนตำบลเหล่าหลวง</t>
  </si>
  <si>
    <t>ศูนย์พัฒนาเด็กเล็กบ้านอุ่มเม่า</t>
  </si>
  <si>
    <t>ศูนย์พัฒนาเด็กเล็กวัดโพนสะอาด</t>
  </si>
  <si>
    <t>ศูนย์พัฒนาเด็กเล็กวัดจันทรังษี</t>
  </si>
  <si>
    <t>ศูนย์อบรมเด็กก่อนเกณฑ์วัดบ้านหนองสระหงษ์</t>
  </si>
  <si>
    <t>ศูนย์พัฒนาเด็กเล็กบ้านฮ่องทราย</t>
  </si>
  <si>
    <t>อ.สุวรรณภูมิ</t>
  </si>
  <si>
    <t>ศูนย์พัฒนาเด็กเล็กบ้านเล้าข้าว</t>
  </si>
  <si>
    <t>เทศบาลตำบลหินกอง</t>
  </si>
  <si>
    <t>ศูนย์พัฒนาเด็กเล็กเบญจคามวิทยา</t>
  </si>
  <si>
    <t>องค์การบริหารส่วนตำบลห้วยหินลาด</t>
  </si>
  <si>
    <t>ศูนย์พัฒนาเด็กเล็กบ้านหนองอีเข็ม</t>
  </si>
  <si>
    <t>ศูนย์พัฒนาเด็กเล็กวัดบ้านโพนดวน</t>
  </si>
  <si>
    <t>ศูนย์พัฒนาเด็กเล็กบ้านหินกอง</t>
  </si>
  <si>
    <t>ศูนย์พัฒนาเด็กเล็กวัดบ้านดอกไม้</t>
  </si>
  <si>
    <t>เทศบาลตำบลดอกไม้</t>
  </si>
  <si>
    <t>ศูนย์พัฒนาเด็กเล็กวัดบ้านยางเลิง</t>
  </si>
  <si>
    <t>ศูนย์พัฒนาเด็กเล็กเทศบาลตำบลดอกไม้</t>
  </si>
  <si>
    <t>ศูนย์พัฒนาเด็กเล็กวัดเจริญอัมพวัน</t>
  </si>
  <si>
    <t>องค์การบริหารส่วนตำบลนาใหญ่</t>
  </si>
  <si>
    <t>ศูนย์พัฒนาเด็กเล็กองค์การบริการส่วนตำบลนาใหญ่</t>
  </si>
  <si>
    <t>ศูนย์พัฒนาเด็กเล็กบ้านดอนยาง</t>
  </si>
  <si>
    <t>องค์การบริหารส่วนตำบลสระคู</t>
  </si>
  <si>
    <t>ศูนย์พัฒนาเด็กเล็กหนองตอกแป้นหนองมั่ง</t>
  </si>
  <si>
    <t>ศูนย์พัฒนาเด็กเล็กองค์การบริการส่วนตำบลสระคู</t>
  </si>
  <si>
    <t>ศูนย์พัฒนาเด็กเล็กองค์การบริการส่วนตำบลสระคู (โรงเรียนโสภาพพิทยาภรณ์)</t>
  </si>
  <si>
    <t>ศูนย์พัฒนาเด็กเล็กบ้านหนองแวง</t>
  </si>
  <si>
    <t>ศูนย์พัฒนาเด็กเล็กบ้านดงเมือง</t>
  </si>
  <si>
    <t>องค์การบริหารส่วนตำบลเมืองทุ่ง</t>
  </si>
  <si>
    <t>ศูนย์พัฒนาเด็กเล็กบ้านจานเตย</t>
  </si>
  <si>
    <t>เทศบาลตำบลทุ่งกุลา</t>
  </si>
  <si>
    <t>ศูนย์พัฒนาเด็กเล็กบ้านเหม้าหนองข่า</t>
  </si>
  <si>
    <t>ศูนย์พัฒนาเด็กเล็กบ้านโพนสูง</t>
  </si>
  <si>
    <t>ศูนย์พัฒนาเด็กเล็กเทศบาลตำบลหินกอง</t>
  </si>
  <si>
    <t>ศูนย์พัฒนาเด็กเล็กองค์การบริหารส่วนตำบลทุ่งศรีเมือง</t>
  </si>
  <si>
    <t>องค์การบริหารส่วนตำบลทุ่งศรีเมือง</t>
  </si>
  <si>
    <t>ศูนย์พัฒนาเด็กเล็กเทศบาลตำบลกะเปอร์</t>
  </si>
  <si>
    <t>อ.กะเปอร์</t>
  </si>
  <si>
    <t>จ.ระนอง</t>
  </si>
  <si>
    <t>เทศบาลตำบลกะเปอร์</t>
  </si>
  <si>
    <t>ศูนย์พัฒนาเด็กเล็กมัสยิดอัลฟาอีซีน</t>
  </si>
  <si>
    <t>องค์การบริหารส่วนตำบลหงาว</t>
  </si>
  <si>
    <t>ศูนย์พัฒนาเด็กเล็กวัดพลงไสว</t>
  </si>
  <si>
    <t>อ.แกลง</t>
  </si>
  <si>
    <t>จ.ระยอง</t>
  </si>
  <si>
    <t>ศูนย์พัฒนาเด็กเล็กโรงเรียนวัดมงคลวุฒาวาส</t>
  </si>
  <si>
    <t>ศูนย์พัฒนาเด็กเล็กบ้านชากมะหาด</t>
  </si>
  <si>
    <t>อ.บ้านค่าย</t>
  </si>
  <si>
    <t>ศูนย์พัฒนาเด็กเล็กองค์การบริหารส่วนตำบลบางบุตรบ้านคลองยายเมือง-เนินสว่าง</t>
  </si>
  <si>
    <t>ศูนย์อบรมเด็กก่อนเกณฑ์วัดบางแพใต้</t>
  </si>
  <si>
    <t>อ.บางแพ</t>
  </si>
  <si>
    <t>จ.ราชบุรี</t>
  </si>
  <si>
    <t>เทศบาลตำบลบางแพ</t>
  </si>
  <si>
    <t>ศูนย์พัฒนาเด็กเล็กมณีลอย</t>
  </si>
  <si>
    <t>อ.ปากท่อ</t>
  </si>
  <si>
    <t>องค์การบริหารส่วนตำบลวังมะนาว</t>
  </si>
  <si>
    <t>ศูนย์พัฒนาเด็กเล็กบ้านไร่กงสี</t>
  </si>
  <si>
    <t>ศูนย์พัฒนาเด็กเล็กวังมะนาว</t>
  </si>
  <si>
    <t>ศูนย์พัฒนาเด็กเล็กองค์การบริหารส่วนตำบลคุ้งน้ำวน</t>
  </si>
  <si>
    <t>อ.เมืองราชบุรี</t>
  </si>
  <si>
    <t>องค์การบริหารส่วนตำบลคุ้งน้ำวน</t>
  </si>
  <si>
    <t>ศูนย์พัฒนาเด็กเล็กเทศบาลตำบลสวนผึ้ง</t>
  </si>
  <si>
    <t>อ.สวนผึ้ง</t>
  </si>
  <si>
    <t>เทศบาลตำบลสวนผึ้ง</t>
  </si>
  <si>
    <t>ศูนย์พัฒนาเด็กเล็กโรงเรียนบ้านชัฎหนองหมี</t>
  </si>
  <si>
    <t>องค์การบริหารส่วนตำบลท่าเคย</t>
  </si>
  <si>
    <t>ศูนย์พัฒนาเด็กเล็กโรงเรียนบ้านมะขามเอน</t>
  </si>
  <si>
    <t>ศูนย์พัฒนาเด็กเล็กวัดเขาไก่แจ้</t>
  </si>
  <si>
    <t>ศูนย์พัฒนาเด็กโรงเรียนวัดรางเสน่ห์นครจันทร์</t>
  </si>
  <si>
    <t>ศูนย์พัฒนาเด็กเล็กโรงเรียนสมนึกวิทิศวรการ</t>
  </si>
  <si>
    <t>ศูนย์พัฒนาเด็กเล็กองค์การบริหารส่วนตำบลบ้านยางราก</t>
  </si>
  <si>
    <t>อ.โคกเจริญ</t>
  </si>
  <si>
    <t>จ.ลพบุรี</t>
  </si>
  <si>
    <t>ศูนย์พัฒนาเด็กเล็กองค์การบริหารส่วนตำบลโคกสำโรง</t>
  </si>
  <si>
    <t>อ.โคกสำโรง</t>
  </si>
  <si>
    <t>ศูนย์พัฒนาเด็กเล็กองค์การบริหารส่วนตำบลบ้านใหม่สามัคคี (บ้านซับหินขวาง)</t>
  </si>
  <si>
    <t>อ.ชัยบาดาล</t>
  </si>
  <si>
    <t>ศูนย์พัฒนาเด็กเล็กองค์การบริหารส่วนตำบลบ้านใหม่สามัคคี (ศูนย์โรงเรียนบ้านใหม่สามัคคี)</t>
  </si>
  <si>
    <t>ศูนย์พัฒนาเด็กเล็กองค์การบริหารส่วนตำบลบางคู้</t>
  </si>
  <si>
    <t>อ.ท่าวุ้ง</t>
  </si>
  <si>
    <t>ศูนย์พัฒนาเด็กเล็กโรงเรียนวัดหัวสำโรง</t>
  </si>
  <si>
    <t>ศูนย์พัฒนาเด็กเล็กเทศบาลตำบลบ้านท่าหลวง</t>
  </si>
  <si>
    <t>อ.ท่าหลวง</t>
  </si>
  <si>
    <t>ศูนย์พัฒนาเด็กเล็กเทศบาลเมืองบ้านหมี่</t>
  </si>
  <si>
    <t>อ.บ้านหมี่</t>
  </si>
  <si>
    <t>เทศบาลเมืองบ้านหมี่</t>
  </si>
  <si>
    <t>ศูนย์พัฒนาเด็กเล็กชุมชนตำบลดอนดึง</t>
  </si>
  <si>
    <t>ศูนย์พัฒนาเด็กเล็กโรงเรียนวัดหนองกระเบียน</t>
  </si>
  <si>
    <t>ศูนย์พัฒนาเด็กเล็กองค์การบริหารส่วนตำบลบ้านชี</t>
  </si>
  <si>
    <t>ศูนย์พัฒนาเด็กเล็กโรงเรียนช่องสาริกา</t>
  </si>
  <si>
    <t>อ.พัฒนานิคม</t>
  </si>
  <si>
    <t>ศูนย์พัฒนาเด็กเล็กบ้านดงน้อย</t>
  </si>
  <si>
    <t>อ.เมืองลพบุรี</t>
  </si>
  <si>
    <t>เทศบาลตำบลกกโก</t>
  </si>
  <si>
    <t>ศูนย์พัฒนาเด็กเล็กเทศบาลตำบลเขาพระงาม</t>
  </si>
  <si>
    <t>เทศบาลตำบลเขาพระงาม</t>
  </si>
  <si>
    <t>ศูนย์พัฒนาเด็กเล็กองค์การบริหารส่วนตำบลโก่งธนู</t>
  </si>
  <si>
    <t>ศูนย์พัฒนาเด็กเล็กองค์การบริหารส่วนตำบลทะเลชุบศร</t>
  </si>
  <si>
    <t>ศูนย์พัฒนาเด็กเล็กเทศบาลเมืองเขาสามยอด</t>
  </si>
  <si>
    <t>เทศบาลเมืองเขาสามยอด</t>
  </si>
  <si>
    <t>ศูนย์พัฒนาเด็กเล็กองค์การบริหารส่วนตำบลหนองรี(บ้านจงโก)</t>
  </si>
  <si>
    <t>อ.ลำสนธิ</t>
  </si>
  <si>
    <t>ศูนย์พัฒนาเด็กเล็กบ้านชอนสมบูรณ์</t>
  </si>
  <si>
    <t>อ.หนองม่วง</t>
  </si>
  <si>
    <t>ศูนย์พัฒนาเด็กเล็กบ้านหนองขาม</t>
  </si>
  <si>
    <t>ศูนย์พัฒนาเด็กเล็กบ้านหนองไทร</t>
  </si>
  <si>
    <t>อ.สระโบสถ์</t>
  </si>
  <si>
    <t>จ.ลพบุรี.</t>
  </si>
  <si>
    <t>ศูนย์พัฒนาเด็กเล็กบ้านวังแขม</t>
  </si>
  <si>
    <t>ศูนย์พัฒนาเด็กเล็กตำบลนาแก้ว</t>
  </si>
  <si>
    <t>อ.เกาะคา</t>
  </si>
  <si>
    <t>จ.ลำปาง</t>
  </si>
  <si>
    <t>เทศบาลตำบลนาแก้ว</t>
  </si>
  <si>
    <t>ศูนย์พัฒนาเด็กเทศบาลตำบลวังพร้าว</t>
  </si>
  <si>
    <t>เทศบาลตำบลวังพร้าว</t>
  </si>
  <si>
    <t>ศูนย์พัฒนาเด็กเล็กเทศบาลตำบลหลวงเหนือ</t>
  </si>
  <si>
    <t>อ.งาว</t>
  </si>
  <si>
    <t>เทศบาลตำบลหลวงเหนือ</t>
  </si>
  <si>
    <t>ศูนย์พัฒนาเด็กบ้านร้อง</t>
  </si>
  <si>
    <t>องค์การบริหารส่วนตำบลบ้านร้อง</t>
  </si>
  <si>
    <t>ศูนย์พัฒนาเด็กเล็กบ้านหวด</t>
  </si>
  <si>
    <t>องค์การบริหารส่วนตำบลบ้านหวด</t>
  </si>
  <si>
    <t>ศูนย์พัฒนาเด็กองค์การบริหารส่วนตำบลวิเชตนคร</t>
  </si>
  <si>
    <t>อ.แจ้ห่ม</t>
  </si>
  <si>
    <t>องค์การบริหารส่วนตำบลวิเชตนคร</t>
  </si>
  <si>
    <t>ศูนย์พัฒนาเด็กเล็กเทศบาลตำบลล้อมแรด</t>
  </si>
  <si>
    <t>อ.เถิน</t>
  </si>
  <si>
    <t>เทศบาลตำบลล้อมแรด</t>
  </si>
  <si>
    <t>ศูนย์พัฒนาเด็กเล็กบ้านอุมลอง</t>
  </si>
  <si>
    <t>ศูนย์พัฒนาเด็กเล็กบ้านต้นต้อง</t>
  </si>
  <si>
    <t>เทศบาลเมืองพิชัย</t>
  </si>
  <si>
    <t>ศูนย์พัฒนาเด็กเล็กบ้านสามัคคี</t>
  </si>
  <si>
    <t>ศูนย์พัฒนาเด็กองค์การบริหารส่วนตำบลบ้านค่า(บ้านต้นฮ่างพัฒนา)</t>
  </si>
  <si>
    <t>องค์การบริหารส่วนตำบลบ้านค่า</t>
  </si>
  <si>
    <t>ศูนย์พัฒนาเด็กตำบลบ้านแลง</t>
  </si>
  <si>
    <t>องค์การบริหารส่วนตำบลบ้านแลง</t>
  </si>
  <si>
    <t>ศูนย์พัฒนาเด็กเล็กเทศบาลตำบลแม่ทะ</t>
  </si>
  <si>
    <t>อ.แม่ทะ</t>
  </si>
  <si>
    <t>เทศบาลตำบลแม่ทะ</t>
  </si>
  <si>
    <t>ศูนย์พัฒนาเด็กเล็กเทศบาลตำบลแม่เมาะ</t>
  </si>
  <si>
    <t>อ.แม่เมาะ</t>
  </si>
  <si>
    <t>เทศบาลตำบลแม่เมาะ</t>
  </si>
  <si>
    <t>ศูนย์พัฒนาเด็ก อบต.ร่องเคาะ</t>
  </si>
  <si>
    <t>อ.วังเหนือ</t>
  </si>
  <si>
    <t>องค์การบริหารส่วนตำบลร่องเคาะ</t>
  </si>
  <si>
    <t>ศูนย์พัฒนาเด็กเทศบาลตำบลเสริมซ้าย</t>
  </si>
  <si>
    <t>อ.เสริมงาม</t>
  </si>
  <si>
    <t>เทศบาลตำบลเสริมซ้าย</t>
  </si>
  <si>
    <t>ศูนย์พัฒนาเด็กเล็กบ้านห้วยปิง</t>
  </si>
  <si>
    <t>อ.ทุ่งหัวช้าง</t>
  </si>
  <si>
    <t>จ.ลำพูน</t>
  </si>
  <si>
    <t>องค์การบริหารส่วนตำบลบ้านปวง</t>
  </si>
  <si>
    <t>ศูนย์พัฒนาเด็กเล็กบ้านป่าตาล</t>
  </si>
  <si>
    <t>อ.บ้านธิ</t>
  </si>
  <si>
    <t>เทศบาลตำบลบ้านธิ</t>
  </si>
  <si>
    <t>ศูนย์พัฒนาเด็กเล็กองค์การบริหารส่วนตำบลห้วยยาบ</t>
  </si>
  <si>
    <t>องค์การบริหารส่วนตำบลห้วยยาบ</t>
  </si>
  <si>
    <t>ศูนย์พัฒนาเด็กเล็กเทศบาลตำบลบ้านโฮ่ง</t>
  </si>
  <si>
    <t>อ.บ้านโฮ่ง</t>
  </si>
  <si>
    <t>เทศบาลตำบลบ้านโฮ่ง</t>
  </si>
  <si>
    <t>ศูนย์พัฒนาเด็กเล็กหนองปลาสะวาย</t>
  </si>
  <si>
    <t>องค์การบริหารส่วนตำบลหนองปลาสะวาย</t>
  </si>
  <si>
    <t>ศูนย์พัฒนาเด็กตำบลน้ำดิบ</t>
  </si>
  <si>
    <t>อ.ป่าซาง</t>
  </si>
  <si>
    <t>องค์การบริหารส่วนตำบลน้ำดิบ</t>
  </si>
  <si>
    <t>ศูนย์พัฒนาเด็กเล็กตำบลนครเจดีย์</t>
  </si>
  <si>
    <t>องค์การบริหารส่วนตำบลนครเจดีย์</t>
  </si>
  <si>
    <t>ศูนย์พัฒนาเด็กเทศบาลตำบลศรีบัวบาน</t>
  </si>
  <si>
    <t>เทศบาลตำบลศรีบัวบาน</t>
  </si>
  <si>
    <t>ศูนย์พัฒนาเด็กห้วยต้ม หมู่ 9</t>
  </si>
  <si>
    <t>อ.ลี้</t>
  </si>
  <si>
    <t>องค์การบริหารส่วนตำบลนาทราย</t>
  </si>
  <si>
    <t>ศูนย์พัฒนาเด็กเล็กบ้านก้อจัดสรร</t>
  </si>
  <si>
    <t>เทศบาลตำบลก้อ</t>
  </si>
  <si>
    <t>ศูนย์พัฒนาเด็กเล็กวัดม่วงคำ</t>
  </si>
  <si>
    <t>เทศบาลตำบลวังดิน</t>
  </si>
  <si>
    <t>ศูนย์พัฒนาเด็กเล็กบ้านเด่นยางมูล</t>
  </si>
  <si>
    <t>ศูนย์พัฒนาเด็กเล็กเทศบาลตำบลป่าไผ่</t>
  </si>
  <si>
    <t>เทศบาลตำบลป่าไผ่</t>
  </si>
  <si>
    <t>ศูนย์พัฒนาเด็กเทศบาลตำบลหนองล่อง</t>
  </si>
  <si>
    <t>อ.เวียงหนองล่อง</t>
  </si>
  <si>
    <t>เทศบาลตำบลหนองล่อง</t>
  </si>
  <si>
    <t>ศูนย์พัฒนาเด็กเล็กเทศบาลตำบลด่านซ้าย (โรงเรียนด่านซ้าย)</t>
  </si>
  <si>
    <t>อ.ด่านซ้าย</t>
  </si>
  <si>
    <t>จ.เลย</t>
  </si>
  <si>
    <t>ศูนย์พัฒนาเด็กเล็กเทศบาลตำบลด่านซ้าย (โรงเรียนอนุบาลด่านซ้าย)</t>
  </si>
  <si>
    <t>ศูนย์พัฒนาเด็กเล็กเทศบาลตำบลท่าลี่</t>
  </si>
  <si>
    <t>อ.ท่าลี่</t>
  </si>
  <si>
    <t>ศูนย์พัฒนาเด็กเล็กบ้านแก่ง</t>
  </si>
  <si>
    <t>อ.ภูเรือ</t>
  </si>
  <si>
    <t>ศูนย์พัฒนาเด็กเล็กบ้านกกโพธิ์แสนเอี้ยม</t>
  </si>
  <si>
    <t>ศูนย์พัฒนาเด็กเล็กบ้านร่องจิก</t>
  </si>
  <si>
    <t>ศูนย์พัฒนาเด็กเล็กวัดโพนสว่าง</t>
  </si>
  <si>
    <t>ศูนย์พัฒนาเด็กเล็กบ้านนาคูณ</t>
  </si>
  <si>
    <t>ศูนย์พัฒนาเด็กเล็กเทศบาลตำบลนาอ้อ</t>
  </si>
  <si>
    <t>อ.เมืองเลย</t>
  </si>
  <si>
    <t>ศูนย์พัฒนาเด็กเล็กบ้านผักบุ้ง</t>
  </si>
  <si>
    <t xml:space="preserve">อ.กันทรารมย์ </t>
  </si>
  <si>
    <t>จ.ศรีสะเกษ</t>
  </si>
  <si>
    <t>อบต,จาน</t>
  </si>
  <si>
    <t>ศูนย์พัฒนาเด็กเล็กบ้านพะแนง</t>
  </si>
  <si>
    <t>ศูนย์พัฒนาเด็กเล็กวัดบ้านจาน</t>
  </si>
  <si>
    <t>ศูนย์พัฒนาเด็กเล็กองค์การบริหารส่วนตำบลจาน</t>
  </si>
  <si>
    <t>ศูนย์พัฒนาเด็กเล็กอนุบาล3 ขวบโรงเรียนบ้านหนองบาง</t>
  </si>
  <si>
    <t>อ.น้ำเกลี้ยง</t>
  </si>
  <si>
    <t>ศูนย์พัฒนาเด็กเล็กวัดน้ำเกลี้ยง</t>
  </si>
  <si>
    <t>ศูนย์พัฒนาเด็กเล็กวัดสว่างวารีรัตนาราม</t>
  </si>
  <si>
    <t>ศูนย์พัฒนาเด็กเล็กบ้านลุมภู</t>
  </si>
  <si>
    <t>ศูนย์พัฒนาเด็กเล็กองค์การบริหารส่วนตำบลเป๊าะ</t>
  </si>
  <si>
    <t xml:space="preserve">อ.บึงบูรพ์ </t>
  </si>
  <si>
    <t>ศูนย์พัฒนาเด็กเล็กองค์การบริหารส่วนตำบลท่าคล้อ</t>
  </si>
  <si>
    <t>อ.เบญจลักษ์</t>
  </si>
  <si>
    <t>ศูนย์พัฒนาเด็กเล็กบ้านสร้างเม็ก</t>
  </si>
  <si>
    <t xml:space="preserve">อ.เบญจลักษ์ </t>
  </si>
  <si>
    <t>ศูนย์พัฒนาเด็กเล็กบ้านหนองหว้า</t>
  </si>
  <si>
    <t>ศูนย์พัฒนาเด็กเล็กบ้านผักขะ</t>
  </si>
  <si>
    <t>อ.ยางชุมน้อย</t>
  </si>
  <si>
    <t>ศูนย์พัฒนาเด็กเล็กบ้านลิ้นฟ้า</t>
  </si>
  <si>
    <t>ศูนย์พัฒนาเด็กเล็กบ้านดินดำ</t>
  </si>
  <si>
    <t>ศูนย์พัฒนาเด็กเล็กวัดบ้านกุดเมืองฮาม</t>
  </si>
  <si>
    <t xml:space="preserve">อ.ยางชุมน้อย </t>
  </si>
  <si>
    <t>ศูนย์พัฒนาเด็กเล็กบ้านคอนกาม</t>
  </si>
  <si>
    <t>ศูนย์พัฒนาเด็กเล็กวัดค้อทอง</t>
  </si>
  <si>
    <t>ศูนย์พัฒนาเด็กเล็กบ้านโนนคูณ</t>
  </si>
  <si>
    <t>ศูนย์พัฒนาเด็กเล็กบ้านโนนติ้ว</t>
  </si>
  <si>
    <t xml:space="preserve">อ.ยางชุมน้อย   </t>
  </si>
  <si>
    <t>ศูนย์พัฒนาเด็กเล็กเทศบาลตำบลบัวหุ่ง</t>
  </si>
  <si>
    <t>อ.ราษีไศล</t>
  </si>
  <si>
    <t>ศูนย์พัฒนาเด็กเล็กอบต.ดู่</t>
  </si>
  <si>
    <t>ศูนย์พัฒนาเด็กเล็กบ้านคูสระ</t>
  </si>
  <si>
    <t>ศูนย์พัฒนาเด็กบ้านบึงหมอกน้อย</t>
  </si>
  <si>
    <t>ศูนย์พัฒนาเด็กเล็กเทศบาลตำบลส้มป่อย</t>
  </si>
  <si>
    <t>ศูนย์พัฒนาเด็กเล็กวัดบ้านกุง</t>
  </si>
  <si>
    <t>อ.ศิลาลาด</t>
  </si>
  <si>
    <t>อบต,กุง</t>
  </si>
  <si>
    <t>ศูนย์พัฒนาเด็กเล็กองค์การบริหารส่วนตำบลโจดม่วง</t>
  </si>
  <si>
    <t>ศูนย์พัฒนาเด็กเล็กองค์การบริหารส่วนตำบลหนองบัวดง</t>
  </si>
  <si>
    <t>ศูนย์อบรมเด็กก่อนเกณฑ์วัดบ้านตะเคียน</t>
  </si>
  <si>
    <t>อ.ขุขันธ์</t>
  </si>
  <si>
    <t>องค์การบริหารส่วนตำบลจะกง</t>
  </si>
  <si>
    <t>ศูนย์พัฒนาเด็กเล็กบ้านสวาย</t>
  </si>
  <si>
    <t>องค์การบริหารส่วนตำบลโสน</t>
  </si>
  <si>
    <t>ศูนย์พัฒนาเด็กเล็กบ้านสี่แยกนาเจริญ</t>
  </si>
  <si>
    <t xml:space="preserve">ศูนย์พัฒนาเด็กเล็กบ้านแสงอรุณ </t>
  </si>
  <si>
    <t>ศูนย์พัฒนาเด็กเล็กบ้านขนุน</t>
  </si>
  <si>
    <t>ศูนย์พัฒนาเด็กเล็กบ้านสนามสามัคคี</t>
  </si>
  <si>
    <t>ศูนย์พัฒนาเด็กเล็กวัดบ้านโสน</t>
  </si>
  <si>
    <t>ศูนย์พัฒนาเด็กเล็กบ้านกะกำ</t>
  </si>
  <si>
    <t>องค์การบริหารส่วนตำบลตะเคียน</t>
  </si>
  <si>
    <t>ศูนย์พัฒนาเด็กเล็กเทศบาลตำบลโพธิ์กระสังข์ แห่งที่ 1 บ้านแต้</t>
  </si>
  <si>
    <t>อ.ขุนหาญ</t>
  </si>
  <si>
    <t>เทศบาลตำบลโพธิ์กระสังข์</t>
  </si>
  <si>
    <t>ศูนย์พัฒนาเด็กเล็กเทศบาลตำบลโพธิ์กระสังข์ แห่งที่ 2 วัดสดำ</t>
  </si>
  <si>
    <t>ศูนย์พัฒนาเด็กเล็กเทศบาลตำบลโพธิ์กระสังข์ แห่งที่ 3 บ้านซำ-ตาตา</t>
  </si>
  <si>
    <t>ศูนย์พัฒนาเด็กเล็กเทศบาลตำบลโพธิ์กระสังข์ แห่งที่ 4 บ้านพอก-หนองประดิษฐ์</t>
  </si>
  <si>
    <t>ศูนย์พัฒนาเด็กเล็กเทศบาลตำบลโพธิ์กระสังข์ แห่งที่ 5 บ้านพยอม</t>
  </si>
  <si>
    <t>ศูนย์พัฒนาเด็กเล็กเทศบาลตำบลโพธิ์กระสังข์ แห่งที่ 6 บ้านหนองขนาน</t>
  </si>
  <si>
    <t>ศูนย์พัฒนาเด็กเล็กเทศบาลตำบลโพธิ์กระสังข์ แห่งที่ 7 บ้านหนองคู-บ้านใหม่พัฒนา</t>
  </si>
  <si>
    <t>ศูนย์พัฒนาเด็กเล็กวัดสำโรงเก่า -สำโรงใหม่</t>
  </si>
  <si>
    <t>องค์การบริหารส่วนตำบลบักดอง</t>
  </si>
  <si>
    <t>องค์การบริหารส่วนตำบลโพธิ์วงศ์</t>
  </si>
  <si>
    <t>ศูนย์อบรมเด็กก่อนเกณฑ์วัดบ้านไพร</t>
  </si>
  <si>
    <t>องค์การบริหารส่วนตำบลไพร</t>
  </si>
  <si>
    <t>ศูนย์พัฒนาเด็กเล็กวัดสำโรงพลัน</t>
  </si>
  <si>
    <t>อ.ไพรบึง</t>
  </si>
  <si>
    <t>เทศบาลตำบลไพรบึง</t>
  </si>
  <si>
    <t>ศูนย์พัฒนาเด็กเล็ก อบต.โนนปูน</t>
  </si>
  <si>
    <t>องค์การบริหารส่วนตำบลโนนปูน</t>
  </si>
  <si>
    <t>ศูนย์พัฒนาเด็กเล็กบ้านคอกหนองไพร</t>
  </si>
  <si>
    <t>องค์การบริหารส่วนตำบลไพรบึง</t>
  </si>
  <si>
    <t>ศูนย์พัฒนาเด็กเล็กบ้านหนองกันจง</t>
  </si>
  <si>
    <t>อ.ศรีรัตนะ</t>
  </si>
  <si>
    <t>องค์การบริหารส่วนตำบลตูม(อ.ศรีรัตนะ)</t>
  </si>
  <si>
    <t>ศูนย์พัฒนาเด็กเล็กวัดบ้านตูม</t>
  </si>
  <si>
    <t>ศูนย์พัฒนาเด็กเล็กวัดบ้านทุ่งสว่าง</t>
  </si>
  <si>
    <t>องค์การบริหารส่วนตำบลสะพุง</t>
  </si>
  <si>
    <t>ศูนย์พัฒนาเด็กเล็กวัดบ้านจอก</t>
  </si>
  <si>
    <t>ศูนย์พัฒนาเด็กเล็กวัดบ้านสะพุง</t>
  </si>
  <si>
    <t>ศูนย์พัฒนาเด็กเล็กบ้านไฮ</t>
  </si>
  <si>
    <t>ศูนย์พัฒนาเด็กเล็กบ้านควนมีด</t>
  </si>
  <si>
    <t>อ.จะนะ</t>
  </si>
  <si>
    <t>จ.สงขลา</t>
  </si>
  <si>
    <t>องค์การบริหารส่วนตำบลคลองเปียะ</t>
  </si>
  <si>
    <t>ศูนย์พัฒนาเด็กเล็กบ้านช่องเขา</t>
  </si>
  <si>
    <t>ศูนย์อบรมเด็กก่อนเกณฑ์ประจำมัสยิดบ้านทรายขาว</t>
  </si>
  <si>
    <t>องค์การบริหารส่วนตำบลสะพานไม้แก่น</t>
  </si>
  <si>
    <t>ศูนย์พัฒนาเด็กเล็กบ้านสะพานไม้แก่น</t>
  </si>
  <si>
    <t>ศูนย์พัฒนาเด็กเล็กตำบลปลักหนู</t>
  </si>
  <si>
    <t>อ.นาทวี</t>
  </si>
  <si>
    <t>องค์การบริหารส่วนตำบลปลักหนู</t>
  </si>
  <si>
    <t>ศูนย์พัฒนาเด็กบ้านแหลมบ่อท่อ</t>
  </si>
  <si>
    <t>อ.กระแสสินธุ์</t>
  </si>
  <si>
    <t>องค์การบริหารส่วนตำบลเกาะใหญ่</t>
  </si>
  <si>
    <t>ศูนย์พัฒนาเด็กองค์การบริหารส่วนตำบลเกาะใหญ่</t>
  </si>
  <si>
    <t>ศูนย์พัฒนาเด็กบ้านลานไทร</t>
  </si>
  <si>
    <t>อ.นาหม่อม</t>
  </si>
  <si>
    <t>องค์การบริหารส่วนตำบลทุ่งขมิ้น</t>
  </si>
  <si>
    <t>ศูนย์พัฒนาเด็กเล็กบ้านศาลาหลวงบน</t>
  </si>
  <si>
    <t>อ.ระโนด</t>
  </si>
  <si>
    <t>องค์การบริหารส่วนตำบลท่าบอน</t>
  </si>
  <si>
    <t>ศูนย์พัฒนาเด็กเล็กโคกสักออก</t>
  </si>
  <si>
    <t>อ.คลองหอยโข่ง</t>
  </si>
  <si>
    <t>เทศบาลตำบลโคกม่วง</t>
  </si>
  <si>
    <t>ศูนย์พัฒนาเด็กเล็กเทศบาลตำบลโคกม่วง</t>
  </si>
  <si>
    <t>ศูนย์พัฒนาเด็กเล็กเทศบาลตำบลทุ่งลาน</t>
  </si>
  <si>
    <t>เทศบาลตำบลทุ่งลาน</t>
  </si>
  <si>
    <t>ศูนย์พัฒนาเด็กเล็กตำบลคลองหลา</t>
  </si>
  <si>
    <t>องค์การบริหารส่วนตำบลคลองหลา</t>
  </si>
  <si>
    <t>ศูนย์พัฒนาเด็กเล็กบ้านศาลาหลวงล่าง</t>
  </si>
  <si>
    <t>ศูนย์พัฒนาเด็กเล็กศรีวิชัย</t>
  </si>
  <si>
    <t>อ.รัตภูมิ</t>
  </si>
  <si>
    <t>เทศบาลตำบลคูหาใต้</t>
  </si>
  <si>
    <t>ศูนย์พัฒนาเด็กเล็กบ้านกองอิฐ</t>
  </si>
  <si>
    <t>ศูนย์พัฒนาเด็กเล็กท่าไทร</t>
  </si>
  <si>
    <t>อ.หาดใหญ่</t>
  </si>
  <si>
    <t>เทศบาลเมืองคลองแห</t>
  </si>
  <si>
    <t>ศูนย์พัฒนาเด็กเล็กโรงเรียนบ้านทุ่งน้ำ</t>
  </si>
  <si>
    <t>ศูนย์อบรมเด็กก่อนเกณฑ์ในวัดคลองแห</t>
  </si>
  <si>
    <t>ศูนย์พัฒนาเด็กเล็กบ้านเกาะหมี</t>
  </si>
  <si>
    <t>ศูนย์พัฒนาเด็กบ้านหนองนายขุ้ย</t>
  </si>
  <si>
    <t>ศูนย์อบรมเด็กก่อนเกณฑ์ประจำมัสยิดธรรมประทีป</t>
  </si>
  <si>
    <t>อ.ควนกาหลง</t>
  </si>
  <si>
    <t>จ.สตูล</t>
  </si>
  <si>
    <t>องค์การบริหารส่วนตำบลควนกาหลง</t>
  </si>
  <si>
    <t>ศูนย์พัฒนาเด็กบ้านโตนปาหนัน</t>
  </si>
  <si>
    <t>องค์การบริหารส่วนตำบลทุ่งนุ้ย</t>
  </si>
  <si>
    <t>ศูนย์พัฒนาเด็กเล็กตำบลอุใดเจริญ</t>
  </si>
  <si>
    <t>องค์การบริหารส่วนตำบลอุไดเจริญ</t>
  </si>
  <si>
    <t>ศูนย์พัฒนาเด็กเล็กประจำมัสยิดบ้านทุ่งพัฒนา</t>
  </si>
  <si>
    <t>อ.ควนโดน</t>
  </si>
  <si>
    <t>องค์การบริหารส่วนตำบลควนสตอ</t>
  </si>
  <si>
    <t>ศูนย์พัฒนาเด็กบ้านปากบาง</t>
  </si>
  <si>
    <t>องค์การบริหารส่วนตำบลย่านซื่อ</t>
  </si>
  <si>
    <t>ศูนย์อบรมเด็กก่อนเกณฑ์มัสยิดบ้านเกาะไทร</t>
  </si>
  <si>
    <t>อ.ท่าแพ</t>
  </si>
  <si>
    <t>องค์การบริหารส่วนตำบลแป-ระ</t>
  </si>
  <si>
    <t>ศูนย์พัฒนาเด็กมัสยิดควนสาคร</t>
  </si>
  <si>
    <t>องค์การบริหารส่วนตำบลสาคร</t>
  </si>
  <si>
    <t>ศูนย์พัฒนาเด็กบ้านไร่ทอน</t>
  </si>
  <si>
    <t>องค์การบริหารส่วนตำบลท่าเรือ</t>
  </si>
  <si>
    <t>ศูนย์พัฒนาเด็กเล็กบ้านท่าศิลา</t>
  </si>
  <si>
    <t>อ.ทุ่งหว้า</t>
  </si>
  <si>
    <t>องค์การบริหารส่วนตำบลนาทอน</t>
  </si>
  <si>
    <t>ศูนย์พัฒนาเด็กผังปาล์ม 1</t>
  </si>
  <si>
    <t>อ.มะนัง</t>
  </si>
  <si>
    <t>องค์การบริหารส่วนตำบลปาล์มพัฒนา</t>
  </si>
  <si>
    <t>ศูนย์พัฒนาเด็กบ้านทุ่งวิมานชัยพัฒน์</t>
  </si>
  <si>
    <t>องค์การบริหารส่วนตำบลบ้านควน</t>
  </si>
  <si>
    <t>ศูนย์พัฒนาเด็กเล็กบ้านปากปิง</t>
  </si>
  <si>
    <t>อ.ละงู</t>
  </si>
  <si>
    <t>ศูนย์พัฒนาเด็กเล็กบ้านนางแก้ว</t>
  </si>
  <si>
    <t>องค์การบริหารส่วนตำบลน้ำผุด</t>
  </si>
  <si>
    <t>ศูนย์พัฒนาเด็กเล็กบ้านตะโละใส</t>
  </si>
  <si>
    <t>ศูนย์พัฒนาเด็กเล็กบ้านคลองขุด</t>
  </si>
  <si>
    <t>องค์การบริหารส่วนตำบลละงู</t>
  </si>
  <si>
    <t>ศูนย์พัฒนาเด็กปฐมวัยศาสตร์ประเสริฐ</t>
  </si>
  <si>
    <t>อ.บางพลี</t>
  </si>
  <si>
    <t>จ.สมุทรปราการ</t>
  </si>
  <si>
    <t>องค์การบริหารส่วนตำบลบางโฉลง</t>
  </si>
  <si>
    <t>ศูนย์พัฒนาเด็กวัดบางโฉลงนอก</t>
  </si>
  <si>
    <t xml:space="preserve">ศูนย์พัฒนาเด็กเล็กสุเหร่าบางปลา  </t>
  </si>
  <si>
    <t>องค์การบริหารส่วนตำบลบางปลา</t>
  </si>
  <si>
    <t>ศูนย์พัฒนาเด็กเล็กวัดมงคลนิมิตร</t>
  </si>
  <si>
    <t>อ.บางเสาธง</t>
  </si>
  <si>
    <t>เทศบาลตำบลบางเสาธง</t>
  </si>
  <si>
    <t>ศูนย์พัฒนาเด็กเล็กบางเสาธง</t>
  </si>
  <si>
    <t>องค์การบริหารส่วนตำบลบางเสาธง</t>
  </si>
  <si>
    <t>ศูนย์พัฒนาเด็กเล็กละมูลรอดศิริ</t>
  </si>
  <si>
    <t>ศูนย์พัฒนาเด็กเล็กวัดบัวโรย</t>
  </si>
  <si>
    <t>ศูนย์พัฒนาเด็กเล็กวัดเสาธงกลาง</t>
  </si>
  <si>
    <t>ศูนย์พัฒนาเด็กเล็กวัดเสาธงนอก</t>
  </si>
  <si>
    <t>ศูนย์พัฒนาเด็กวัดโปรดเกศเชษฐาราม (ศูนย์อบรมเด็กก่อนเกณฑ์วัดโปรดเกศเชษฐาราม)</t>
  </si>
  <si>
    <t>อ.พระประแดง</t>
  </si>
  <si>
    <t>องค์การบริหารส่วนตำบลทรงคนอง</t>
  </si>
  <si>
    <t>ศูนย์พัฒนาเด็กเล็กบางเมือง</t>
  </si>
  <si>
    <t>อ.เมืองสมุทรปราการ</t>
  </si>
  <si>
    <t>เทศบาลตำบลบางเมือง</t>
  </si>
  <si>
    <t>ศูนย์พัฒนาเด็กเล็กเทศบาลเมืองปากน้ำสมุทรปราการ</t>
  </si>
  <si>
    <t>เทศบาลเมืองปากน้ำสมุทรปราการ</t>
  </si>
  <si>
    <t>ศูนย์พัฒนาเด็กเล็กทรัพย์บุญชัย</t>
  </si>
  <si>
    <t>ศูนย์พัฒนาเด็กเล็กท้ายบ้านใหม่</t>
  </si>
  <si>
    <t>เทศบาลตำบลบางปู</t>
  </si>
  <si>
    <t>ศูนย์พัฒนาเด็กเล็กองค์การบริหารส่วนตำบลกระดังงา</t>
  </si>
  <si>
    <t>อ.บางคนที</t>
  </si>
  <si>
    <t>จ.สมุทรสงคราม</t>
  </si>
  <si>
    <t>ศูนย์พัฒนาเด็กเล็กตำบลจอมปลวก</t>
  </si>
  <si>
    <t>ศูนย์พัฒนาเด็กเล็กโรงเรียนวัดแก่นจันทร์</t>
  </si>
  <si>
    <t>ศูนย์พัฒนาเด็กเล็กโรงเรียนวัดธรรมาวุธาราม</t>
  </si>
  <si>
    <t>อ.เมือง สมุทรสงคราม</t>
  </si>
  <si>
    <t>ศูนย์พัฒนาเด็กเล็กบ้านคลองบ่อ</t>
  </si>
  <si>
    <t>ศูนย์พัฒนาเด็กเล็กวัดจันทร์เจริญสุข</t>
  </si>
  <si>
    <t>ศูนย์พัฒนาเด็กเล็กบ้านเขตเมือง</t>
  </si>
  <si>
    <t>ศูนย์พัฒนาเด็กเล็กเทศบาลตำบลสวนหลวง</t>
  </si>
  <si>
    <t>อ.อัมพวา</t>
  </si>
  <si>
    <t>ศูนย์พัฒนาเด็กเล็กชุมชนวัดอัมพวัน</t>
  </si>
  <si>
    <t>ศูนย์พัฒนาเด็กเล็กบ้านวัดปรก</t>
  </si>
  <si>
    <t>ศูนย์พัฒนาเด็กเล็กองค์การบริหารส่วนตำบลแควอ้อม</t>
  </si>
  <si>
    <t>ศูนย์พัฒนาเด็กเล็กรัตนธรรมสาคร</t>
  </si>
  <si>
    <t>อ.บ้านแพ้ว</t>
  </si>
  <si>
    <t>จ.สมุทรสาคร</t>
  </si>
  <si>
    <t>ศูนย์พัฒนาเด็กเล็กสาครตันติคุณ</t>
  </si>
  <si>
    <t>ศูนย์พัฒนาเด็กบ้านโคกเพร็ก</t>
  </si>
  <si>
    <t>อ.ตาพระยา</t>
  </si>
  <si>
    <t>ศูนย์พัฒนาเด็กเล็กบ้านร่มไทร</t>
  </si>
  <si>
    <t>อ.ตราพระยา</t>
  </si>
  <si>
    <t>จ.สระแก้ว</t>
  </si>
  <si>
    <t>ศูนย์พัฒนาเด็กเล็กบ้านแสง์</t>
  </si>
  <si>
    <t>ศูนย์พัฒนาเด็กบ้านโคกแจง</t>
  </si>
  <si>
    <t>ศูนย์พัฒนาเด็กเล็กบ้านมะกอก</t>
  </si>
  <si>
    <t>ศูนย์พัฒนาเด็กเล็กบ้านเขามะกา</t>
  </si>
  <si>
    <t>อ.เมืองสระแก้ว</t>
  </si>
  <si>
    <t>ศูนย์พัฒนาเด็กเล็กบ้านหนองผูกเต่า</t>
  </si>
  <si>
    <t>ศูนย์พัฒนาเด็กเล็กบ้านหนองอีซ้อ</t>
  </si>
  <si>
    <t>ศูนย์พัฒนาเด็กเล็กเทศบาลเมืองวังน้ำเย็น 3</t>
  </si>
  <si>
    <t>อ.วังน้ำเย็น</t>
  </si>
  <si>
    <t>เทศบาลเมืองวังน้ำเย็น</t>
  </si>
  <si>
    <t>ศูนย์พัฒนาเด็กเล็กเทศบาลเมืองวังน้ำเย็น 4</t>
  </si>
  <si>
    <t>ศูนย์พัฒนาเด็กเล็กเทศบาลตำบลวังสมบูรณ์ ที่ 1 (บ้านวังสุริยา)</t>
  </si>
  <si>
    <t>อ.วังสมบูรณ์</t>
  </si>
  <si>
    <t>เทศบาลตำบลวังสมบูรณ์</t>
  </si>
  <si>
    <t>ศูนย์พัฒนาเด็กเล็กเทศบาลตำบลวังสมบูรณ์ ที่ 2 (บ้านโพธิ์เงิน)</t>
  </si>
  <si>
    <t>ศูนย์พัฒนาเด็กเล็กเทศบาลตำบลวังสมบูรณ์ ที่ 3 (บ้านคลองทราย)</t>
  </si>
  <si>
    <t>ศูนย์พัฒนาเด็กเล็กเทศบาลตำบลวังสมบูรณ์ ที่ 4 (บ้านไร่สามสี)</t>
  </si>
  <si>
    <t>ศูนย์พัฒนาเด็กเล็กเทศบาลตำบลวังสมบูรณ์ ที่ 5 (บ้านซับสิงโต)ศูนย์พัฒนาเด็กเล็กเทศบาลตำบลวังสมบูรณ์ ที่ 5 (บ้านซับสิงโต)</t>
  </si>
  <si>
    <t>ศูนย์พัฒนาเด็กเล็กโรงเรียนชำผักแพว</t>
  </si>
  <si>
    <t>อ.แก่งคอย</t>
  </si>
  <si>
    <t>จ.สระบุรี</t>
  </si>
  <si>
    <t>ศูนย์พัฒนาเด็กเล็กบ้านขอนหอม</t>
  </si>
  <si>
    <t>ศูนย์พัฒนาเด็กเล็กตำบลบ้านแก้ง</t>
  </si>
  <si>
    <t>ศูนย์พัฒนาเด็กเล็กสิรินธร วัดมงคลชัยพัฒนา</t>
  </si>
  <si>
    <t>ศูนย์พัฒนาเด็กเล็กเทศบาลตำบลดอนพุด</t>
  </si>
  <si>
    <t>อ.ดอนพุด</t>
  </si>
  <si>
    <t>ศูนย์พัฒนาเด็กเล็กเทศบาลตำบลท่าลาน</t>
  </si>
  <si>
    <t>อ.บ้านหมอ</t>
  </si>
  <si>
    <t>ศูนย์พัฒนาเด็กเล็กเทศบาลตำบลบ้านหมอ</t>
  </si>
  <si>
    <t>ศูนย์พัฒนาเด็กเล็กองค์การบริหารส่วนตำบลเขาวง</t>
  </si>
  <si>
    <t>อ.พระพุทธบาท</t>
  </si>
  <si>
    <t>ศูนย์พัฒนาเด็กเล็กเทศบาลตำบลห้วยป่าหวาย</t>
  </si>
  <si>
    <t>ศูนย์พัฒนาเด็กเล็กองค์การบริหารส่วนตำบลซับสนุ่น</t>
  </si>
  <si>
    <t>อ.มวกเหล็ก</t>
  </si>
  <si>
    <t>ศูนย์พัฒนาเด็กเล็กบ้านลำสมพุง</t>
  </si>
  <si>
    <t>ศูนย์พัฒนาเด็กเล็กบ้านคลองม่วงใต้</t>
  </si>
  <si>
    <t>ศูนย์พัฒนาเด็กเล็กเทศบาลตำบลตะกุด</t>
  </si>
  <si>
    <t>อ.เมืองสระบุรี</t>
  </si>
  <si>
    <t>ศูนย์พัฒนาเด็กเล็กองค์การบริหารส่วนตำบลปากข้าวสาร (โรงเรียนวัดสุวรรณคีรี)</t>
  </si>
  <si>
    <t>ศูนย์พัฒนาเด็กเล็กเทศบาลตำบลคำพราน</t>
  </si>
  <si>
    <t>อ.วังม่วง</t>
  </si>
  <si>
    <t>ศูนย์พัฒนาเด็กเล็กเทศบาลตำบลวิหารแดง</t>
  </si>
  <si>
    <t>อ.วิหารแดง</t>
  </si>
  <si>
    <t>ศูนย์พัฒนาเด็กเล็กวัดใหญ่วันนา</t>
  </si>
  <si>
    <t>อ.หนองแค</t>
  </si>
  <si>
    <t>ศูนย์พัฒนาเด็กเล็กโรงเรียนวัดร่องแซง {กุลไพศาลวิทยา}</t>
  </si>
  <si>
    <t>ศูนย์พัฒนาเด็กเล็กโรงเรียนวัดหนองปลาหมอ</t>
  </si>
  <si>
    <t>ศูนย์พัฒนาเด็กเล็กโรงเรียนบ้านคลองห้า</t>
  </si>
  <si>
    <t>ศูนย์พัฒนาเด็กเล็กองค์การบริหารส่วนตำบลกกแรต</t>
  </si>
  <si>
    <t>อ.กงไกรลาศ</t>
  </si>
  <si>
    <t>จ.สุโขทัย</t>
  </si>
  <si>
    <t>ศูนย์พัฒนาเด็กเล็กบ้านใหม่สุขเกษม</t>
  </si>
  <si>
    <t>ศูนย์พัฒนาเด็กเล็กบ้านนาเชิงคีรี</t>
  </si>
  <si>
    <t>อ.คีรีมาศ</t>
  </si>
  <si>
    <t>ศูนย์พัฒนาเด็กเล็กบ้านนิคมพัฒนา</t>
  </si>
  <si>
    <t>ศูนย์พัฒนาเด็กเล็กองค์การบริหารส่วนตำบลหนองกระดิ่ง</t>
  </si>
  <si>
    <t>ศูนย์พัฒนาเด็กเล็กบ้านแม่ทุเลา</t>
  </si>
  <si>
    <t>อ.ทุ่งเสลี่ยม</t>
  </si>
  <si>
    <t>ศูนยศูนย์พัฒนาเด็กเล็กบ้านโซกม่วง</t>
  </si>
  <si>
    <t>ศูนย์พัฒนาเด็กเล็กหนองเตาปูน</t>
  </si>
  <si>
    <t>อ.บ้านด่านลานหอย</t>
  </si>
  <si>
    <t>ศูนย์พัฒนาเด็กเล็กบ้านภูทอง</t>
  </si>
  <si>
    <t>ศูนย์พัฒนาเด็กเล็กเทศบาลตาบลบ้านกล้วย (โรงเรียนบ้านสนามบินฯ)</t>
  </si>
  <si>
    <t>อ.เมืองสุโขทัย</t>
  </si>
  <si>
    <t>ศูนย์พัฒนาเด็กเล็กบ้านหลุม</t>
  </si>
  <si>
    <t>ศูนย์พัฒนาเด็กเล็กองค์การบริหารส่วนตำบลปากแคว</t>
  </si>
  <si>
    <t>ศูนย์พัฒนาเด็กเล็กเทศบาลเมืองสุโขทัยธานี</t>
  </si>
  <si>
    <t>ศูนย์พัฒนาเด็กเล็กบ้านลานตาบัว</t>
  </si>
  <si>
    <t>ศูนย์พัฒนาเด็กเล็กฟากคลอง</t>
  </si>
  <si>
    <t>อ.ศรีนคร</t>
  </si>
  <si>
    <t>ศูนย์พัฒนาเด็กเล็กตำบลดงคู่</t>
  </si>
  <si>
    <t>อ.ศรีสัชนาลัย</t>
  </si>
  <si>
    <t>ศูนย์พัฒนาเด็กเล็กบ้านภูนก</t>
  </si>
  <si>
    <t>ศูนย์พัฒนาเด็กเล็กตำบลสารจิตร</t>
  </si>
  <si>
    <t>ศูนย์พัฒนาเด็กเล็กองค์การบริหารส่วนตำบลนาขุนไกร</t>
  </si>
  <si>
    <t>อ.ศรีสำโรง</t>
  </si>
  <si>
    <t>ศูนย์พัฒนาเด็กเล็กองค์การบริหารส่วนตำบลบ้านไร่</t>
  </si>
  <si>
    <t>ศูนย์พัฒนาเด็กเล็กหนองกลับ</t>
  </si>
  <si>
    <t>อ.สวรรคโลก</t>
  </si>
  <si>
    <t>ศูนย์พัฒนาเด็กเล็กเทศบาลตำบลดอนเจดีย์</t>
  </si>
  <si>
    <t>อ.ดอนเจดีย์</t>
  </si>
  <si>
    <t>จ.สุพรรณบุรี</t>
  </si>
  <si>
    <t>เทศบาลตำบลดอนเจดีย์</t>
  </si>
  <si>
    <t>ศูนย์พัฒนาเด็กเล็กบ้านหนองปอ</t>
  </si>
  <si>
    <t>อ.เดิมบางนางบวช</t>
  </si>
  <si>
    <t>เทศบาลตำบลหนองกระทุ่ม</t>
  </si>
  <si>
    <t>ศูนย์พัฒนาเด็กเล็กเทศบาลตำบลเขาพระ</t>
  </si>
  <si>
    <t>เทศบาลตำบลเขาพระ</t>
  </si>
  <si>
    <t>ศูนย์พัฒนาเด็กเล็กบ้านคลองชะอม</t>
  </si>
  <si>
    <t>อ.ศรีประจันต์</t>
  </si>
  <si>
    <t>เทศบาลตำบลปลายนา</t>
  </si>
  <si>
    <t>ศูนย์พัฒนาเด็กเล็กบ้านหนองสรวง</t>
  </si>
  <si>
    <t>ศูนย์พัฒนาเด็กเล็กโพธิ์นฤมิตร</t>
  </si>
  <si>
    <t>องค์การบริหารส่วนตำบลดอนปรู</t>
  </si>
  <si>
    <t>ศูนย์พัฒนาเด็กเล็กวัดห้วยสุวรรณวนาราม</t>
  </si>
  <si>
    <t>ศูนย์พัฒนาเด็กเล็กโรงเรียนบ้านห้วยเจริญ</t>
  </si>
  <si>
    <t>เทศบาลตำบลวังน้ำซับ</t>
  </si>
  <si>
    <t>ศูนย์พัฒนาเด็กเล็กโรงเรียนวัดปลายนา</t>
  </si>
  <si>
    <t>ศูนย์พัฒนาเด็กเล็กวัดลาดปลาเค้า</t>
  </si>
  <si>
    <t>องค์การบริหารส่วนตำบลศรีประจันต์</t>
  </si>
  <si>
    <t>ศูนย์พัฒนาเด็กเล็กวัดถั่ว</t>
  </si>
  <si>
    <t>ศูนย์พัฒนาเด็กเล็กวัดม่วงเจริญผล</t>
  </si>
  <si>
    <t>ศูนย์พัฒนาเด็กเล็กโรงเรียนบ้านไผ่ตาโม้</t>
  </si>
  <si>
    <t>อ.สองพี่น้อง</t>
  </si>
  <si>
    <t>องค์การบริหารส่วนตำบลบางตาเถร</t>
  </si>
  <si>
    <t>ศูนย์พัฒนาเด็กเล็กโรงเรียนวัดไผ่โรงวัว</t>
  </si>
  <si>
    <t>ศูนย์พัฒนาเด็กเล็กเทศบาลตำบลสามชุก</t>
  </si>
  <si>
    <t>อ.สามชุก</t>
  </si>
  <si>
    <t>เทศบาลตำบลสามชุก</t>
  </si>
  <si>
    <t>ศูนย์พัฒนาเด็กเล็กบ้านท่าพิกุล</t>
  </si>
  <si>
    <t>องค์การบริหารส่วนตำบลวังลึก</t>
  </si>
  <si>
    <t>ศูนย์พัฒนาเด็กเล็กบ้านวังหลุมพอง</t>
  </si>
  <si>
    <t>อ.อู่ทอง</t>
  </si>
  <si>
    <t>เทศบาลตำบลจรเข้สามพัน</t>
  </si>
  <si>
    <t>ศูนย์พัฒนาเด็กเล็กบ้านนาลาว</t>
  </si>
  <si>
    <t>เทศบาลตำบลท้าวอู่ทอง</t>
  </si>
  <si>
    <t>ศูนย์พัฒนาเด็กเล็กองค์การบริหารส่วนตำบลคลองไทร</t>
  </si>
  <si>
    <t>อ.ท่าฉาง</t>
  </si>
  <si>
    <t>จ.สุราษฎร์ธานี</t>
  </si>
  <si>
    <t>องค์การบริหารส่วนตำบลคลองไทร</t>
  </si>
  <si>
    <t>ศูนย์พัฒนาเด็กเล็กเทศบาลตำบลคลองชะอุ่น 1</t>
  </si>
  <si>
    <t>อ.พนม</t>
  </si>
  <si>
    <t>เทศบาลตำบลคลองชะอุ่น</t>
  </si>
  <si>
    <t>ศูนย์พัฒนาเด็กเล็กเทศบาลตำบลพนม</t>
  </si>
  <si>
    <t>เทศบาลตำบลพนม</t>
  </si>
  <si>
    <t>ศูนย์พัฒนาเด็กเล็กบ้านทุ่งหญ้าแดง</t>
  </si>
  <si>
    <t>อ.พระแสง</t>
  </si>
  <si>
    <t>องค์การบริหารส่วนตำบลสินเจริญ</t>
  </si>
  <si>
    <t>ศูนย์พัฒนาเด็กเล็กโรงเรียนบ้านบางใหญ่สินปุน</t>
  </si>
  <si>
    <t>ศูนย์พัฒนาเด็กเล็กโรงเรียนวัดบางกำยาน</t>
  </si>
  <si>
    <t>ศูนย์พัฒนาเด็กเล็กหมู่บ้านป่าไม้พระราชประสงค์</t>
  </si>
  <si>
    <t>ศูนย์พัฒนาเด็กเล็กบ้านควนนิยม</t>
  </si>
  <si>
    <t>องค์การบริหารส่วนตำบลสินปุน</t>
  </si>
  <si>
    <t>ศูนย์พัฒนาเด็กเล็กบ้านบางรูป</t>
  </si>
  <si>
    <t>ศูนย์พัฒนาเด็กเล็กบ้านบางเหรียง</t>
  </si>
  <si>
    <t>ศูนย์พัฒนาเด็กเล็กโรงเรียนเทศบาล 4 (วัดโพธาวาส)</t>
  </si>
  <si>
    <t>อ.เมืองสุราษฎร์ธานี</t>
  </si>
  <si>
    <t>เทศบาลนครสุราษฎร์ธานี</t>
  </si>
  <si>
    <t>ศูนย์พัฒนาเด็กเล็กบ้านหลวงอุดม</t>
  </si>
  <si>
    <t>อ.จอมพระ</t>
  </si>
  <si>
    <t>จ.สุรินทร์</t>
  </si>
  <si>
    <t>องค์การบริหารส่วนตำบลเมืองลีง</t>
  </si>
  <si>
    <t>ศูนย์พัฒนาเด็กเล็กบ้านตาโต</t>
  </si>
  <si>
    <t>อ.ท่าตูม</t>
  </si>
  <si>
    <t>องค์การบริหารส่วนตำบลพรมเทพ</t>
  </si>
  <si>
    <t>ศูนย์พัฒนาเด็กเล็กบ้านโนนม่วง</t>
  </si>
  <si>
    <t>ศูนย์พัฒนาเด็กเล็กบ้านพรมเทพ</t>
  </si>
  <si>
    <t>ศูนย์พัฒนาเด็กเล็กบ้านสาโรช</t>
  </si>
  <si>
    <t>ศูนย์พัฒนาเด็กเล็กองค์การบริหารส่วนตำบลบัวโคก</t>
  </si>
  <si>
    <t>องค์การบริหารส่วนตำบลบัวโคก</t>
  </si>
  <si>
    <t>ศูนย์พัฒนาเด็กเล็กบ้านโพนงาม</t>
  </si>
  <si>
    <t>อ.ท่าบ่อ</t>
  </si>
  <si>
    <t>จ.หนองคาย</t>
  </si>
  <si>
    <t>ศูนย์พัฒนาเด็กเล็กบ้านกวด - โคกสว่าง</t>
  </si>
  <si>
    <t>ศูนย์อบรมเด็กก่อนเกณฑ์วัดอรัญญาสุนทราลัย</t>
  </si>
  <si>
    <t>อ.โพธิ์ตาก</t>
  </si>
  <si>
    <t>ศูนย์พัฒนาเด็กเล็กบ้านเสริมสุข</t>
  </si>
  <si>
    <t>อ.โพนพิสัย</t>
  </si>
  <si>
    <t>ศูนย์พัฒนาเด็กเล็กบ้านสุขสำราญ</t>
  </si>
  <si>
    <t>ศูนย์พัฒนาเด็กเล็ก อบต.กุดบง</t>
  </si>
  <si>
    <t>ศูนย์พัฒนาเด็กเล็กเทศบาลตำบลปะโค</t>
  </si>
  <si>
    <t>อ.เมืองหนองคาย</t>
  </si>
  <si>
    <t>ศูนย์พัฒนาเด็กเล็กเทศบาลตำบลหนองสองห้อง</t>
  </si>
  <si>
    <t>ศูนย์พัฒนาเด็กเล็กบ้านโนนภูทอง</t>
  </si>
  <si>
    <t>อ.รัตนวาปี</t>
  </si>
  <si>
    <t>ศูนย์พัฒนาเด็กเล็กบ้านหนองเค็ม</t>
  </si>
  <si>
    <t>ศูนย์พัฒนาเด็กเล็กวัดสันติธรรมาราม</t>
  </si>
  <si>
    <t>ศูนย์พัฒนาเด็กเล็กเทศบาลตำบลสังคม</t>
  </si>
  <si>
    <t>อ.สังคม</t>
  </si>
  <si>
    <t>ศูนย์พัฒนาเด็กเล็กบ้านโสกกล้า</t>
  </si>
  <si>
    <t>ศูนย์พัฒนาเด็กเล็กบ้านลำภูพาน</t>
  </si>
  <si>
    <t>ศูนย์พัฒนาเด็กเล็กวัดพรหมประสิทธิ์</t>
  </si>
  <si>
    <t>อ.โนนสัง</t>
  </si>
  <si>
    <t>จ.หนองบัวลำภู</t>
  </si>
  <si>
    <t>ศูนย์พัฒนาเด็กเล็กบ้านโนนเรียง</t>
  </si>
  <si>
    <t>อ.เมืองหนองบัวลำภู</t>
  </si>
  <si>
    <t>ศูนย์พัฒนาเด็กเล็กวัดสระธาตุ</t>
  </si>
  <si>
    <t>ศูนย์พัฒนาเด็กเล็กโรงเรียนบ้านชะไว(ชวลิตวิทยาคาร)</t>
  </si>
  <si>
    <t>อ.ไชโย</t>
  </si>
  <si>
    <t>จ.อ่างทอง</t>
  </si>
  <si>
    <t>เทศบาลตำบลไชโย</t>
  </si>
  <si>
    <t>ศูนย์พัฒนาเด็กเล็กโรงเรียนเทศบาลวัดแจ้ง (ราชปริยัติบำรุง)</t>
  </si>
  <si>
    <t>อ.ป่าโมก</t>
  </si>
  <si>
    <t>เทศบาลตำบลป่าโมก</t>
  </si>
  <si>
    <t>ศูนย์พัฒนาเด็กเล็กบ้านวิหารแดง</t>
  </si>
  <si>
    <t>ศูนย์พัฒนาเด็กเล็กองค์การบริหารส่วนตำบลบางเจ้าฉ่า</t>
  </si>
  <si>
    <t>อ.โพธิ์ทอง</t>
  </si>
  <si>
    <t>ศูนย์พัฒนาเด็กเล็กองค์การบริหารส่วนตำบลบางพลับ</t>
  </si>
  <si>
    <t>ศูนย์พัฒนาเด็กเล็กเทศบาลเมืองอ่างทอง</t>
  </si>
  <si>
    <t>อ.เมืองอ่างทอง</t>
  </si>
  <si>
    <t>เทศบาลเมืองอ่างทอง</t>
  </si>
  <si>
    <t>ศูนย์พัฒนาเด็กเล็กองค์การบริหารส่วนตำบลบ้านอิฐ</t>
  </si>
  <si>
    <t>ศูนย์พัฒนาเด็กเล็กโรงเรียนวัดลิ้นทอง</t>
  </si>
  <si>
    <t>ศูนย์พัฒนาเด็กเล็กเทศบาลตำบลวิเศษไชยชาญ</t>
  </si>
  <si>
    <t>อ.วิเศษชัยชาญ</t>
  </si>
  <si>
    <t>เทศบาลตำบลวิเศษไชยชาญ</t>
  </si>
  <si>
    <t>ศูนย์พัฒนาเด็กเล็กเทศบาลตำบลม่วงเตี้ย</t>
  </si>
  <si>
    <t>เทศบาลตำบลม่วงเตี้ย</t>
  </si>
  <si>
    <t>ศูนย์พัฒนาเด็กเล็กวัดโบสถ์</t>
  </si>
  <si>
    <t>อ.สามโก้</t>
  </si>
  <si>
    <t>ศูนย์พัฒนาเด็กเล็กโรงเรียนบ้านดอนตาวง</t>
  </si>
  <si>
    <t>ศูนย์พัฒนาเด็กเล็กองค์การบริหารส่วนตำบลราชสถิตย์</t>
  </si>
  <si>
    <t>จ.อ่างทอง.</t>
  </si>
  <si>
    <t>ศูนย์พัฒนาเด็กเล็กบ้านพุทธรักษา</t>
  </si>
  <si>
    <t>อ.ชานุมาน</t>
  </si>
  <si>
    <t>จ.อำนาจเจริญ</t>
  </si>
  <si>
    <t>เทศบาลตำบลโคกก่ง</t>
  </si>
  <si>
    <t>ศูนย์พัฒนาเด็กเล็กโคกเจริญ</t>
  </si>
  <si>
    <t>ศูนย์พัฒนาเด็กเล็กวัดสามแยกชมภู</t>
  </si>
  <si>
    <t>อ.ปทุมราชวงศา</t>
  </si>
  <si>
    <t>เทศบาลตำบลนาป่าแซง</t>
  </si>
  <si>
    <t>ศูนย์พัฒนาเด็กเล็กเทศบาลตำบลพนา</t>
  </si>
  <si>
    <t>อ.พนา</t>
  </si>
  <si>
    <t>เทศบาลตำบลพนา</t>
  </si>
  <si>
    <t>ศูนย์พัฒนาเด็กเล็กบ้านเสารีก</t>
  </si>
  <si>
    <t>เทศบาลตำบลพระเหลา</t>
  </si>
  <si>
    <t>ศูนย์พัฒนาเด็กเล็กเทศบาลตำบลน้ำปลีก</t>
  </si>
  <si>
    <t>อ.เมืองอำนาจเจริญ</t>
  </si>
  <si>
    <t>เทศบาลตำบลน้ำปลีก</t>
  </si>
  <si>
    <t>ศูนย์พัฒนาเด็กเล็กตำบลปลาค้าว</t>
  </si>
  <si>
    <t>ศูนย์พัฒนาเด็กเล็กบ้านดอนชี</t>
  </si>
  <si>
    <t>อ.ลืออำนาจ</t>
  </si>
  <si>
    <t>ศูนย์พัฒนาเด็กเล็กบ้านฟ้าห่วน</t>
  </si>
  <si>
    <t>ศูนย์อบรมเด็กก่อนเกณฑ์วัดไร่ขี</t>
  </si>
  <si>
    <t>ศูนย์พัฒนาเด็กเล็กบ้านโพนทอง</t>
  </si>
  <si>
    <t>อ.เสนางคนิคม</t>
  </si>
  <si>
    <t>ศูนย์พัฒนาเด็กเล็กบ้านป่าหวาย</t>
  </si>
  <si>
    <t>ศูนย์พัฒนาเด็กเล็กบ้านหนองสามสี</t>
  </si>
  <si>
    <t>ศูนย์พัฒนาเด็กเล็กบ้านหนองไฮ</t>
  </si>
  <si>
    <t>ศูนย์พัฒนาเด็กเล็กบ้านเค็งใหญ่</t>
  </si>
  <si>
    <t>อ.หัวตะพาน</t>
  </si>
  <si>
    <t>เทศบาลตำบลเค็งใหญ่</t>
  </si>
  <si>
    <t>ศูนย์พัฒนาเด็กเล็กวัดโพธิ์ศรี</t>
  </si>
  <si>
    <t>อ.กุดจับ</t>
  </si>
  <si>
    <t>จ.อุดรธานี</t>
  </si>
  <si>
    <t>ศูนย์พัฒนาเด็กเล็กวัดศรีชมชื่น</t>
  </si>
  <si>
    <t>ศูนย์พัฒนาเด็กเล็กวัดแก้วสว่าง</t>
  </si>
  <si>
    <t>ศูนย์พัฒนาเด็กเล็กวัดป่าลำภู</t>
  </si>
  <si>
    <t>ศูนย์พัฒนาเด็กเล็กวัดสังคมวิทยาราม</t>
  </si>
  <si>
    <t>ศูนย์พัฒนาเด็กเล็กบ้านผัง 3 ใหม่</t>
  </si>
  <si>
    <t>ศูนย์พัฒนาเด็กเล็กบ้านจอมศรี</t>
  </si>
  <si>
    <t>อ.เพ็ญ</t>
  </si>
  <si>
    <t>ศูนย์พัฒนาเด็กเล็กบ้านโนนศรีสมบูรณ์</t>
  </si>
  <si>
    <t>ศูนย์พัฒนาเด็กเล็กบ้านดงยาง</t>
  </si>
  <si>
    <t>ศูนย์พัฒนาเด็กเล็กบ้านหนองบ่อ</t>
  </si>
  <si>
    <t>ศูนย์พัฒนาเด็กเล็กบ้านนารายณ์</t>
  </si>
  <si>
    <t>ศูนย์พัฒนาเด็กเล็กวัดศรีดงเย็น</t>
  </si>
  <si>
    <t>ศูนย์พัฒนาเด็กเล็กบ้านหนองนกเขียน</t>
  </si>
  <si>
    <t>ศูนย์พัฒนาเด็กเล็กโรงเรียนบ้านป่าก้าวดอนแดง</t>
  </si>
  <si>
    <t>ศูนย์พัฒนาเด็กเล็กโรงเรียนบ้านศรีบุญเรือง</t>
  </si>
  <si>
    <t>ศูนย์พัฒนาเด็กเล็กโรงเรียนบ้านหลวงหัวสวย</t>
  </si>
  <si>
    <t>ศูนย์พัฒนาเด็กเล็กวัดจำปา</t>
  </si>
  <si>
    <t>ศูนย์พัฒนาเด็กเล็กวัดลำดวน</t>
  </si>
  <si>
    <t>ศูนย์พัฒนาเด็กเล็กเทศบาลตำบลนิคมสงเคราะห์</t>
  </si>
  <si>
    <t>อ.เมืองอุดรธานี</t>
  </si>
  <si>
    <t>ศูนย์พัฒนาเด็กเล็กบ้านโนนสมบูรณ์</t>
  </si>
  <si>
    <t>ศูนย์พัฒนาเด็กเล็กบ้านผก</t>
  </si>
  <si>
    <t>ศูนย์พัฒนาเด็กเล็กวัดศรีเมืองคุณ</t>
  </si>
  <si>
    <t>ศูนย์พัฒนาเด็กเล็กบ้านข้าวสารน้อย</t>
  </si>
  <si>
    <t>ศูนย์พัฒนาเด็กเล็กบ้านชัยพร</t>
  </si>
  <si>
    <t>ศูนย์พัฒนาเด็กเล็กบ้านโนนงาม</t>
  </si>
  <si>
    <t>ศูนย์พัฒนาเด็กเล็กบ้านดู่</t>
  </si>
  <si>
    <t>ศูนย์พัฒนาเด็กเล็กบ้านเม่น</t>
  </si>
  <si>
    <t>ศูนย์พัฒนาเด็กเล็กวัดอรุณปทุมมาราม</t>
  </si>
  <si>
    <t>ศูนย์พัฒนาเด็กเล็กบ้านบึง</t>
  </si>
  <si>
    <t>ศูนย์พัฒนาเด็กเล็กกุดหมากไฟ</t>
  </si>
  <si>
    <t>อ.หนองวัดซอ</t>
  </si>
  <si>
    <t>ศูนย์พัฒนาเด็กเล็กเทศบาลตำบลบ้านแก่ง</t>
  </si>
  <si>
    <t>อ.ตรอน</t>
  </si>
  <si>
    <t>จ.อุตรดิตถ์</t>
  </si>
  <si>
    <t>เทศบาลตำบลบ้านแก่ง</t>
  </si>
  <si>
    <t>ศูนย์พัฒนาเด็กเล็กบ้านในเมือง</t>
  </si>
  <si>
    <t>อ.พิชัย</t>
  </si>
  <si>
    <t>เทศบาลตำบลในเมือง</t>
  </si>
  <si>
    <t>ศูนย์พัฒนาเด็กเล็กชุมชนบ้านดง</t>
  </si>
  <si>
    <t>องค์การบริหารส่วนตำบลพญาแมน</t>
  </si>
  <si>
    <t>ศูนย์พัฒนาเด็กเล็กองค์การบริหารส่วนตำบลบ้านหม้อ</t>
  </si>
  <si>
    <t>องค์การบริหารส่วนตำบลบ้านหม้อ</t>
  </si>
  <si>
    <t>ศูนย์พัฒนาเด็กเล็กบ้านสองคอน</t>
  </si>
  <si>
    <t>อ.ฟากท่า</t>
  </si>
  <si>
    <t>องค์การบริหารส่วนตำบลสองคอน</t>
  </si>
  <si>
    <t>ศูนย์พัฒนาเด็กเล็กบ้านหนองหัวนา</t>
  </si>
  <si>
    <t>ศูนย์พัฒนาเด็กเล็กองค์การบริหารส่วนตำบลฟากท่า</t>
  </si>
  <si>
    <t>องค์การบริหารส่วนตำบลฟากท่า</t>
  </si>
  <si>
    <t>ศูนย์พัฒนาเด็กเล็กโรงเรียนวัดพระฝาง</t>
  </si>
  <si>
    <t>เทศบาลตำบลผาจุก</t>
  </si>
  <si>
    <t>ศูนย์พัฒนาเด็กเล็กโรงเรียนวัดนาทะเลบ้านคุ้ม</t>
  </si>
  <si>
    <t>อ.ลับแล</t>
  </si>
  <si>
    <t>องค์การบริหารส่วนตำบลชัยจุมพล</t>
  </si>
  <si>
    <t>ศูนย์พัฒนาเด็กเล็กโรงเรียนวัดน้ำใส</t>
  </si>
  <si>
    <t>ศูนย์พัฒนาเด็กเล็กโรงเรียนวัดห้องสูง</t>
  </si>
  <si>
    <t>ศูนย์พัฒนาเด็กเล็กเทศบาลตำบลหนองสระ</t>
  </si>
  <si>
    <t xml:space="preserve">อ.ทัพทัน </t>
  </si>
  <si>
    <t>จ.อุทัยธานี</t>
  </si>
  <si>
    <t>เทศบาลตำบลหนองสระ</t>
  </si>
  <si>
    <t>ศูนย์พัฒนาเด็กเล็กบ้านตลุกหมู</t>
  </si>
  <si>
    <t>ศูนย์พัฒนาเด็กเล็กบ้านทัพหลวงร่วมใจ</t>
  </si>
  <si>
    <t>อ.บ้านไร่</t>
  </si>
  <si>
    <t>ศูนย์พัฒนาเด็กเล็กบ้านคลองเสลา</t>
  </si>
  <si>
    <t>ศูนย์พัฒนาเด็กเล็กบ้านเขาลูกโล่</t>
  </si>
  <si>
    <t>ศูนย์พัฒนาเด็กเล็กบ้านอีมาดอีทราย</t>
  </si>
  <si>
    <t xml:space="preserve">อ.บ้านไร่  </t>
  </si>
  <si>
    <t>ศูนย์พัฒนาเด็กเล็กบ้านใหม่คลองอังวะ</t>
  </si>
  <si>
    <t xml:space="preserve">อ.บ้านไร่   </t>
  </si>
  <si>
    <t>ศูนย์พัฒนาเด็กเล็กองค์การบริหารส่วนตำบลหนองแก</t>
  </si>
  <si>
    <t xml:space="preserve">อ.เมืองอุทัยธานี  </t>
  </si>
  <si>
    <t>เทศบาลตำบลหนองแก</t>
  </si>
  <si>
    <t>ศูนย์พัฒนาเด็กเล็กองค์การบริหารส่วนตำบลเนินแจง</t>
  </si>
  <si>
    <t>ศูนย์พัฒนาเด็กเล็กบ้านหนองโพธิ์</t>
  </si>
  <si>
    <t>ศูนย์พัฒนาเด็กเล็กบ้านบุ่งอ้ายเจี้ยม</t>
  </si>
  <si>
    <t>อ.ลานสัก</t>
  </si>
  <si>
    <t>ศูนย์พัฒนาเด็กเล็กบ้านหลุมเข้า</t>
  </si>
  <si>
    <t>อ.หนองขาหย่าง</t>
  </si>
  <si>
    <t>ศูนย์พัฒนาเด็กเล็กบ้านท่าชะอม</t>
  </si>
  <si>
    <t xml:space="preserve">อ.หนองฉาง </t>
  </si>
  <si>
    <t>ศูนย์พัฒนาเด็กเล็กตำบลหนองนางนวล</t>
  </si>
  <si>
    <t>ศูนย์พัฒนาเด็กเล็กบ้านคลองแห้งวิทยา</t>
  </si>
  <si>
    <t>อ.ห้วยคต</t>
  </si>
  <si>
    <t>ศูนย์พัฒนาเด็กเล็กบ้านสมอทอง</t>
  </si>
  <si>
    <t>ศูนย์พัฒนาเด็กเล็กบ้านขามป้อม</t>
  </si>
  <si>
    <t>อ.เขมราฐ</t>
  </si>
  <si>
    <t>จ.อุบลราชธานี</t>
  </si>
  <si>
    <t>เทศบาลตำบลขามป้อม</t>
  </si>
  <si>
    <t>ศูนย์อบรมเด็กก่อนเกณฑ์ในวัดสระบัว</t>
  </si>
  <si>
    <t>เทศบาลตำบลหนองผือ</t>
  </si>
  <si>
    <t>ศูนย์อบรมเด็กก่อนเกณฑ์ในวัดอรุณสวัสดิ์</t>
  </si>
  <si>
    <t>ศูนย์พัฒนาเด็กเล็กเทศบาลตำบลขามป้อม 2</t>
  </si>
  <si>
    <t>ศูนย์พัฒนาเด็กเล็กยาง</t>
  </si>
  <si>
    <t>อ.ดอนมดแดง</t>
  </si>
  <si>
    <t>ศูนย์พัฒนาเด็กเล็กวังพระวังไฮ</t>
  </si>
  <si>
    <t>ศูนย์พัฒนาเด็กเล็กบ้านนาทุ่ง</t>
  </si>
  <si>
    <t>อ.เดชอุดม</t>
  </si>
  <si>
    <t>เทศบาลตำบลกุดประทาย</t>
  </si>
  <si>
    <t>ศูนย์พัฒนาเด็กเล็กวัดศีลาราม</t>
  </si>
  <si>
    <t>อ.ตระการพืชผล</t>
  </si>
  <si>
    <t>ศูนย์พัฒนาเด็กเล็กบ้านค้อน้อย</t>
  </si>
  <si>
    <t>อ.นาตาล</t>
  </si>
  <si>
    <t>ศูนย์พัฒนาเด็กเล็กองค์การบริหารส่วนตำบลกองโพน (สมสะอาด)</t>
  </si>
  <si>
    <t>ศูนย์พัฒนาเด็กเล็กองค์การบริหารส่วนตำบลกองโพน (กองโพน)</t>
  </si>
  <si>
    <t>ศูนย์พัฒนาเด็กเล็กบ้านดอนสำราญ</t>
  </si>
  <si>
    <t>อ.พิบูลมังสาหาร</t>
  </si>
  <si>
    <t>เทศบาลตำบลกุดชมภู</t>
  </si>
  <si>
    <t>ศูนย์พัฒนาเด็กเล็กบ้านโนนเจริญ</t>
  </si>
  <si>
    <t>ศูนย์พัฒนาเด็กเล็กบ้านยอดดอนชี</t>
  </si>
  <si>
    <t>ศูนย์พัฒนาเด็กเล็กบ้านขามใหญ่</t>
  </si>
  <si>
    <t>อ.เมืองอุบลราชธานี</t>
  </si>
  <si>
    <t>เทศบาลตำบลขามใหญ่</t>
  </si>
  <si>
    <t>ศูนย์พัฒนาเด็กเล็กประชาสามัคคี</t>
  </si>
  <si>
    <t>ศูนย์พัฒนาเด็กเล็กบ้านหัวคำ</t>
  </si>
  <si>
    <t>ศูนย์พัฒนาเด็กเล็กวัดใต้พระเจ้าใหญ่องค์ตื้อ</t>
  </si>
  <si>
    <t>เทศบาลนครอุบลราชธานี</t>
  </si>
  <si>
    <t>ศูนย์พัฒนาเด็กเล็กวัดมหาวนาราม</t>
  </si>
  <si>
    <t>ศูนย์พัฒนาเด็กเล็ก อบต.กระโสบ</t>
  </si>
  <si>
    <t>ศูนย์พัฒนาเด็กเล็กบ้านทุ่งขุนใหญ่</t>
  </si>
  <si>
    <t>ศูนย์พัฒนาเด็กเล็กบ้านหนองไหล</t>
  </si>
  <si>
    <t>ศูนย์พัฒนาเด็กเล็กบ้านหนองขอน</t>
  </si>
  <si>
    <t>ศูนย์พัฒนาเด็กเล็กประจำตำบลหัวเรือ</t>
  </si>
  <si>
    <t>ศูนย์พัฒนาเด็กเล็กโรงเรียนเทศบาล 3 สามัคคีวิทยาคาร</t>
  </si>
  <si>
    <t>สำนักงานเขตพื้นที่การศึกษาประถมศึกษาอุบลราชธานี เขต 1</t>
  </si>
  <si>
    <t>ศูนย์พัฒนาเด็กเล็กบ้านผึ้งโดม</t>
  </si>
  <si>
    <t>อ.สว่างวีระวงศ์</t>
  </si>
  <si>
    <t>ศูนย์พัฒนาเด็กเล็กบ้านใหม่สารภี</t>
  </si>
  <si>
    <t>เทศบาลตำบลท่าช้าง</t>
  </si>
  <si>
    <t>องค์การบริหารส่วนตำบลวังควง</t>
  </si>
  <si>
    <t>องค์การบริหารส่วนตำบลเพชรชมภู</t>
  </si>
  <si>
    <t>องค์การบริหารส่วนตำบลไตรตรึงษ์</t>
  </si>
  <si>
    <t>องค์การบริหารส่วนตำบลทรงธรรม</t>
  </si>
  <si>
    <t>องค์การบริหารส่วนตำบลขุนช่อง</t>
  </si>
  <si>
    <t>องค์การบริหารส่วนตำบลเขาวงกต</t>
  </si>
  <si>
    <t>องค์การบริหารส่วนตำบลคลองขุด</t>
  </si>
  <si>
    <t>องค์การบริหารส่วนตำบลบางกะไชย</t>
  </si>
  <si>
    <t>องค์การบริหารส่วนตำบลคลองเขื่อน</t>
  </si>
  <si>
    <t>องค์การบริหารส่วนตำบลบางเล่า</t>
  </si>
  <si>
    <t>องค์การบริหารส่วนตำบลคลองตะเกรา</t>
  </si>
  <si>
    <t>องค์การบริหารส่วนตำบลท่าตะเกียบ</t>
  </si>
  <si>
    <t>องค์การบริหารส่วนตำบลบางสวน</t>
  </si>
  <si>
    <t>องค์การบริหารส่วนตำบลเสม็ดเหนือ</t>
  </si>
  <si>
    <t>องค์การบริหารส่วนตำบลดอนฉิมพลี</t>
  </si>
  <si>
    <t>องค์การบริหารส่วนตำบลหมอนทอง</t>
  </si>
  <si>
    <t>องค์การบริหารส่วนตำบลสองคลอง</t>
  </si>
  <si>
    <t>องค์การบริหารส่วนตำบลเกาะขนุน</t>
  </si>
  <si>
    <t>องค์การบริหารส่วนตำบลหนองยาว</t>
  </si>
  <si>
    <t>องค์การบริหารส่วนตำบลบางตีนเป็ด</t>
  </si>
  <si>
    <t>องค์การบริหารส่วนตำบลคู้ยายหมี</t>
  </si>
  <si>
    <t>องค์การบริหารส่วนตำบลท่ากระดาน</t>
  </si>
  <si>
    <t>องค์การบริหารส่วนตำบลทุ่งพระยา</t>
  </si>
  <si>
    <t>องค์การบริหารส่วนตำบลบ้านเก่า</t>
  </si>
  <si>
    <t>องค์การบริหารส่วนตำบลพลูตาหลวง</t>
  </si>
  <si>
    <t>องค์การบริหารส่วนตำบลกะบกเตี้ย</t>
  </si>
  <si>
    <t>องค์การบริหารส่วนตำบลสุขเดือนห้า</t>
  </si>
  <si>
    <t>องค์การบริหารส่วนตำบลท่าชัย</t>
  </si>
  <si>
    <t>องค์การบริหารส่วนตำบลเที่ยงแท้</t>
  </si>
  <si>
    <t>องค์การบริหารส่วนตำบลวังไก่เถื่อน</t>
  </si>
  <si>
    <t>องค์การบริหารส่วนตำบลกุดเลาะ</t>
  </si>
  <si>
    <t>องค์การบริหารส่วนตำบลหัวทะเล</t>
  </si>
  <si>
    <t>องค์การบริหารส่วนตำบลตับเต่า</t>
  </si>
  <si>
    <t>องค์การบริหารส่วนตำบลเวียง</t>
  </si>
  <si>
    <t>องค์การบริหารส่วนตำบลปอ</t>
  </si>
  <si>
    <t>องค์การบริหารส่วนตำบลเวียงห้าว</t>
  </si>
  <si>
    <t>องค์การบริหารส่วนตำบลสันกลาง</t>
  </si>
  <si>
    <t>องค์การบริหารส่วนตำบลจอมหมอกแก้ว</t>
  </si>
  <si>
    <t>องค์การบริหารส่วนตำบลสันป่ายาง</t>
  </si>
  <si>
    <t>องค์การบริหารส่วนตำบลทุ่งปี้</t>
  </si>
  <si>
    <t>องค์การบริหารส่วนตำบลท่าตอน</t>
  </si>
  <si>
    <t>องค์การบริหารส่วนตำบลแม่นาวาง</t>
  </si>
  <si>
    <t>องค์การบริหารส่วนตำบลทุ่งนนทรี</t>
  </si>
  <si>
    <t>องค์การบริหารส่วนตำบลด่านชุมพล</t>
  </si>
  <si>
    <t>องค์การบริหารส่วนตำบลบ่อพลอย</t>
  </si>
  <si>
    <t>องค์การบริหารส่วนตำบลห้วงน้ำขาว</t>
  </si>
  <si>
    <t>องค์การบริหารส่วนตำบลตากออก</t>
  </si>
  <si>
    <t>องค์การบริหารส่วนตำบลน้ำรึม</t>
  </si>
  <si>
    <t>องค์การบริหารส่วนตำบลท่าสายลวด</t>
  </si>
  <si>
    <t>องค์การบริหารส่วนตำบลนาโบสถ์</t>
  </si>
  <si>
    <t>องค์การบริหารส่วนตำบลประดาง</t>
  </si>
  <si>
    <t>องค์การบริหารส่วนตำบลบ้านนา</t>
  </si>
  <si>
    <t>องค์การบริหารส่วนตำบลยกกระบัตร</t>
  </si>
  <si>
    <t>องค์การบริหารส่วนตำบลวังจันทร์</t>
  </si>
  <si>
    <t>องค์การบริหารส่วนตำบลสามเงา</t>
  </si>
  <si>
    <t>องค์การบริหารส่วนตำบลห้วยหมอนทอง</t>
  </si>
  <si>
    <t>องค์การบริหารส่วนตำบลบ้านหลวง</t>
  </si>
  <si>
    <t>องค์การบริหารส่วนตำบลห้วยด้วน</t>
  </si>
  <si>
    <t>องค์การบริหารส่วนตำบลนครชัยศรี</t>
  </si>
  <si>
    <t>องค์การบริหารส่วนตำบลไทรงาม</t>
  </si>
  <si>
    <t>องค์การบริหารส่วนตำบลนราภิรมย์</t>
  </si>
  <si>
    <t>องค์การบริหารส่วนตำบลตาก้อง</t>
  </si>
  <si>
    <t>องค์การบริหารส่วนตำบลบางแขม</t>
  </si>
  <si>
    <t>องค์การบริหารส่วนตำบลคลองใหม่</t>
  </si>
  <si>
    <t>องค์การบริหารส่วนตำบลบ้านใหม่</t>
  </si>
  <si>
    <t>องค์การบริหารส่วนตำบลพระกลางทุ่ง</t>
  </si>
  <si>
    <t>องค์การบริหารส่วนตำบลหนองเทาใหญ่</t>
  </si>
  <si>
    <t>องค์การบริหารส่วนตำบลบ้านผึ้ง</t>
  </si>
  <si>
    <t>องค์การบริหารส่วนตำบลบางตาหงาย</t>
  </si>
  <si>
    <t>องค์การบริหารส่วนตำบลแม่เล่ย์</t>
  </si>
  <si>
    <t>องค์การบริหารส่วนตำบลวังซ่าน</t>
  </si>
  <si>
    <t>องค์การบริหารส่วนตำบลแม่วงก์</t>
  </si>
  <si>
    <t>องค์การบริหารส่วนตำบลบ้านฟ้า</t>
  </si>
  <si>
    <t>องค์การบริหารส่วนตำบลน้ำเกี๋ยน</t>
  </si>
  <si>
    <t>องค์การบริหารส่วนตำบลเรือง</t>
  </si>
  <si>
    <t>องค์การบริหารส่วนตำบลส้าน</t>
  </si>
  <si>
    <t>องค์การบริหารส่วนตำบลอ่ายนาไล</t>
  </si>
  <si>
    <t>องค์การบริหารส่วนตำบลพงษ์</t>
  </si>
  <si>
    <t>องค์การบริหารส่วนตำบลบ้านต้อง</t>
  </si>
  <si>
    <t>องค์การบริหารส่วนตำบลท่ากกแดง</t>
  </si>
  <si>
    <t>องค์การบริหารส่วนตำบลคำแก้ว</t>
  </si>
  <si>
    <t>องค์การบริหารส่วนตำบลโพธิ์หมากแข้ง</t>
  </si>
  <si>
    <t>องค์การบริหารส่วนตำบลบุ่งคล้า</t>
  </si>
  <si>
    <t>องค์การบริหารส่วนตำบลหนองยอง</t>
  </si>
  <si>
    <t>องค์การบริหารส่วนตำบลหนองหัวช้าง</t>
  </si>
  <si>
    <t>องค์การบริหารส่วนตำบลชัยพร</t>
  </si>
  <si>
    <t>องค์การบริหารส่วนตำบลโนนสมบูรณ์</t>
  </si>
  <si>
    <t>องค์การบริหารส่วนตำบลนาสิงห์</t>
  </si>
  <si>
    <t>องค์การบริหารส่วนตำบลหนองทุ่ม</t>
  </si>
  <si>
    <t>องค์การบริหารส่วนตำบลสูงเนิน</t>
  </si>
  <si>
    <t>องค์การบริหารส่วนตำบลปะเคียบ</t>
  </si>
  <si>
    <t>องค์การบริหารส่วนตำบลตูมใหญ่</t>
  </si>
  <si>
    <t>องค์การบริหารส่วนตำบลหนองกง</t>
  </si>
  <si>
    <t>องค์การบริหารส่วนตำบลหนองยายพิมพ์</t>
  </si>
  <si>
    <t>องค์การบริหารส่วนตำบลศรีสว่าง</t>
  </si>
  <si>
    <t>องค์การบริหารส่วนตำบลดงอีจาน</t>
  </si>
  <si>
    <t>องค์การบริหารส่วนตำบลโนนสุวรรณ</t>
  </si>
  <si>
    <t>องค์การบริหารส่วนตำบลจรเข้มาก</t>
  </si>
  <si>
    <t>องค์การบริหารส่วนตำบลโคกขมิ้น</t>
  </si>
  <si>
    <t>องค์การบริหารส่วนตำบลหายโศก</t>
  </si>
  <si>
    <t>องค์การบริหารส่วนตำบลบัวทอง</t>
  </si>
  <si>
    <t>องค์การบริหารส่วนตำบลโคกกลาง</t>
  </si>
  <si>
    <t>องค์การบริหารส่วนตำบลเมืองฝ้าย</t>
  </si>
  <si>
    <t>องค์การบริหารส่วนตำบลไทยสามัคคี</t>
  </si>
  <si>
    <t>องค์การบริหารส่วนตำบลวังท่าช้าง</t>
  </si>
  <si>
    <t>องค์การบริหารส่วนตำบลหนองกี่</t>
  </si>
  <si>
    <t>องค์การบริหารส่วนตำบลหาดนางแก้ว</t>
  </si>
  <si>
    <t>องค์การบริหารส่วนตำบลบุพราหมณ์</t>
  </si>
  <si>
    <t>องค์การบริหารส่วนตำบลสำพันตา</t>
  </si>
  <si>
    <t>องค์การบริหารส่วนตำบลแก่งดินสอ</t>
  </si>
  <si>
    <t>องค์การบริหารส่วนตำบลบางพลวง</t>
  </si>
  <si>
    <t>องค์การบริหารส่วนตำบลบ้านหอย</t>
  </si>
  <si>
    <t>องค์การบริหารส่วนตำบลเนินหอม</t>
  </si>
  <si>
    <t>องค์การบริหารส่วนตำบลบ้านพระ</t>
  </si>
  <si>
    <t>องค์การบริหารส่วนตำบลไม้เค็ด</t>
  </si>
  <si>
    <t>องค์การบริหารส่วนตำบลท่าตูม</t>
  </si>
  <si>
    <t>องค์การบริหารส่วนตำบลหนองโพรง</t>
  </si>
  <si>
    <t>องค์การบริหารส่วนตำบลโคกไทย</t>
  </si>
  <si>
    <t>องค์การบริหารส่วนตำบลร่มเย็น</t>
  </si>
  <si>
    <t>องค์การบริหารส่วนตำบลห้วยเฮี้ย</t>
  </si>
  <si>
    <t>องค์การบริหารส่วนตำบลนครป่าหมาก</t>
  </si>
  <si>
    <t>องค์การบริหารส่วนตำบลคุยม่วง</t>
  </si>
  <si>
    <t>องค์การบริหารส่วนตำบลชุมแสงสงคราม</t>
  </si>
  <si>
    <t>องค์การบริหารส่วนตำบลท่านางงาม</t>
  </si>
  <si>
    <t>องค์การบริหารส่วนตำบลบึงกอก</t>
  </si>
  <si>
    <t>องค์การบริหารส่วนตำบลวังอิทก</t>
  </si>
  <si>
    <t>องค์การบริหารส่วนตำบลหนองกุลา</t>
  </si>
  <si>
    <t>องค์การบริหารส่วนตำบลตลุกเทียม</t>
  </si>
  <si>
    <t>องค์การบริหารส่วนตำบลพรหมพิราม</t>
  </si>
  <si>
    <t>องค์การบริหารส่วนตำบลบ้านกร่าง</t>
  </si>
  <si>
    <t>องค์การบริหารส่วนตำบลสมอแข</t>
  </si>
  <si>
    <t>องค์การบริหารส่วนตำบลหินลาด</t>
  </si>
  <si>
    <t>องค์การบริหารส่วนตำบลดงมูลเหล็ก</t>
  </si>
  <si>
    <t>องค์การบริหารส่วนตำบลบ้านโคก</t>
  </si>
  <si>
    <t>องค์การบริหารส่วนตำบลห้วยใหญ่</t>
  </si>
  <si>
    <t>องค์การบริหารส่วนตำบลซับน้อย</t>
  </si>
  <si>
    <t>องค์การบริหารส่วนตำบลซับสมบูรณ์</t>
  </si>
  <si>
    <t>องค์การบริหารส่วนตำบลภูน้ำหยด</t>
  </si>
  <si>
    <t>องค์การบริหารส่วนตำบลขามเฒ่าพัฒนา</t>
  </si>
  <si>
    <t>องค์การบริหารส่วนตำบลนาสีนวล</t>
  </si>
  <si>
    <t>องค์การบริหารส่วนตำบลศรีสุข</t>
  </si>
  <si>
    <t>องค์การบริหารส่วนตำบลกุดรัง</t>
  </si>
  <si>
    <t>องค์การบริหารส่วนตำบลหนองโก</t>
  </si>
  <si>
    <t>องค์การบริหารส่วนตำบลหนองบัวแก้ว</t>
  </si>
  <si>
    <t>องค์การบริหารส่วนตำบลเกิ้ง</t>
  </si>
  <si>
    <t>องค์การบริหารส่วนตำบลโคกก่อ</t>
  </si>
  <si>
    <t>องค์การบริหารส่วนตำบลหนองปลิง</t>
  </si>
  <si>
    <t>องค์การบริหารส่วนตำบลผาป่อง</t>
  </si>
  <si>
    <t>องค์การบริหารส่วนตำบลหมอกจำแป่</t>
  </si>
  <si>
    <t>องค์การบริหารส่วนตำบลห้วยโป่ง</t>
  </si>
  <si>
    <t>องค์การบริหารส่วนตำบลแม่ลาน้อย</t>
  </si>
  <si>
    <t>องค์การบริหารส่วนตำบลม่อนจอง</t>
  </si>
  <si>
    <t>องค์การบริหารส่วนตำบลแม่ตื่น</t>
  </si>
  <si>
    <t>องค์การบริหารส่วนตำบลโพธิ์ใหญ่</t>
  </si>
  <si>
    <t>องค์การบริหารส่วนตำบลรอบเมือง           (อ.หนองพอก)</t>
  </si>
  <si>
    <t>องค์การบริหารส่วนตำบลผาน้ำย้อย</t>
  </si>
  <si>
    <t>องค์การบริหารส่วนตำบลยางคำ</t>
  </si>
  <si>
    <t>องค์การบริหารส่วนตำบลหนองใหญ่</t>
  </si>
  <si>
    <t>องค์การบริหารส่วนตำบลสระนกแก้ว</t>
  </si>
  <si>
    <t>องค์การบริหารส่วนตำบลหนองขาม</t>
  </si>
  <si>
    <t>องค์การบริหารส่วนตำบลทุ่งควายกิน</t>
  </si>
  <si>
    <t>องค์การบริหารส่วนตำบลบางบุตร</t>
  </si>
  <si>
    <t>องค์การบริหารส่วนตำบลยางราก</t>
  </si>
  <si>
    <t>องค์การบริหารส่วนตำบลโคกสำโรง</t>
  </si>
  <si>
    <t>องค์การบริหารส่วนตำบลบ้านใหม่สามัคคี</t>
  </si>
  <si>
    <t>องค์การบริหารส่วนตำบลบางคู้</t>
  </si>
  <si>
    <t>องค์การบริหารส่วนตำบลหัวสำโรง</t>
  </si>
  <si>
    <t>องค์การบริหารส่วนตำบลท่าหลวง</t>
  </si>
  <si>
    <t>องค์การบริหารส่วนตำบลดอนดึง</t>
  </si>
  <si>
    <t>องค์การบริหารส่วนตำบลหนองกระเบียน</t>
  </si>
  <si>
    <t>องค์การบริหารส่วนตำบลบ้านชี</t>
  </si>
  <si>
    <t>องค์การบริหารส่วนตำบลช่องสาริกา</t>
  </si>
  <si>
    <t>องค์การบริหารส่วนตำบลโก่งธนู</t>
  </si>
  <si>
    <t>องค์การบริหารส่วนตำบลทะเลชุบศร</t>
  </si>
  <si>
    <t>องค์การบริหารส่วนตำบลหนองรี</t>
  </si>
  <si>
    <t>องค์การบริหารส่วนตำบลชอนสมบูรณ์</t>
  </si>
  <si>
    <t>องค์การบริหารส่วนตำบลนิยมชัย</t>
  </si>
  <si>
    <t>องค์การบริหารส่วนตำบลจาน</t>
  </si>
  <si>
    <t>องค์การบริหารส่วนตำบลผักแพว</t>
  </si>
  <si>
    <t>องค์การบริหารส่วนตำบลน้ำเกลี้ยง</t>
  </si>
  <si>
    <t>องค์การบริหารส่วนตำบลเป๊าะ</t>
  </si>
  <si>
    <t>องค์การบริหารส่วนตำบลท่าคล้อ</t>
  </si>
  <si>
    <t>องค์การบริหารส่วนตำบลหนองฮาง</t>
  </si>
  <si>
    <t xml:space="preserve">องค์การบริหารส่วนตำบลหนองงูเหลือม </t>
  </si>
  <si>
    <t>องค์การบริหารส่วนตำบลลิ้นฟ้า</t>
  </si>
  <si>
    <t xml:space="preserve">องค์การบริหารส่วนตำบลกุดเมืองฮาม </t>
  </si>
  <si>
    <t xml:space="preserve">องค์การบริหารส่วนตำบลคอนกาม  </t>
  </si>
  <si>
    <t xml:space="preserve">องค์การบริหารส่วนตำบลโนนคูณ  </t>
  </si>
  <si>
    <t>องค์การบริหารส่วนตำบลดู่</t>
  </si>
  <si>
    <t>องค์การบริหารส่วนตำบลไผ่</t>
  </si>
  <si>
    <t>องค์การบริหารส่วนตำบลโจดม่วง</t>
  </si>
  <si>
    <t>องค์การบริหารส่วนตำบลหนองบัวดง</t>
  </si>
  <si>
    <t>องค์การบริหารส่วนตำบลกระดังงา</t>
  </si>
  <si>
    <t>องค์การบริหารส่วนตำบลจอมปลวก</t>
  </si>
  <si>
    <t>องค์การบริหารส่วนตำบลบางพรม</t>
  </si>
  <si>
    <t>องค์การบริหารส่วนตำบลนางตะเคียน</t>
  </si>
  <si>
    <t>องค์การบริหารส่วนตำบลบางขันแตก</t>
  </si>
  <si>
    <t>องค์การบริหารส่วนตำบลบ้านปรก</t>
  </si>
  <si>
    <t>องค์การบริหารส่วนตำบลลาดใหญ่</t>
  </si>
  <si>
    <t>องค์การบริหารส่วนตำบลบางแค</t>
  </si>
  <si>
    <t>องค์การบริหารส่วนตำบลแควอ้อม</t>
  </si>
  <si>
    <t>องค์การบริหารส่วนตำบลทัพเสด็จ</t>
  </si>
  <si>
    <t>องค์การบริหารส่วนตำบลศาลาลำดวน</t>
  </si>
  <si>
    <t>องค์การบริหารส่วนตำบลลศาลาลำดวน</t>
  </si>
  <si>
    <t>องค์การบริหารส่วนตำบลชำผักแพว</t>
  </si>
  <si>
    <t>องค์การบริหารส่วนตำบลตาลเดี่ยว</t>
  </si>
  <si>
    <t>องค์การบริหารส่วนตำบลบ้านแก้ง</t>
  </si>
  <si>
    <t>องค์การบริหารส่วนตำบลห้วยบง</t>
  </si>
  <si>
    <t>องค์การบริหารส่วนตำบลเขาวง</t>
  </si>
  <si>
    <t>องค์การบริหารส่วนตำบลซับสนุ่น</t>
  </si>
  <si>
    <t>องค์การบริหารส่วนตำบลลำสมพุง</t>
  </si>
  <si>
    <t>องค์การบริหารส่วนตำบลลำพญากลาง</t>
  </si>
  <si>
    <t>องค์การบริหารส่วนตำบลปากข้าวสาร</t>
  </si>
  <si>
    <t>องค์การบริหารส่วนตำบลหนองไข่น้ำ</t>
  </si>
  <si>
    <t>องค์การบริหารส่วนตำบลหนองปลาหมอ</t>
  </si>
  <si>
    <t>องค์การบริหารส่วนตำบลหนองโรง</t>
  </si>
  <si>
    <t>องค์การบริหารส่วนตำบลกกแรต</t>
  </si>
  <si>
    <t>องค์การบริหารส่วนตำบลบ้านใหม่สุขเกษม</t>
  </si>
  <si>
    <t>องค์การบริหารส่วนตำบลนาเชิงคีรี</t>
  </si>
  <si>
    <t>องค์การบริหารส่วนตำบลหนองจิก</t>
  </si>
  <si>
    <t>องค์การบริหารส่วนตำบลหนองกระดิ่ง</t>
  </si>
  <si>
    <t>องค์การบริหารส่วนตำบลไทยชนะศึก</t>
  </si>
  <si>
    <t>องค์การบริหารส่วนตำบลทุ่งเสลี่ยม</t>
  </si>
  <si>
    <t>องค์การบริหารส่วนตำบลวังน้ำขาว</t>
  </si>
  <si>
    <t>องค์การบริหารส่วนตำบลบ้านหลุม</t>
  </si>
  <si>
    <t>องค์การบริหารส่วนตำบลปากแคว</t>
  </si>
  <si>
    <t>องค์การบริหารส่วนตำบลนครเดิฐ</t>
  </si>
  <si>
    <t>องค์การบริหารส่วนตำบลดงคู่</t>
  </si>
  <si>
    <t>องค์การบริหารส่วนตำบลบ้านตึก</t>
  </si>
  <si>
    <t>องค์การบริหารส่วนตำบลสารจิตร</t>
  </si>
  <si>
    <t>องค์การบริหารส่วนตำบลนาขุนไกร</t>
  </si>
  <si>
    <t>องค์การบริหารส่วนตำบลบ้านไร่</t>
  </si>
  <si>
    <t>องค์การบริหารส่วนตำบลหนองกลับ</t>
  </si>
  <si>
    <t>องค์การบริหารส่วนตำบลนาข่า</t>
  </si>
  <si>
    <t>องค์การบริหารส่วนตำบลโพนทอง</t>
  </si>
  <si>
    <t>องค์การบริหารส่วนตำบลจุมพล</t>
  </si>
  <si>
    <t>องค์การบริหารส่วนตำบลเหล่าต่างคำ</t>
  </si>
  <si>
    <t>องค์การบริหารส่วนตำบลกุดบง</t>
  </si>
  <si>
    <t>องค์การบริหารส่วนตำบลนาทับไฮ</t>
  </si>
  <si>
    <t>องค์การบริหารส่วนตำบลบ้านต้อน</t>
  </si>
  <si>
    <t>องค์การบริหารส่วนตำบลแก้งไก่</t>
  </si>
  <si>
    <t>องค์การบริหารส่วนตำบลผาตั้ง</t>
  </si>
  <si>
    <t>องค์การบริหารส่วนตำบลโรงช้าง</t>
  </si>
  <si>
    <t>องค์การบริหารส่วนตำบลบางเจ้าฉ่า</t>
  </si>
  <si>
    <t>องค์การบริหารส่วนตำบลบางพลับ</t>
  </si>
  <si>
    <t>องค์การบริหารส่วนตำบลบ้านอิฐ</t>
  </si>
  <si>
    <t>องค์การบริหารส่วนตำบลป่างิ้ว</t>
  </si>
  <si>
    <t>องค์การบริหารส่วนตำบลโพธิ์ม่วงพันธ์</t>
  </si>
  <si>
    <t>องค์การบริหารส่วนตำบลอบทม</t>
  </si>
  <si>
    <t>องค์การบริหารส่วนตำบลราชสถิตย์</t>
  </si>
  <si>
    <t>องค์การบริหารส่วนตำบลโคกสาร</t>
  </si>
  <si>
    <t>องค์การบริหารส่วนตำบลชานุมาน</t>
  </si>
  <si>
    <t>องค์การบริหารส่วนตำบลลือ</t>
  </si>
  <si>
    <t>องค์การบริหารส่วนตำบลปลาค้าว</t>
  </si>
  <si>
    <t>องค์การบริหารส่วนตำบลดงบัง</t>
  </si>
  <si>
    <t>องค์การบริหารส่วนตำบลไร่ขี</t>
  </si>
  <si>
    <t>องค์การบริหารส่วนตำบลไร่สีสุก</t>
  </si>
  <si>
    <t>องค์การบริหารส่วนตำบลหนองสามสี</t>
  </si>
  <si>
    <t>องค์การบริหารส่วนตำบลหนองไฮ</t>
  </si>
  <si>
    <t>องค์การบริหารส่วนตำบลขอนยูง</t>
  </si>
  <si>
    <t>องค์การบริหารส่วนตำบลจอมศรี</t>
  </si>
  <si>
    <t>องค์การบริหารส่วนตำบลนาพู่</t>
  </si>
  <si>
    <t>องค์การบริหารส่วนตำบลนากว้าง</t>
  </si>
  <si>
    <t>องค์การบริหารส่วนตำบลโนนสูง</t>
  </si>
  <si>
    <t>องค์การบริหารส่วนตำบลบ้านขาว</t>
  </si>
  <si>
    <t>องค์การบริหารส่วนตำบลหนองกลางดง</t>
  </si>
  <si>
    <t>องค์การบริหารส่วนตำบลบ้านใหม่คลองเคียน</t>
  </si>
  <si>
    <t>องค์การบริหารส่วนตำบลเนินแจง</t>
  </si>
  <si>
    <t>องค์การบริหารส่วนตำบลหนองไผ่แบน</t>
  </si>
  <si>
    <t>องค์การบริหารส่วนตำบลระบำ</t>
  </si>
  <si>
    <t>องค์การบริหารส่วนตำบลหลุมเข้า</t>
  </si>
  <si>
    <t>องค์การบริหารส่วนตำบลเขากวางทอง</t>
  </si>
  <si>
    <t>องค์การบริหารส่วนตำบลหนองนางนวล</t>
  </si>
  <si>
    <t>องค์การบริหารส่วนตำบลดอนมดแดง</t>
  </si>
  <si>
    <t>องค์การบริหารส่วนตำบลถ้ำแข้</t>
  </si>
  <si>
    <t>องค์การบริหารส่วนตำบลกองโพน</t>
  </si>
  <si>
    <t>องค์การบริหารส่วนตำบลกระโสบ</t>
  </si>
  <si>
    <t>องค์การบริหารส่วนตำบลหนองขอน</t>
  </si>
  <si>
    <t>องค์การบริหารส่วนตำบลหัวเรือ</t>
  </si>
  <si>
    <t>องค์การบริหารส่วนตำบลแก่งโดม</t>
  </si>
  <si>
    <t>เทศบาลตำบลประชาสุขสันต์</t>
  </si>
  <si>
    <t>เทศบาลตำบลคลองลานพัฒนา</t>
  </si>
  <si>
    <t>เทศบาลตำบลบึงนียม</t>
  </si>
  <si>
    <t>เทศบาลตำบลสาวะถี</t>
  </si>
  <si>
    <t>เทศบาลตำบลพวา</t>
  </si>
  <si>
    <t>เทศบาลตำบลตะเคียนทอง</t>
  </si>
  <si>
    <t>เทศบาลตำบลคลองพลู</t>
  </si>
  <si>
    <t>เทศบาลตำบลหนองคล้า</t>
  </si>
  <si>
    <t>เทศบาลตำบลนายายอาม</t>
  </si>
  <si>
    <t>เทศบาลตำบลโป่งน้ำร้อน</t>
  </si>
  <si>
    <t>เทศบาลตำบลมะขาม</t>
  </si>
  <si>
    <t>เทศบาลตำบลมะขามเมืองใหม่</t>
  </si>
  <si>
    <t>เทศบาลตำบลปากน้ำแหลมสิงห์</t>
  </si>
  <si>
    <t>เทศบาลตำบลหอมศีล</t>
  </si>
  <si>
    <t>เทศบาลตำบลบ้านโพธิ์</t>
  </si>
  <si>
    <t>เทศบาลตำบลหัวสำโรง</t>
  </si>
  <si>
    <t>เทศบาลตำบลบ้านเป้า</t>
  </si>
  <si>
    <t>เทศบาลตำบลหนองบัวระเหว</t>
  </si>
  <si>
    <t>เทศบาลตำบลห้วยแย้</t>
  </si>
  <si>
    <t>เทศบาลตำบลห้วยซ้อ</t>
  </si>
  <si>
    <t>เทศบาลตำบลเวียงเทิง</t>
  </si>
  <si>
    <t>เทศบาลตำบลเมืองนะ</t>
  </si>
  <si>
    <t>เทศบาลตำบลตลาดใหญ่</t>
  </si>
  <si>
    <t>เทศบาลตำบลสันผีเสื้อ</t>
  </si>
  <si>
    <t>เทศบาลตำบลสุเทพ</t>
  </si>
  <si>
    <t>เทศบาลตำบลหนองผึ้ง</t>
  </si>
  <si>
    <t>เทศบาลตำบลน้ำแพร่พัฒนา</t>
  </si>
  <si>
    <t>เทศบาลตำบลเขาสมิง</t>
  </si>
  <si>
    <t>เทศบาลตำบลหนองบอน</t>
  </si>
  <si>
    <t>เทศบาลตำบลแม่ละมาด</t>
  </si>
  <si>
    <t>เทศบาลตำบลท่าสายลวด</t>
  </si>
  <si>
    <t>เทศบาลตำบลวังเจ้า</t>
  </si>
  <si>
    <t>เทศบาลตำบลสามเงา</t>
  </si>
  <si>
    <t>เทศบาลตำบลแม่จัน</t>
  </si>
  <si>
    <t>เทศบาลตำบลอุ้มผาง</t>
  </si>
  <si>
    <t>เทศบาลตำบลสามง่าม</t>
  </si>
  <si>
    <t>เทศบาลตำบลเวียง</t>
  </si>
  <si>
    <t>เทศบาลตำบลมิตรภาพ</t>
  </si>
  <si>
    <t>เทศบาลตำบลพยัคฆภูมิพิสัย</t>
  </si>
  <si>
    <t>เทศบาลตำบลสุนทรภู่</t>
  </si>
  <si>
    <t>เทศบาลตำบลด่านซ้าย</t>
  </si>
  <si>
    <t>เทศบาลตำบลท่าลี่</t>
  </si>
  <si>
    <t>เทศบาลตำบลร่องจิก</t>
  </si>
  <si>
    <t>เทศบาลตำบลนาอ้อ</t>
  </si>
  <si>
    <t>เทศบาลตำบลหนองหว้า</t>
  </si>
  <si>
    <t>เทศบาลตำบลบัวหุ่ง</t>
  </si>
  <si>
    <t>เทศบาลตำบลส้มป่อย</t>
  </si>
  <si>
    <t>เทศบาลตำบลสวนหลวง</t>
  </si>
  <si>
    <t>เทศบาลตำบลอัมพวา</t>
  </si>
  <si>
    <t>เทศบาลตำบลเกษตรพัฒนา</t>
  </si>
  <si>
    <t>เทศบาลตำบลดอนพุด</t>
  </si>
  <si>
    <t>เทศบาลตำบลท่าลาน</t>
  </si>
  <si>
    <t>เทศบาลตำบลบ้านหมอ</t>
  </si>
  <si>
    <t>เทศบาลตำบลห้วยป่าหวาย</t>
  </si>
  <si>
    <t>เทศบาลตำบลตะกุด</t>
  </si>
  <si>
    <t>เทศบาลตำบลคำพราน</t>
  </si>
  <si>
    <t>เทศบาลตำบลวิหารแดง</t>
  </si>
  <si>
    <t>เทศบาลตำบลตลิ่งชัน</t>
  </si>
  <si>
    <t>เทศบาลตำบลบ้านกล้วย</t>
  </si>
  <si>
    <t>เทศบาลตำบลบ้านถ่อน</t>
  </si>
  <si>
    <t>เทศบาลตำบลปะโค</t>
  </si>
  <si>
    <t>เทศบาลตำบลหนองสองห้อง</t>
  </si>
  <si>
    <t>เทศบาลตำบลสังคม</t>
  </si>
  <si>
    <t>เทศบาลตำบลโนนสัง</t>
  </si>
  <si>
    <t>เทศบาลตำบลยางชุม</t>
  </si>
  <si>
    <t>เทศบาลตำบลนิคมสงเคราะห์</t>
  </si>
  <si>
    <t>เทศบาลตำบลกุดหมากไฟ</t>
  </si>
  <si>
    <t>เทศบาลนครขอนแก่น</t>
  </si>
  <si>
    <t>เทศบาลเมืองบ้านสวน</t>
  </si>
  <si>
    <t>เทศบาลเมืองสุโขทัยธานี</t>
  </si>
  <si>
    <t>องค์การบริหารส่วนตำบลหนองโดน</t>
  </si>
  <si>
    <t>สังกัด</t>
  </si>
  <si>
    <t>T31020</t>
  </si>
  <si>
    <t>T30485</t>
  </si>
  <si>
    <t>T33971</t>
  </si>
  <si>
    <t>T34424</t>
  </si>
  <si>
    <t>T31844</t>
  </si>
  <si>
    <t>T32112</t>
  </si>
  <si>
    <t>T34304</t>
  </si>
  <si>
    <t>T33655</t>
  </si>
  <si>
    <t>T34103</t>
  </si>
  <si>
    <t>T33630</t>
  </si>
  <si>
    <t>T33640</t>
  </si>
  <si>
    <t>T33285</t>
  </si>
  <si>
    <t>T32178</t>
  </si>
  <si>
    <t>T32193</t>
  </si>
  <si>
    <t>T37321</t>
  </si>
  <si>
    <t>T30332</t>
  </si>
  <si>
    <t>T40389</t>
  </si>
  <si>
    <t>T40392</t>
  </si>
  <si>
    <t>T40023</t>
  </si>
  <si>
    <t>T35403</t>
  </si>
  <si>
    <t>T35270</t>
  </si>
  <si>
    <t>T34554</t>
  </si>
  <si>
    <t>T34882</t>
  </si>
  <si>
    <t>T35417</t>
  </si>
  <si>
    <t>T34483</t>
  </si>
  <si>
    <t>T31648</t>
  </si>
  <si>
    <t>T35301</t>
  </si>
  <si>
    <t>T35814</t>
  </si>
  <si>
    <t>T35569</t>
  </si>
  <si>
    <t>T35314</t>
  </si>
  <si>
    <t>T35309</t>
  </si>
  <si>
    <t>T36335</t>
  </si>
  <si>
    <t>T31651</t>
  </si>
  <si>
    <t>T32842</t>
  </si>
  <si>
    <t>T31658</t>
  </si>
  <si>
    <t>T32256</t>
  </si>
  <si>
    <t>T32845</t>
  </si>
  <si>
    <t>T33941</t>
  </si>
  <si>
    <t>T32023</t>
  </si>
  <si>
    <t>T34254</t>
  </si>
  <si>
    <t>T31252</t>
  </si>
  <si>
    <t>T33843</t>
  </si>
  <si>
    <t>T30782</t>
  </si>
  <si>
    <t>T31264</t>
  </si>
  <si>
    <t>T31502</t>
  </si>
  <si>
    <t>T34152</t>
  </si>
  <si>
    <t>T40433</t>
  </si>
  <si>
    <t>T40441</t>
  </si>
  <si>
    <t>T40442</t>
  </si>
  <si>
    <t>T40443</t>
  </si>
  <si>
    <t>T37849</t>
  </si>
  <si>
    <t>T40465</t>
  </si>
  <si>
    <t>T34744</t>
  </si>
  <si>
    <t>T31428</t>
  </si>
  <si>
    <t>T33931</t>
  </si>
  <si>
    <t>T31095</t>
  </si>
  <si>
    <t>T30576</t>
  </si>
  <si>
    <t>T40473</t>
  </si>
  <si>
    <t>T31181</t>
  </si>
  <si>
    <t>T32402</t>
  </si>
  <si>
    <t>T37767</t>
  </si>
  <si>
    <t>T31039</t>
  </si>
  <si>
    <t>22411</t>
  </si>
  <si>
    <t>T30750</t>
  </si>
  <si>
    <t>T33638</t>
  </si>
  <si>
    <t>T37825</t>
  </si>
  <si>
    <t>T34613</t>
  </si>
  <si>
    <t>T37058</t>
  </si>
  <si>
    <t>T35329</t>
  </si>
  <si>
    <t>T35671</t>
  </si>
  <si>
    <t>T33547</t>
  </si>
  <si>
    <t>T30889</t>
  </si>
  <si>
    <t>T40532</t>
  </si>
  <si>
    <t>T33114</t>
  </si>
  <si>
    <t>T34355</t>
  </si>
  <si>
    <t>T40531</t>
  </si>
  <si>
    <t>T32571</t>
  </si>
  <si>
    <t>T33727</t>
  </si>
  <si>
    <t>T37264</t>
  </si>
  <si>
    <t>T35332</t>
  </si>
  <si>
    <t>T35164</t>
  </si>
  <si>
    <t>T36480</t>
  </si>
  <si>
    <t>T40553</t>
  </si>
  <si>
    <t>T36342</t>
  </si>
  <si>
    <t>T36924</t>
  </si>
  <si>
    <t>T36299</t>
  </si>
  <si>
    <t>T36550</t>
  </si>
  <si>
    <t>T35740</t>
  </si>
  <si>
    <t>T35555</t>
  </si>
  <si>
    <t>T40582</t>
  </si>
  <si>
    <t>T40583</t>
  </si>
  <si>
    <t>T36895</t>
  </si>
  <si>
    <t>T36724</t>
  </si>
  <si>
    <t>T35365</t>
  </si>
  <si>
    <t>T36356</t>
  </si>
  <si>
    <t>T35490</t>
  </si>
  <si>
    <t>T37387</t>
  </si>
  <si>
    <t>T31433</t>
  </si>
  <si>
    <t>T31145</t>
  </si>
  <si>
    <t>T31621</t>
  </si>
  <si>
    <t>T37751</t>
  </si>
  <si>
    <t>T32747</t>
  </si>
  <si>
    <t>T33586</t>
  </si>
  <si>
    <t>T37753</t>
  </si>
  <si>
    <t>T30557</t>
  </si>
  <si>
    <t>T32799</t>
  </si>
  <si>
    <t>T33935</t>
  </si>
  <si>
    <t>T32718</t>
  </si>
  <si>
    <t>T32353</t>
  </si>
  <si>
    <t>T30315</t>
  </si>
  <si>
    <t>T32361</t>
  </si>
  <si>
    <t>T31183</t>
  </si>
  <si>
    <t>T32059</t>
  </si>
  <si>
    <t>T32743</t>
  </si>
  <si>
    <t>T34265</t>
  </si>
  <si>
    <t>T32138</t>
  </si>
  <si>
    <t>T40628</t>
  </si>
  <si>
    <t>T30984</t>
  </si>
  <si>
    <t>T30539</t>
  </si>
  <si>
    <t>T32322</t>
  </si>
  <si>
    <t>T31035</t>
  </si>
  <si>
    <t>T32519</t>
  </si>
  <si>
    <t>T33067</t>
  </si>
  <si>
    <t>T31131</t>
  </si>
  <si>
    <t>T32932</t>
  </si>
  <si>
    <t>T33496</t>
  </si>
  <si>
    <t>T33646</t>
  </si>
  <si>
    <t>T33884</t>
  </si>
  <si>
    <t>T30973</t>
  </si>
  <si>
    <t>T31298</t>
  </si>
  <si>
    <t>T37819</t>
  </si>
  <si>
    <t>T32852</t>
  </si>
  <si>
    <t>T32960</t>
  </si>
  <si>
    <t>T32962</t>
  </si>
  <si>
    <t>T33129</t>
  </si>
  <si>
    <t>T33744</t>
  </si>
  <si>
    <t>T34428</t>
  </si>
  <si>
    <t>T32593</t>
  </si>
  <si>
    <t>T31511</t>
  </si>
  <si>
    <t>T31798</t>
  </si>
  <si>
    <t>T40637</t>
  </si>
  <si>
    <t>T33118</t>
  </si>
  <si>
    <t>T40640</t>
  </si>
  <si>
    <t>T40645</t>
  </si>
  <si>
    <t>T40647</t>
  </si>
  <si>
    <t>T40648</t>
  </si>
  <si>
    <t>T33896</t>
  </si>
  <si>
    <t>T31697</t>
  </si>
  <si>
    <t>T31939</t>
  </si>
  <si>
    <t>T37723</t>
  </si>
  <si>
    <t>T34828</t>
  </si>
  <si>
    <t>T33003</t>
  </si>
  <si>
    <t>T36874</t>
  </si>
  <si>
    <t>T35963</t>
  </si>
  <si>
    <t>T32405</t>
  </si>
  <si>
    <t>T36023</t>
  </si>
  <si>
    <t>T34637</t>
  </si>
  <si>
    <t>T40668</t>
  </si>
  <si>
    <t>T35758</t>
  </si>
  <si>
    <t>T35517</t>
  </si>
  <si>
    <t>T33024</t>
  </si>
  <si>
    <t>T30861</t>
  </si>
  <si>
    <t>T33224</t>
  </si>
  <si>
    <t>T30632</t>
  </si>
  <si>
    <t>T34059</t>
  </si>
  <si>
    <t>T40697</t>
  </si>
  <si>
    <t>T40694</t>
  </si>
  <si>
    <t>T37401</t>
  </si>
  <si>
    <t>T37085</t>
  </si>
  <si>
    <t>T35181</t>
  </si>
  <si>
    <t>T35349</t>
  </si>
  <si>
    <t>T36469</t>
  </si>
  <si>
    <t>T35282</t>
  </si>
  <si>
    <t>T37158</t>
  </si>
  <si>
    <t>T37759</t>
  </si>
  <si>
    <t>T35131</t>
  </si>
  <si>
    <t>T35353</t>
  </si>
  <si>
    <t>T31453</t>
  </si>
  <si>
    <t>T36898</t>
  </si>
  <si>
    <t>T36273</t>
  </si>
  <si>
    <t>T37763</t>
  </si>
  <si>
    <t>T40765</t>
  </si>
  <si>
    <t>T40772</t>
  </si>
  <si>
    <t>T36192</t>
  </si>
  <si>
    <t>T36962</t>
  </si>
  <si>
    <t>T34792</t>
  </si>
  <si>
    <t>T36411</t>
  </si>
  <si>
    <t>T36129</t>
  </si>
  <si>
    <t>T35461</t>
  </si>
  <si>
    <t>T36701</t>
  </si>
  <si>
    <t>T37039</t>
  </si>
  <si>
    <t>T35346</t>
  </si>
  <si>
    <t>T34915</t>
  </si>
  <si>
    <t>T34477</t>
  </si>
  <si>
    <t>T34677</t>
  </si>
  <si>
    <t>T36011</t>
  </si>
  <si>
    <t>T37765</t>
  </si>
  <si>
    <t>T36264</t>
  </si>
  <si>
    <t>T37198</t>
  </si>
  <si>
    <t>T34640</t>
  </si>
  <si>
    <t>T34983</t>
  </si>
  <si>
    <t>T37123</t>
  </si>
  <si>
    <t>T31592</t>
  </si>
  <si>
    <t>T37769</t>
  </si>
  <si>
    <t>T35537</t>
  </si>
  <si>
    <t>T37187</t>
  </si>
  <si>
    <t>T36000</t>
  </si>
  <si>
    <t>T36293</t>
  </si>
  <si>
    <t>T36357</t>
  </si>
  <si>
    <t>T40859</t>
  </si>
  <si>
    <t>T34568</t>
  </si>
  <si>
    <t>T36091</t>
  </si>
  <si>
    <t>T37829</t>
  </si>
  <si>
    <t>T35899</t>
  </si>
  <si>
    <t>T35416</t>
  </si>
  <si>
    <t>T34642</t>
  </si>
  <si>
    <t>T37341</t>
  </si>
  <si>
    <t>T40097</t>
  </si>
  <si>
    <t>T36036</t>
  </si>
  <si>
    <t>T32973</t>
  </si>
  <si>
    <t>T40905</t>
  </si>
  <si>
    <t>T33881</t>
  </si>
  <si>
    <t>T34422</t>
  </si>
  <si>
    <t>T33207</t>
  </si>
  <si>
    <t>T32915</t>
  </si>
  <si>
    <t>T32215</t>
  </si>
  <si>
    <t>T32318</t>
  </si>
  <si>
    <t>T30434</t>
  </si>
  <si>
    <t>T31736</t>
  </si>
  <si>
    <t>T30803</t>
  </si>
  <si>
    <t>T33321</t>
  </si>
  <si>
    <t>T33047</t>
  </si>
  <si>
    <t>T30831</t>
  </si>
  <si>
    <t>T34150</t>
  </si>
  <si>
    <t>T37775</t>
  </si>
  <si>
    <t>T40911</t>
  </si>
  <si>
    <t>T40913</t>
  </si>
  <si>
    <t>T40910</t>
  </si>
  <si>
    <t>T31084</t>
  </si>
  <si>
    <t>T32572</t>
  </si>
  <si>
    <t>T34055</t>
  </si>
  <si>
    <t>T35323</t>
  </si>
  <si>
    <t>T37677</t>
  </si>
  <si>
    <t>T37197</t>
  </si>
  <si>
    <t>T36481</t>
  </si>
  <si>
    <t>T36818</t>
  </si>
  <si>
    <t>T36384</t>
  </si>
  <si>
    <t>T33767</t>
  </si>
  <si>
    <t>T37161</t>
  </si>
  <si>
    <t>T37449</t>
  </si>
  <si>
    <t>T35049</t>
  </si>
  <si>
    <t>T35646</t>
  </si>
  <si>
    <t>T36548</t>
  </si>
  <si>
    <t>T31807</t>
  </si>
  <si>
    <t>T34362</t>
  </si>
  <si>
    <t>T40101</t>
  </si>
  <si>
    <t>T40954</t>
  </si>
  <si>
    <t>T34521</t>
  </si>
  <si>
    <t>T31800</t>
  </si>
  <si>
    <t>T37725</t>
  </si>
  <si>
    <t>T35672</t>
  </si>
  <si>
    <t>T36281</t>
  </si>
  <si>
    <t>T37789</t>
  </si>
  <si>
    <t>T36376</t>
  </si>
  <si>
    <t>T34534</t>
  </si>
  <si>
    <t>T35838</t>
  </si>
  <si>
    <t>T36178</t>
  </si>
  <si>
    <t>T36385</t>
  </si>
  <si>
    <t>T32605</t>
  </si>
  <si>
    <t>T40896</t>
  </si>
  <si>
    <t>T34492</t>
  </si>
  <si>
    <t>T35945</t>
  </si>
  <si>
    <t>T36319</t>
  </si>
  <si>
    <t>T35468</t>
  </si>
  <si>
    <t>T37425</t>
  </si>
  <si>
    <t>T35732</t>
  </si>
  <si>
    <t>T40108</t>
  </si>
  <si>
    <t>T35112</t>
  </si>
  <si>
    <t>T37411</t>
  </si>
  <si>
    <t>T36484</t>
  </si>
  <si>
    <t>T37857</t>
  </si>
  <si>
    <t>T34693</t>
  </si>
  <si>
    <t>T36453</t>
  </si>
  <si>
    <t>T36890</t>
  </si>
  <si>
    <t>T35980</t>
  </si>
  <si>
    <t>T34781</t>
  </si>
  <si>
    <t>T34846</t>
  </si>
  <si>
    <t>T41037</t>
  </si>
  <si>
    <t>T36508</t>
  </si>
  <si>
    <t>T34979</t>
  </si>
  <si>
    <t>T36749</t>
  </si>
  <si>
    <t>T41046</t>
  </si>
  <si>
    <t>T41050</t>
  </si>
  <si>
    <t>T41051</t>
  </si>
  <si>
    <t>T35368</t>
  </si>
  <si>
    <t>T41054</t>
  </si>
  <si>
    <t>T35781</t>
  </si>
  <si>
    <t>T36383</t>
  </si>
  <si>
    <t>T34667</t>
  </si>
  <si>
    <t>T37795</t>
  </si>
  <si>
    <t>T37797</t>
  </si>
  <si>
    <t>T34633</t>
  </si>
  <si>
    <t>T35991</t>
  </si>
  <si>
    <t>T37713</t>
  </si>
  <si>
    <t>54707</t>
  </si>
  <si>
    <t>T37184</t>
  </si>
  <si>
    <t>T35230</t>
  </si>
  <si>
    <t>T32228</t>
  </si>
  <si>
    <t>T36321</t>
  </si>
  <si>
    <t>T36775</t>
  </si>
  <si>
    <t>T37793</t>
  </si>
  <si>
    <t>T35859</t>
  </si>
  <si>
    <t>T41066</t>
  </si>
  <si>
    <t>T41060</t>
  </si>
  <si>
    <t>T36533</t>
  </si>
  <si>
    <t>T36429</t>
  </si>
  <si>
    <t>70726</t>
  </si>
  <si>
    <t>T35158</t>
  </si>
  <si>
    <t>T34941</t>
  </si>
  <si>
    <t>T36738</t>
  </si>
  <si>
    <t>T37169</t>
  </si>
  <si>
    <t>T36443</t>
  </si>
  <si>
    <t>T37099</t>
  </si>
  <si>
    <t>T30798</t>
  </si>
  <si>
    <t>T32268</t>
  </si>
  <si>
    <t>T34373</t>
  </si>
  <si>
    <t>T32843</t>
  </si>
  <si>
    <t>T31812</t>
  </si>
  <si>
    <t>T30524</t>
  </si>
  <si>
    <t>T32807</t>
  </si>
  <si>
    <t>T35305</t>
  </si>
  <si>
    <t>T35911</t>
  </si>
  <si>
    <t>T40122</t>
  </si>
  <si>
    <t>T41115</t>
  </si>
  <si>
    <t>T40123</t>
  </si>
  <si>
    <t>T34801</t>
  </si>
  <si>
    <t>T35377</t>
  </si>
  <si>
    <t>T35776</t>
  </si>
  <si>
    <t>T34814</t>
  </si>
  <si>
    <t>T37089</t>
  </si>
  <si>
    <t>T35458</t>
  </si>
  <si>
    <t>T30767</t>
  </si>
  <si>
    <t>T36864</t>
  </si>
  <si>
    <t>T35142</t>
  </si>
  <si>
    <t>T36725</t>
  </si>
  <si>
    <t>T34859</t>
  </si>
  <si>
    <t>T35121</t>
  </si>
  <si>
    <t>T36561</t>
  </si>
  <si>
    <t>T36045</t>
  </si>
  <si>
    <t>T36296</t>
  </si>
  <si>
    <t>T36987</t>
  </si>
  <si>
    <t>T37164</t>
  </si>
  <si>
    <t>T34672</t>
  </si>
  <si>
    <t>T41170</t>
  </si>
  <si>
    <t>T41162</t>
  </si>
  <si>
    <t>T40136</t>
  </si>
  <si>
    <t>T37851</t>
  </si>
  <si>
    <t>T37859</t>
  </si>
  <si>
    <t>T41207</t>
  </si>
  <si>
    <t>T32893</t>
  </si>
  <si>
    <t>T37861</t>
  </si>
  <si>
    <t>T35354</t>
  </si>
  <si>
    <t>T41226</t>
  </si>
  <si>
    <t>T34674</t>
  </si>
  <si>
    <t>T30789</t>
  </si>
  <si>
    <t>T30997</t>
  </si>
  <si>
    <t>T31037</t>
  </si>
  <si>
    <t>T32614</t>
  </si>
  <si>
    <t>T33492</t>
  </si>
  <si>
    <t>T41257</t>
  </si>
  <si>
    <t>T40154</t>
  </si>
  <si>
    <t>T41255</t>
  </si>
  <si>
    <t>T31563</t>
  </si>
  <si>
    <t>T32576</t>
  </si>
  <si>
    <t>T33771</t>
  </si>
  <si>
    <t>T31469</t>
  </si>
  <si>
    <t>T30953</t>
  </si>
  <si>
    <t>T34006</t>
  </si>
  <si>
    <t>T30868</t>
  </si>
  <si>
    <t>T34092</t>
  </si>
  <si>
    <t>T41262</t>
  </si>
  <si>
    <t>52693</t>
  </si>
  <si>
    <t>T41265</t>
  </si>
  <si>
    <t>T34115</t>
  </si>
  <si>
    <t>T34190</t>
  </si>
  <si>
    <t>T34077</t>
  </si>
  <si>
    <t>T40159</t>
  </si>
  <si>
    <t>T41291</t>
  </si>
  <si>
    <t>T36941</t>
  </si>
  <si>
    <t>T41294</t>
  </si>
  <si>
    <t>T37015</t>
  </si>
  <si>
    <t>T36603</t>
  </si>
  <si>
    <t>T37831</t>
  </si>
  <si>
    <t>T34226</t>
  </si>
  <si>
    <t>T33034</t>
  </si>
  <si>
    <t>T41305</t>
  </si>
  <si>
    <t>T41307</t>
  </si>
  <si>
    <t>T41314</t>
  </si>
  <si>
    <t>T41303</t>
  </si>
  <si>
    <t>T41298</t>
  </si>
  <si>
    <t>T31251</t>
  </si>
  <si>
    <t>T33827</t>
  </si>
  <si>
    <t>T33890</t>
  </si>
  <si>
    <t>T36836</t>
  </si>
  <si>
    <t>T36234</t>
  </si>
  <si>
    <t>T37167</t>
  </si>
  <si>
    <t>T41322</t>
  </si>
  <si>
    <t>T40166</t>
  </si>
  <si>
    <t>T34579</t>
  </si>
  <si>
    <t>T37801</t>
  </si>
  <si>
    <t>T37741</t>
  </si>
  <si>
    <t>T35691</t>
  </si>
  <si>
    <t>T36315</t>
  </si>
  <si>
    <t>T36512</t>
  </si>
  <si>
    <t>T36752</t>
  </si>
  <si>
    <t>T36949</t>
  </si>
  <si>
    <t>T33519</t>
  </si>
  <si>
    <t>T41337</t>
  </si>
  <si>
    <t>38953</t>
  </si>
  <si>
    <t>T41338</t>
  </si>
  <si>
    <t>T41343</t>
  </si>
  <si>
    <t>T31088</t>
  </si>
  <si>
    <t>T33434</t>
  </si>
  <si>
    <t>T33833</t>
  </si>
  <si>
    <t>T33322</t>
  </si>
  <si>
    <t>T33536</t>
  </si>
  <si>
    <t>T33185</t>
  </si>
  <si>
    <t>T30351</t>
  </si>
  <si>
    <t>T33505</t>
  </si>
  <si>
    <t>T30372</t>
  </si>
  <si>
    <t>T30663</t>
  </si>
  <si>
    <t>T30911</t>
  </si>
  <si>
    <t>T34229</t>
  </si>
  <si>
    <t>T33816</t>
  </si>
  <si>
    <t>T30808</t>
  </si>
  <si>
    <t>T30963</t>
  </si>
  <si>
    <t>T30518</t>
  </si>
  <si>
    <t>T31229</t>
  </si>
  <si>
    <t>T34010</t>
  </si>
  <si>
    <t>T31442</t>
  </si>
  <si>
    <t>T31493</t>
  </si>
  <si>
    <t>T31981</t>
  </si>
  <si>
    <t>T32356</t>
  </si>
  <si>
    <t>T34394</t>
  </si>
  <si>
    <t>T31276</t>
  </si>
  <si>
    <t>T34316</t>
  </si>
  <si>
    <t>63279</t>
  </si>
  <si>
    <t>T37266</t>
  </si>
  <si>
    <t>T32597</t>
  </si>
  <si>
    <t>T33813</t>
  </si>
  <si>
    <t>T33430</t>
  </si>
  <si>
    <t>T30547</t>
  </si>
  <si>
    <t>12521</t>
  </si>
  <si>
    <t>T32379</t>
  </si>
  <si>
    <t>T30254</t>
  </si>
  <si>
    <t>T33973</t>
  </si>
  <si>
    <t>T31149</t>
  </si>
  <si>
    <t>T32345</t>
  </si>
  <si>
    <t>T32816</t>
  </si>
  <si>
    <t>T30716</t>
  </si>
  <si>
    <t>T33682</t>
  </si>
  <si>
    <t>T31771</t>
  </si>
  <si>
    <t>T31116</t>
  </si>
  <si>
    <t>56324</t>
  </si>
  <si>
    <t>T32236</t>
  </si>
  <si>
    <t>T36915</t>
  </si>
  <si>
    <t>T37148</t>
  </si>
  <si>
    <t>T36750</t>
  </si>
  <si>
    <t>T34731</t>
  </si>
  <si>
    <t>T37805</t>
  </si>
  <si>
    <t>T41402</t>
  </si>
  <si>
    <t>T35012</t>
  </si>
  <si>
    <t>T37163</t>
  </si>
  <si>
    <t>T36984</t>
  </si>
  <si>
    <t>T36261</t>
  </si>
  <si>
    <t>T36307</t>
  </si>
  <si>
    <t>T34474</t>
  </si>
  <si>
    <t>T40186</t>
  </si>
  <si>
    <t>T37142</t>
  </si>
  <si>
    <t>T41417</t>
  </si>
  <si>
    <t>T41427</t>
  </si>
  <si>
    <t>T34154</t>
  </si>
  <si>
    <t>T34943</t>
  </si>
  <si>
    <t>T35890</t>
  </si>
  <si>
    <t>T30584</t>
  </si>
  <si>
    <t>T35411</t>
  </si>
  <si>
    <t>T31231</t>
  </si>
  <si>
    <t>T32984</t>
  </si>
  <si>
    <t>T33004</t>
  </si>
  <si>
    <t>T33726</t>
  </si>
  <si>
    <t>T37743</t>
  </si>
  <si>
    <t>T41443</t>
  </si>
  <si>
    <t>T41435</t>
  </si>
  <si>
    <t>T41437</t>
  </si>
  <si>
    <t>T30978</t>
  </si>
  <si>
    <t>T30983</t>
  </si>
  <si>
    <t>T33533</t>
  </si>
  <si>
    <t>T31155</t>
  </si>
  <si>
    <t>T32941</t>
  </si>
  <si>
    <t>05308</t>
  </si>
  <si>
    <t>T30764</t>
  </si>
  <si>
    <t>T34303</t>
  </si>
  <si>
    <t>T30800</t>
  </si>
  <si>
    <t>T34107</t>
  </si>
  <si>
    <t>boon2518</t>
  </si>
  <si>
    <t>T32615</t>
  </si>
  <si>
    <t>T32421</t>
  </si>
  <si>
    <t>T33757</t>
  </si>
  <si>
    <t>T32500</t>
  </si>
  <si>
    <t>T30250</t>
  </si>
  <si>
    <t>T31038</t>
  </si>
  <si>
    <t>T33140</t>
  </si>
  <si>
    <t>T31206</t>
  </si>
  <si>
    <t>67442</t>
  </si>
  <si>
    <t>T30457</t>
  </si>
  <si>
    <t>T30530</t>
  </si>
  <si>
    <t>T30998</t>
  </si>
  <si>
    <t>T41463</t>
  </si>
  <si>
    <t>T31873</t>
  </si>
  <si>
    <t>T33177</t>
  </si>
  <si>
    <t>T32604</t>
  </si>
  <si>
    <t>T33165</t>
  </si>
  <si>
    <t>T32231</t>
  </si>
  <si>
    <t>T34239</t>
  </si>
  <si>
    <t>T34027</t>
  </si>
  <si>
    <t>T34211</t>
  </si>
  <si>
    <t>T33616</t>
  </si>
  <si>
    <t>T31467</t>
  </si>
  <si>
    <t>T31719</t>
  </si>
  <si>
    <t>T32667</t>
  </si>
  <si>
    <t>T37270</t>
  </si>
  <si>
    <t>T32077</t>
  </si>
  <si>
    <t>T33196</t>
  </si>
  <si>
    <t>T37274</t>
  </si>
  <si>
    <t>T31445</t>
  </si>
  <si>
    <t>T31895</t>
  </si>
  <si>
    <t>6332203</t>
  </si>
  <si>
    <t>T34093</t>
  </si>
  <si>
    <t>T31865</t>
  </si>
  <si>
    <t>90951</t>
  </si>
  <si>
    <t>T33969</t>
  </si>
  <si>
    <t>22432</t>
  </si>
  <si>
    <t>T32123</t>
  </si>
  <si>
    <t>T30907</t>
  </si>
  <si>
    <t>T32754</t>
  </si>
  <si>
    <t>T33313</t>
  </si>
  <si>
    <t>T33364</t>
  </si>
  <si>
    <t>T30928</t>
  </si>
  <si>
    <t>T32681</t>
  </si>
  <si>
    <t>T33367</t>
  </si>
  <si>
    <t>T32168</t>
  </si>
  <si>
    <t>122919</t>
  </si>
  <si>
    <t>T33867</t>
  </si>
  <si>
    <t>82730</t>
  </si>
  <si>
    <t>T31678</t>
  </si>
  <si>
    <t>T33864</t>
  </si>
  <si>
    <t>T33081</t>
  </si>
  <si>
    <t>T31528</t>
  </si>
  <si>
    <t>T32343</t>
  </si>
  <si>
    <t>T32272</t>
  </si>
  <si>
    <t>T30371</t>
  </si>
  <si>
    <t>T30558</t>
  </si>
  <si>
    <t>thunglan</t>
  </si>
  <si>
    <t>T31693</t>
  </si>
  <si>
    <t>T30359</t>
  </si>
  <si>
    <t>T31329</t>
  </si>
  <si>
    <t>T31702</t>
  </si>
  <si>
    <t>T32364</t>
  </si>
  <si>
    <t>T34439</t>
  </si>
  <si>
    <t>15220</t>
  </si>
  <si>
    <t>T31710</t>
  </si>
  <si>
    <t>T33521</t>
  </si>
  <si>
    <t>93996</t>
  </si>
  <si>
    <t>T33169</t>
  </si>
  <si>
    <t>T33878</t>
  </si>
  <si>
    <t>T32298</t>
  </si>
  <si>
    <t>T32504</t>
  </si>
  <si>
    <t>T33150</t>
  </si>
  <si>
    <t>T41530</t>
  </si>
  <si>
    <t>T30264</t>
  </si>
  <si>
    <t>2514</t>
  </si>
  <si>
    <t>T32624</t>
  </si>
  <si>
    <t>41926</t>
  </si>
  <si>
    <t>T33115</t>
  </si>
  <si>
    <t>paknum</t>
  </si>
  <si>
    <t>T33584</t>
  </si>
  <si>
    <t>T32796</t>
  </si>
  <si>
    <t>T32818</t>
  </si>
  <si>
    <t>T30727</t>
  </si>
  <si>
    <t>42646</t>
  </si>
  <si>
    <t>T32849</t>
  </si>
  <si>
    <t>T32192</t>
  </si>
  <si>
    <t>92405</t>
  </si>
  <si>
    <t>T40220</t>
  </si>
  <si>
    <t>T40222</t>
  </si>
  <si>
    <t>T40219</t>
  </si>
  <si>
    <t>T31405</t>
  </si>
  <si>
    <t>T31860</t>
  </si>
  <si>
    <t>T32827</t>
  </si>
  <si>
    <t>50307</t>
  </si>
  <si>
    <t>T41538</t>
  </si>
  <si>
    <t>T41540</t>
  </si>
  <si>
    <t>T41542</t>
  </si>
  <si>
    <t>T41543</t>
  </si>
  <si>
    <t>T31117</t>
  </si>
  <si>
    <t>80685</t>
  </si>
  <si>
    <t>T31288</t>
  </si>
  <si>
    <t>T32793</t>
  </si>
  <si>
    <t>76224</t>
  </si>
  <si>
    <t>T31797</t>
  </si>
  <si>
    <t>T35619</t>
  </si>
  <si>
    <t>T36403</t>
  </si>
  <si>
    <t>T41572</t>
  </si>
  <si>
    <t>73788</t>
  </si>
  <si>
    <t>T35258</t>
  </si>
  <si>
    <t>T35319</t>
  </si>
  <si>
    <t>T31931</t>
  </si>
  <si>
    <t>T32156</t>
  </si>
  <si>
    <t>T32868</t>
  </si>
  <si>
    <t>T34287</t>
  </si>
  <si>
    <t>23381</t>
  </si>
  <si>
    <t>T30454</t>
  </si>
  <si>
    <t>T30529</t>
  </si>
  <si>
    <t>T30795</t>
  </si>
  <si>
    <t>T31624</t>
  </si>
  <si>
    <t>T34289</t>
  </si>
  <si>
    <t>T31968</t>
  </si>
  <si>
    <t>T33615</t>
  </si>
  <si>
    <t>T33611</t>
  </si>
  <si>
    <t>T41591</t>
  </si>
  <si>
    <t>T41592</t>
  </si>
  <si>
    <t>T30350</t>
  </si>
  <si>
    <t>T31063</t>
  </si>
  <si>
    <t>32108</t>
  </si>
  <si>
    <t>T34015</t>
  </si>
  <si>
    <t>56000</t>
  </si>
  <si>
    <t>T34109</t>
  </si>
  <si>
    <t>T34160</t>
  </si>
  <si>
    <t>60386</t>
  </si>
  <si>
    <t>T34547</t>
  </si>
  <si>
    <t>T36043</t>
  </si>
  <si>
    <t>T36094</t>
  </si>
  <si>
    <t>66977</t>
  </si>
  <si>
    <t>T34031</t>
  </si>
  <si>
    <t>T36869</t>
  </si>
  <si>
    <t>T36162</t>
  </si>
  <si>
    <t>T36490</t>
  </si>
  <si>
    <t>T35050</t>
  </si>
  <si>
    <t>T37029</t>
  </si>
  <si>
    <t>T41615</t>
  </si>
  <si>
    <t>T41618</t>
  </si>
  <si>
    <t>T41619</t>
  </si>
  <si>
    <t>T40244</t>
  </si>
  <si>
    <t>89959</t>
  </si>
  <si>
    <t>T36022</t>
  </si>
  <si>
    <t>T35864</t>
  </si>
  <si>
    <t>T36643</t>
  </si>
  <si>
    <t>T36075</t>
  </si>
  <si>
    <t>T36727</t>
  </si>
  <si>
    <t>T37813</t>
  </si>
  <si>
    <t>T37733</t>
  </si>
  <si>
    <t>T30449</t>
  </si>
  <si>
    <t>T35489</t>
  </si>
  <si>
    <t>T37853</t>
  </si>
  <si>
    <t>T35812</t>
  </si>
  <si>
    <t>T36621</t>
  </si>
  <si>
    <t>96809</t>
  </si>
  <si>
    <t>T34760</t>
  </si>
  <si>
    <t>T36448</t>
  </si>
  <si>
    <t>T35966</t>
  </si>
  <si>
    <t>T35415</t>
  </si>
  <si>
    <t>T36955</t>
  </si>
  <si>
    <t>T35627</t>
  </si>
  <si>
    <t>T35799</t>
  </si>
  <si>
    <t>T31663</t>
  </si>
  <si>
    <t>T30323</t>
  </si>
  <si>
    <t>T37747</t>
  </si>
  <si>
    <t>T33921</t>
  </si>
  <si>
    <t>T33923</t>
  </si>
  <si>
    <t>T40255</t>
  </si>
  <si>
    <t>T33441</t>
  </si>
  <si>
    <t>T33218</t>
  </si>
  <si>
    <t>T32758</t>
  </si>
  <si>
    <t>T30761</t>
  </si>
  <si>
    <t>T32441</t>
  </si>
  <si>
    <t>T33337</t>
  </si>
  <si>
    <t>T31885</t>
  </si>
  <si>
    <t>T34383</t>
  </si>
  <si>
    <t>T31463</t>
  </si>
  <si>
    <t>T41714</t>
  </si>
  <si>
    <t>T40260</t>
  </si>
  <si>
    <t>T32506</t>
  </si>
  <si>
    <t>T32916</t>
  </si>
  <si>
    <t>T31127</t>
  </si>
  <si>
    <t>T31535</t>
  </si>
  <si>
    <t>T33181</t>
  </si>
  <si>
    <t>T30672</t>
  </si>
  <si>
    <t>T32961</t>
  </si>
  <si>
    <t>T35794</t>
  </si>
  <si>
    <t>T34898</t>
  </si>
  <si>
    <t>T33568</t>
  </si>
  <si>
    <t>T36418</t>
  </si>
  <si>
    <t>T37735</t>
  </si>
  <si>
    <t>T40266</t>
  </si>
  <si>
    <t>T36044</t>
  </si>
  <si>
    <t>T41746</t>
  </si>
  <si>
    <t>T35663</t>
  </si>
  <si>
    <t>T35738</t>
  </si>
  <si>
    <t>T34749</t>
  </si>
  <si>
    <t>T36892</t>
  </si>
  <si>
    <t>T36673</t>
  </si>
  <si>
    <t>T30363</t>
  </si>
  <si>
    <t>T31837</t>
  </si>
  <si>
    <t>T31927</t>
  </si>
  <si>
    <t>T30611</t>
  </si>
  <si>
    <t>T33619</t>
  </si>
  <si>
    <t>T30866</t>
  </si>
  <si>
    <t>T30883</t>
  </si>
  <si>
    <t>T40267</t>
  </si>
  <si>
    <t>T41769</t>
  </si>
  <si>
    <t>T31990</t>
  </si>
  <si>
    <t>T33571</t>
  </si>
  <si>
    <t>T33339</t>
  </si>
  <si>
    <t>T33579</t>
  </si>
  <si>
    <t>T34185</t>
  </si>
  <si>
    <t>T34245</t>
  </si>
  <si>
    <t>T37279</t>
  </si>
  <si>
    <t>T30991</t>
  </si>
  <si>
    <t>T31555</t>
  </si>
  <si>
    <t>T31864</t>
  </si>
  <si>
    <t>T32527</t>
  </si>
  <si>
    <t>T30655</t>
  </si>
  <si>
    <t>T32428</t>
  </si>
  <si>
    <t>T32711</t>
  </si>
  <si>
    <t>T32875</t>
  </si>
  <si>
    <t>T31477</t>
  </si>
  <si>
    <t>T30736</t>
  </si>
  <si>
    <t>T30678</t>
  </si>
  <si>
    <t>T33208</t>
  </si>
  <si>
    <t>T33000</t>
  </si>
  <si>
    <t>T33846</t>
  </si>
  <si>
    <t>T33371</t>
  </si>
  <si>
    <t>T40273</t>
  </si>
  <si>
    <t>T31916</t>
  </si>
  <si>
    <t>T35422</t>
  </si>
  <si>
    <t>T36934</t>
  </si>
  <si>
    <t>T32990</t>
  </si>
  <si>
    <t>T35976</t>
  </si>
  <si>
    <t>T34000</t>
  </si>
  <si>
    <t>T36497</t>
  </si>
  <si>
    <t>T41841</t>
  </si>
  <si>
    <t>T36917</t>
  </si>
  <si>
    <t>T36995</t>
  </si>
  <si>
    <t>T35863</t>
  </si>
  <si>
    <t>T36936</t>
  </si>
  <si>
    <t>T32206</t>
  </si>
  <si>
    <t>T30299</t>
  </si>
  <si>
    <t>T31191</t>
  </si>
  <si>
    <t>T32037</t>
  </si>
  <si>
    <t>T30274</t>
  </si>
  <si>
    <t>T32183</t>
  </si>
  <si>
    <t>T31424</t>
  </si>
  <si>
    <t>T37285</t>
  </si>
  <si>
    <t>T40279</t>
  </si>
  <si>
    <t>T40281</t>
  </si>
  <si>
    <t>T40278</t>
  </si>
  <si>
    <t>T41861</t>
  </si>
  <si>
    <t>T41863</t>
  </si>
  <si>
    <t>T31537</t>
  </si>
  <si>
    <t>T37823</t>
  </si>
  <si>
    <t>กระบี่</t>
  </si>
  <si>
    <t>เหนือคลอง</t>
  </si>
  <si>
    <t>องค์การบริหารส่วนตำบลโคกยาง</t>
  </si>
  <si>
    <t>ศูนย์พัฒนาเด็กเล็กบ้านควนเกาะจันทร์</t>
  </si>
  <si>
    <t>เมืองกระบี่</t>
  </si>
  <si>
    <t>เทศบาลตำบลกระบี่น้อย</t>
  </si>
  <si>
    <t>ศูนย์พัฒนาเด็กบ้านโพธิ์เรียง</t>
  </si>
  <si>
    <t>คลองท่อม</t>
  </si>
  <si>
    <t>องค์การบริหารส่วนตำบลเพหลา</t>
  </si>
  <si>
    <t>ศูนย์พัฒนาเด็กเล็กบ้านพรุเตย</t>
  </si>
  <si>
    <t>องค์การบริหารส่วนตำบลคลองท่อมเหนือ</t>
  </si>
  <si>
    <t>ศูนย์พัฒนาเด็กเล็กบ้านบางเตียว</t>
  </si>
  <si>
    <t>กาญจนบุรี</t>
  </si>
  <si>
    <t>ทองผาภูมิ</t>
  </si>
  <si>
    <t>ศูนย์พัฒนาเด็กเล็กตำบลหินดาด</t>
  </si>
  <si>
    <t>องค์การบริหารส่วนตำบลห้วยเขย่ง</t>
  </si>
  <si>
    <t>ศูนย์พัฒนาเด็กเล็กบ้านไร่ป้า</t>
  </si>
  <si>
    <t>ศูนย์พัฒนาเด็กเล็กบ้านปากลำปิล็อค</t>
  </si>
  <si>
    <t>ศูนย์พัฒนาเด็กเล็กบ้านท่ามะเดื่อ</t>
  </si>
  <si>
    <t>ท่ามะกา</t>
  </si>
  <si>
    <t>ศูนย์พัฒนาเด็กเล็กเทศบาลตำบลหนองลาน</t>
  </si>
  <si>
    <t>องค์การบริหารส่วนตำบลสนามแย้</t>
  </si>
  <si>
    <t>ศูนย์พัฒนาเด็กเล็กบ้านสนามแย้</t>
  </si>
  <si>
    <t>ศูนย์พัฒนาเด็กเล็กบ้านเขาสะพายแร้ง</t>
  </si>
  <si>
    <t>ขอนแก่น</t>
  </si>
  <si>
    <t>เมืองขอนแก่น</t>
  </si>
  <si>
    <t>ศูนย์พัฒนาเด็กเล็กวัดศรีสว่างโนนทัน</t>
  </si>
  <si>
    <t>จันทบุรี</t>
  </si>
  <si>
    <t>ขลุง</t>
  </si>
  <si>
    <t>องค์การบริหารส่วนตำบลมาบไพ</t>
  </si>
  <si>
    <t>ศูนย์พัฒนาเด็กเล็ก อบต.มาบไพ</t>
  </si>
  <si>
    <t>ศูนย์พัฒนาเด็กเล็กบ้านบ่อเวฬุ</t>
  </si>
  <si>
    <t>องค์การบริหารส่วนตำบลตะปอน</t>
  </si>
  <si>
    <t>ศูนย์พัฒนาเด็กเล็ก อบต.ตะปอน</t>
  </si>
  <si>
    <t>สอยดาว</t>
  </si>
  <si>
    <t>เทศบาลตำบลทับช้าง</t>
  </si>
  <si>
    <t>ศูนย์พัฒนาเด็กเล็กเทศบาลตำบลทับช้าง (แห่งที่ 1) หมู่ที่ 8 บ้านคลองพอก</t>
  </si>
  <si>
    <t>เมืองจันทบุรี</t>
  </si>
  <si>
    <t>ศูนย์พัฒนาเด็กเทศบาลตำบลพลับพลานารายณ์     (โรงเรียนวัดดอนตาล)</t>
  </si>
  <si>
    <t>ศูนย์พัฒนาเด็กเทศบาลตำบลพลับพลานารายณ์    (โรงเรียนวัดเนินสูง)</t>
  </si>
  <si>
    <t>ศูนย์พัฒนาเด็กเทศบาลตำบลพลับพลานารายณ์    (โรงเรียนวัดทองทั่ว)</t>
  </si>
  <si>
    <t>นายายอาม</t>
  </si>
  <si>
    <t>องค์การบริหารส่วนตำบลวังใหม่</t>
  </si>
  <si>
    <t>ศูนย์พัฒนาเด็กเล็กหนองสีงา</t>
  </si>
  <si>
    <t>ท่าใหม่</t>
  </si>
  <si>
    <t>องค์การบริหารส่วนตำบลตะกาดเง้า</t>
  </si>
  <si>
    <t>ศูนย์พัฒนาเด็กเล็ก อบต.ตะกาดเง้า</t>
  </si>
  <si>
    <t>ชัยนาท</t>
  </si>
  <si>
    <t>หนองมะโมง</t>
  </si>
  <si>
    <t>ศูนย์พัฒนาเด็กเล็กอนุบาลหนองมะโมง</t>
  </si>
  <si>
    <t>สรรพยา</t>
  </si>
  <si>
    <t>เทศบาลตำบลตลุก</t>
  </si>
  <si>
    <t>ศูนย์พัฒนาเด็กบางไก่เถื่อนฯ</t>
  </si>
  <si>
    <t>สรรคบุรี</t>
  </si>
  <si>
    <t>เทศบาลตำบลห้วยกรด</t>
  </si>
  <si>
    <t>ศูนย์พัฒนาเด็กบ้านห้วยกรด</t>
  </si>
  <si>
    <t>วัดสิงห์</t>
  </si>
  <si>
    <t>องค์การบริหารส่วนตำบลบ่อแร่</t>
  </si>
  <si>
    <t>ชัยภูมิ</t>
  </si>
  <si>
    <t>หนองบัวระเหว</t>
  </si>
  <si>
    <t>ศูนย์พัฒนาเด็กเล็กเทศบาลตำบลห้วยแย้</t>
  </si>
  <si>
    <t>แก้งคร้อ</t>
  </si>
  <si>
    <t>องค์การบริหารส่วนตำบลโคกกุง</t>
  </si>
  <si>
    <t>ศูนย์พัฒนาเด็กเล็กตำบลโคกกุง</t>
  </si>
  <si>
    <t>ชุมพร</t>
  </si>
  <si>
    <t>ท่าแซะ</t>
  </si>
  <si>
    <t>ศูนย์พัฒนาเด็กเล็กบางท่า</t>
  </si>
  <si>
    <t>ศูนย์พัฒนาเด็กเล็กทรัพย์นคร</t>
  </si>
  <si>
    <t>ศูนย์พัฒนาเด็กเล็กบ้านดอนเคี่ยม</t>
  </si>
  <si>
    <t>เชียงราย</t>
  </si>
  <si>
    <t>แม่สาย</t>
  </si>
  <si>
    <t>องค์การบริหารส่วนตำบลศรีเมืองชุม</t>
  </si>
  <si>
    <t>ศูนย์พัฒนาเด็กเล็กองค์การบริหารส่วนตำบลศรีเมืองชุม</t>
  </si>
  <si>
    <t>แม่สรวย</t>
  </si>
  <si>
    <t>องค์การบริหารส่วนตำบลศรีถ้อย</t>
  </si>
  <si>
    <t>ศูนย์พัฒนาเด็กเล็กบ้านพญากองดี</t>
  </si>
  <si>
    <t>ศูนย์พัฒนาเด็กเล็กบ้านแม่ยางมิ้น</t>
  </si>
  <si>
    <t>ศูนย์พัฒนาเด็กเล็กศรีปัญญา</t>
  </si>
  <si>
    <t>ศูนย์อบรมเด็กก่อนเกณฑ์วัดดอยจ้อง</t>
  </si>
  <si>
    <t>ศูนย์พัฒนาเด็กเล็กองค์การบริหารส่วนตำบลป่าแดด</t>
  </si>
  <si>
    <t>พาน</t>
  </si>
  <si>
    <t>องค์การบริหารส่วนตำบลหัวง้ม</t>
  </si>
  <si>
    <t>ศูนย์พัฒนาเด็กเล็กองค์การบริหารส่วนตำบลหัวง้ม</t>
  </si>
  <si>
    <t>องค์การบริหารส่วนตำบลทานตะวัน</t>
  </si>
  <si>
    <t>ศูนย์พัฒนาเด็กเล็กองค์การบริหารส่วนตำบลทานตะวัน</t>
  </si>
  <si>
    <t>เวียงเชียงรุ้ง</t>
  </si>
  <si>
    <t>องค์การบริหารส่วนตำบลป่าซาง</t>
  </si>
  <si>
    <t>ศูนย์พัฒนาเด็กเล็กองค์การบริหารส่วนตำบลป่าซาง</t>
  </si>
  <si>
    <t>เมืองเชียงราย</t>
  </si>
  <si>
    <t>เทศบาลตำบลท่าสาย</t>
  </si>
  <si>
    <t>ศูนย์พัฒนาเด็กเล็กเทศบาลตำบลท่าสาย</t>
  </si>
  <si>
    <t>เทศบาลตำบลดอยลาน</t>
  </si>
  <si>
    <t>ศูนย์พัฒนาเด็กเล็กเทศบาลตำบลดอยลาน</t>
  </si>
  <si>
    <t>พญาเม็งราย</t>
  </si>
  <si>
    <t>องค์การบริหารส่วนตำบลแม่ต๋ำ</t>
  </si>
  <si>
    <t>ศูนย์พัฒนาเด็กเล็กบ้านแม่ต๋ำใต้</t>
  </si>
  <si>
    <t>ศูนย์พัฒนาเด็กเล็กบ้านบ่อแสง</t>
  </si>
  <si>
    <t>เชียงของ</t>
  </si>
  <si>
    <t>ศูนย์พัฒนาเด็กเล็กเทศบาลตำบลเวียงเชียงของ</t>
  </si>
  <si>
    <t>ศูนย์พัฒนาเด็กเล็กบ้านห้วยเม็ง</t>
  </si>
  <si>
    <t>ศูนย์พัฒนาเด็กเล็กบ้านดอนมหาวัน</t>
  </si>
  <si>
    <t>ศูนย์พัฒนาเด็กเล็กบ้านทุ่งพัฒนา 1</t>
  </si>
  <si>
    <t>ศูนย์พัฒนาเด็กเล็กบ้านทุ่งนาน้อย</t>
  </si>
  <si>
    <t>เทศบาลตำบลบุญเรือง</t>
  </si>
  <si>
    <t>ศูนย์พัฒนาเด็กเล็กบ้านต้นปล้อง</t>
  </si>
  <si>
    <t>ศูนย์พัฒนาเด็กเล็กบ้านบุญเรืองเหนือ</t>
  </si>
  <si>
    <t>ศูนย์พัฒนาเด็กเล็กบ้านบุญเรืองใต้</t>
  </si>
  <si>
    <t>ตรัง</t>
  </si>
  <si>
    <t>ห้วยยอด</t>
  </si>
  <si>
    <t>องค์การบริหารส่วนตำบลปากแจ่ม</t>
  </si>
  <si>
    <t>ศูนย์พัฒนาเด็กเล็กองค์การบริหารส่วนตำบลปากแจ่ม</t>
  </si>
  <si>
    <t>เทศบาลตำบลท่างิ้ว</t>
  </si>
  <si>
    <t xml:space="preserve">ศูนย์พัฒนาเด็กเล็กตำบลท่างิ้ว
</t>
  </si>
  <si>
    <t>ปะเหลียน</t>
  </si>
  <si>
    <t xml:space="preserve">ศูนย์พัฒนาเด็กเล็กบ้านส้มเฟือง 
</t>
  </si>
  <si>
    <t>ตราด</t>
  </si>
  <si>
    <t>แหลมงอบ</t>
  </si>
  <si>
    <t>องค์การบริหารส่วนตำบลแหลมงอบ</t>
  </si>
  <si>
    <t>ศูนย์พัฒนาเด็กเล็กมัสยิดนูรุ้ลมูบีน</t>
  </si>
  <si>
    <t>ศูนย์พัฒนาเด็กเล็กบ้านกลาง</t>
  </si>
  <si>
    <t>เทศบาลตำบลน้ำเชี่ยว</t>
  </si>
  <si>
    <t>ศูนย์พัฒนาเด็กมัสยิดอัลกุบรอ</t>
  </si>
  <si>
    <t>ศูนย์พัฒนาเด็กเทศบาลตำบลน้ำเชี่ยว</t>
  </si>
  <si>
    <t>เมืองตราด</t>
  </si>
  <si>
    <t>เทศบาลตำบลหนองเสม็ด</t>
  </si>
  <si>
    <t>ศูนย์พัฒนาเด็กเล็กเทศบาลตำบลหนองเสม็ด</t>
  </si>
  <si>
    <t>เทศบาลเมืองตราด</t>
  </si>
  <si>
    <t>ศูนย์พัฒนาเด็กโรงเรียนเทศบาลชุมชนวิมลวิทยา</t>
  </si>
  <si>
    <t>เทศบาลตำบลท่าพริกเนินทราย</t>
  </si>
  <si>
    <t>ศูนย์พัฒนาเด็กเล็กเทศบาลตำบลท่าพริกเนินทราย</t>
  </si>
  <si>
    <t>เทศบาลตำบลชำราก</t>
  </si>
  <si>
    <t>ศูนย์พัฒนาเด็กเล็กตำบลชำราก</t>
  </si>
  <si>
    <t>คลองใหญ่</t>
  </si>
  <si>
    <t>เทศบาลตำบลคลองใหญ่</t>
  </si>
  <si>
    <t>ศูนย์พัฒนาเด็กเล็กเทศบาลตำบลคลองใหญ่</t>
  </si>
  <si>
    <t>เทศบาลตำบลหาดเล็ก</t>
  </si>
  <si>
    <t>ศูนย์พัฒนาเด็กเล็กเทศบาลตำบลหาดเล็ก</t>
  </si>
  <si>
    <t>เขาสมิง</t>
  </si>
  <si>
    <t>องค์การบริหารส่วนตำบลสะตอ</t>
  </si>
  <si>
    <t>ศูนย์พัฒนาเด็กเล็กวัดวงษ์พัฒนา</t>
  </si>
  <si>
    <t>ศูนย์พัฒนาเด็กเล็กวัดเกาะลอย</t>
  </si>
  <si>
    <t>ศูนย์พัฒนาเด็กบ้านวงษ์พัฒนา</t>
  </si>
  <si>
    <t>ศูนย์พัฒนาเด็กเล็กบ้านคลองปุก</t>
  </si>
  <si>
    <t>นครปฐม</t>
  </si>
  <si>
    <t>พุทธมณฑล</t>
  </si>
  <si>
    <t>ศูนย์พัฒนาเด็กเล็กบ้านศาลายา</t>
  </si>
  <si>
    <t>นครชัยศรี</t>
  </si>
  <si>
    <t>ศูนย์พัฒนาเด็กเล็กตำบลวัดละมุด (บ้านสวนถั่ว)</t>
  </si>
  <si>
    <t>ศูนย์พัฒนาเด็กเล็กตำบลวัดละมุด (บ้านลานแหลม)</t>
  </si>
  <si>
    <t>ศูนย์พัฒนาเด็กเล็กตำบลวัดละมุด (บ้านวัดบัว)</t>
  </si>
  <si>
    <t>นครพนม</t>
  </si>
  <si>
    <t>ธาตุพนม</t>
  </si>
  <si>
    <t>ศูนย์พัฒนาเด็กเล็กวัดดอนสวรรค์</t>
  </si>
  <si>
    <t>ศูนย์พัฒนาเด็กเล็กพระกลางท่า</t>
  </si>
  <si>
    <t>ศูนย์พัฒนาเด็กเล็กบ้านหนองกุดแคน</t>
  </si>
  <si>
    <t>ศูนย์พัฒนาเด็กเล็กบ้านฝั่งแดง</t>
  </si>
  <si>
    <t>ศูนย์พัฒนาเด็กเล็กบ้านหลักศิลาใต้</t>
  </si>
  <si>
    <t>นครราชสีมา</t>
  </si>
  <si>
    <t>สูงเนิน</t>
  </si>
  <si>
    <t>องค์การบริหารส่วนตำบลบุ่งขี้เหล็ก</t>
  </si>
  <si>
    <t>ศูนย์พัฒนาเด็กเล็กองค์การบริหารส่วนตำบลบุ่งขี้เหล็ก</t>
  </si>
  <si>
    <t>นครศรีธรรมราช</t>
  </si>
  <si>
    <t>พรหมคีรี</t>
  </si>
  <si>
    <t>เทศบาลตำบลทอนหงส์</t>
  </si>
  <si>
    <t>ศูนย์พัฒนาเด็กเล็กเทศบาลตำบลทอนหงส์</t>
  </si>
  <si>
    <t>นบพิตำ</t>
  </si>
  <si>
    <t>องค์การบริหารส่วนตำบลกะหรอ</t>
  </si>
  <si>
    <t>ศูนย์พัฒนาเด็กเล็กบ้านอู่ทอง</t>
  </si>
  <si>
    <t>ท่าศาลา</t>
  </si>
  <si>
    <t>องค์การบริหารส่วนตำบลไทยบุรี</t>
  </si>
  <si>
    <t>ศูนย์พัฒนาเด็กเล็กวัดโคกเหล็ก</t>
  </si>
  <si>
    <t>ขนอม</t>
  </si>
  <si>
    <t>เทศบาลตำบลอ่าวขนอม</t>
  </si>
  <si>
    <t>ศูนย์พัฒนาเด็กเล็กบ้านเขาดิน</t>
  </si>
  <si>
    <t>หัวไทร</t>
  </si>
  <si>
    <t>องค์การบริหารส่วนตำบลหัวไทร</t>
  </si>
  <si>
    <t>ศูนย์พัฒนาเด็กวัดหัวลำภู</t>
  </si>
  <si>
    <t>ร่อนพิบูลย์</t>
  </si>
  <si>
    <t>เทศบาลตำบลหินตก</t>
  </si>
  <si>
    <t>ศูนย์อบรมเด็กก่อนเกณฑ์ประจำมัสยิดนูรุ้ลมุสลีมีน</t>
  </si>
  <si>
    <t>ศูนย์พัฒนาเด็กเล็กเทศบาลตำบลหินตก</t>
  </si>
  <si>
    <t>นาบอน</t>
  </si>
  <si>
    <t>เทศบาลตำบลนาบอน</t>
  </si>
  <si>
    <t>ศูนย์พัฒนาเด็กเล็กเทศบาลตำบลนาบอน</t>
  </si>
  <si>
    <t>องค์การบริหารส่วนตำบลแก้วแสน</t>
  </si>
  <si>
    <t>เมืองนครศรีธรรมราช</t>
  </si>
  <si>
    <t>องค์การบริหารส่วนตำบลท่าซัก</t>
  </si>
  <si>
    <t>ศูนย์พัฒนาเด็กเล็กองค์การบริหารส่วนตำบลท่าซัก</t>
  </si>
  <si>
    <t>นครสวรรค์</t>
  </si>
  <si>
    <t>ไพศาลี</t>
  </si>
  <si>
    <t>องค์การบริหารส่วนตำบลสำโรงชัย</t>
  </si>
  <si>
    <t>ศูนย์พัฒนาเด็กเล็กโรงเรียนวัดหนองไผ่ไพศาลี</t>
  </si>
  <si>
    <t>องค์การบริหารส่วนตำบลโพธิ์ประสาท</t>
  </si>
  <si>
    <t>ศูนย์พัฒนาเด็กเล็กบ้านวังทองประชานุกูล</t>
  </si>
  <si>
    <t>ศูนย์พัฒนาเด็กเล็กบ้านไร่ประชาสรรค์</t>
  </si>
  <si>
    <t>ศูนย์พัฒนาเด็กเล็กบ้านบ่อไทยสามัคคี</t>
  </si>
  <si>
    <t>ศูนย์พัฒนาเด็กเล็กบ้านโพธิ์ประสาท</t>
  </si>
  <si>
    <t>ศูนย์พัฒนาเด็กเล็กบ้านโค้งสวอง</t>
  </si>
  <si>
    <t>ศูนย์พัฒนาเด็กเล็กบ้านตะเคียนทอง</t>
  </si>
  <si>
    <t>ท่าตะโก</t>
  </si>
  <si>
    <t>องค์การบริหารส่วนตำบลดอนคา</t>
  </si>
  <si>
    <t>ศูนย์พัฒนาเด็กเล็กบ้านเขาล้อ</t>
  </si>
  <si>
    <t>ศูนย์พัฒนาเด็กเล็กบ้านคลองเจริญ</t>
  </si>
  <si>
    <t>น่าน</t>
  </si>
  <si>
    <t>สองแคง</t>
  </si>
  <si>
    <t>องค์การบริหารส่วนตำบลนาไร่หลวง</t>
  </si>
  <si>
    <t>ศูนย์พัฒนาเด็กเล็กตำบลนาไร่หลวง (บ้านสองแคว)</t>
  </si>
  <si>
    <t>ปัว</t>
  </si>
  <si>
    <t>องค์การบริหารส่วนตำบลอวน</t>
  </si>
  <si>
    <t>ศูนย์พัฒนาเด็กเล็กองค์การบริหารส่วนตำบลอวน</t>
  </si>
  <si>
    <t>เทศบาลตำบลปัว</t>
  </si>
  <si>
    <t>ศูนย์พัฒนาเด็กเล็กเทศบาลตำบลปัว</t>
  </si>
  <si>
    <t>บ่อเกลือ</t>
  </si>
  <si>
    <t>ศูนย์พัฒนาเด็กเล็กเทศบาลตำบลบ่อเกลือใต้</t>
  </si>
  <si>
    <t>ทุ่งช้าง</t>
  </si>
  <si>
    <t>เทศบาลตำบลทุ่งช้าง</t>
  </si>
  <si>
    <t>ศูนย์พัฒนาเด็กเล็กเทศบาลตำบลทุ่งช้าง 2 (บ้านเฟือยลุง)</t>
  </si>
  <si>
    <t>ท่าวังผา</t>
  </si>
  <si>
    <t>องค์การบริหารส่วนตำบลตาลชุม</t>
  </si>
  <si>
    <t>ศูนย์พัฒนาเด็กเล็กบ้านตาลชุม</t>
  </si>
  <si>
    <t>เชียงกลาง</t>
  </si>
  <si>
    <t>องค์การบริหารส่วนตำบลพระธาตุ</t>
  </si>
  <si>
    <t>ศูนย์พัฒนาเด็กเล็กองค์การบริหารส่วนตำบลพระธาตุ</t>
  </si>
  <si>
    <t>เฉลิมพระเกียรติ</t>
  </si>
  <si>
    <t>องค์การบริหารส่วนตำบลขุนน่าน</t>
  </si>
  <si>
    <t>ศูนย์พัฒนาเด็กเล็กบ้านน้ำรีพัฒนา</t>
  </si>
  <si>
    <t>แม่จริม</t>
  </si>
  <si>
    <t>องค์การบริหารส่วนตำบลหมอเมือง</t>
  </si>
  <si>
    <t>ศูนย์พัฒนาเด็กเล็ก องค์การบริหารส่วนตำบลหมอเมือง</t>
  </si>
  <si>
    <t>เมืองน่าน</t>
  </si>
  <si>
    <t>องค์การบริหารส่วนตำบลผาสิงห์</t>
  </si>
  <si>
    <t>ศูนย์พัฒนาเด็กเล็กบ้านผาสิงห์</t>
  </si>
  <si>
    <t>องค์การบริหารส่วนตำบลไชยสถาน</t>
  </si>
  <si>
    <t>ศูนย์พัฒนาเด็กเล็กกองพันทหารม้าที่ 15</t>
  </si>
  <si>
    <t>นาหมื่น</t>
  </si>
  <si>
    <t>องค์การบริหารส่วนตำบลนาทะนุง</t>
  </si>
  <si>
    <t>ศูนย์พัฒนาเด็กเล็กตำบลนาทะนุง</t>
  </si>
  <si>
    <t>นาน้อย</t>
  </si>
  <si>
    <t>ศูนย์พัฒนาเด็กเล็กเทศบาลตำบลศรีษะเกษ</t>
  </si>
  <si>
    <t>องค์การบริหารส่วนตำบลนาน้อย</t>
  </si>
  <si>
    <t>ศูนย์พัฒนาเด็กเล็กเทศบาลตำบลนาน้อย</t>
  </si>
  <si>
    <t>บุรีรัมย์</t>
  </si>
  <si>
    <t>สตึก</t>
  </si>
  <si>
    <t>องค์การบริหารส่วนตำบลสนามชัย</t>
  </si>
  <si>
    <t>ศูนย์พัฒนาเด็กเล็กวัดบ้านสนามชัย</t>
  </si>
  <si>
    <t>บ้านใหม่ไชยพจน์</t>
  </si>
  <si>
    <t>องค์การบริหารส่วนตำบลหนองแวง</t>
  </si>
  <si>
    <t>ศูนย์พัฒนาเด็กเล็กองค์การบริหารส่วนตำบลหนองแวง</t>
  </si>
  <si>
    <t>แคนดง</t>
  </si>
  <si>
    <t>เทศบาลตำบลแคนดง</t>
  </si>
  <si>
    <t>ศูนย์พัฒนาเด็กเล็กบ้านซองแมว</t>
  </si>
  <si>
    <t>หนองหงส์</t>
  </si>
  <si>
    <t>ศูนย์พัฒนาเด็กเล็กบ้านหนองเพชร</t>
  </si>
  <si>
    <t>องค์การบริหารส่วนตำบลเสาเดียว</t>
  </si>
  <si>
    <t>ศูนย์พัฒนาเด็กเล็กวัดโนนศรีคูณ</t>
  </si>
  <si>
    <t>ปะคำ</t>
  </si>
  <si>
    <t>เทศบาลตำบลปะคำ</t>
  </si>
  <si>
    <t>ศูนย์พัฒนาเด็กเล็กเทศบาลตำบลปะคำ</t>
  </si>
  <si>
    <t>ห้วยราช</t>
  </si>
  <si>
    <t>องค์การบริหารส่วนตำบลตาเสา</t>
  </si>
  <si>
    <t>ศูนย์พัฒนาเด็กเล็กบ้านตาเสา</t>
  </si>
  <si>
    <t>บ้านกรวด</t>
  </si>
  <si>
    <t>เทศบาลตำบลโนนเจริญ</t>
  </si>
  <si>
    <t>ศูนย์พัฒนาเด็กเล็กเทศบาลตำบลโนนเจริญ</t>
  </si>
  <si>
    <t>โนนดินแดง</t>
  </si>
  <si>
    <t>เทศบาลตำบลโนนดินแดง</t>
  </si>
  <si>
    <t>ศูนย์พัฒนาเด็กเล็กเทศบาลตำบลโนนดินแดง</t>
  </si>
  <si>
    <t>ประจวบคีรีขันธ์</t>
  </si>
  <si>
    <t>ทับสะแก</t>
  </si>
  <si>
    <t>องค์การบริหารส่วนตำบลนาหูกวาง</t>
  </si>
  <si>
    <t>ศูนย์พัฒนาเด็กเล็กองค์การบริหารส่วนตำบลนาหูกวาง (บ้านทุ่งตาแก้ว)</t>
  </si>
  <si>
    <t>ปราจีนบุรี</t>
  </si>
  <si>
    <t>กบินทร์บุรี</t>
  </si>
  <si>
    <t>ปัตตานี</t>
  </si>
  <si>
    <t>มายอ</t>
  </si>
  <si>
    <t>เทศบาลตำบลมายอ</t>
  </si>
  <si>
    <t>ศูนย์พัฒนาเด็กเล็กมัสยิดนูรยันนะห์ (เทศบาลตำบลมายอ)</t>
  </si>
  <si>
    <t>พะเยา</t>
  </si>
  <si>
    <t>เมืองพะเยา</t>
  </si>
  <si>
    <t>เทศบาลตำบลสันป่าม่วง</t>
  </si>
  <si>
    <t>ศูนย์พัฒนาเด็กเล็กสันป่าม่วง</t>
  </si>
  <si>
    <t>องค์การบริหารส่วนตำบลแม่ใส</t>
  </si>
  <si>
    <t>ศูนย์พัฒนาเด็กเล็กองค์การบริหารส่วนตำบลแม่ใส(วัดสันป่าถ่อน)</t>
  </si>
  <si>
    <t>เทศบาลตำบลแม่ปืม</t>
  </si>
  <si>
    <t>ศูนย์พัฒนาเด็กเล็กเทศบาลตำบลแม่ปีม</t>
  </si>
  <si>
    <t>เทศบาลตำบลท่าจำปี</t>
  </si>
  <si>
    <t>ศูนย์พัฒนาเด็กเล็กตำบลท่าจำปี</t>
  </si>
  <si>
    <t>พังงา</t>
  </si>
  <si>
    <t>ตะกั่วทุ่ง</t>
  </si>
  <si>
    <t>องค์การบริหารส่วนตำบลถ้ำ</t>
  </si>
  <si>
    <t>ศูนย์พัฒนาเด็กองค์การบริหารส่วนตำบลถ้ำ</t>
  </si>
  <si>
    <t>พัทลุง</t>
  </si>
  <si>
    <t>ป่าบอน</t>
  </si>
  <si>
    <t>องค์การบริหารส่วนตำบลหนองธง</t>
  </si>
  <si>
    <t>ศูนย์พัฒนาเด็กเล็กบ้านเหมืองตะกั่ว</t>
  </si>
  <si>
    <t>ตะโหมด</t>
  </si>
  <si>
    <t>เทศบาลตำบลควนเสาธง</t>
  </si>
  <si>
    <t>ศูนย์พัฒนาเด็กบ้านมาบ</t>
  </si>
  <si>
    <t>เทศบาลตำบลตะโหมด</t>
  </si>
  <si>
    <t>ศูนย์พัฒนาเด็กตะโหมด</t>
  </si>
  <si>
    <t>กงหรา</t>
  </si>
  <si>
    <t>องค์การบริหารส่วนตำบลคลองเฉลิม</t>
  </si>
  <si>
    <t>ศูนย์พัฒนาเด็กบ้านป่าแก่ตก</t>
  </si>
  <si>
    <t>เทศบาลตำบลกงกรา</t>
  </si>
  <si>
    <t>ศูนย์พัฒนาเด็กเล็กวัดกงหราใหม่</t>
  </si>
  <si>
    <t>ศรีบรรพต</t>
  </si>
  <si>
    <t>องค์การบริหารส่วนตำบลเขาย่า</t>
  </si>
  <si>
    <t>ศูนย์พัฒนาเด็กเล็กบ้านสำนักวา</t>
  </si>
  <si>
    <t>พิษณุโลก</t>
  </si>
  <si>
    <t>เมืองพิษณุโลก</t>
  </si>
  <si>
    <t>ศูนย์พัฒนาเด็กเล็กเทศบาลตำบลหัวรอ</t>
  </si>
  <si>
    <t>เทศบาลนครพิษณุโลก</t>
  </si>
  <si>
    <t>ศูนย์พัฒนาเด็กเล็กเทศบาลนครพิษณุโลก</t>
  </si>
  <si>
    <t>เพชรบูรณ์</t>
  </si>
  <si>
    <t>เมืองเพชรบูรณ์</t>
  </si>
  <si>
    <t>องค์การบริหารส่วนตำบลตะเบาะ</t>
  </si>
  <si>
    <t>ศูนย์พัฒนาเด็กเล็กองค์การบริหารส่วนตำบลตะเบาะ</t>
  </si>
  <si>
    <t>ชนแดน</t>
  </si>
  <si>
    <t>เทศบาลตำบลท่าข้าม</t>
  </si>
  <si>
    <t>ศูนย์พัฒนาเด็กเล็กโรงเรียนบ้านท่าข้าม</t>
  </si>
  <si>
    <t>แพร่</t>
  </si>
  <si>
    <t>สูงเม่น</t>
  </si>
  <si>
    <t>เทศบาลตำบลสูงเม่น</t>
  </si>
  <si>
    <t>ศูนย์พัฒนาเด็กเทศบาลตำบลสูงเม่น</t>
  </si>
  <si>
    <t>องค์การบริหารส่วนตำบลร่องกาศ</t>
  </si>
  <si>
    <t>ศูนย์พัฒนาเด็กเล็กองค์การบริหารส่วนตำบลร่องกาศ</t>
  </si>
  <si>
    <t>องค์การบริหารส่วนตำบลบ้านกวาง</t>
  </si>
  <si>
    <t>ศูนย์พัฒนาเด็กเล็กบ้านกวางใหม่ถาวร</t>
  </si>
  <si>
    <t>วังชิ้น</t>
  </si>
  <si>
    <t>องค์การบริหารส่วนตำบลสรอย</t>
  </si>
  <si>
    <t>ศูนย์พัฒนาเด็กเล็กบ้านม่วงคำ</t>
  </si>
  <si>
    <t>ลอง</t>
  </si>
  <si>
    <t>องค์การบริหารส่วนตำบลหัวทุ่ง</t>
  </si>
  <si>
    <t>ศูนย์พัฒนาเด็กเล็กตำบลหัวทุ่ง</t>
  </si>
  <si>
    <t>เทศบาลตำบลเวียงต้า</t>
  </si>
  <si>
    <t>ศูนย์พัฒนาเด็กเล็กบ้านผาลาย</t>
  </si>
  <si>
    <t>เด่นชัย</t>
  </si>
  <si>
    <t>เทศบาลตำบลปงป่าหวาย</t>
  </si>
  <si>
    <t>ศูนย์พัฒนาเด็กเล็กบ้านปงป่าหวาย</t>
  </si>
  <si>
    <t>หนองม่วงไข่</t>
  </si>
  <si>
    <t>เทศบาลตำบลหนองม่วงไข่</t>
  </si>
  <si>
    <t>ศูนย์พัฒนาเด็กเล็กเทศบาลตำบลหนองม่วงไข่</t>
  </si>
  <si>
    <t>องค์การบริหารส่วนตำบลตำหนักธรรม</t>
  </si>
  <si>
    <t>ศูนย์พัฒนาเด็กเล็กตำหนักธรรม</t>
  </si>
  <si>
    <t>สอง</t>
  </si>
  <si>
    <t>องค์การบริหารส่วนตำบลบ้านหนุน</t>
  </si>
  <si>
    <t>ศูนย์พัฒนาเด็กเล็กบ้านหนุนใต้</t>
  </si>
  <si>
    <t>ศูนย์พัฒนาเด็กเล็กบ้านลองลือบุญ</t>
  </si>
  <si>
    <t>เมืองแพร่</t>
  </si>
  <si>
    <t>เทศบาลตำบลสวนเขื่อน</t>
  </si>
  <si>
    <t>ศูนย์พัฒนาเด็กเล็กวัดดงเหนือ</t>
  </si>
  <si>
    <t>เทศบาลตำบลป่าแมต</t>
  </si>
  <si>
    <t>ศูนย์พัฒนาเด็กเล็กบ้านน้ำโค้ง</t>
  </si>
  <si>
    <t>เทศบาลตำบลทุ่งโฮ้ง</t>
  </si>
  <si>
    <t>ศูนย์พัฒนาเด็กเล็กเทศบาลตำบลทุ่งโฮ้ง</t>
  </si>
  <si>
    <t>เทศบาลตำบลช่อแฮ</t>
  </si>
  <si>
    <t>ศูนย์พัฒนาเด็กเล็กเทศบาลตำบลช่อแฮ</t>
  </si>
  <si>
    <t>ภูเก็ต</t>
  </si>
  <si>
    <t>เมืองภูเก็ต</t>
  </si>
  <si>
    <t>ศูนย์พัฒนาเด็กเล็กเทศบาลนครภูเก็ต 3 (วัดเจริญสมณกิจ)</t>
  </si>
  <si>
    <t>ศูนย์พัฒนาเด็กเล็กเทศบาลนครภูเก็ต 2</t>
  </si>
  <si>
    <t>ศูนย์พัฒนาเด็กเล็กเทศบาลนครภูเก็ต 1</t>
  </si>
  <si>
    <t>มหาสารคาม</t>
  </si>
  <si>
    <t>วาปีปทุม</t>
  </si>
  <si>
    <t>เทศบาลตำบลวาปีปทุม</t>
  </si>
  <si>
    <t>ศูนย์พัฒนาเด็กเล็กเทศบาลตำบลวาปีปทุม</t>
  </si>
  <si>
    <t>ร้อยเอ็ด</t>
  </si>
  <si>
    <t>ศรีสมเด็จ</t>
  </si>
  <si>
    <t>ศูนย์พัฒนาเด็กเล็กบ้านเหล่าล้อ</t>
  </si>
  <si>
    <t>เมืองร้อยเอ็ด</t>
  </si>
  <si>
    <t>องค์การบริหารส่วนตำบลเมืองทอง</t>
  </si>
  <si>
    <t>ศูนย์พัฒนาเด็กเล็กองค์การบริหารส่วนตำบลเมืองทอง</t>
  </si>
  <si>
    <t>โพนทอง</t>
  </si>
  <si>
    <t>ศูนย์พัฒนาเด็กเล็กบ้านหนองขี้ม้า</t>
  </si>
  <si>
    <t>ศูนย์พัฒนาเด็กเล็กเฉลิมพระเกียรติ 60 ปี</t>
  </si>
  <si>
    <t>ลพบุรี</t>
  </si>
  <si>
    <t>พัฒนานิคม</t>
  </si>
  <si>
    <t>องค์การบริหารส่วนตำบลบ้านน้ำสุด</t>
  </si>
  <si>
    <t>ศูนย์พัฒนาเด็กเล็กบ้านน้ำสุด</t>
  </si>
  <si>
    <t>โคกสำโรง</t>
  </si>
  <si>
    <t>องค์การบริหารส่วนตำบลเพนียด</t>
  </si>
  <si>
    <t>ศูนย์พัฒนาเด็กเล็กบ้านนกเขาเปล้า</t>
  </si>
  <si>
    <t>ลำปาง</t>
  </si>
  <si>
    <t>เมืองปาน</t>
  </si>
  <si>
    <t>เทศบาลตำบลเมืองปาน</t>
  </si>
  <si>
    <t>ศูนย์พัฒนาเด็กเล็กเทศบาลตำบลเมืองปาน</t>
  </si>
  <si>
    <t>เสริมงาม</t>
  </si>
  <si>
    <t>ศูนย์พัฒนาเด็กเทศบาลเสริมงาม</t>
  </si>
  <si>
    <t>แม่ทะ</t>
  </si>
  <si>
    <t>ศูนย์พัฒนาเด็กตำบลดอนไฟ</t>
  </si>
  <si>
    <t>ห้างฉัตร</t>
  </si>
  <si>
    <t>ศูนย์พัฒนาเด็กเล็กบ้านยางอ้อย</t>
  </si>
  <si>
    <t>ศูนย์พัฒนาเด็กเล็กบ้านสันทราย</t>
  </si>
  <si>
    <t>แม่เมาะ</t>
  </si>
  <si>
    <t>ศูนย์พัฒนาเด็กเล็กองค์การบริหารส่วนตำบลสบป้าด</t>
  </si>
  <si>
    <t>ศูนย์พัฒนาเด็กเล็กองค์การบริหารส่วนตำบลบ้านดง</t>
  </si>
  <si>
    <t>ลำพูน</t>
  </si>
  <si>
    <t>ทุ่งหัวช้าง</t>
  </si>
  <si>
    <t>ศูนย์พัฒนาเด็กเล็กบ้านโป่งแดง</t>
  </si>
  <si>
    <t>ศูนย์พัฒนาเด็ก อบต.ตะเคียนปม</t>
  </si>
  <si>
    <t>แม่ทา</t>
  </si>
  <si>
    <t>เทศบาลตำบลทาสบเส้า</t>
  </si>
  <si>
    <t>ศูนย์พัฒนาเด็กเทศบาลตำบลทาสบเส้า (บ้านทาศาลา)</t>
  </si>
  <si>
    <t>เมือง</t>
  </si>
  <si>
    <t>เทศบาลตำบลอุโมงค์</t>
  </si>
  <si>
    <t>ศูนย์พัฒนาเด็กเล็กเทศบาลตำบลอุโมงค์</t>
  </si>
  <si>
    <t>ศูนย์พัฒนาเด็กเล็กเทศบาลตำบลเวียงยอง</t>
  </si>
  <si>
    <t>ป่าซาง</t>
  </si>
  <si>
    <t>ศูนย์พัฒนาเด็กเทศบาลตำบลม่วงน้อย</t>
  </si>
  <si>
    <t>ศรีสะเกษ</t>
  </si>
  <si>
    <t>กันทรลักษ์</t>
  </si>
  <si>
    <t>องค์การบริหารส่วนตำบลเสาธงชัย</t>
  </si>
  <si>
    <t>ศูนย์พัฒนาเด็กเล็กบ้านเสาธงชัย</t>
  </si>
  <si>
    <t>องค์การบริหารส่วนตำบลเวียงเหนือ</t>
  </si>
  <si>
    <t>ศูนย์พัฒนาเด็กวัดเดียงตะวันตก</t>
  </si>
  <si>
    <t>องค์การบริหารส่วนตำบลภูผาหมอก</t>
  </si>
  <si>
    <t>ศูนย์พัฒนาเด็กเล็กบ้านด่านใต้</t>
  </si>
  <si>
    <t>ศูนย์พัฒนาเด็กเล็กวัดบ้านด่าน</t>
  </si>
  <si>
    <t>ศูนย์พัฒนาเด็กเล็กบ้านโศกขามป้อม</t>
  </si>
  <si>
    <t>ศูนย์พัฒนาเด็กเล็กบ้านด่านกลาง</t>
  </si>
  <si>
    <t>ศูนย์พัฒนาเด็กเล็กบ้านภูผาหมอก</t>
  </si>
  <si>
    <t>องค์การบริหารส่วนตำบลบึงมะลู</t>
  </si>
  <si>
    <t>ศูนย์พัฒนาเด็กเล็กบ้านบึงมะลู</t>
  </si>
  <si>
    <t>ยางชุมน้อย</t>
  </si>
  <si>
    <t>เทศบาลตำบลยางชุมน้อย</t>
  </si>
  <si>
    <t>ศูนย์พัฒนาเด็กเล็กวัดบ้านยางชุมน้อย</t>
  </si>
  <si>
    <t>ศูนย์พัฒนาเด็กเล็กบ้านยางชุมน้อย</t>
  </si>
  <si>
    <t>องค์การบริหารส่วนตำบลบึงบอน</t>
  </si>
  <si>
    <t>ศูนย์พัฒนาเด็กเล็กบ้านบอน</t>
  </si>
  <si>
    <t>ศูนย์พัฒนาเด็กเล็กบ้านโนนสูง</t>
  </si>
  <si>
    <t>ขุนหาญ</t>
  </si>
  <si>
    <t>องค์การบริหารส่วนตำบลภูฝ้าย</t>
  </si>
  <si>
    <t>ศูนย์พัฒนาเด็กเล็กเทิดไท้องค์ราชันบ้านกุดนาแก้ว</t>
  </si>
  <si>
    <t>ศูนย์พัฒนาเด็กเล็กบ้านภูทองตะวันตก</t>
  </si>
  <si>
    <t>ขุขันธ์</t>
  </si>
  <si>
    <t>ศูนย์พัฒนาเด็กเล็กวัดบ้านหนองคล้า</t>
  </si>
  <si>
    <t>สงขลา</t>
  </si>
  <si>
    <t>นาหม่อม</t>
  </si>
  <si>
    <t>องค์การบริหารส่วนตำบล คลองหรัง</t>
  </si>
  <si>
    <t>ศูนย์พัฒนาเด็กเล็กตำบลคลองหรัง</t>
  </si>
  <si>
    <t>สะเดา</t>
  </si>
  <si>
    <t>เทศบาลตำบลสำนักขาม</t>
  </si>
  <si>
    <t>ศูนย์พัฒนาเด็กบ้านไร่ตก</t>
  </si>
  <si>
    <t>ศูนย์พัฒนาเด็กบ้านพรุเตียว</t>
  </si>
  <si>
    <t>เทศบาลตำบลคลองแงะ</t>
  </si>
  <si>
    <t>ศูนย์พัฒนาเด็กเล็กเทศบาลตำบลคลองแงะ</t>
  </si>
  <si>
    <t>เทศบาลตำบลปาดัง</t>
  </si>
  <si>
    <t>ศูนย์พัฒนาเด็กบ้านนา</t>
  </si>
  <si>
    <t>องค์การบริหารส่วนตำบลปริก</t>
  </si>
  <si>
    <t>ศูนย์พัฒนาเด็กเล็กเทศบาลตำบลปริก</t>
  </si>
  <si>
    <t>ศูนย์พัฒนาเด็กมัสยิดอัลซอรุลอิสลาม</t>
  </si>
  <si>
    <t>ศูนย์พัฒนาเด็กบ้านยางเกาะ</t>
  </si>
  <si>
    <t>ศูนย์พัฒนาเด็กเล็กบ้านควนเสม็ด</t>
  </si>
  <si>
    <t>องค์การบริหารส่วนตำบลเขามีเกียรติ</t>
  </si>
  <si>
    <t>ศูนย์พัฒนาเด็กเล็กบ้านวังปริง</t>
  </si>
  <si>
    <t>หาดใหญ่</t>
  </si>
  <si>
    <t>ศูนย์พัฒนาเด็กเล็กมัสยิดหมัดยาเม๊าะมุสลิม</t>
  </si>
  <si>
    <t>องค์การบริหารส่วนตำบลทุ่งใหญ่</t>
  </si>
  <si>
    <t>ศูนย์พัฒนาเด็กองค์การบริหารส่วนตำบลทุ่งใหญ่</t>
  </si>
  <si>
    <t>เทศบาลเมืองคอหงส์</t>
  </si>
  <si>
    <t>ศูนย์พัฒนาเด็กเล็กบ้านทุ่งโดน</t>
  </si>
  <si>
    <t>ศูนย์พัฒนาเด็กเล็กบ้านคลองหวะ</t>
  </si>
  <si>
    <t xml:space="preserve">ศูนย์พัฒนาเด็กเล็กบ้านคลองเปล </t>
  </si>
  <si>
    <t>ศูนย์พัฒนาเด็กค่ายเสนาณรงค์</t>
  </si>
  <si>
    <t>สิงหนคร</t>
  </si>
  <si>
    <t>เทศบาลเมืองม่วงงาม</t>
  </si>
  <si>
    <t>ศูนย์พัฒนาเด็กมัสยิดยามีอัลอิสลาม</t>
  </si>
  <si>
    <t>ศูนย์พัฒนาเด็กมัสยิดกูวาเต็ลอิสลาม</t>
  </si>
  <si>
    <t>ศูนย์พัฒนาเด็กม่วงงาม</t>
  </si>
  <si>
    <t>สทิงพระ</t>
  </si>
  <si>
    <t>องค์การบริหารส่วนตำบลคูขุด</t>
  </si>
  <si>
    <t>ศูนย์พัฒนาเด็กองค์การบริหารส่วนตำบลคูขุด</t>
  </si>
  <si>
    <t>ระโนด</t>
  </si>
  <si>
    <t>เทศบาลตำบลบ่อตรุ</t>
  </si>
  <si>
    <t>ศูนย์พัฒนาเด็กเล็กบ้านสามบ่อ</t>
  </si>
  <si>
    <t>องค์การบริหารส่วนตำบลระโนด</t>
  </si>
  <si>
    <t>ศูนย์พัฒนาเด็กเล็กองค์การบริหารส่วนตำบลระโนด (วัดจาก)</t>
  </si>
  <si>
    <t>ศูนย์พัฒนาเด็กโรงเรียนวัดประดู่</t>
  </si>
  <si>
    <t>ศูนย์พัฒนาเด็กเล็กโรงเรียนวัดเจดีย์งาม</t>
  </si>
  <si>
    <t>ศูนย์พัฒนาเด็กเล็กเทศบาลตำบลบ่อตรุ (มัสยิดสากลอิสลาม)</t>
  </si>
  <si>
    <t>ศูนย์พัฒนาเด็กองค์การบริหารส่วนตำบลท่าบอน</t>
  </si>
  <si>
    <t>ศูนย์พัฒนาเด็กเล็กวัดท่าบอน</t>
  </si>
  <si>
    <t>สมุทรปราการ</t>
  </si>
  <si>
    <t>พระสมุทรเจดีย์</t>
  </si>
  <si>
    <t>เทศบาลตำบลแหลมฟ้าผ่า</t>
  </si>
  <si>
    <t>ศูนย์พัฒนาเด็กเล็กเทศบาลตำบลแหลมฟ้าผ่า</t>
  </si>
  <si>
    <t>บางบ่อ</t>
  </si>
  <si>
    <t>องค์การบริหารส่วนตำบลบางเพรียง</t>
  </si>
  <si>
    <t>ศูนย์พัฒนาเด็กเล็กบ้านบางเพรียง</t>
  </si>
  <si>
    <t>ศูนย์พัฒนาเด็กเล็กบ้านลาดหวาย</t>
  </si>
  <si>
    <t>บางพลี</t>
  </si>
  <si>
    <t>ศูนย์พัฒนาเด็กเล็กบางปลา</t>
  </si>
  <si>
    <t>องค์การบริหารส่วนตำบลราชาเทวะ</t>
  </si>
  <si>
    <t>ศูนย์พัฒนาเด็กเล็กวัดกิ่งแก้ว</t>
  </si>
  <si>
    <t>สมุทรสงคราม</t>
  </si>
  <si>
    <t>บางคนที</t>
  </si>
  <si>
    <t>องค์การบริหารส่วนตำบล ดอนมะโนรา</t>
  </si>
  <si>
    <t>ศูนย์พัฒนาเด็กองค์การบริหารส่วนตำบลดอนมะโนรา</t>
  </si>
  <si>
    <t>สระบุรี</t>
  </si>
  <si>
    <t>หนองแค</t>
  </si>
  <si>
    <t>องค์การบริหารส่วนตำบล หนองปลาหมอ</t>
  </si>
  <si>
    <t>ศูนย์พัฒนาเด็กองค์การบริหารส่วนตำบลหนองปลาหมอ (วัดหนองปลากะดี่)</t>
  </si>
  <si>
    <t>ดอนพุด</t>
  </si>
  <si>
    <t>ศูนย์พัฒนาเด็กเล็กบ้านหลวง (วัดช้าง)</t>
  </si>
  <si>
    <t>สุรินทร์</t>
  </si>
  <si>
    <t>ศรีรัตนะ</t>
  </si>
  <si>
    <t>องค์การบริหารส่วนตำบลศรีแก้ว</t>
  </si>
  <si>
    <t>ศูนย์พัฒนาเด็กเล็กบ้านศรีแก้ว</t>
  </si>
  <si>
    <t>สังขะ</t>
  </si>
  <si>
    <t>องค์การบริหารส่วนตำบลบ้านจารย์</t>
  </si>
  <si>
    <t>ศูนย์พัฒนาเด็กเล็กบ้านอังกอล</t>
  </si>
  <si>
    <t>ศูนย์พัฒนาเด็กเล็กบ้านมะโน</t>
  </si>
  <si>
    <t>ศูนย์พัฒนาเด็กเล็กบ้านจารย์</t>
  </si>
  <si>
    <t>ศูนย์พัฒนาเด็กเล็กบ้านโคกไทร-โคกไทรงาม</t>
  </si>
  <si>
    <t>จอมพระ</t>
  </si>
  <si>
    <t>ศูนย์พัฒนาเด็กเล็กบ้านหนองกุง</t>
  </si>
  <si>
    <t>ศูนย์พัฒนาเด็กเล็กวัดอุทุมพร</t>
  </si>
  <si>
    <t>ศูนย์พัฒนาเด็กเล็กวัดศรีโพธิ์ทอง</t>
  </si>
  <si>
    <t>ศูนย์พัฒนาเด็กเล็กบ้านทุ่งนาค</t>
  </si>
  <si>
    <t>หนองบัวลำภู</t>
  </si>
  <si>
    <t>นากลาง</t>
  </si>
  <si>
    <t>องค์การบริหารส่วนตำบลดงสวรรค์</t>
  </si>
  <si>
    <t>ศูนย์พัฒนาเด็กเล็กพนาวัลย์</t>
  </si>
  <si>
    <t>ศูนย์พัฒนาเด็กเล็กบ้านบนศรีวิไล-ห้วยหาน</t>
  </si>
  <si>
    <t>ศูนย์พัฒนาเด็กเล็กบ้านโนนธาตุพัฒนา</t>
  </si>
  <si>
    <t>ศรีบุญเรือง</t>
  </si>
  <si>
    <t>องค์การบริหารส่วนตำบลหนองบัวใต้</t>
  </si>
  <si>
    <t>ศูนย์พัฒนาเด็กเล็กบ้านดอนปอ-โนนอุดมพัฒนา</t>
  </si>
  <si>
    <t>เทศบาลตำบลโนนสูงเปลือย</t>
  </si>
  <si>
    <t>ศูนย์พัฒนาเด็กเล็กเทศบาลตำบลโนนสูงเปลือย</t>
  </si>
  <si>
    <t>เทศบาลตำบลยางหล่อ</t>
  </si>
  <si>
    <t>ศูนย์พัฒนาเด็กเล็กเทศบาลตำบลยางหล่อ1</t>
  </si>
  <si>
    <t>องค์การบริหารส่วนตำบลทรายทอง</t>
  </si>
  <si>
    <t>ศูนย์พัฒนาเด็กเล็กวัดโนนรัง ข.</t>
  </si>
  <si>
    <t>โนนสัง</t>
  </si>
  <si>
    <t>เทศบาลตำบลหนองเรือ</t>
  </si>
  <si>
    <t>ศูนย์พัฒนาเด็กเล็กวัดชัยมงคล</t>
  </si>
  <si>
    <t>ศูนย์พัฒนาเด็กเล็กวัดสีลาอาสน์</t>
  </si>
  <si>
    <t>ศูนย์พัฒนาเด็กเล็กวัดสว่างศรีวิลัย</t>
  </si>
  <si>
    <t>ศูนย์พัฒนาเด็กเล็กวัดศรีบุญเรืองบุตราราม</t>
  </si>
  <si>
    <t>ศูนย์พัฒนาเด็กเล็กวัดบูรพาวิทยาราม</t>
  </si>
  <si>
    <t>ศูนย์พัฒนาเด็กเล็กวัดกาญจนาราม</t>
  </si>
  <si>
    <t>ศูนย์พัฒนาเด็กเล็กเทศบาลตำบลหนองเรือ</t>
  </si>
  <si>
    <t>ศูนย์พัฒนาเด็กเทศบาลตำบลโนนสัง ๑ (วัดศิริชัยเจริญ)</t>
  </si>
  <si>
    <t>ศูนย์พัฒนาเด็กเล็กวัดทรงศิลา</t>
  </si>
  <si>
    <t>อ่างทอง</t>
  </si>
  <si>
    <t>แสวงหา</t>
  </si>
  <si>
    <t>เทศบาลตำบลเพชรเมืองทอง</t>
  </si>
  <si>
    <t>ศูนย์พัฒนาเด็กเล็กเทศบาลเพชรเมืองทอง</t>
  </si>
  <si>
    <t>องค์การบริหารส่วนตำบลบ้านพราน</t>
  </si>
  <si>
    <t>ศูนย์พัฒนาเด็กเล็กบ้านพราน</t>
  </si>
  <si>
    <t>อำนาจเจริญ</t>
  </si>
  <si>
    <t>เมืองอำนาจเจริญ</t>
  </si>
  <si>
    <t>องค์การบริหารส่วนตำบลโนนหนามแท่ง</t>
  </si>
  <si>
    <t>ศูนย์พัฒนาเด็กเล็กบ้านคำน้อย</t>
  </si>
  <si>
    <t>พนา</t>
  </si>
  <si>
    <t>องค์การบริหารส่วนตำบลไม้กลอน</t>
  </si>
  <si>
    <t>ศูนย์พัฒนาเด็กเล็กวัดอัมพร</t>
  </si>
  <si>
    <t>ปทุมราชวงศา</t>
  </si>
  <si>
    <t>ศูนย์พัฒนาเด็กเล็กวัดสุทธาวาส</t>
  </si>
  <si>
    <t>ศูนย์พัฒนาเด็กเล็กวัดผาสุการาม</t>
  </si>
  <si>
    <t>อุดรธานี</t>
  </si>
  <si>
    <t>กุมภวาปี</t>
  </si>
  <si>
    <t>องค์การบริหารส่วนตำบลผาสุก</t>
  </si>
  <si>
    <t>ศูนย์พัฒนาเด็กเล็กบ้านนาดีสร้างบง</t>
  </si>
  <si>
    <t>หนองวัวซอ</t>
  </si>
  <si>
    <t>ศูนย์พัฒนาเด็กเล็กวัดอุดมศิลป์</t>
  </si>
  <si>
    <t>หนองวัดซอ</t>
  </si>
  <si>
    <t>ศูนย์พัฒนาเด็กเล็กวัดมงคลคำบำรุง</t>
  </si>
  <si>
    <t>อุตรดิตถ์</t>
  </si>
  <si>
    <t>ฟากท่า</t>
  </si>
  <si>
    <t>ศูนย์พัฒนาเด็กเล็กองค์การบริหารส่วนตำบลสองคอน</t>
  </si>
  <si>
    <t>ท่าปลา</t>
  </si>
  <si>
    <t>องค์การบริหารส่วนตำบลท่าปลา</t>
  </si>
  <si>
    <t>ศูนย์พัฒนาเด็กเล็กองค์การบริหารส่วนตำบลท่าปลา</t>
  </si>
  <si>
    <t>เทศบาลตำบลจริม</t>
  </si>
  <si>
    <t>ศูนย์พัฒนาเด็กเล็กบ้านปากดง</t>
  </si>
  <si>
    <t>พิชัย</t>
  </si>
  <si>
    <t>องค์การบริหารส่วนตำบลคอรุม</t>
  </si>
  <si>
    <t>ศูนย์พัฒนาเด็กเล็กองค์การบริหารส่วนตำบลคอรุม</t>
  </si>
  <si>
    <t>ศูนย์พัฒนาเด็กเล็กบ้านป่าแต้ว</t>
  </si>
  <si>
    <t>ศูนย์พัฒนาเด็กเล็กบ้านบึงท่ายวน</t>
  </si>
  <si>
    <t>ศูนย์พัฒนาเด็กเล็กบ้านคลองกล้วย</t>
  </si>
  <si>
    <t>ตรอน</t>
  </si>
  <si>
    <t>องค์การบริหารส่วนตำบลวังแดง</t>
  </si>
  <si>
    <t>ศูนย์พัฒนาเด็กเล็กองค์การบริหารส่วนตำบลวังแดง</t>
  </si>
  <si>
    <t>อุทัยธานี</t>
  </si>
  <si>
    <t>ห้วยคต</t>
  </si>
  <si>
    <t>องค์การบริหารส่วนตำบลห้วยคต</t>
  </si>
  <si>
    <t>ศูนย์พัฒนาเด็กรร.ไทยรัฐวิทยา58</t>
  </si>
  <si>
    <t>องค์การบริหารส่วนตำบลสุขฤทัย</t>
  </si>
  <si>
    <t>ศูนย์พัฒนาเด็กเล็กอบต.สุขฤทัย วังบ่างสามัคคี</t>
  </si>
  <si>
    <t>หนองฉาง</t>
  </si>
  <si>
    <t>องค์การบริหารส่วนตำบลหนองฉาง</t>
  </si>
  <si>
    <t>ศูนย์พัฒนาเด็กเล็กบ้านเนินสาธารณ์</t>
  </si>
  <si>
    <t>หนองขาหย่าง</t>
  </si>
  <si>
    <t>องค์การบริหารส่วนตำบลหนองขาหย่าง</t>
  </si>
  <si>
    <t>ศูนย์พัฒนาเด็กอบต.หนองขาหย่าง</t>
  </si>
  <si>
    <t>สว่างอารมณ์</t>
  </si>
  <si>
    <t>เทศบาลตำบลสว่างแจ้งสบายใจ</t>
  </si>
  <si>
    <t>ศูนย์พัฒนาเด็กเล็กบ้านดอนใหญ่</t>
  </si>
  <si>
    <t>องค์การบริหารส่วนตำบลบ่อยาง</t>
  </si>
  <si>
    <t>ศูนย์พัฒนาเด็กเล็กบ้านหนองตะเคียน</t>
  </si>
  <si>
    <t>อุบลราชธานี</t>
  </si>
  <si>
    <t>ม่วงสามสิบ</t>
  </si>
  <si>
    <t>ศูนย์อบรมเด็กก่อนเกณฑ์วัดนาดี</t>
  </si>
  <si>
    <t>ดอนมดแดง</t>
  </si>
  <si>
    <t>ศูนย์พัฒนาเด็กเล็กกุดกั่ว</t>
  </si>
  <si>
    <t>ศูนย์พัฒนาเด็กเล็กดงบังใต้</t>
  </si>
  <si>
    <t>T31825</t>
  </si>
  <si>
    <t>T31409</t>
  </si>
  <si>
    <t>T33287</t>
  </si>
  <si>
    <t>T31662</t>
  </si>
  <si>
    <t>T34367</t>
  </si>
  <si>
    <t>T34272</t>
  </si>
  <si>
    <t>T33793</t>
  </si>
  <si>
    <t>เทศบาลตำบลหนองลาน</t>
  </si>
  <si>
    <t>T31209</t>
  </si>
  <si>
    <t>T36436</t>
  </si>
  <si>
    <t>T35720</t>
  </si>
  <si>
    <t>เทศบาลตำบลบ่อเวฬุ</t>
  </si>
  <si>
    <t>T34635</t>
  </si>
  <si>
    <t>T35133</t>
  </si>
  <si>
    <t>เทศบาลตำบลพลับพลานารายณ์</t>
  </si>
  <si>
    <t>T35736</t>
  </si>
  <si>
    <t>T37847</t>
  </si>
  <si>
    <t>T36708</t>
  </si>
  <si>
    <t>T30475</t>
  </si>
  <si>
    <t>T31235</t>
  </si>
  <si>
    <t>T32745</t>
  </si>
  <si>
    <t>T34618</t>
  </si>
  <si>
    <t>T34699</t>
  </si>
  <si>
    <t>T37219</t>
  </si>
  <si>
    <t>T37238</t>
  </si>
  <si>
    <t>T36716</t>
  </si>
  <si>
    <t>T37002</t>
  </si>
  <si>
    <t>T40557</t>
  </si>
  <si>
    <t>T35459</t>
  </si>
  <si>
    <t>T37208</t>
  </si>
  <si>
    <t>T34525</t>
  </si>
  <si>
    <t>เทศบาลตำบลเวียงเชียงของ</t>
  </si>
  <si>
    <t>T37113</t>
  </si>
  <si>
    <t>T34978</t>
  </si>
  <si>
    <t>T33105</t>
  </si>
  <si>
    <t>T35218</t>
  </si>
  <si>
    <t>T34398</t>
  </si>
  <si>
    <t>T30641</t>
  </si>
  <si>
    <t>T31218</t>
  </si>
  <si>
    <t>T40069</t>
  </si>
  <si>
    <t>T30516</t>
  </si>
  <si>
    <t>T30413</t>
  </si>
  <si>
    <t>T30335</t>
  </si>
  <si>
    <t>T31273</t>
  </si>
  <si>
    <t>T33857</t>
  </si>
  <si>
    <t>T37035</t>
  </si>
  <si>
    <t>องค์การบริหารส่วนตำบลศาลายา</t>
  </si>
  <si>
    <t>องค์การบริหารส่วนตำบลวัดละมุด</t>
  </si>
  <si>
    <t>T37218</t>
  </si>
  <si>
    <t>T36046</t>
  </si>
  <si>
    <t>T34970</t>
  </si>
  <si>
    <t>T35509</t>
  </si>
  <si>
    <t>T36571</t>
  </si>
  <si>
    <t>T35497</t>
  </si>
  <si>
    <t>T37771</t>
  </si>
  <si>
    <t>T34600</t>
  </si>
  <si>
    <t>T34499</t>
  </si>
  <si>
    <t>T37141</t>
  </si>
  <si>
    <t>T36486</t>
  </si>
  <si>
    <t>T36842</t>
  </si>
  <si>
    <t>T36432</t>
  </si>
  <si>
    <t>T32019</t>
  </si>
  <si>
    <t>T34754</t>
  </si>
  <si>
    <t>แม่เปิน</t>
  </si>
  <si>
    <t>เทศบาลตำบลแม่เปิน</t>
  </si>
  <si>
    <t>T32553</t>
  </si>
  <si>
    <t>T34413</t>
  </si>
  <si>
    <t>T30830</t>
  </si>
  <si>
    <t>T35895</t>
  </si>
  <si>
    <t>เทศบาลตำบลบ่อเกลือใต้</t>
  </si>
  <si>
    <t>T30550</t>
  </si>
  <si>
    <t>T32154</t>
  </si>
  <si>
    <t>T33231</t>
  </si>
  <si>
    <t>T31579</t>
  </si>
  <si>
    <t>T34255</t>
  </si>
  <si>
    <t>T40904</t>
  </si>
  <si>
    <t>T40898</t>
  </si>
  <si>
    <t>T32505</t>
  </si>
  <si>
    <t>T31085</t>
  </si>
  <si>
    <t>เทศบาลตำบลศรีสะเกษ</t>
  </si>
  <si>
    <t>T32513</t>
  </si>
  <si>
    <t>T37787</t>
  </si>
  <si>
    <t>T40341</t>
  </si>
  <si>
    <t>T35046</t>
  </si>
  <si>
    <t>T36226</t>
  </si>
  <si>
    <t>T35649</t>
  </si>
  <si>
    <t>T36082</t>
  </si>
  <si>
    <t>T35303</t>
  </si>
  <si>
    <t>T35224</t>
  </si>
  <si>
    <t>T36495</t>
  </si>
  <si>
    <t>T41021</t>
  </si>
  <si>
    <t>T32998</t>
  </si>
  <si>
    <t>T35155</t>
  </si>
  <si>
    <t>T41093</t>
  </si>
  <si>
    <t>T41092</t>
  </si>
  <si>
    <t>T40116</t>
  </si>
  <si>
    <t>T34805</t>
  </si>
  <si>
    <t>T41318</t>
  </si>
  <si>
    <t>T34773</t>
  </si>
  <si>
    <t>T37087</t>
  </si>
  <si>
    <t>T35556</t>
  </si>
  <si>
    <t>T35516</t>
  </si>
  <si>
    <t>T35612</t>
  </si>
  <si>
    <t>T40137</t>
  </si>
  <si>
    <t>T41208</t>
  </si>
  <si>
    <t>T30499</t>
  </si>
  <si>
    <t>T31152</t>
  </si>
  <si>
    <t>T33532</t>
  </si>
  <si>
    <t>T32859</t>
  </si>
  <si>
    <t>T33808</t>
  </si>
  <si>
    <t>T34335</t>
  </si>
  <si>
    <t>T31067</t>
  </si>
  <si>
    <t>T30813</t>
  </si>
  <si>
    <t>T31199</t>
  </si>
  <si>
    <t>T32167</t>
  </si>
  <si>
    <t>T40149</t>
  </si>
  <si>
    <t>T40148</t>
  </si>
  <si>
    <t>T40147</t>
  </si>
  <si>
    <t>T40146</t>
  </si>
  <si>
    <t>T31220</t>
  </si>
  <si>
    <t>T41342</t>
  </si>
  <si>
    <t>T34748</t>
  </si>
  <si>
    <t>T30962</t>
  </si>
  <si>
    <t>T30535</t>
  </si>
  <si>
    <t>T40194</t>
  </si>
  <si>
    <t>T31069</t>
  </si>
  <si>
    <t>เทศบาลตำบลเวียงยอง</t>
  </si>
  <si>
    <t>องค์การบริหารส่วนตำบลตะเคียนปม</t>
  </si>
  <si>
    <t>T32125</t>
  </si>
  <si>
    <t>องค์การบริหารส่วนตำบลบ้านดง</t>
  </si>
  <si>
    <t>T32906</t>
  </si>
  <si>
    <t>องค์การบริหารส่วนตำบลสบป้าด</t>
  </si>
  <si>
    <t>T33795</t>
  </si>
  <si>
    <t>T32036</t>
  </si>
  <si>
    <t>องค์การบริหารส่วนตำบลดอนไฟ</t>
  </si>
  <si>
    <t>เทศบาลตำบลม่วงน้อย</t>
  </si>
  <si>
    <t>T30940</t>
  </si>
  <si>
    <t>T33947</t>
  </si>
  <si>
    <t>T41289</t>
  </si>
  <si>
    <t>T33382</t>
  </si>
  <si>
    <t>T33042</t>
  </si>
  <si>
    <t>T30992</t>
  </si>
  <si>
    <t>T41002</t>
  </si>
  <si>
    <t>T33383</t>
  </si>
  <si>
    <t>T31691</t>
  </si>
  <si>
    <t>T37731</t>
  </si>
  <si>
    <t>T30321</t>
  </si>
  <si>
    <t>T30846</t>
  </si>
  <si>
    <t>T40800</t>
  </si>
  <si>
    <t>T31620</t>
  </si>
  <si>
    <t>T40799</t>
  </si>
  <si>
    <t>T31331</t>
  </si>
  <si>
    <t>T31368</t>
  </si>
  <si>
    <t>T31778</t>
  </si>
  <si>
    <t>T30681</t>
  </si>
  <si>
    <t>T33538</t>
  </si>
  <si>
    <t>T31283</t>
  </si>
  <si>
    <t>T32831</t>
  </si>
  <si>
    <t>T33552</t>
  </si>
  <si>
    <t>T32038</t>
  </si>
  <si>
    <t>T32898</t>
  </si>
  <si>
    <t>T32003</t>
  </si>
  <si>
    <t>T34094</t>
  </si>
  <si>
    <t>T30674</t>
  </si>
  <si>
    <t>T30993</t>
  </si>
  <si>
    <t>T32199</t>
  </si>
  <si>
    <t>T31204</t>
  </si>
  <si>
    <t>T37069</t>
  </si>
  <si>
    <t>T36176</t>
  </si>
  <si>
    <t>T41767</t>
  </si>
  <si>
    <t>T33491</t>
  </si>
  <si>
    <t>T33190</t>
  </si>
  <si>
    <t>T32275</t>
  </si>
  <si>
    <t>T30385</t>
  </si>
  <si>
    <t>T31725</t>
  </si>
  <si>
    <t>T33657</t>
  </si>
  <si>
    <t>T36904</t>
  </si>
  <si>
    <t>T37068</t>
  </si>
  <si>
    <t>T34786</t>
  </si>
  <si>
    <t>T36897</t>
  </si>
  <si>
    <t>T35166</t>
  </si>
  <si>
    <t>T36099</t>
  </si>
  <si>
    <t>T34240</t>
  </si>
  <si>
    <t>T34795</t>
  </si>
  <si>
    <t>T36496</t>
  </si>
  <si>
    <t>T31154</t>
  </si>
  <si>
    <t>เทศบาลตำบลเสริมงาม</t>
  </si>
  <si>
    <t>T33735</t>
  </si>
  <si>
    <t>องค์การบริหารส่วนตำบลเวียงตาล</t>
  </si>
  <si>
    <t>T32387</t>
  </si>
  <si>
    <t>องค์การบริหารส่วนตำบลทุ่งหัวช้าง</t>
  </si>
  <si>
    <t>T31317</t>
  </si>
  <si>
    <t>เทศบาลนครหาดใหญ่</t>
  </si>
  <si>
    <t>T33745</t>
  </si>
  <si>
    <t>รายชื่อศูนย์พัฒนาเด็กเล็กที่ได้รับการประเมินคุณภาพภายนอก ปีงบประมาณ พ.ศ. 2563  จำนวน 1,464 แห่ง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</si>
</sst>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1"/>
      <color theme="1"/>
      <name val="Arial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Fill="1" applyBorder="1" applyAlignment="1">
      <alignment vertical="top" wrapText="1"/>
    </xf>
    <xf numFmtId="0" fontId="4" fillId="0" borderId="2" xfId="0" applyNumberFormat="1" applyFont="1" applyBorder="1" applyAlignment="1">
      <alignment horizontal="left" wrapText="1"/>
    </xf>
    <xf numFmtId="0" fontId="4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2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2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1" applyFont="1" applyAlignment="1">
      <alignment horizontal="center" vertical="top" wrapText="1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66"/>
  <sheetViews>
    <sheetView tabSelected="1" zoomScaleNormal="100" workbookViewId="0">
      <selection activeCell="J17" sqref="J17"/>
    </sheetView>
  </sheetViews>
  <sheetFormatPr defaultColWidth="9" defaultRowHeight="18.75"/>
  <cols>
    <col min="1" max="1" width="9.85546875" style="25" bestFit="1" customWidth="1"/>
    <col min="2" max="2" width="13.85546875" style="3" bestFit="1" customWidth="1"/>
    <col min="3" max="3" width="17.5703125" style="3" bestFit="1" customWidth="1"/>
    <col min="4" max="4" width="31.140625" style="3" customWidth="1"/>
    <col min="5" max="5" width="36" style="3" customWidth="1"/>
    <col min="6" max="6" width="15.140625" style="25" bestFit="1" customWidth="1"/>
    <col min="7" max="7" width="15.42578125" style="25" bestFit="1" customWidth="1"/>
    <col min="8" max="8" width="7" style="3" bestFit="1" customWidth="1"/>
    <col min="9" max="9" width="6" style="3" bestFit="1" customWidth="1"/>
    <col min="10" max="16384" width="9" style="3"/>
  </cols>
  <sheetData>
    <row r="1" spans="1:7" s="6" customFormat="1">
      <c r="A1" s="5" t="s">
        <v>3932</v>
      </c>
      <c r="B1" s="5"/>
      <c r="C1" s="5"/>
      <c r="D1" s="5"/>
      <c r="E1" s="5"/>
      <c r="F1" s="5"/>
      <c r="G1" s="5"/>
    </row>
    <row r="2" spans="1:7" s="8" customFormat="1">
      <c r="A2" s="1" t="s">
        <v>0</v>
      </c>
      <c r="B2" s="1" t="s">
        <v>3</v>
      </c>
      <c r="C2" s="1" t="s">
        <v>2</v>
      </c>
      <c r="D2" s="7" t="s">
        <v>2358</v>
      </c>
      <c r="E2" s="1" t="s">
        <v>1</v>
      </c>
      <c r="F2" s="1" t="s">
        <v>4</v>
      </c>
      <c r="G2" s="1" t="s">
        <v>5</v>
      </c>
    </row>
    <row r="3" spans="1:7">
      <c r="A3" s="9">
        <v>1</v>
      </c>
      <c r="B3" s="2" t="s">
        <v>8</v>
      </c>
      <c r="C3" s="2" t="s">
        <v>7</v>
      </c>
      <c r="D3" s="10" t="s">
        <v>9</v>
      </c>
      <c r="E3" s="2" t="s">
        <v>6</v>
      </c>
      <c r="F3" s="11" t="s">
        <v>2363</v>
      </c>
      <c r="G3" s="11" t="str">
        <f>"20454"</f>
        <v>20454</v>
      </c>
    </row>
    <row r="4" spans="1:7">
      <c r="A4" s="9">
        <v>2</v>
      </c>
      <c r="B4" s="2" t="s">
        <v>8</v>
      </c>
      <c r="C4" s="2" t="s">
        <v>11</v>
      </c>
      <c r="D4" s="10" t="s">
        <v>12</v>
      </c>
      <c r="E4" s="2" t="s">
        <v>10</v>
      </c>
      <c r="F4" s="11" t="s">
        <v>2360</v>
      </c>
      <c r="G4" s="11" t="str">
        <f>"59048"</f>
        <v>59048</v>
      </c>
    </row>
    <row r="5" spans="1:7">
      <c r="A5" s="9">
        <v>3</v>
      </c>
      <c r="B5" s="2" t="s">
        <v>8</v>
      </c>
      <c r="C5" s="2" t="s">
        <v>14</v>
      </c>
      <c r="D5" s="10" t="s">
        <v>15</v>
      </c>
      <c r="E5" s="2" t="s">
        <v>13</v>
      </c>
      <c r="F5" s="11" t="s">
        <v>2361</v>
      </c>
      <c r="G5" s="11" t="str">
        <f>"0502"</f>
        <v>0502</v>
      </c>
    </row>
    <row r="6" spans="1:7">
      <c r="A6" s="9">
        <v>4</v>
      </c>
      <c r="B6" s="2" t="s">
        <v>8</v>
      </c>
      <c r="C6" s="2" t="s">
        <v>14</v>
      </c>
      <c r="D6" s="10" t="s">
        <v>17</v>
      </c>
      <c r="E6" s="2" t="s">
        <v>16</v>
      </c>
      <c r="F6" s="11" t="s">
        <v>2362</v>
      </c>
      <c r="G6" s="11" t="str">
        <f>"58258"</f>
        <v>58258</v>
      </c>
    </row>
    <row r="7" spans="1:7">
      <c r="A7" s="9">
        <v>5</v>
      </c>
      <c r="B7" s="2" t="s">
        <v>8</v>
      </c>
      <c r="C7" s="2" t="s">
        <v>19</v>
      </c>
      <c r="D7" s="10" t="s">
        <v>20</v>
      </c>
      <c r="E7" s="2" t="s">
        <v>18</v>
      </c>
      <c r="F7" s="11" t="s">
        <v>2359</v>
      </c>
      <c r="G7" s="11" t="str">
        <f>"24269"</f>
        <v>24269</v>
      </c>
    </row>
    <row r="8" spans="1:7">
      <c r="A8" s="9">
        <v>6</v>
      </c>
      <c r="B8" s="2" t="s">
        <v>8</v>
      </c>
      <c r="C8" s="2" t="s">
        <v>19</v>
      </c>
      <c r="D8" s="10" t="s">
        <v>20</v>
      </c>
      <c r="E8" s="2" t="s">
        <v>21</v>
      </c>
      <c r="F8" s="11" t="s">
        <v>2359</v>
      </c>
      <c r="G8" s="11" t="str">
        <f>"24269"</f>
        <v>24269</v>
      </c>
    </row>
    <row r="9" spans="1:7" ht="37.5">
      <c r="A9" s="9">
        <v>7</v>
      </c>
      <c r="B9" s="2" t="s">
        <v>8</v>
      </c>
      <c r="C9" s="2" t="s">
        <v>23</v>
      </c>
      <c r="D9" s="10" t="s">
        <v>24</v>
      </c>
      <c r="E9" s="2" t="s">
        <v>22</v>
      </c>
      <c r="F9" s="12" t="s">
        <v>2364</v>
      </c>
      <c r="G9" s="12" t="str">
        <f>"66368"</f>
        <v>66368</v>
      </c>
    </row>
    <row r="10" spans="1:7" ht="37.5">
      <c r="A10" s="9">
        <v>8</v>
      </c>
      <c r="B10" s="2" t="s">
        <v>8</v>
      </c>
      <c r="C10" s="2" t="s">
        <v>23</v>
      </c>
      <c r="D10" s="10" t="s">
        <v>26</v>
      </c>
      <c r="E10" s="2" t="s">
        <v>25</v>
      </c>
      <c r="F10" s="11" t="s">
        <v>2365</v>
      </c>
      <c r="G10" s="11" t="str">
        <f>"73501"</f>
        <v>73501</v>
      </c>
    </row>
    <row r="11" spans="1:7">
      <c r="A11" s="9">
        <v>9</v>
      </c>
      <c r="B11" s="4" t="s">
        <v>3129</v>
      </c>
      <c r="C11" s="4" t="s">
        <v>3130</v>
      </c>
      <c r="D11" s="4" t="s">
        <v>3131</v>
      </c>
      <c r="E11" s="4" t="s">
        <v>3132</v>
      </c>
      <c r="F11" s="11" t="s">
        <v>3738</v>
      </c>
      <c r="G11" s="11" t="str">
        <f>"14797"</f>
        <v>14797</v>
      </c>
    </row>
    <row r="12" spans="1:7">
      <c r="A12" s="9">
        <v>10</v>
      </c>
      <c r="B12" s="4" t="s">
        <v>3129</v>
      </c>
      <c r="C12" s="4" t="s">
        <v>3133</v>
      </c>
      <c r="D12" s="4" t="s">
        <v>3134</v>
      </c>
      <c r="E12" s="4" t="s">
        <v>3135</v>
      </c>
      <c r="F12" s="11" t="s">
        <v>3739</v>
      </c>
      <c r="G12" s="11" t="str">
        <f>"5678"</f>
        <v>5678</v>
      </c>
    </row>
    <row r="13" spans="1:7">
      <c r="A13" s="9">
        <v>11</v>
      </c>
      <c r="B13" s="4" t="s">
        <v>3129</v>
      </c>
      <c r="C13" s="4" t="s">
        <v>3136</v>
      </c>
      <c r="D13" s="4" t="s">
        <v>3137</v>
      </c>
      <c r="E13" s="4" t="s">
        <v>3138</v>
      </c>
      <c r="F13" s="11" t="s">
        <v>3740</v>
      </c>
      <c r="G13" s="11" t="str">
        <f>"152524"</f>
        <v>152524</v>
      </c>
    </row>
    <row r="14" spans="1:7">
      <c r="A14" s="9">
        <v>12</v>
      </c>
      <c r="B14" s="4" t="s">
        <v>3129</v>
      </c>
      <c r="C14" s="4" t="s">
        <v>3136</v>
      </c>
      <c r="D14" s="4" t="s">
        <v>3139</v>
      </c>
      <c r="E14" s="4" t="s">
        <v>3140</v>
      </c>
      <c r="F14" s="11" t="s">
        <v>3741</v>
      </c>
      <c r="G14" s="11" t="str">
        <f>"24136"</f>
        <v>24136</v>
      </c>
    </row>
    <row r="15" spans="1:7">
      <c r="A15" s="9">
        <v>13</v>
      </c>
      <c r="B15" s="4" t="s">
        <v>3141</v>
      </c>
      <c r="C15" s="4" t="s">
        <v>3142</v>
      </c>
      <c r="D15" s="4" t="s">
        <v>538</v>
      </c>
      <c r="E15" s="13" t="s">
        <v>3143</v>
      </c>
      <c r="F15" s="11" t="s">
        <v>3742</v>
      </c>
      <c r="G15" s="11" t="str">
        <f>"23925"</f>
        <v>23925</v>
      </c>
    </row>
    <row r="16" spans="1:7">
      <c r="A16" s="9">
        <v>14</v>
      </c>
      <c r="B16" s="4" t="s">
        <v>3141</v>
      </c>
      <c r="C16" s="4" t="s">
        <v>3142</v>
      </c>
      <c r="D16" s="4" t="s">
        <v>3144</v>
      </c>
      <c r="E16" s="13" t="s">
        <v>3145</v>
      </c>
      <c r="F16" s="11" t="s">
        <v>3743</v>
      </c>
      <c r="G16" s="11" t="str">
        <f>"63483"</f>
        <v>63483</v>
      </c>
    </row>
    <row r="17" spans="1:7">
      <c r="A17" s="9">
        <v>15</v>
      </c>
      <c r="B17" s="4" t="s">
        <v>3141</v>
      </c>
      <c r="C17" s="4" t="s">
        <v>3142</v>
      </c>
      <c r="D17" s="4" t="s">
        <v>3144</v>
      </c>
      <c r="E17" s="13" t="s">
        <v>3146</v>
      </c>
      <c r="F17" s="11" t="s">
        <v>3743</v>
      </c>
      <c r="G17" s="11" t="str">
        <f>"63483"</f>
        <v>63483</v>
      </c>
    </row>
    <row r="18" spans="1:7">
      <c r="A18" s="9">
        <v>16</v>
      </c>
      <c r="B18" s="4" t="s">
        <v>3141</v>
      </c>
      <c r="C18" s="4" t="s">
        <v>3142</v>
      </c>
      <c r="D18" s="4" t="s">
        <v>3144</v>
      </c>
      <c r="E18" s="13" t="s">
        <v>3147</v>
      </c>
      <c r="F18" s="11" t="s">
        <v>3743</v>
      </c>
      <c r="G18" s="11" t="str">
        <f>"63483"</f>
        <v>63483</v>
      </c>
    </row>
    <row r="19" spans="1:7">
      <c r="A19" s="9">
        <v>17</v>
      </c>
      <c r="B19" s="4" t="s">
        <v>3141</v>
      </c>
      <c r="C19" s="4" t="s">
        <v>3148</v>
      </c>
      <c r="D19" s="4" t="s">
        <v>3745</v>
      </c>
      <c r="E19" s="13" t="s">
        <v>3149</v>
      </c>
      <c r="F19" s="11" t="s">
        <v>3746</v>
      </c>
      <c r="G19" s="11" t="str">
        <f>"27582"</f>
        <v>27582</v>
      </c>
    </row>
    <row r="20" spans="1:7">
      <c r="A20" s="9">
        <v>18</v>
      </c>
      <c r="B20" s="4" t="s">
        <v>3141</v>
      </c>
      <c r="C20" s="4" t="s">
        <v>3148</v>
      </c>
      <c r="D20" s="4" t="s">
        <v>3150</v>
      </c>
      <c r="E20" s="13" t="s">
        <v>3151</v>
      </c>
      <c r="F20" s="11" t="s">
        <v>3744</v>
      </c>
      <c r="G20" s="11" t="str">
        <f>"45874"</f>
        <v>45874</v>
      </c>
    </row>
    <row r="21" spans="1:7">
      <c r="A21" s="9">
        <v>19</v>
      </c>
      <c r="B21" s="4" t="s">
        <v>3141</v>
      </c>
      <c r="C21" s="4" t="s">
        <v>3148</v>
      </c>
      <c r="D21" s="4" t="s">
        <v>3150</v>
      </c>
      <c r="E21" s="13" t="s">
        <v>3152</v>
      </c>
      <c r="F21" s="11" t="s">
        <v>3744</v>
      </c>
      <c r="G21" s="11" t="str">
        <f>"45874"</f>
        <v>45874</v>
      </c>
    </row>
    <row r="22" spans="1:7">
      <c r="A22" s="9">
        <v>20</v>
      </c>
      <c r="B22" s="2" t="s">
        <v>29</v>
      </c>
      <c r="C22" s="2" t="s">
        <v>28</v>
      </c>
      <c r="D22" s="10" t="s">
        <v>30</v>
      </c>
      <c r="E22" s="2" t="s">
        <v>27</v>
      </c>
      <c r="F22" s="11" t="s">
        <v>2366</v>
      </c>
      <c r="G22" s="11" t="str">
        <f>"86179"</f>
        <v>86179</v>
      </c>
    </row>
    <row r="23" spans="1:7">
      <c r="A23" s="9">
        <v>21</v>
      </c>
      <c r="B23" s="2" t="s">
        <v>29</v>
      </c>
      <c r="C23" s="2" t="s">
        <v>28</v>
      </c>
      <c r="D23" s="10" t="s">
        <v>30</v>
      </c>
      <c r="E23" s="2" t="s">
        <v>31</v>
      </c>
      <c r="F23" s="11" t="s">
        <v>2366</v>
      </c>
      <c r="G23" s="11" t="str">
        <f>"86179"</f>
        <v>86179</v>
      </c>
    </row>
    <row r="24" spans="1:7">
      <c r="A24" s="9">
        <v>22</v>
      </c>
      <c r="B24" s="2" t="s">
        <v>29</v>
      </c>
      <c r="C24" s="2" t="s">
        <v>28</v>
      </c>
      <c r="D24" s="10" t="s">
        <v>30</v>
      </c>
      <c r="E24" s="2" t="s">
        <v>32</v>
      </c>
      <c r="F24" s="11" t="s">
        <v>2366</v>
      </c>
      <c r="G24" s="11" t="str">
        <f>"86179"</f>
        <v>86179</v>
      </c>
    </row>
    <row r="25" spans="1:7">
      <c r="A25" s="9">
        <v>23</v>
      </c>
      <c r="B25" s="2" t="s">
        <v>29</v>
      </c>
      <c r="C25" s="2" t="s">
        <v>28</v>
      </c>
      <c r="D25" s="10" t="s">
        <v>30</v>
      </c>
      <c r="E25" s="2" t="s">
        <v>33</v>
      </c>
      <c r="F25" s="11" t="s">
        <v>2366</v>
      </c>
      <c r="G25" s="11" t="str">
        <f>"86179"</f>
        <v>86179</v>
      </c>
    </row>
    <row r="26" spans="1:7">
      <c r="A26" s="9">
        <v>24</v>
      </c>
      <c r="B26" s="2" t="s">
        <v>29</v>
      </c>
      <c r="C26" s="2" t="s">
        <v>35</v>
      </c>
      <c r="D26" s="10" t="s">
        <v>36</v>
      </c>
      <c r="E26" s="2" t="s">
        <v>34</v>
      </c>
      <c r="F26" s="11" t="s">
        <v>2367</v>
      </c>
      <c r="G26" s="11" t="str">
        <f>"68664"</f>
        <v>68664</v>
      </c>
    </row>
    <row r="27" spans="1:7" ht="37.5">
      <c r="A27" s="9">
        <v>25</v>
      </c>
      <c r="B27" s="2" t="s">
        <v>29</v>
      </c>
      <c r="C27" s="2" t="s">
        <v>35</v>
      </c>
      <c r="D27" s="10" t="s">
        <v>36</v>
      </c>
      <c r="E27" s="2" t="s">
        <v>37</v>
      </c>
      <c r="F27" s="12" t="s">
        <v>2367</v>
      </c>
      <c r="G27" s="12" t="str">
        <f>"68664"</f>
        <v>68664</v>
      </c>
    </row>
    <row r="28" spans="1:7">
      <c r="A28" s="9">
        <v>26</v>
      </c>
      <c r="B28" s="2" t="s">
        <v>29</v>
      </c>
      <c r="C28" s="2" t="s">
        <v>39</v>
      </c>
      <c r="D28" s="10" t="s">
        <v>40</v>
      </c>
      <c r="E28" s="2" t="s">
        <v>38</v>
      </c>
      <c r="F28" s="11" t="s">
        <v>2368</v>
      </c>
      <c r="G28" s="11" t="str">
        <f t="shared" ref="G28:G33" si="0">"80651"</f>
        <v>80651</v>
      </c>
    </row>
    <row r="29" spans="1:7">
      <c r="A29" s="9">
        <v>27</v>
      </c>
      <c r="B29" s="2" t="s">
        <v>29</v>
      </c>
      <c r="C29" s="2" t="s">
        <v>39</v>
      </c>
      <c r="D29" s="10" t="s">
        <v>40</v>
      </c>
      <c r="E29" s="2" t="s">
        <v>41</v>
      </c>
      <c r="F29" s="11" t="s">
        <v>2368</v>
      </c>
      <c r="G29" s="11" t="str">
        <f t="shared" si="0"/>
        <v>80651</v>
      </c>
    </row>
    <row r="30" spans="1:7">
      <c r="A30" s="9">
        <v>28</v>
      </c>
      <c r="B30" s="2" t="s">
        <v>29</v>
      </c>
      <c r="C30" s="2" t="s">
        <v>39</v>
      </c>
      <c r="D30" s="10" t="s">
        <v>40</v>
      </c>
      <c r="E30" s="2" t="s">
        <v>42</v>
      </c>
      <c r="F30" s="11" t="s">
        <v>2368</v>
      </c>
      <c r="G30" s="11" t="str">
        <f t="shared" si="0"/>
        <v>80651</v>
      </c>
    </row>
    <row r="31" spans="1:7">
      <c r="A31" s="9">
        <v>29</v>
      </c>
      <c r="B31" s="2" t="s">
        <v>29</v>
      </c>
      <c r="C31" s="2" t="s">
        <v>39</v>
      </c>
      <c r="D31" s="10" t="s">
        <v>40</v>
      </c>
      <c r="E31" s="2" t="s">
        <v>43</v>
      </c>
      <c r="F31" s="11" t="s">
        <v>2368</v>
      </c>
      <c r="G31" s="11" t="str">
        <f t="shared" si="0"/>
        <v>80651</v>
      </c>
    </row>
    <row r="32" spans="1:7">
      <c r="A32" s="9">
        <v>30</v>
      </c>
      <c r="B32" s="2" t="s">
        <v>29</v>
      </c>
      <c r="C32" s="2" t="s">
        <v>39</v>
      </c>
      <c r="D32" s="10" t="s">
        <v>40</v>
      </c>
      <c r="E32" s="2" t="s">
        <v>44</v>
      </c>
      <c r="F32" s="11" t="s">
        <v>2368</v>
      </c>
      <c r="G32" s="11" t="str">
        <f t="shared" si="0"/>
        <v>80651</v>
      </c>
    </row>
    <row r="33" spans="1:7">
      <c r="A33" s="9">
        <v>31</v>
      </c>
      <c r="B33" s="2" t="s">
        <v>29</v>
      </c>
      <c r="C33" s="2" t="s">
        <v>39</v>
      </c>
      <c r="D33" s="10" t="s">
        <v>40</v>
      </c>
      <c r="E33" s="2" t="s">
        <v>45</v>
      </c>
      <c r="F33" s="11" t="s">
        <v>2368</v>
      </c>
      <c r="G33" s="11" t="str">
        <f t="shared" si="0"/>
        <v>80651</v>
      </c>
    </row>
    <row r="34" spans="1:7">
      <c r="A34" s="9">
        <v>32</v>
      </c>
      <c r="B34" s="2" t="s">
        <v>48</v>
      </c>
      <c r="C34" s="2" t="s">
        <v>47</v>
      </c>
      <c r="D34" s="10" t="s">
        <v>2007</v>
      </c>
      <c r="E34" s="2" t="s">
        <v>46</v>
      </c>
      <c r="F34" s="11" t="s">
        <v>2369</v>
      </c>
      <c r="G34" s="11" t="str">
        <f>"77286"</f>
        <v>77286</v>
      </c>
    </row>
    <row r="35" spans="1:7">
      <c r="A35" s="9">
        <v>33</v>
      </c>
      <c r="B35" s="2" t="s">
        <v>48</v>
      </c>
      <c r="C35" s="2" t="s">
        <v>47</v>
      </c>
      <c r="D35" s="10" t="s">
        <v>2007</v>
      </c>
      <c r="E35" s="2" t="s">
        <v>49</v>
      </c>
      <c r="F35" s="11" t="s">
        <v>2369</v>
      </c>
      <c r="G35" s="11" t="str">
        <f>"77286"</f>
        <v>77286</v>
      </c>
    </row>
    <row r="36" spans="1:7">
      <c r="A36" s="9">
        <v>34</v>
      </c>
      <c r="B36" s="2" t="s">
        <v>48</v>
      </c>
      <c r="C36" s="2" t="s">
        <v>47</v>
      </c>
      <c r="D36" s="10" t="s">
        <v>2007</v>
      </c>
      <c r="E36" s="2" t="s">
        <v>50</v>
      </c>
      <c r="F36" s="11" t="s">
        <v>2369</v>
      </c>
      <c r="G36" s="11" t="str">
        <f>"77286"</f>
        <v>77286</v>
      </c>
    </row>
    <row r="37" spans="1:7">
      <c r="A37" s="9">
        <v>35</v>
      </c>
      <c r="B37" s="2" t="s">
        <v>48</v>
      </c>
      <c r="C37" s="2" t="s">
        <v>47</v>
      </c>
      <c r="D37" s="10" t="s">
        <v>2007</v>
      </c>
      <c r="E37" s="2" t="s">
        <v>51</v>
      </c>
      <c r="F37" s="11" t="s">
        <v>2369</v>
      </c>
      <c r="G37" s="11" t="str">
        <f>"77286"</f>
        <v>77286</v>
      </c>
    </row>
    <row r="38" spans="1:7" ht="37.5">
      <c r="A38" s="9">
        <v>36</v>
      </c>
      <c r="B38" s="2" t="s">
        <v>48</v>
      </c>
      <c r="C38" s="2" t="s">
        <v>53</v>
      </c>
      <c r="D38" s="10" t="s">
        <v>2008</v>
      </c>
      <c r="E38" s="2" t="s">
        <v>52</v>
      </c>
      <c r="F38" s="12" t="s">
        <v>2370</v>
      </c>
      <c r="G38" s="12" t="str">
        <f>"87787"</f>
        <v>87787</v>
      </c>
    </row>
    <row r="39" spans="1:7">
      <c r="A39" s="9">
        <v>37</v>
      </c>
      <c r="B39" s="2" t="s">
        <v>48</v>
      </c>
      <c r="C39" s="2" t="s">
        <v>55</v>
      </c>
      <c r="D39" s="10" t="s">
        <v>2009</v>
      </c>
      <c r="E39" s="2" t="s">
        <v>54</v>
      </c>
      <c r="F39" s="11" t="s">
        <v>2371</v>
      </c>
      <c r="G39" s="11" t="str">
        <f>"12345"</f>
        <v>12345</v>
      </c>
    </row>
    <row r="40" spans="1:7">
      <c r="A40" s="9">
        <v>38</v>
      </c>
      <c r="B40" s="2" t="s">
        <v>48</v>
      </c>
      <c r="C40" s="2" t="s">
        <v>55</v>
      </c>
      <c r="D40" s="10" t="s">
        <v>2009</v>
      </c>
      <c r="E40" s="2" t="s">
        <v>56</v>
      </c>
      <c r="F40" s="11" t="s">
        <v>2371</v>
      </c>
      <c r="G40" s="11" t="str">
        <f>"12345"</f>
        <v>12345</v>
      </c>
    </row>
    <row r="41" spans="1:7">
      <c r="A41" s="9">
        <v>39</v>
      </c>
      <c r="B41" s="2" t="s">
        <v>48</v>
      </c>
      <c r="C41" s="2" t="s">
        <v>55</v>
      </c>
      <c r="D41" s="10" t="s">
        <v>2009</v>
      </c>
      <c r="E41" s="2" t="s">
        <v>57</v>
      </c>
      <c r="F41" s="11" t="s">
        <v>2371</v>
      </c>
      <c r="G41" s="11" t="str">
        <f>"12345"</f>
        <v>12345</v>
      </c>
    </row>
    <row r="42" spans="1:7">
      <c r="A42" s="9">
        <v>40</v>
      </c>
      <c r="B42" s="2" t="s">
        <v>48</v>
      </c>
      <c r="C42" s="2" t="s">
        <v>55</v>
      </c>
      <c r="D42" s="10" t="s">
        <v>2009</v>
      </c>
      <c r="E42" s="2" t="s">
        <v>58</v>
      </c>
      <c r="F42" s="11" t="s">
        <v>2371</v>
      </c>
      <c r="G42" s="11" t="str">
        <f>"12345"</f>
        <v>12345</v>
      </c>
    </row>
    <row r="43" spans="1:7">
      <c r="A43" s="9">
        <v>41</v>
      </c>
      <c r="B43" s="2" t="s">
        <v>48</v>
      </c>
      <c r="C43" s="2" t="s">
        <v>55</v>
      </c>
      <c r="D43" s="10" t="s">
        <v>2010</v>
      </c>
      <c r="E43" s="2" t="s">
        <v>59</v>
      </c>
      <c r="F43" s="11" t="s">
        <v>2372</v>
      </c>
      <c r="G43" s="11" t="str">
        <f>"08227"</f>
        <v>08227</v>
      </c>
    </row>
    <row r="44" spans="1:7">
      <c r="A44" s="9">
        <v>42</v>
      </c>
      <c r="B44" s="2" t="s">
        <v>48</v>
      </c>
      <c r="C44" s="2" t="s">
        <v>55</v>
      </c>
      <c r="D44" s="10" t="s">
        <v>2010</v>
      </c>
      <c r="E44" s="2" t="s">
        <v>60</v>
      </c>
      <c r="F44" s="11" t="s">
        <v>2372</v>
      </c>
      <c r="G44" s="11" t="str">
        <f>"08227"</f>
        <v>08227</v>
      </c>
    </row>
    <row r="45" spans="1:7">
      <c r="A45" s="9">
        <v>43</v>
      </c>
      <c r="B45" s="2" t="s">
        <v>48</v>
      </c>
      <c r="C45" s="2" t="s">
        <v>55</v>
      </c>
      <c r="D45" s="10" t="s">
        <v>2010</v>
      </c>
      <c r="E45" s="2" t="s">
        <v>61</v>
      </c>
      <c r="F45" s="11" t="s">
        <v>2372</v>
      </c>
      <c r="G45" s="11" t="str">
        <f>"08227"</f>
        <v>08227</v>
      </c>
    </row>
    <row r="46" spans="1:7">
      <c r="A46" s="9">
        <v>44</v>
      </c>
      <c r="B46" s="2" t="s">
        <v>48</v>
      </c>
      <c r="C46" s="2" t="s">
        <v>55</v>
      </c>
      <c r="D46" s="10" t="s">
        <v>2009</v>
      </c>
      <c r="E46" s="2" t="s">
        <v>62</v>
      </c>
      <c r="F46" s="11" t="s">
        <v>2371</v>
      </c>
      <c r="G46" s="11" t="str">
        <f>"12345"</f>
        <v>12345</v>
      </c>
    </row>
    <row r="47" spans="1:7">
      <c r="A47" s="9">
        <v>45</v>
      </c>
      <c r="B47" s="2" t="s">
        <v>48</v>
      </c>
      <c r="C47" s="2" t="s">
        <v>64</v>
      </c>
      <c r="D47" s="10" t="s">
        <v>2287</v>
      </c>
      <c r="E47" s="2" t="s">
        <v>63</v>
      </c>
      <c r="F47" s="11" t="s">
        <v>2373</v>
      </c>
      <c r="G47" s="11" t="str">
        <f>"41080"</f>
        <v>41080</v>
      </c>
    </row>
    <row r="48" spans="1:7">
      <c r="A48" s="9">
        <v>46</v>
      </c>
      <c r="B48" s="2" t="s">
        <v>48</v>
      </c>
      <c r="C48" s="2" t="s">
        <v>64</v>
      </c>
      <c r="D48" s="10" t="s">
        <v>2287</v>
      </c>
      <c r="E48" s="2" t="s">
        <v>65</v>
      </c>
      <c r="F48" s="11" t="s">
        <v>2373</v>
      </c>
      <c r="G48" s="11" t="str">
        <f>"41080"</f>
        <v>41080</v>
      </c>
    </row>
    <row r="49" spans="1:7">
      <c r="A49" s="9">
        <v>47</v>
      </c>
      <c r="B49" s="2" t="s">
        <v>48</v>
      </c>
      <c r="C49" s="2" t="s">
        <v>67</v>
      </c>
      <c r="D49" s="10" t="s">
        <v>2288</v>
      </c>
      <c r="E49" s="2" t="s">
        <v>66</v>
      </c>
      <c r="F49" s="11" t="s">
        <v>2374</v>
      </c>
      <c r="G49" s="11" t="str">
        <f t="shared" ref="G49:G59" si="1">"73907"</f>
        <v>73907</v>
      </c>
    </row>
    <row r="50" spans="1:7">
      <c r="A50" s="9">
        <v>48</v>
      </c>
      <c r="B50" s="2" t="s">
        <v>48</v>
      </c>
      <c r="C50" s="2" t="s">
        <v>67</v>
      </c>
      <c r="D50" s="10" t="s">
        <v>2288</v>
      </c>
      <c r="E50" s="2" t="s">
        <v>68</v>
      </c>
      <c r="F50" s="11" t="s">
        <v>2374</v>
      </c>
      <c r="G50" s="11" t="str">
        <f t="shared" si="1"/>
        <v>73907</v>
      </c>
    </row>
    <row r="51" spans="1:7">
      <c r="A51" s="9">
        <v>49</v>
      </c>
      <c r="B51" s="2" t="s">
        <v>48</v>
      </c>
      <c r="C51" s="2" t="s">
        <v>67</v>
      </c>
      <c r="D51" s="10" t="s">
        <v>2288</v>
      </c>
      <c r="E51" s="2" t="s">
        <v>69</v>
      </c>
      <c r="F51" s="11" t="s">
        <v>2374</v>
      </c>
      <c r="G51" s="11" t="str">
        <f t="shared" si="1"/>
        <v>73907</v>
      </c>
    </row>
    <row r="52" spans="1:7">
      <c r="A52" s="9">
        <v>50</v>
      </c>
      <c r="B52" s="2" t="s">
        <v>48</v>
      </c>
      <c r="C52" s="2" t="s">
        <v>67</v>
      </c>
      <c r="D52" s="10" t="s">
        <v>2288</v>
      </c>
      <c r="E52" s="2" t="s">
        <v>70</v>
      </c>
      <c r="F52" s="11" t="s">
        <v>2374</v>
      </c>
      <c r="G52" s="11" t="str">
        <f t="shared" si="1"/>
        <v>73907</v>
      </c>
    </row>
    <row r="53" spans="1:7">
      <c r="A53" s="9">
        <v>51</v>
      </c>
      <c r="B53" s="2" t="s">
        <v>48</v>
      </c>
      <c r="C53" s="2" t="s">
        <v>67</v>
      </c>
      <c r="D53" s="10" t="s">
        <v>2288</v>
      </c>
      <c r="E53" s="2" t="s">
        <v>71</v>
      </c>
      <c r="F53" s="11" t="s">
        <v>2374</v>
      </c>
      <c r="G53" s="11" t="str">
        <f t="shared" si="1"/>
        <v>73907</v>
      </c>
    </row>
    <row r="54" spans="1:7">
      <c r="A54" s="9">
        <v>52</v>
      </c>
      <c r="B54" s="2" t="s">
        <v>48</v>
      </c>
      <c r="C54" s="2" t="s">
        <v>67</v>
      </c>
      <c r="D54" s="10" t="s">
        <v>2288</v>
      </c>
      <c r="E54" s="2" t="s">
        <v>72</v>
      </c>
      <c r="F54" s="11" t="s">
        <v>2374</v>
      </c>
      <c r="G54" s="11" t="str">
        <f t="shared" si="1"/>
        <v>73907</v>
      </c>
    </row>
    <row r="55" spans="1:7">
      <c r="A55" s="9">
        <v>53</v>
      </c>
      <c r="B55" s="2" t="s">
        <v>48</v>
      </c>
      <c r="C55" s="2" t="s">
        <v>67</v>
      </c>
      <c r="D55" s="10" t="s">
        <v>2288</v>
      </c>
      <c r="E55" s="2" t="s">
        <v>73</v>
      </c>
      <c r="F55" s="11" t="s">
        <v>2374</v>
      </c>
      <c r="G55" s="11" t="str">
        <f t="shared" si="1"/>
        <v>73907</v>
      </c>
    </row>
    <row r="56" spans="1:7">
      <c r="A56" s="9">
        <v>54</v>
      </c>
      <c r="B56" s="2" t="s">
        <v>48</v>
      </c>
      <c r="C56" s="2" t="s">
        <v>67</v>
      </c>
      <c r="D56" s="10" t="s">
        <v>2288</v>
      </c>
      <c r="E56" s="2" t="s">
        <v>74</v>
      </c>
      <c r="F56" s="11" t="s">
        <v>2374</v>
      </c>
      <c r="G56" s="11" t="str">
        <f t="shared" si="1"/>
        <v>73907</v>
      </c>
    </row>
    <row r="57" spans="1:7">
      <c r="A57" s="9">
        <v>55</v>
      </c>
      <c r="B57" s="2" t="s">
        <v>48</v>
      </c>
      <c r="C57" s="2" t="s">
        <v>67</v>
      </c>
      <c r="D57" s="10" t="s">
        <v>2288</v>
      </c>
      <c r="E57" s="2" t="s">
        <v>75</v>
      </c>
      <c r="F57" s="11" t="s">
        <v>2374</v>
      </c>
      <c r="G57" s="11" t="str">
        <f t="shared" si="1"/>
        <v>73907</v>
      </c>
    </row>
    <row r="58" spans="1:7">
      <c r="A58" s="9">
        <v>56</v>
      </c>
      <c r="B58" s="2" t="s">
        <v>48</v>
      </c>
      <c r="C58" s="2" t="s">
        <v>67</v>
      </c>
      <c r="D58" s="10" t="s">
        <v>2288</v>
      </c>
      <c r="E58" s="2" t="s">
        <v>76</v>
      </c>
      <c r="F58" s="11" t="s">
        <v>2374</v>
      </c>
      <c r="G58" s="11" t="str">
        <f t="shared" si="1"/>
        <v>73907</v>
      </c>
    </row>
    <row r="59" spans="1:7">
      <c r="A59" s="9">
        <v>57</v>
      </c>
      <c r="B59" s="2" t="s">
        <v>48</v>
      </c>
      <c r="C59" s="2" t="s">
        <v>67</v>
      </c>
      <c r="D59" s="10" t="s">
        <v>2288</v>
      </c>
      <c r="E59" s="2" t="s">
        <v>77</v>
      </c>
      <c r="F59" s="11" t="s">
        <v>2374</v>
      </c>
      <c r="G59" s="11" t="str">
        <f t="shared" si="1"/>
        <v>73907</v>
      </c>
    </row>
    <row r="60" spans="1:7">
      <c r="A60" s="9">
        <v>58</v>
      </c>
      <c r="B60" s="14" t="s">
        <v>3153</v>
      </c>
      <c r="C60" s="14" t="s">
        <v>3154</v>
      </c>
      <c r="D60" s="14" t="s">
        <v>2354</v>
      </c>
      <c r="E60" s="14" t="s">
        <v>3155</v>
      </c>
      <c r="F60" s="11" t="s">
        <v>2377</v>
      </c>
      <c r="G60" s="11" t="str">
        <f>"54898"</f>
        <v>54898</v>
      </c>
    </row>
    <row r="61" spans="1:7">
      <c r="A61" s="9">
        <v>59</v>
      </c>
      <c r="B61" s="2" t="s">
        <v>80</v>
      </c>
      <c r="C61" s="2" t="s">
        <v>79</v>
      </c>
      <c r="D61" s="10" t="s">
        <v>2289</v>
      </c>
      <c r="E61" s="2" t="s">
        <v>78</v>
      </c>
      <c r="F61" s="11" t="s">
        <v>2375</v>
      </c>
      <c r="G61" s="11" t="str">
        <f>"83988"</f>
        <v>83988</v>
      </c>
    </row>
    <row r="62" spans="1:7">
      <c r="A62" s="9">
        <v>60</v>
      </c>
      <c r="B62" s="2" t="s">
        <v>80</v>
      </c>
      <c r="C62" s="2" t="s">
        <v>79</v>
      </c>
      <c r="D62" s="10" t="s">
        <v>2290</v>
      </c>
      <c r="E62" s="2" t="s">
        <v>81</v>
      </c>
      <c r="F62" s="11" t="s">
        <v>2376</v>
      </c>
      <c r="G62" s="11" t="str">
        <f t="shared" ref="G62:G67" si="2">"73439"</f>
        <v>73439</v>
      </c>
    </row>
    <row r="63" spans="1:7">
      <c r="A63" s="9">
        <v>61</v>
      </c>
      <c r="B63" s="2" t="s">
        <v>80</v>
      </c>
      <c r="C63" s="2" t="s">
        <v>79</v>
      </c>
      <c r="D63" s="10" t="s">
        <v>2290</v>
      </c>
      <c r="E63" s="2" t="s">
        <v>82</v>
      </c>
      <c r="F63" s="11" t="s">
        <v>2376</v>
      </c>
      <c r="G63" s="11" t="str">
        <f t="shared" si="2"/>
        <v>73439</v>
      </c>
    </row>
    <row r="64" spans="1:7">
      <c r="A64" s="9">
        <v>62</v>
      </c>
      <c r="B64" s="2" t="s">
        <v>80</v>
      </c>
      <c r="C64" s="2" t="s">
        <v>79</v>
      </c>
      <c r="D64" s="10" t="s">
        <v>2290</v>
      </c>
      <c r="E64" s="2" t="s">
        <v>83</v>
      </c>
      <c r="F64" s="11" t="s">
        <v>2376</v>
      </c>
      <c r="G64" s="11" t="str">
        <f t="shared" si="2"/>
        <v>73439</v>
      </c>
    </row>
    <row r="65" spans="1:7">
      <c r="A65" s="9">
        <v>63</v>
      </c>
      <c r="B65" s="2" t="s">
        <v>80</v>
      </c>
      <c r="C65" s="2" t="s">
        <v>79</v>
      </c>
      <c r="D65" s="10" t="s">
        <v>2290</v>
      </c>
      <c r="E65" s="2" t="s">
        <v>84</v>
      </c>
      <c r="F65" s="11" t="s">
        <v>2376</v>
      </c>
      <c r="G65" s="11" t="str">
        <f t="shared" si="2"/>
        <v>73439</v>
      </c>
    </row>
    <row r="66" spans="1:7">
      <c r="A66" s="9">
        <v>64</v>
      </c>
      <c r="B66" s="2" t="s">
        <v>80</v>
      </c>
      <c r="C66" s="2" t="s">
        <v>79</v>
      </c>
      <c r="D66" s="10" t="s">
        <v>2290</v>
      </c>
      <c r="E66" s="2" t="s">
        <v>85</v>
      </c>
      <c r="F66" s="12" t="s">
        <v>2376</v>
      </c>
      <c r="G66" s="12" t="str">
        <f t="shared" si="2"/>
        <v>73439</v>
      </c>
    </row>
    <row r="67" spans="1:7">
      <c r="A67" s="9">
        <v>65</v>
      </c>
      <c r="B67" s="2" t="s">
        <v>80</v>
      </c>
      <c r="C67" s="2" t="s">
        <v>79</v>
      </c>
      <c r="D67" s="10" t="s">
        <v>2290</v>
      </c>
      <c r="E67" s="2" t="s">
        <v>86</v>
      </c>
      <c r="F67" s="11" t="s">
        <v>2376</v>
      </c>
      <c r="G67" s="11" t="str">
        <f t="shared" si="2"/>
        <v>73439</v>
      </c>
    </row>
    <row r="68" spans="1:7">
      <c r="A68" s="9">
        <v>66</v>
      </c>
      <c r="B68" s="2" t="s">
        <v>80</v>
      </c>
      <c r="C68" s="2" t="s">
        <v>79</v>
      </c>
      <c r="D68" s="10" t="s">
        <v>2354</v>
      </c>
      <c r="E68" s="2" t="s">
        <v>87</v>
      </c>
      <c r="F68" s="11" t="s">
        <v>2377</v>
      </c>
      <c r="G68" s="11" t="str">
        <f t="shared" ref="G68:G73" si="3">"54898"</f>
        <v>54898</v>
      </c>
    </row>
    <row r="69" spans="1:7">
      <c r="A69" s="9">
        <v>67</v>
      </c>
      <c r="B69" s="2" t="s">
        <v>80</v>
      </c>
      <c r="C69" s="2" t="s">
        <v>79</v>
      </c>
      <c r="D69" s="10" t="s">
        <v>2354</v>
      </c>
      <c r="E69" s="2" t="s">
        <v>88</v>
      </c>
      <c r="F69" s="11" t="s">
        <v>2377</v>
      </c>
      <c r="G69" s="11" t="str">
        <f t="shared" si="3"/>
        <v>54898</v>
      </c>
    </row>
    <row r="70" spans="1:7">
      <c r="A70" s="9">
        <v>68</v>
      </c>
      <c r="B70" s="2" t="s">
        <v>80</v>
      </c>
      <c r="C70" s="2" t="s">
        <v>79</v>
      </c>
      <c r="D70" s="10" t="s">
        <v>2354</v>
      </c>
      <c r="E70" s="2" t="s">
        <v>89</v>
      </c>
      <c r="F70" s="11" t="s">
        <v>2377</v>
      </c>
      <c r="G70" s="11" t="str">
        <f t="shared" si="3"/>
        <v>54898</v>
      </c>
    </row>
    <row r="71" spans="1:7">
      <c r="A71" s="9">
        <v>69</v>
      </c>
      <c r="B71" s="2" t="s">
        <v>80</v>
      </c>
      <c r="C71" s="2" t="s">
        <v>79</v>
      </c>
      <c r="D71" s="10" t="s">
        <v>2354</v>
      </c>
      <c r="E71" s="2" t="s">
        <v>90</v>
      </c>
      <c r="F71" s="11" t="s">
        <v>2377</v>
      </c>
      <c r="G71" s="11" t="str">
        <f t="shared" si="3"/>
        <v>54898</v>
      </c>
    </row>
    <row r="72" spans="1:7">
      <c r="A72" s="9">
        <v>70</v>
      </c>
      <c r="B72" s="2" t="s">
        <v>80</v>
      </c>
      <c r="C72" s="2" t="s">
        <v>79</v>
      </c>
      <c r="D72" s="10" t="s">
        <v>2354</v>
      </c>
      <c r="E72" s="2" t="s">
        <v>91</v>
      </c>
      <c r="F72" s="11" t="s">
        <v>2377</v>
      </c>
      <c r="G72" s="11" t="str">
        <f t="shared" si="3"/>
        <v>54898</v>
      </c>
    </row>
    <row r="73" spans="1:7">
      <c r="A73" s="9">
        <v>71</v>
      </c>
      <c r="B73" s="2" t="s">
        <v>80</v>
      </c>
      <c r="C73" s="2" t="s">
        <v>79</v>
      </c>
      <c r="D73" s="10" t="s">
        <v>2354</v>
      </c>
      <c r="E73" s="2" t="s">
        <v>92</v>
      </c>
      <c r="F73" s="11" t="s">
        <v>2377</v>
      </c>
      <c r="G73" s="11" t="str">
        <f t="shared" si="3"/>
        <v>54898</v>
      </c>
    </row>
    <row r="74" spans="1:7">
      <c r="A74" s="9">
        <v>72</v>
      </c>
      <c r="B74" s="4" t="s">
        <v>3156</v>
      </c>
      <c r="C74" s="4" t="s">
        <v>3157</v>
      </c>
      <c r="D74" s="4" t="s">
        <v>3158</v>
      </c>
      <c r="E74" s="4" t="s">
        <v>3159</v>
      </c>
      <c r="F74" s="11" t="s">
        <v>3747</v>
      </c>
      <c r="G74" s="11" t="str">
        <f>"15427"</f>
        <v>15427</v>
      </c>
    </row>
    <row r="75" spans="1:7">
      <c r="A75" s="9">
        <v>73</v>
      </c>
      <c r="B75" s="4" t="s">
        <v>3156</v>
      </c>
      <c r="C75" s="4" t="s">
        <v>3157</v>
      </c>
      <c r="D75" s="4" t="s">
        <v>3749</v>
      </c>
      <c r="E75" s="4" t="s">
        <v>3160</v>
      </c>
      <c r="F75" s="11" t="s">
        <v>3748</v>
      </c>
      <c r="G75" s="11" t="str">
        <f>"65987"</f>
        <v>65987</v>
      </c>
    </row>
    <row r="76" spans="1:7">
      <c r="A76" s="9">
        <v>74</v>
      </c>
      <c r="B76" s="4" t="s">
        <v>3156</v>
      </c>
      <c r="C76" s="4" t="s">
        <v>3157</v>
      </c>
      <c r="D76" s="4" t="s">
        <v>3161</v>
      </c>
      <c r="E76" s="4" t="s">
        <v>3162</v>
      </c>
      <c r="F76" s="11" t="s">
        <v>3750</v>
      </c>
      <c r="G76" s="11" t="str">
        <f>"13459"</f>
        <v>13459</v>
      </c>
    </row>
    <row r="77" spans="1:7" ht="37.5">
      <c r="A77" s="9">
        <v>75</v>
      </c>
      <c r="B77" s="4" t="s">
        <v>3156</v>
      </c>
      <c r="C77" s="4" t="s">
        <v>3163</v>
      </c>
      <c r="D77" s="4" t="s">
        <v>3164</v>
      </c>
      <c r="E77" s="4" t="s">
        <v>3165</v>
      </c>
      <c r="F77" s="11" t="s">
        <v>3751</v>
      </c>
      <c r="G77" s="11" t="str">
        <f>"18191"</f>
        <v>18191</v>
      </c>
    </row>
    <row r="78" spans="1:7" ht="37.5">
      <c r="A78" s="9">
        <v>76</v>
      </c>
      <c r="B78" s="4" t="s">
        <v>3156</v>
      </c>
      <c r="C78" s="4" t="s">
        <v>3166</v>
      </c>
      <c r="D78" s="4" t="s">
        <v>3752</v>
      </c>
      <c r="E78" s="4" t="s">
        <v>3167</v>
      </c>
      <c r="F78" s="11" t="s">
        <v>3753</v>
      </c>
      <c r="G78" s="11" t="str">
        <f>"51911"</f>
        <v>51911</v>
      </c>
    </row>
    <row r="79" spans="1:7" ht="37.5">
      <c r="A79" s="9">
        <v>77</v>
      </c>
      <c r="B79" s="4" t="s">
        <v>3156</v>
      </c>
      <c r="C79" s="4" t="s">
        <v>3166</v>
      </c>
      <c r="D79" s="4" t="s">
        <v>3752</v>
      </c>
      <c r="E79" s="4" t="s">
        <v>3168</v>
      </c>
      <c r="F79" s="11" t="s">
        <v>3753</v>
      </c>
      <c r="G79" s="11" t="str">
        <f>"51911"</f>
        <v>51911</v>
      </c>
    </row>
    <row r="80" spans="1:7" ht="37.5">
      <c r="A80" s="9">
        <v>78</v>
      </c>
      <c r="B80" s="4" t="s">
        <v>3156</v>
      </c>
      <c r="C80" s="4" t="s">
        <v>3166</v>
      </c>
      <c r="D80" s="4" t="s">
        <v>3752</v>
      </c>
      <c r="E80" s="4" t="s">
        <v>3169</v>
      </c>
      <c r="F80" s="11" t="s">
        <v>3753</v>
      </c>
      <c r="G80" s="11" t="str">
        <f>"51911"</f>
        <v>51911</v>
      </c>
    </row>
    <row r="81" spans="1:7">
      <c r="A81" s="9">
        <v>79</v>
      </c>
      <c r="B81" s="4" t="s">
        <v>3156</v>
      </c>
      <c r="C81" s="4" t="s">
        <v>3170</v>
      </c>
      <c r="D81" s="4" t="s">
        <v>3171</v>
      </c>
      <c r="E81" s="4" t="s">
        <v>3172</v>
      </c>
      <c r="F81" s="11" t="s">
        <v>3754</v>
      </c>
      <c r="G81" s="11" t="str">
        <f>"57250"</f>
        <v>57250</v>
      </c>
    </row>
    <row r="82" spans="1:7">
      <c r="A82" s="9">
        <v>80</v>
      </c>
      <c r="B82" s="4" t="s">
        <v>3156</v>
      </c>
      <c r="C82" s="4" t="s">
        <v>3173</v>
      </c>
      <c r="D82" s="4" t="s">
        <v>3174</v>
      </c>
      <c r="E82" s="4" t="s">
        <v>3175</v>
      </c>
      <c r="F82" s="11" t="s">
        <v>3755</v>
      </c>
      <c r="G82" s="11" t="str">
        <f>"38850"</f>
        <v>38850</v>
      </c>
    </row>
    <row r="83" spans="1:7">
      <c r="A83" s="9">
        <v>81</v>
      </c>
      <c r="B83" s="2" t="s">
        <v>95</v>
      </c>
      <c r="C83" s="2" t="s">
        <v>94</v>
      </c>
      <c r="D83" s="10" t="s">
        <v>2291</v>
      </c>
      <c r="E83" s="2" t="s">
        <v>93</v>
      </c>
      <c r="F83" s="11" t="s">
        <v>2378</v>
      </c>
      <c r="G83" s="11" t="str">
        <f>"59494"</f>
        <v>59494</v>
      </c>
    </row>
    <row r="84" spans="1:7">
      <c r="A84" s="9">
        <v>82</v>
      </c>
      <c r="B84" s="2" t="s">
        <v>95</v>
      </c>
      <c r="C84" s="2" t="s">
        <v>94</v>
      </c>
      <c r="D84" s="10" t="s">
        <v>2011</v>
      </c>
      <c r="E84" s="2" t="s">
        <v>96</v>
      </c>
      <c r="F84" s="11" t="s">
        <v>2379</v>
      </c>
      <c r="G84" s="11" t="str">
        <f>"17709"</f>
        <v>17709</v>
      </c>
    </row>
    <row r="85" spans="1:7">
      <c r="A85" s="9">
        <v>83</v>
      </c>
      <c r="B85" s="2" t="s">
        <v>95</v>
      </c>
      <c r="C85" s="2" t="s">
        <v>94</v>
      </c>
      <c r="D85" s="10" t="s">
        <v>2012</v>
      </c>
      <c r="E85" s="2" t="s">
        <v>97</v>
      </c>
      <c r="F85" s="11" t="s">
        <v>2380</v>
      </c>
      <c r="G85" s="11" t="str">
        <f>"39142"</f>
        <v>39142</v>
      </c>
    </row>
    <row r="86" spans="1:7">
      <c r="A86" s="9">
        <v>84</v>
      </c>
      <c r="B86" s="2" t="s">
        <v>95</v>
      </c>
      <c r="C86" s="2" t="s">
        <v>94</v>
      </c>
      <c r="D86" s="10" t="s">
        <v>2011</v>
      </c>
      <c r="E86" s="2" t="s">
        <v>98</v>
      </c>
      <c r="F86" s="11" t="s">
        <v>2379</v>
      </c>
      <c r="G86" s="11" t="str">
        <f>"17709"</f>
        <v>17709</v>
      </c>
    </row>
    <row r="87" spans="1:7">
      <c r="A87" s="9">
        <v>85</v>
      </c>
      <c r="B87" s="2" t="s">
        <v>95</v>
      </c>
      <c r="C87" s="2" t="s">
        <v>100</v>
      </c>
      <c r="D87" s="10" t="s">
        <v>2292</v>
      </c>
      <c r="E87" s="2" t="s">
        <v>99</v>
      </c>
      <c r="F87" s="11" t="s">
        <v>2381</v>
      </c>
      <c r="G87" s="11" t="str">
        <f>"kian2009"</f>
        <v>kian2009</v>
      </c>
    </row>
    <row r="88" spans="1:7">
      <c r="A88" s="9">
        <v>86</v>
      </c>
      <c r="B88" s="2" t="s">
        <v>95</v>
      </c>
      <c r="C88" s="2" t="s">
        <v>100</v>
      </c>
      <c r="D88" s="10" t="s">
        <v>2293</v>
      </c>
      <c r="E88" s="2" t="s">
        <v>101</v>
      </c>
      <c r="F88" s="11" t="s">
        <v>2383</v>
      </c>
      <c r="G88" s="11" t="str">
        <f>"96435"</f>
        <v>96435</v>
      </c>
    </row>
    <row r="89" spans="1:7">
      <c r="A89" s="9">
        <v>87</v>
      </c>
      <c r="B89" s="2" t="s">
        <v>95</v>
      </c>
      <c r="C89" s="2" t="s">
        <v>103</v>
      </c>
      <c r="D89" s="10" t="s">
        <v>2294</v>
      </c>
      <c r="E89" s="2" t="s">
        <v>102</v>
      </c>
      <c r="F89" s="11" t="s">
        <v>2382</v>
      </c>
      <c r="G89" s="11" t="str">
        <f>"39284"</f>
        <v>39284</v>
      </c>
    </row>
    <row r="90" spans="1:7">
      <c r="A90" s="9">
        <v>88</v>
      </c>
      <c r="B90" s="2" t="s">
        <v>95</v>
      </c>
      <c r="C90" s="2" t="s">
        <v>103</v>
      </c>
      <c r="D90" s="10" t="s">
        <v>2013</v>
      </c>
      <c r="E90" s="2" t="s">
        <v>104</v>
      </c>
      <c r="F90" s="11" t="s">
        <v>2384</v>
      </c>
      <c r="G90" s="11" t="str">
        <f>"69385"</f>
        <v>69385</v>
      </c>
    </row>
    <row r="91" spans="1:7">
      <c r="A91" s="9">
        <v>89</v>
      </c>
      <c r="B91" s="2" t="s">
        <v>95</v>
      </c>
      <c r="C91" s="2" t="s">
        <v>106</v>
      </c>
      <c r="D91" s="10" t="s">
        <v>2295</v>
      </c>
      <c r="E91" s="2" t="s">
        <v>105</v>
      </c>
      <c r="F91" s="11" t="s">
        <v>2385</v>
      </c>
      <c r="G91" s="11" t="str">
        <f>"19228"</f>
        <v>19228</v>
      </c>
    </row>
    <row r="92" spans="1:7">
      <c r="A92" s="9">
        <v>90</v>
      </c>
      <c r="B92" s="2" t="s">
        <v>95</v>
      </c>
      <c r="C92" s="2" t="s">
        <v>108</v>
      </c>
      <c r="D92" s="10" t="s">
        <v>2296</v>
      </c>
      <c r="E92" s="2" t="s">
        <v>107</v>
      </c>
      <c r="F92" s="11" t="s">
        <v>2386</v>
      </c>
      <c r="G92" s="11" t="str">
        <f>"28658"</f>
        <v>28658</v>
      </c>
    </row>
    <row r="93" spans="1:7">
      <c r="A93" s="9">
        <v>91</v>
      </c>
      <c r="B93" s="2" t="s">
        <v>95</v>
      </c>
      <c r="C93" s="2" t="s">
        <v>110</v>
      </c>
      <c r="D93" s="10" t="s">
        <v>2297</v>
      </c>
      <c r="E93" s="2" t="s">
        <v>109</v>
      </c>
      <c r="F93" s="11" t="s">
        <v>2387</v>
      </c>
      <c r="G93" s="11" t="str">
        <f>"58043"</f>
        <v>58043</v>
      </c>
    </row>
    <row r="94" spans="1:7">
      <c r="A94" s="9">
        <v>92</v>
      </c>
      <c r="B94" s="2" t="s">
        <v>95</v>
      </c>
      <c r="C94" s="2" t="s">
        <v>110</v>
      </c>
      <c r="D94" s="10" t="s">
        <v>2298</v>
      </c>
      <c r="E94" s="2" t="s">
        <v>111</v>
      </c>
      <c r="F94" s="12" t="s">
        <v>2388</v>
      </c>
      <c r="G94" s="12" t="str">
        <f>"16368"</f>
        <v>16368</v>
      </c>
    </row>
    <row r="95" spans="1:7">
      <c r="A95" s="9">
        <v>93</v>
      </c>
      <c r="B95" s="2" t="s">
        <v>95</v>
      </c>
      <c r="C95" s="2" t="s">
        <v>113</v>
      </c>
      <c r="D95" s="10" t="s">
        <v>2299</v>
      </c>
      <c r="E95" s="2" t="s">
        <v>112</v>
      </c>
      <c r="F95" s="12" t="s">
        <v>2389</v>
      </c>
      <c r="G95" s="12" t="str">
        <f>"53864"</f>
        <v>53864</v>
      </c>
    </row>
    <row r="96" spans="1:7">
      <c r="A96" s="9">
        <v>94</v>
      </c>
      <c r="B96" s="2" t="s">
        <v>95</v>
      </c>
      <c r="C96" s="2" t="s">
        <v>113</v>
      </c>
      <c r="D96" s="10" t="s">
        <v>2014</v>
      </c>
      <c r="E96" s="2" t="s">
        <v>114</v>
      </c>
      <c r="F96" s="11" t="s">
        <v>2390</v>
      </c>
      <c r="G96" s="11" t="str">
        <f>"42052"</f>
        <v>42052</v>
      </c>
    </row>
    <row r="97" spans="1:7">
      <c r="A97" s="9">
        <v>95</v>
      </c>
      <c r="B97" s="2" t="s">
        <v>117</v>
      </c>
      <c r="C97" s="2" t="s">
        <v>116</v>
      </c>
      <c r="D97" s="10" t="s">
        <v>2015</v>
      </c>
      <c r="E97" s="2" t="s">
        <v>115</v>
      </c>
      <c r="F97" s="12" t="s">
        <v>2391</v>
      </c>
      <c r="G97" s="12" t="str">
        <f>"26657"</f>
        <v>26657</v>
      </c>
    </row>
    <row r="98" spans="1:7">
      <c r="A98" s="9">
        <v>96</v>
      </c>
      <c r="B98" s="2" t="s">
        <v>117</v>
      </c>
      <c r="C98" s="2" t="s">
        <v>116</v>
      </c>
      <c r="D98" s="10" t="s">
        <v>2016</v>
      </c>
      <c r="E98" s="2" t="s">
        <v>118</v>
      </c>
      <c r="F98" s="11" t="s">
        <v>2392</v>
      </c>
      <c r="G98" s="11" t="str">
        <f>"89768"</f>
        <v>89768</v>
      </c>
    </row>
    <row r="99" spans="1:7">
      <c r="A99" s="9">
        <v>97</v>
      </c>
      <c r="B99" s="2" t="s">
        <v>117</v>
      </c>
      <c r="C99" s="2" t="s">
        <v>120</v>
      </c>
      <c r="D99" s="10" t="s">
        <v>2017</v>
      </c>
      <c r="E99" s="2" t="s">
        <v>119</v>
      </c>
      <c r="F99" s="11" t="s">
        <v>2393</v>
      </c>
      <c r="G99" s="11" t="str">
        <f>"89118"</f>
        <v>89118</v>
      </c>
    </row>
    <row r="100" spans="1:7">
      <c r="A100" s="9">
        <v>98</v>
      </c>
      <c r="B100" s="2" t="s">
        <v>117</v>
      </c>
      <c r="C100" s="2" t="s">
        <v>120</v>
      </c>
      <c r="D100" s="10" t="s">
        <v>2017</v>
      </c>
      <c r="E100" s="2" t="s">
        <v>121</v>
      </c>
      <c r="F100" s="11" t="s">
        <v>2393</v>
      </c>
      <c r="G100" s="11" t="str">
        <f>"89118"</f>
        <v>89118</v>
      </c>
    </row>
    <row r="101" spans="1:7">
      <c r="A101" s="9">
        <v>99</v>
      </c>
      <c r="B101" s="2" t="s">
        <v>117</v>
      </c>
      <c r="C101" s="2" t="s">
        <v>120</v>
      </c>
      <c r="D101" s="10" t="s">
        <v>2018</v>
      </c>
      <c r="E101" s="2" t="s">
        <v>122</v>
      </c>
      <c r="F101" s="11" t="s">
        <v>2394</v>
      </c>
      <c r="G101" s="11" t="str">
        <f>"86561"</f>
        <v>86561</v>
      </c>
    </row>
    <row r="102" spans="1:7">
      <c r="A102" s="9">
        <v>100</v>
      </c>
      <c r="B102" s="2" t="s">
        <v>117</v>
      </c>
      <c r="C102" s="2" t="s">
        <v>124</v>
      </c>
      <c r="D102" s="10" t="s">
        <v>2019</v>
      </c>
      <c r="E102" s="2" t="s">
        <v>123</v>
      </c>
      <c r="F102" s="11" t="s">
        <v>2395</v>
      </c>
      <c r="G102" s="11" t="str">
        <f>"86886"</f>
        <v>86886</v>
      </c>
    </row>
    <row r="103" spans="1:7">
      <c r="A103" s="9">
        <v>101</v>
      </c>
      <c r="B103" s="2" t="s">
        <v>117</v>
      </c>
      <c r="C103" s="2" t="s">
        <v>124</v>
      </c>
      <c r="D103" s="10" t="s">
        <v>2020</v>
      </c>
      <c r="E103" s="2" t="s">
        <v>125</v>
      </c>
      <c r="F103" s="11" t="s">
        <v>2396</v>
      </c>
      <c r="G103" s="11" t="str">
        <f>"95956"</f>
        <v>95956</v>
      </c>
    </row>
    <row r="104" spans="1:7" ht="37.5">
      <c r="A104" s="9">
        <v>102</v>
      </c>
      <c r="B104" s="2" t="s">
        <v>117</v>
      </c>
      <c r="C104" s="2" t="s">
        <v>127</v>
      </c>
      <c r="D104" s="10" t="s">
        <v>2021</v>
      </c>
      <c r="E104" s="2" t="s">
        <v>126</v>
      </c>
      <c r="F104" s="12" t="s">
        <v>2397</v>
      </c>
      <c r="G104" s="12" t="str">
        <f>"62691"</f>
        <v>62691</v>
      </c>
    </row>
    <row r="105" spans="1:7">
      <c r="A105" s="9">
        <v>103</v>
      </c>
      <c r="B105" s="2" t="s">
        <v>117</v>
      </c>
      <c r="C105" s="2" t="s">
        <v>127</v>
      </c>
      <c r="D105" s="10" t="s">
        <v>2022</v>
      </c>
      <c r="E105" s="2" t="s">
        <v>128</v>
      </c>
      <c r="F105" s="11" t="s">
        <v>2398</v>
      </c>
      <c r="G105" s="11" t="str">
        <f>"81776"</f>
        <v>81776</v>
      </c>
    </row>
    <row r="106" spans="1:7">
      <c r="A106" s="9">
        <v>104</v>
      </c>
      <c r="B106" s="2" t="s">
        <v>117</v>
      </c>
      <c r="C106" s="2" t="s">
        <v>130</v>
      </c>
      <c r="D106" s="10" t="s">
        <v>2300</v>
      </c>
      <c r="E106" s="2" t="s">
        <v>129</v>
      </c>
      <c r="F106" s="11" t="s">
        <v>2399</v>
      </c>
      <c r="G106" s="11" t="str">
        <f>"71982"</f>
        <v>71982</v>
      </c>
    </row>
    <row r="107" spans="1:7">
      <c r="A107" s="9">
        <v>105</v>
      </c>
      <c r="B107" s="2" t="s">
        <v>117</v>
      </c>
      <c r="C107" s="2" t="s">
        <v>130</v>
      </c>
      <c r="D107" s="10" t="s">
        <v>2023</v>
      </c>
      <c r="E107" s="2" t="s">
        <v>131</v>
      </c>
      <c r="F107" s="12" t="s">
        <v>2400</v>
      </c>
      <c r="G107" s="12" t="str">
        <f>"26088"</f>
        <v>26088</v>
      </c>
    </row>
    <row r="108" spans="1:7">
      <c r="A108" s="9">
        <v>106</v>
      </c>
      <c r="B108" s="2" t="s">
        <v>117</v>
      </c>
      <c r="C108" s="2" t="s">
        <v>130</v>
      </c>
      <c r="D108" s="10" t="s">
        <v>2023</v>
      </c>
      <c r="E108" s="2" t="s">
        <v>132</v>
      </c>
      <c r="F108" s="12" t="s">
        <v>2400</v>
      </c>
      <c r="G108" s="12" t="str">
        <f>"26088"</f>
        <v>26088</v>
      </c>
    </row>
    <row r="109" spans="1:7">
      <c r="A109" s="9">
        <v>107</v>
      </c>
      <c r="B109" s="2" t="s">
        <v>117</v>
      </c>
      <c r="C109" s="2" t="s">
        <v>130</v>
      </c>
      <c r="D109" s="10" t="s">
        <v>2023</v>
      </c>
      <c r="E109" s="2" t="s">
        <v>133</v>
      </c>
      <c r="F109" s="12" t="s">
        <v>2400</v>
      </c>
      <c r="G109" s="12" t="str">
        <f>"26088"</f>
        <v>26088</v>
      </c>
    </row>
    <row r="110" spans="1:7">
      <c r="A110" s="9">
        <v>108</v>
      </c>
      <c r="B110" s="2" t="s">
        <v>117</v>
      </c>
      <c r="C110" s="2" t="s">
        <v>135</v>
      </c>
      <c r="D110" s="10" t="s">
        <v>2301</v>
      </c>
      <c r="E110" s="2" t="s">
        <v>134</v>
      </c>
      <c r="F110" s="11" t="s">
        <v>2401</v>
      </c>
      <c r="G110" s="11" t="str">
        <f>"19660"</f>
        <v>19660</v>
      </c>
    </row>
    <row r="111" spans="1:7">
      <c r="A111" s="9">
        <v>109</v>
      </c>
      <c r="B111" s="2" t="s">
        <v>117</v>
      </c>
      <c r="C111" s="2" t="s">
        <v>137</v>
      </c>
      <c r="D111" s="10" t="s">
        <v>2302</v>
      </c>
      <c r="E111" s="2" t="s">
        <v>136</v>
      </c>
      <c r="F111" s="11" t="s">
        <v>2402</v>
      </c>
      <c r="G111" s="11" t="str">
        <f>"10357"</f>
        <v>10357</v>
      </c>
    </row>
    <row r="112" spans="1:7">
      <c r="A112" s="9">
        <v>110</v>
      </c>
      <c r="B112" s="2" t="s">
        <v>117</v>
      </c>
      <c r="C112" s="2" t="s">
        <v>137</v>
      </c>
      <c r="D112" s="10" t="s">
        <v>2302</v>
      </c>
      <c r="E112" s="2" t="s">
        <v>138</v>
      </c>
      <c r="F112" s="11" t="s">
        <v>2402</v>
      </c>
      <c r="G112" s="11" t="str">
        <f>"10357"</f>
        <v>10357</v>
      </c>
    </row>
    <row r="113" spans="1:7">
      <c r="A113" s="9">
        <v>111</v>
      </c>
      <c r="B113" s="2" t="s">
        <v>117</v>
      </c>
      <c r="C113" s="2" t="s">
        <v>140</v>
      </c>
      <c r="D113" s="10" t="s">
        <v>2024</v>
      </c>
      <c r="E113" s="2" t="s">
        <v>139</v>
      </c>
      <c r="F113" s="11" t="s">
        <v>2403</v>
      </c>
      <c r="G113" s="11" t="str">
        <f>"84551"</f>
        <v>84551</v>
      </c>
    </row>
    <row r="114" spans="1:7" ht="37.5">
      <c r="A114" s="9">
        <v>112</v>
      </c>
      <c r="B114" s="2" t="s">
        <v>117</v>
      </c>
      <c r="C114" s="2" t="s">
        <v>140</v>
      </c>
      <c r="D114" s="10" t="s">
        <v>2025</v>
      </c>
      <c r="E114" s="2" t="s">
        <v>141</v>
      </c>
      <c r="F114" s="12" t="s">
        <v>2404</v>
      </c>
      <c r="G114" s="12" t="str">
        <f>"253434"</f>
        <v>253434</v>
      </c>
    </row>
    <row r="115" spans="1:7">
      <c r="A115" s="9">
        <v>113</v>
      </c>
      <c r="B115" s="2" t="s">
        <v>117</v>
      </c>
      <c r="C115" s="2" t="s">
        <v>143</v>
      </c>
      <c r="D115" s="10" t="s">
        <v>2026</v>
      </c>
      <c r="E115" s="2" t="s">
        <v>142</v>
      </c>
      <c r="F115" s="11" t="s">
        <v>2405</v>
      </c>
      <c r="G115" s="11" t="str">
        <f>"71646"</f>
        <v>71646</v>
      </c>
    </row>
    <row r="116" spans="1:7">
      <c r="A116" s="9">
        <v>114</v>
      </c>
      <c r="B116" s="2" t="s">
        <v>117</v>
      </c>
      <c r="C116" s="2" t="s">
        <v>143</v>
      </c>
      <c r="D116" s="10" t="s">
        <v>2026</v>
      </c>
      <c r="E116" s="2" t="s">
        <v>144</v>
      </c>
      <c r="F116" s="11" t="s">
        <v>2405</v>
      </c>
      <c r="G116" s="11" t="str">
        <f>"71646"</f>
        <v>71646</v>
      </c>
    </row>
    <row r="117" spans="1:7">
      <c r="A117" s="9">
        <v>115</v>
      </c>
      <c r="B117" s="2" t="s">
        <v>117</v>
      </c>
      <c r="C117" s="2" t="s">
        <v>146</v>
      </c>
      <c r="D117" s="10" t="s">
        <v>2027</v>
      </c>
      <c r="E117" s="2" t="s">
        <v>145</v>
      </c>
      <c r="F117" s="11" t="s">
        <v>2406</v>
      </c>
      <c r="G117" s="11" t="str">
        <f>"75362"</f>
        <v>75362</v>
      </c>
    </row>
    <row r="118" spans="1:7">
      <c r="A118" s="9">
        <v>116</v>
      </c>
      <c r="B118" s="2" t="s">
        <v>117</v>
      </c>
      <c r="C118" s="2" t="s">
        <v>146</v>
      </c>
      <c r="D118" s="10" t="s">
        <v>2028</v>
      </c>
      <c r="E118" s="2" t="s">
        <v>147</v>
      </c>
      <c r="F118" s="11" t="s">
        <v>2407</v>
      </c>
      <c r="G118" s="11" t="str">
        <f>"36824"</f>
        <v>36824</v>
      </c>
    </row>
    <row r="119" spans="1:7">
      <c r="A119" s="9">
        <v>117</v>
      </c>
      <c r="B119" s="2" t="s">
        <v>117</v>
      </c>
      <c r="C119" s="2" t="s">
        <v>146</v>
      </c>
      <c r="D119" s="10" t="s">
        <v>2029</v>
      </c>
      <c r="E119" s="2" t="s">
        <v>148</v>
      </c>
      <c r="F119" s="11" t="s">
        <v>2408</v>
      </c>
      <c r="G119" s="11" t="str">
        <f>"11781"</f>
        <v>11781</v>
      </c>
    </row>
    <row r="120" spans="1:7">
      <c r="A120" s="9">
        <v>118</v>
      </c>
      <c r="B120" s="2" t="s">
        <v>151</v>
      </c>
      <c r="C120" s="2" t="s">
        <v>150</v>
      </c>
      <c r="D120" s="10" t="s">
        <v>2030</v>
      </c>
      <c r="E120" s="2" t="s">
        <v>149</v>
      </c>
      <c r="F120" s="11" t="s">
        <v>2409</v>
      </c>
      <c r="G120" s="11" t="str">
        <f>"90530"</f>
        <v>90530</v>
      </c>
    </row>
    <row r="121" spans="1:7">
      <c r="A121" s="9">
        <v>119</v>
      </c>
      <c r="B121" s="2" t="s">
        <v>151</v>
      </c>
      <c r="C121" s="2" t="s">
        <v>150</v>
      </c>
      <c r="D121" s="10" t="s">
        <v>2030</v>
      </c>
      <c r="E121" s="2" t="s">
        <v>152</v>
      </c>
      <c r="F121" s="11" t="s">
        <v>2409</v>
      </c>
      <c r="G121" s="11" t="str">
        <f>"90530"</f>
        <v>90530</v>
      </c>
    </row>
    <row r="122" spans="1:7">
      <c r="A122" s="9">
        <v>120</v>
      </c>
      <c r="B122" s="2" t="s">
        <v>151</v>
      </c>
      <c r="C122" s="2" t="s">
        <v>154</v>
      </c>
      <c r="D122" s="10" t="s">
        <v>2355</v>
      </c>
      <c r="E122" s="2" t="s">
        <v>153</v>
      </c>
      <c r="F122" s="11" t="s">
        <v>2410</v>
      </c>
      <c r="G122" s="11" t="str">
        <f>"19688"</f>
        <v>19688</v>
      </c>
    </row>
    <row r="123" spans="1:7">
      <c r="A123" s="9">
        <v>121</v>
      </c>
      <c r="B123" s="2" t="s">
        <v>151</v>
      </c>
      <c r="C123" s="2" t="s">
        <v>154</v>
      </c>
      <c r="D123" s="10" t="s">
        <v>2355</v>
      </c>
      <c r="E123" s="2" t="s">
        <v>155</v>
      </c>
      <c r="F123" s="11" t="s">
        <v>2410</v>
      </c>
      <c r="G123" s="11" t="str">
        <f>"19688"</f>
        <v>19688</v>
      </c>
    </row>
    <row r="124" spans="1:7" ht="37.5">
      <c r="A124" s="9">
        <v>122</v>
      </c>
      <c r="B124" s="2" t="s">
        <v>151</v>
      </c>
      <c r="C124" s="2" t="s">
        <v>154</v>
      </c>
      <c r="D124" s="10" t="s">
        <v>2355</v>
      </c>
      <c r="E124" s="2" t="s">
        <v>156</v>
      </c>
      <c r="F124" s="11" t="s">
        <v>2410</v>
      </c>
      <c r="G124" s="11" t="str">
        <f>"19688"</f>
        <v>19688</v>
      </c>
    </row>
    <row r="125" spans="1:7">
      <c r="A125" s="9">
        <v>123</v>
      </c>
      <c r="B125" s="2" t="s">
        <v>151</v>
      </c>
      <c r="C125" s="2" t="s">
        <v>154</v>
      </c>
      <c r="D125" s="10" t="s">
        <v>2355</v>
      </c>
      <c r="E125" s="2" t="s">
        <v>157</v>
      </c>
      <c r="F125" s="11" t="s">
        <v>2410</v>
      </c>
      <c r="G125" s="11" t="str">
        <f>"19688"</f>
        <v>19688</v>
      </c>
    </row>
    <row r="126" spans="1:7" ht="37.5">
      <c r="A126" s="9">
        <v>124</v>
      </c>
      <c r="B126" s="2" t="s">
        <v>151</v>
      </c>
      <c r="C126" s="2" t="s">
        <v>154</v>
      </c>
      <c r="D126" s="10" t="s">
        <v>2355</v>
      </c>
      <c r="E126" s="2" t="s">
        <v>158</v>
      </c>
      <c r="F126" s="11" t="s">
        <v>2410</v>
      </c>
      <c r="G126" s="11" t="str">
        <f>"19688"</f>
        <v>19688</v>
      </c>
    </row>
    <row r="127" spans="1:7">
      <c r="A127" s="9">
        <v>125</v>
      </c>
      <c r="B127" s="2" t="s">
        <v>151</v>
      </c>
      <c r="C127" s="2" t="s">
        <v>160</v>
      </c>
      <c r="D127" s="10" t="s">
        <v>2031</v>
      </c>
      <c r="E127" s="2" t="s">
        <v>159</v>
      </c>
      <c r="F127" s="11" t="s">
        <v>2411</v>
      </c>
      <c r="G127" s="11" t="str">
        <f>"90950"</f>
        <v>90950</v>
      </c>
    </row>
    <row r="128" spans="1:7">
      <c r="A128" s="9">
        <v>126</v>
      </c>
      <c r="B128" s="4" t="s">
        <v>3176</v>
      </c>
      <c r="C128" s="4" t="s">
        <v>3177</v>
      </c>
      <c r="D128" s="4" t="s">
        <v>181</v>
      </c>
      <c r="E128" s="4" t="s">
        <v>3178</v>
      </c>
      <c r="F128" s="11" t="s">
        <v>2420</v>
      </c>
      <c r="G128" s="11" t="str">
        <f>"22411"</f>
        <v>22411</v>
      </c>
    </row>
    <row r="129" spans="1:7">
      <c r="A129" s="9">
        <v>127</v>
      </c>
      <c r="B129" s="4" t="s">
        <v>3176</v>
      </c>
      <c r="C129" s="4" t="s">
        <v>3179</v>
      </c>
      <c r="D129" s="4" t="s">
        <v>3180</v>
      </c>
      <c r="E129" s="4" t="s">
        <v>3181</v>
      </c>
      <c r="F129" s="11" t="s">
        <v>3756</v>
      </c>
      <c r="G129" s="11" t="str">
        <f>"86703"</f>
        <v>86703</v>
      </c>
    </row>
    <row r="130" spans="1:7">
      <c r="A130" s="9">
        <v>128</v>
      </c>
      <c r="B130" s="4" t="s">
        <v>3176</v>
      </c>
      <c r="C130" s="4" t="s">
        <v>3182</v>
      </c>
      <c r="D130" s="4" t="s">
        <v>3183</v>
      </c>
      <c r="E130" s="4" t="s">
        <v>3184</v>
      </c>
      <c r="F130" s="11" t="s">
        <v>3757</v>
      </c>
      <c r="G130" s="11" t="str">
        <f>"77768"</f>
        <v>77768</v>
      </c>
    </row>
    <row r="131" spans="1:7">
      <c r="A131" s="9">
        <v>129</v>
      </c>
      <c r="B131" s="4" t="s">
        <v>3176</v>
      </c>
      <c r="C131" s="4" t="s">
        <v>3185</v>
      </c>
      <c r="D131" s="4" t="s">
        <v>3186</v>
      </c>
      <c r="E131" s="4" t="s">
        <v>1135</v>
      </c>
      <c r="F131" s="11" t="s">
        <v>3758</v>
      </c>
      <c r="G131" s="11" t="str">
        <f>"74478"</f>
        <v>74478</v>
      </c>
    </row>
    <row r="132" spans="1:7">
      <c r="A132" s="9">
        <v>130</v>
      </c>
      <c r="B132" s="2" t="s">
        <v>163</v>
      </c>
      <c r="C132" s="2" t="s">
        <v>162</v>
      </c>
      <c r="D132" s="10" t="s">
        <v>2032</v>
      </c>
      <c r="E132" s="2" t="s">
        <v>161</v>
      </c>
      <c r="F132" s="11" t="s">
        <v>2412</v>
      </c>
      <c r="G132" s="11" t="str">
        <f>"84202"</f>
        <v>84202</v>
      </c>
    </row>
    <row r="133" spans="1:7">
      <c r="A133" s="9">
        <v>131</v>
      </c>
      <c r="B133" s="2" t="s">
        <v>163</v>
      </c>
      <c r="C133" s="2" t="s">
        <v>162</v>
      </c>
      <c r="D133" s="10" t="s">
        <v>2033</v>
      </c>
      <c r="E133" s="2" t="s">
        <v>164</v>
      </c>
      <c r="F133" s="11" t="s">
        <v>2413</v>
      </c>
      <c r="G133" s="11" t="str">
        <f>"38844"</f>
        <v>38844</v>
      </c>
    </row>
    <row r="134" spans="1:7">
      <c r="A134" s="9">
        <v>132</v>
      </c>
      <c r="B134" s="2" t="s">
        <v>163</v>
      </c>
      <c r="C134" s="2" t="s">
        <v>166</v>
      </c>
      <c r="D134" s="10" t="s">
        <v>167</v>
      </c>
      <c r="E134" s="2" t="s">
        <v>165</v>
      </c>
      <c r="F134" s="11" t="s">
        <v>2414</v>
      </c>
      <c r="G134" s="11" t="str">
        <f>"55010"</f>
        <v>55010</v>
      </c>
    </row>
    <row r="135" spans="1:7">
      <c r="A135" s="9">
        <v>133</v>
      </c>
      <c r="B135" s="2" t="s">
        <v>163</v>
      </c>
      <c r="C135" s="2" t="s">
        <v>169</v>
      </c>
      <c r="D135" s="10" t="s">
        <v>170</v>
      </c>
      <c r="E135" s="2" t="s">
        <v>168</v>
      </c>
      <c r="F135" s="11" t="s">
        <v>2415</v>
      </c>
      <c r="G135" s="11" t="str">
        <f>"58227"</f>
        <v>58227</v>
      </c>
    </row>
    <row r="136" spans="1:7" ht="37.5">
      <c r="A136" s="9">
        <v>134</v>
      </c>
      <c r="B136" s="2" t="s">
        <v>163</v>
      </c>
      <c r="C136" s="2" t="s">
        <v>169</v>
      </c>
      <c r="D136" s="10" t="s">
        <v>2034</v>
      </c>
      <c r="E136" s="2" t="s">
        <v>171</v>
      </c>
      <c r="F136" s="12" t="s">
        <v>2416</v>
      </c>
      <c r="G136" s="12" t="str">
        <f>"23536"</f>
        <v>23536</v>
      </c>
    </row>
    <row r="137" spans="1:7">
      <c r="A137" s="9">
        <v>135</v>
      </c>
      <c r="B137" s="2" t="s">
        <v>163</v>
      </c>
      <c r="C137" s="2" t="s">
        <v>173</v>
      </c>
      <c r="D137" s="10" t="s">
        <v>174</v>
      </c>
      <c r="E137" s="2" t="s">
        <v>172</v>
      </c>
      <c r="F137" s="11" t="s">
        <v>2417</v>
      </c>
      <c r="G137" s="11" t="str">
        <f>"45117"</f>
        <v>45117</v>
      </c>
    </row>
    <row r="138" spans="1:7">
      <c r="A138" s="9">
        <v>136</v>
      </c>
      <c r="B138" s="2" t="s">
        <v>163</v>
      </c>
      <c r="C138" s="2" t="s">
        <v>176</v>
      </c>
      <c r="D138" s="10" t="s">
        <v>2035</v>
      </c>
      <c r="E138" s="2" t="s">
        <v>175</v>
      </c>
      <c r="F138" s="11" t="s">
        <v>2418</v>
      </c>
      <c r="G138" s="11" t="str">
        <f>"90049"</f>
        <v>90049</v>
      </c>
    </row>
    <row r="139" spans="1:7">
      <c r="A139" s="9">
        <v>137</v>
      </c>
      <c r="B139" s="2" t="s">
        <v>163</v>
      </c>
      <c r="C139" s="2" t="s">
        <v>178</v>
      </c>
      <c r="D139" s="10" t="s">
        <v>593</v>
      </c>
      <c r="E139" s="2" t="s">
        <v>177</v>
      </c>
      <c r="F139" s="11" t="s">
        <v>2419</v>
      </c>
      <c r="G139" s="11" t="str">
        <f>"90154"</f>
        <v>90154</v>
      </c>
    </row>
    <row r="140" spans="1:7">
      <c r="A140" s="9">
        <v>138</v>
      </c>
      <c r="B140" s="2" t="s">
        <v>163</v>
      </c>
      <c r="C140" s="2" t="s">
        <v>180</v>
      </c>
      <c r="D140" s="10" t="s">
        <v>181</v>
      </c>
      <c r="E140" s="2" t="s">
        <v>179</v>
      </c>
      <c r="F140" s="11" t="s">
        <v>2420</v>
      </c>
      <c r="G140" s="11" t="s">
        <v>2421</v>
      </c>
    </row>
    <row r="141" spans="1:7">
      <c r="A141" s="9">
        <v>139</v>
      </c>
      <c r="B141" s="2" t="s">
        <v>163</v>
      </c>
      <c r="C141" s="2" t="s">
        <v>183</v>
      </c>
      <c r="D141" s="10" t="s">
        <v>184</v>
      </c>
      <c r="E141" s="2" t="s">
        <v>182</v>
      </c>
      <c r="F141" s="12" t="s">
        <v>2422</v>
      </c>
      <c r="G141" s="12" t="str">
        <f>"67484"</f>
        <v>67484</v>
      </c>
    </row>
    <row r="142" spans="1:7">
      <c r="A142" s="9">
        <v>140</v>
      </c>
      <c r="B142" s="2" t="s">
        <v>163</v>
      </c>
      <c r="C142" s="2" t="s">
        <v>183</v>
      </c>
      <c r="D142" s="10" t="s">
        <v>2036</v>
      </c>
      <c r="E142" s="2" t="s">
        <v>185</v>
      </c>
      <c r="F142" s="11" t="s">
        <v>2423</v>
      </c>
      <c r="G142" s="11" t="str">
        <f>"81841"</f>
        <v>81841</v>
      </c>
    </row>
    <row r="143" spans="1:7">
      <c r="A143" s="9">
        <v>141</v>
      </c>
      <c r="B143" s="14" t="s">
        <v>3187</v>
      </c>
      <c r="C143" s="14" t="s">
        <v>3188</v>
      </c>
      <c r="D143" s="14" t="s">
        <v>2305</v>
      </c>
      <c r="E143" s="14" t="s">
        <v>3189</v>
      </c>
      <c r="F143" s="11" t="s">
        <v>2428</v>
      </c>
      <c r="G143" s="11" t="str">
        <f>"55012"</f>
        <v>55012</v>
      </c>
    </row>
    <row r="144" spans="1:7">
      <c r="A144" s="9">
        <v>142</v>
      </c>
      <c r="B144" s="14" t="s">
        <v>3187</v>
      </c>
      <c r="C144" s="14" t="s">
        <v>3190</v>
      </c>
      <c r="D144" s="14" t="s">
        <v>3191</v>
      </c>
      <c r="E144" s="14" t="s">
        <v>3192</v>
      </c>
      <c r="F144" s="11" t="s">
        <v>3759</v>
      </c>
      <c r="G144" s="11" t="str">
        <f>"71605"</f>
        <v>71605</v>
      </c>
    </row>
    <row r="145" spans="1:7">
      <c r="A145" s="9">
        <v>143</v>
      </c>
      <c r="B145" s="2" t="s">
        <v>188</v>
      </c>
      <c r="C145" s="2" t="s">
        <v>187</v>
      </c>
      <c r="D145" s="10" t="s">
        <v>2303</v>
      </c>
      <c r="E145" s="2" t="s">
        <v>186</v>
      </c>
      <c r="F145" s="11" t="s">
        <v>2424</v>
      </c>
      <c r="G145" s="11" t="str">
        <f>"65056"</f>
        <v>65056</v>
      </c>
    </row>
    <row r="146" spans="1:7" ht="37.5">
      <c r="A146" s="9">
        <v>144</v>
      </c>
      <c r="B146" s="2" t="s">
        <v>188</v>
      </c>
      <c r="C146" s="2" t="s">
        <v>187</v>
      </c>
      <c r="D146" s="10" t="s">
        <v>2037</v>
      </c>
      <c r="E146" s="2" t="s">
        <v>189</v>
      </c>
      <c r="F146" s="12" t="s">
        <v>2425</v>
      </c>
      <c r="G146" s="12" t="str">
        <f>"96087"</f>
        <v>96087</v>
      </c>
    </row>
    <row r="147" spans="1:7">
      <c r="A147" s="9">
        <v>145</v>
      </c>
      <c r="B147" s="2" t="s">
        <v>188</v>
      </c>
      <c r="C147" s="2" t="s">
        <v>191</v>
      </c>
      <c r="D147" s="10" t="s">
        <v>2038</v>
      </c>
      <c r="E147" s="2" t="s">
        <v>190</v>
      </c>
      <c r="F147" s="11" t="s">
        <v>2426</v>
      </c>
      <c r="G147" s="11" t="str">
        <f>"70783"</f>
        <v>70783</v>
      </c>
    </row>
    <row r="148" spans="1:7" ht="37.5">
      <c r="A148" s="9">
        <v>146</v>
      </c>
      <c r="B148" s="2" t="s">
        <v>188</v>
      </c>
      <c r="C148" s="2" t="s">
        <v>193</v>
      </c>
      <c r="D148" s="10" t="s">
        <v>2304</v>
      </c>
      <c r="E148" s="2" t="s">
        <v>192</v>
      </c>
      <c r="F148" s="12" t="s">
        <v>2427</v>
      </c>
      <c r="G148" s="12" t="str">
        <f>"38716"</f>
        <v>38716</v>
      </c>
    </row>
    <row r="149" spans="1:7">
      <c r="A149" s="9">
        <v>147</v>
      </c>
      <c r="B149" s="2" t="s">
        <v>188</v>
      </c>
      <c r="C149" s="2" t="s">
        <v>193</v>
      </c>
      <c r="D149" s="10" t="s">
        <v>2305</v>
      </c>
      <c r="E149" s="2" t="s">
        <v>194</v>
      </c>
      <c r="F149" s="11" t="s">
        <v>2428</v>
      </c>
      <c r="G149" s="11" t="str">
        <f>"55012"</f>
        <v>55012</v>
      </c>
    </row>
    <row r="150" spans="1:7" ht="37.5">
      <c r="A150" s="9">
        <v>148</v>
      </c>
      <c r="B150" s="2" t="s">
        <v>188</v>
      </c>
      <c r="C150" s="2" t="s">
        <v>193</v>
      </c>
      <c r="D150" s="10" t="s">
        <v>2304</v>
      </c>
      <c r="E150" s="2" t="s">
        <v>195</v>
      </c>
      <c r="F150" s="12" t="s">
        <v>2427</v>
      </c>
      <c r="G150" s="12" t="str">
        <f>"38716"</f>
        <v>38716</v>
      </c>
    </row>
    <row r="151" spans="1:7">
      <c r="A151" s="9">
        <v>149</v>
      </c>
      <c r="B151" s="4" t="s">
        <v>3193</v>
      </c>
      <c r="C151" s="4" t="s">
        <v>3194</v>
      </c>
      <c r="D151" s="4" t="s">
        <v>199</v>
      </c>
      <c r="E151" s="4" t="s">
        <v>3195</v>
      </c>
      <c r="F151" s="11" t="s">
        <v>2429</v>
      </c>
      <c r="G151" s="11" t="str">
        <f>"59728"</f>
        <v>59728</v>
      </c>
    </row>
    <row r="152" spans="1:7">
      <c r="A152" s="9">
        <v>150</v>
      </c>
      <c r="B152" s="4" t="s">
        <v>3193</v>
      </c>
      <c r="C152" s="4" t="s">
        <v>3194</v>
      </c>
      <c r="D152" s="4" t="s">
        <v>199</v>
      </c>
      <c r="E152" s="4" t="s">
        <v>3196</v>
      </c>
      <c r="F152" s="11" t="s">
        <v>2429</v>
      </c>
      <c r="G152" s="11" t="str">
        <f>"59728"</f>
        <v>59728</v>
      </c>
    </row>
    <row r="153" spans="1:7">
      <c r="A153" s="9">
        <v>151</v>
      </c>
      <c r="B153" s="4" t="s">
        <v>3193</v>
      </c>
      <c r="C153" s="4" t="s">
        <v>3194</v>
      </c>
      <c r="D153" s="4" t="s">
        <v>199</v>
      </c>
      <c r="E153" s="4" t="s">
        <v>3197</v>
      </c>
      <c r="F153" s="11" t="s">
        <v>2429</v>
      </c>
      <c r="G153" s="11" t="str">
        <f>"59728"</f>
        <v>59728</v>
      </c>
    </row>
    <row r="154" spans="1:7">
      <c r="A154" s="9">
        <v>152</v>
      </c>
      <c r="B154" s="2" t="s">
        <v>198</v>
      </c>
      <c r="C154" s="2" t="s">
        <v>197</v>
      </c>
      <c r="D154" s="10" t="s">
        <v>199</v>
      </c>
      <c r="E154" s="2" t="s">
        <v>196</v>
      </c>
      <c r="F154" s="11" t="s">
        <v>2429</v>
      </c>
      <c r="G154" s="11" t="str">
        <f t="shared" ref="G154:G159" si="4">"59728"</f>
        <v>59728</v>
      </c>
    </row>
    <row r="155" spans="1:7">
      <c r="A155" s="9">
        <v>153</v>
      </c>
      <c r="B155" s="2" t="s">
        <v>198</v>
      </c>
      <c r="C155" s="2" t="s">
        <v>197</v>
      </c>
      <c r="D155" s="10" t="s">
        <v>199</v>
      </c>
      <c r="E155" s="2" t="s">
        <v>200</v>
      </c>
      <c r="F155" s="11" t="s">
        <v>2429</v>
      </c>
      <c r="G155" s="11" t="str">
        <f t="shared" si="4"/>
        <v>59728</v>
      </c>
    </row>
    <row r="156" spans="1:7">
      <c r="A156" s="9">
        <v>154</v>
      </c>
      <c r="B156" s="2" t="s">
        <v>198</v>
      </c>
      <c r="C156" s="2" t="s">
        <v>197</v>
      </c>
      <c r="D156" s="10" t="s">
        <v>199</v>
      </c>
      <c r="E156" s="2" t="s">
        <v>201</v>
      </c>
      <c r="F156" s="11" t="s">
        <v>2429</v>
      </c>
      <c r="G156" s="11" t="str">
        <f t="shared" si="4"/>
        <v>59728</v>
      </c>
    </row>
    <row r="157" spans="1:7">
      <c r="A157" s="9">
        <v>155</v>
      </c>
      <c r="B157" s="2" t="s">
        <v>198</v>
      </c>
      <c r="C157" s="2" t="s">
        <v>197</v>
      </c>
      <c r="D157" s="10" t="s">
        <v>199</v>
      </c>
      <c r="E157" s="2" t="s">
        <v>202</v>
      </c>
      <c r="F157" s="11" t="s">
        <v>2429</v>
      </c>
      <c r="G157" s="11" t="str">
        <f t="shared" si="4"/>
        <v>59728</v>
      </c>
    </row>
    <row r="158" spans="1:7">
      <c r="A158" s="9">
        <v>156</v>
      </c>
      <c r="B158" s="2" t="s">
        <v>198</v>
      </c>
      <c r="C158" s="2" t="s">
        <v>197</v>
      </c>
      <c r="D158" s="10" t="s">
        <v>199</v>
      </c>
      <c r="E158" s="2" t="s">
        <v>203</v>
      </c>
      <c r="F158" s="11" t="s">
        <v>2429</v>
      </c>
      <c r="G158" s="11" t="str">
        <f t="shared" si="4"/>
        <v>59728</v>
      </c>
    </row>
    <row r="159" spans="1:7">
      <c r="A159" s="9">
        <v>157</v>
      </c>
      <c r="B159" s="2" t="s">
        <v>198</v>
      </c>
      <c r="C159" s="2" t="s">
        <v>197</v>
      </c>
      <c r="D159" s="10" t="s">
        <v>199</v>
      </c>
      <c r="E159" s="2" t="s">
        <v>204</v>
      </c>
      <c r="F159" s="11" t="s">
        <v>2429</v>
      </c>
      <c r="G159" s="11" t="str">
        <f t="shared" si="4"/>
        <v>59728</v>
      </c>
    </row>
    <row r="160" spans="1:7" ht="37.5">
      <c r="A160" s="9">
        <v>158</v>
      </c>
      <c r="B160" s="2" t="s">
        <v>198</v>
      </c>
      <c r="C160" s="2" t="s">
        <v>206</v>
      </c>
      <c r="D160" s="10" t="s">
        <v>207</v>
      </c>
      <c r="E160" s="2" t="s">
        <v>205</v>
      </c>
      <c r="F160" s="11" t="s">
        <v>2430</v>
      </c>
      <c r="G160" s="11" t="str">
        <f>"2557"</f>
        <v>2557</v>
      </c>
    </row>
    <row r="161" spans="1:7">
      <c r="A161" s="9">
        <v>159</v>
      </c>
      <c r="B161" s="2" t="s">
        <v>198</v>
      </c>
      <c r="C161" s="2" t="s">
        <v>209</v>
      </c>
      <c r="D161" s="10" t="s">
        <v>210</v>
      </c>
      <c r="E161" s="2" t="s">
        <v>208</v>
      </c>
      <c r="F161" s="11" t="s">
        <v>2431</v>
      </c>
      <c r="G161" s="11" t="str">
        <f>"46846"</f>
        <v>46846</v>
      </c>
    </row>
    <row r="162" spans="1:7">
      <c r="A162" s="9">
        <v>160</v>
      </c>
      <c r="B162" s="2" t="s">
        <v>198</v>
      </c>
      <c r="C162" s="2" t="s">
        <v>209</v>
      </c>
      <c r="D162" s="10" t="s">
        <v>210</v>
      </c>
      <c r="E162" s="2" t="s">
        <v>211</v>
      </c>
      <c r="F162" s="11" t="s">
        <v>2431</v>
      </c>
      <c r="G162" s="11" t="str">
        <f>"46846"</f>
        <v>46846</v>
      </c>
    </row>
    <row r="163" spans="1:7">
      <c r="A163" s="9">
        <v>161</v>
      </c>
      <c r="B163" s="2" t="s">
        <v>198</v>
      </c>
      <c r="C163" s="2" t="s">
        <v>209</v>
      </c>
      <c r="D163" s="10" t="s">
        <v>213</v>
      </c>
      <c r="E163" s="2" t="s">
        <v>212</v>
      </c>
      <c r="F163" s="11" t="s">
        <v>2432</v>
      </c>
      <c r="G163" s="11" t="str">
        <f>"88996"</f>
        <v>88996</v>
      </c>
    </row>
    <row r="164" spans="1:7">
      <c r="A164" s="9">
        <v>162</v>
      </c>
      <c r="B164" s="2" t="s">
        <v>198</v>
      </c>
      <c r="C164" s="2" t="s">
        <v>209</v>
      </c>
      <c r="D164" s="10" t="s">
        <v>215</v>
      </c>
      <c r="E164" s="2" t="s">
        <v>214</v>
      </c>
      <c r="F164" s="12" t="s">
        <v>2433</v>
      </c>
      <c r="G164" s="12" t="str">
        <f>"36311"</f>
        <v>36311</v>
      </c>
    </row>
    <row r="165" spans="1:7">
      <c r="A165" s="9">
        <v>163</v>
      </c>
      <c r="B165" s="2" t="s">
        <v>198</v>
      </c>
      <c r="C165" s="2" t="s">
        <v>209</v>
      </c>
      <c r="D165" s="10" t="s">
        <v>217</v>
      </c>
      <c r="E165" s="2" t="s">
        <v>216</v>
      </c>
      <c r="F165" s="12" t="s">
        <v>2434</v>
      </c>
      <c r="G165" s="12" t="str">
        <f>"17837"</f>
        <v>17837</v>
      </c>
    </row>
    <row r="166" spans="1:7">
      <c r="A166" s="9">
        <v>164</v>
      </c>
      <c r="B166" s="2" t="s">
        <v>198</v>
      </c>
      <c r="C166" s="2" t="s">
        <v>219</v>
      </c>
      <c r="D166" s="10" t="s">
        <v>220</v>
      </c>
      <c r="E166" s="2" t="s">
        <v>218</v>
      </c>
      <c r="F166" s="11" t="s">
        <v>2435</v>
      </c>
      <c r="G166" s="11" t="str">
        <f>"58069"</f>
        <v>58069</v>
      </c>
    </row>
    <row r="167" spans="1:7">
      <c r="A167" s="9">
        <v>165</v>
      </c>
      <c r="B167" s="2" t="s">
        <v>198</v>
      </c>
      <c r="C167" s="2" t="s">
        <v>219</v>
      </c>
      <c r="D167" s="10" t="s">
        <v>222</v>
      </c>
      <c r="E167" s="2" t="s">
        <v>221</v>
      </c>
      <c r="F167" s="11" t="s">
        <v>2436</v>
      </c>
      <c r="G167" s="11" t="str">
        <f>"73222"</f>
        <v>73222</v>
      </c>
    </row>
    <row r="168" spans="1:7">
      <c r="A168" s="9">
        <v>166</v>
      </c>
      <c r="B168" s="2" t="s">
        <v>198</v>
      </c>
      <c r="C168" s="2" t="s">
        <v>219</v>
      </c>
      <c r="D168" s="10" t="s">
        <v>222</v>
      </c>
      <c r="E168" s="2" t="s">
        <v>223</v>
      </c>
      <c r="F168" s="11" t="s">
        <v>2436</v>
      </c>
      <c r="G168" s="11" t="str">
        <f>"73222"</f>
        <v>73222</v>
      </c>
    </row>
    <row r="169" spans="1:7">
      <c r="A169" s="9">
        <v>167</v>
      </c>
      <c r="B169" s="2" t="s">
        <v>198</v>
      </c>
      <c r="C169" s="2" t="s">
        <v>219</v>
      </c>
      <c r="D169" s="10" t="s">
        <v>222</v>
      </c>
      <c r="E169" s="2" t="s">
        <v>224</v>
      </c>
      <c r="F169" s="11" t="s">
        <v>2436</v>
      </c>
      <c r="G169" s="11" t="str">
        <f>"73222"</f>
        <v>73222</v>
      </c>
    </row>
    <row r="170" spans="1:7">
      <c r="A170" s="9">
        <v>168</v>
      </c>
      <c r="B170" s="2" t="s">
        <v>198</v>
      </c>
      <c r="C170" s="2" t="s">
        <v>226</v>
      </c>
      <c r="D170" s="10" t="s">
        <v>227</v>
      </c>
      <c r="E170" s="2" t="s">
        <v>225</v>
      </c>
      <c r="F170" s="11" t="s">
        <v>2437</v>
      </c>
      <c r="G170" s="11" t="str">
        <f>"22196"</f>
        <v>22196</v>
      </c>
    </row>
    <row r="171" spans="1:7" ht="37.5">
      <c r="A171" s="9">
        <v>169</v>
      </c>
      <c r="B171" s="13" t="s">
        <v>3198</v>
      </c>
      <c r="C171" s="13" t="s">
        <v>3199</v>
      </c>
      <c r="D171" s="13" t="s">
        <v>3200</v>
      </c>
      <c r="E171" s="13" t="s">
        <v>3201</v>
      </c>
      <c r="F171" s="11" t="s">
        <v>3760</v>
      </c>
      <c r="G171" s="11" t="str">
        <f>"36595"</f>
        <v>36595</v>
      </c>
    </row>
    <row r="172" spans="1:7">
      <c r="A172" s="9">
        <v>170</v>
      </c>
      <c r="B172" s="13" t="s">
        <v>3198</v>
      </c>
      <c r="C172" s="13" t="s">
        <v>3202</v>
      </c>
      <c r="D172" s="13" t="s">
        <v>3203</v>
      </c>
      <c r="E172" s="13" t="s">
        <v>3204</v>
      </c>
      <c r="F172" s="11" t="s">
        <v>3761</v>
      </c>
      <c r="G172" s="11" t="str">
        <f>"41459"</f>
        <v>41459</v>
      </c>
    </row>
    <row r="173" spans="1:7">
      <c r="A173" s="9">
        <v>171</v>
      </c>
      <c r="B173" s="13" t="s">
        <v>3198</v>
      </c>
      <c r="C173" s="13" t="s">
        <v>3202</v>
      </c>
      <c r="D173" s="13" t="s">
        <v>3203</v>
      </c>
      <c r="E173" s="13" t="s">
        <v>3205</v>
      </c>
      <c r="F173" s="11" t="s">
        <v>3761</v>
      </c>
      <c r="G173" s="11" t="str">
        <f>"41459"</f>
        <v>41459</v>
      </c>
    </row>
    <row r="174" spans="1:7">
      <c r="A174" s="9">
        <v>172</v>
      </c>
      <c r="B174" s="13" t="s">
        <v>3198</v>
      </c>
      <c r="C174" s="13" t="s">
        <v>3202</v>
      </c>
      <c r="D174" s="13" t="s">
        <v>3203</v>
      </c>
      <c r="E174" s="13" t="s">
        <v>3206</v>
      </c>
      <c r="F174" s="11" t="s">
        <v>3761</v>
      </c>
      <c r="G174" s="11" t="str">
        <f>"41459"</f>
        <v>41459</v>
      </c>
    </row>
    <row r="175" spans="1:7">
      <c r="A175" s="9">
        <v>173</v>
      </c>
      <c r="B175" s="13" t="s">
        <v>3198</v>
      </c>
      <c r="C175" s="13" t="s">
        <v>3202</v>
      </c>
      <c r="D175" s="13" t="s">
        <v>3203</v>
      </c>
      <c r="E175" s="13" t="s">
        <v>3207</v>
      </c>
      <c r="F175" s="11" t="s">
        <v>3761</v>
      </c>
      <c r="G175" s="11" t="str">
        <f>"41459"</f>
        <v>41459</v>
      </c>
    </row>
    <row r="176" spans="1:7" ht="37.5">
      <c r="A176" s="9">
        <v>174</v>
      </c>
      <c r="B176" s="13" t="s">
        <v>3198</v>
      </c>
      <c r="C176" s="13" t="s">
        <v>3202</v>
      </c>
      <c r="D176" s="13" t="s">
        <v>3203</v>
      </c>
      <c r="E176" s="13" t="s">
        <v>3208</v>
      </c>
      <c r="F176" s="11" t="s">
        <v>3761</v>
      </c>
      <c r="G176" s="11" t="str">
        <f>"41459"</f>
        <v>41459</v>
      </c>
    </row>
    <row r="177" spans="1:7" ht="37.5">
      <c r="A177" s="9">
        <v>175</v>
      </c>
      <c r="B177" s="13" t="s">
        <v>3198</v>
      </c>
      <c r="C177" s="13" t="s">
        <v>3209</v>
      </c>
      <c r="D177" s="13" t="s">
        <v>3210</v>
      </c>
      <c r="E177" s="13" t="s">
        <v>3211</v>
      </c>
      <c r="F177" s="11" t="s">
        <v>3762</v>
      </c>
      <c r="G177" s="11" t="str">
        <f>"81044"</f>
        <v>81044</v>
      </c>
    </row>
    <row r="178" spans="1:7" ht="37.5">
      <c r="A178" s="9">
        <v>176</v>
      </c>
      <c r="B178" s="13" t="s">
        <v>3198</v>
      </c>
      <c r="C178" s="13" t="s">
        <v>3209</v>
      </c>
      <c r="D178" s="13" t="s">
        <v>3212</v>
      </c>
      <c r="E178" s="13" t="s">
        <v>3213</v>
      </c>
      <c r="F178" s="11" t="s">
        <v>3763</v>
      </c>
      <c r="G178" s="11" t="str">
        <f>"31490"</f>
        <v>31490</v>
      </c>
    </row>
    <row r="179" spans="1:7" ht="37.5">
      <c r="A179" s="9">
        <v>177</v>
      </c>
      <c r="B179" s="13" t="s">
        <v>3198</v>
      </c>
      <c r="C179" s="13" t="s">
        <v>3214</v>
      </c>
      <c r="D179" s="13" t="s">
        <v>3215</v>
      </c>
      <c r="E179" s="13" t="s">
        <v>3216</v>
      </c>
      <c r="F179" s="11" t="s">
        <v>3764</v>
      </c>
      <c r="G179" s="11" t="str">
        <f>"90959"</f>
        <v>90959</v>
      </c>
    </row>
    <row r="180" spans="1:7">
      <c r="A180" s="9">
        <v>178</v>
      </c>
      <c r="B180" s="13" t="s">
        <v>3198</v>
      </c>
      <c r="C180" s="13" t="s">
        <v>3217</v>
      </c>
      <c r="D180" s="13" t="s">
        <v>3218</v>
      </c>
      <c r="E180" s="13" t="s">
        <v>3219</v>
      </c>
      <c r="F180" s="11" t="s">
        <v>3765</v>
      </c>
      <c r="G180" s="11" t="str">
        <f>"37875"</f>
        <v>37875</v>
      </c>
    </row>
    <row r="181" spans="1:7">
      <c r="A181" s="9">
        <v>179</v>
      </c>
      <c r="B181" s="13" t="s">
        <v>3198</v>
      </c>
      <c r="C181" s="13" t="s">
        <v>3217</v>
      </c>
      <c r="D181" s="13" t="s">
        <v>3220</v>
      </c>
      <c r="E181" s="13" t="s">
        <v>3221</v>
      </c>
      <c r="F181" s="11" t="s">
        <v>3766</v>
      </c>
      <c r="G181" s="11" t="str">
        <f>"82773"</f>
        <v>82773</v>
      </c>
    </row>
    <row r="182" spans="1:7">
      <c r="A182" s="9">
        <v>180</v>
      </c>
      <c r="B182" s="13" t="s">
        <v>3198</v>
      </c>
      <c r="C182" s="13" t="s">
        <v>3222</v>
      </c>
      <c r="D182" s="13" t="s">
        <v>3223</v>
      </c>
      <c r="E182" s="13" t="s">
        <v>3224</v>
      </c>
      <c r="F182" s="11" t="s">
        <v>3767</v>
      </c>
      <c r="G182" s="11" t="str">
        <f>"11737"</f>
        <v>11737</v>
      </c>
    </row>
    <row r="183" spans="1:7">
      <c r="A183" s="9">
        <v>181</v>
      </c>
      <c r="B183" s="13" t="s">
        <v>3198</v>
      </c>
      <c r="C183" s="13" t="s">
        <v>3222</v>
      </c>
      <c r="D183" s="13" t="s">
        <v>3223</v>
      </c>
      <c r="E183" s="13" t="s">
        <v>3225</v>
      </c>
      <c r="F183" s="11" t="s">
        <v>3767</v>
      </c>
      <c r="G183" s="11" t="str">
        <f>"11737"</f>
        <v>11737</v>
      </c>
    </row>
    <row r="184" spans="1:7">
      <c r="A184" s="9">
        <v>182</v>
      </c>
      <c r="B184" s="13" t="s">
        <v>3198</v>
      </c>
      <c r="C184" s="13" t="s">
        <v>3226</v>
      </c>
      <c r="D184" s="13" t="s">
        <v>3769</v>
      </c>
      <c r="E184" s="13" t="s">
        <v>3227</v>
      </c>
      <c r="F184" s="11" t="s">
        <v>3768</v>
      </c>
      <c r="G184" s="11" t="str">
        <f>"55151"</f>
        <v>55151</v>
      </c>
    </row>
    <row r="185" spans="1:7">
      <c r="A185" s="9">
        <v>183</v>
      </c>
      <c r="B185" s="13" t="s">
        <v>3198</v>
      </c>
      <c r="C185" s="13" t="s">
        <v>3226</v>
      </c>
      <c r="D185" s="13" t="s">
        <v>2323</v>
      </c>
      <c r="E185" s="13" t="s">
        <v>3228</v>
      </c>
      <c r="F185" s="11" t="s">
        <v>3770</v>
      </c>
      <c r="G185" s="11" t="str">
        <f>"15453"</f>
        <v>15453</v>
      </c>
    </row>
    <row r="186" spans="1:7">
      <c r="A186" s="9">
        <v>184</v>
      </c>
      <c r="B186" s="13" t="s">
        <v>3198</v>
      </c>
      <c r="C186" s="13" t="s">
        <v>3226</v>
      </c>
      <c r="D186" s="13" t="s">
        <v>2323</v>
      </c>
      <c r="E186" s="13" t="s">
        <v>3229</v>
      </c>
      <c r="F186" s="11" t="s">
        <v>3770</v>
      </c>
      <c r="G186" s="11" t="str">
        <f>"15453"</f>
        <v>15453</v>
      </c>
    </row>
    <row r="187" spans="1:7">
      <c r="A187" s="9">
        <v>185</v>
      </c>
      <c r="B187" s="13" t="s">
        <v>3198</v>
      </c>
      <c r="C187" s="13" t="s">
        <v>3226</v>
      </c>
      <c r="D187" s="13" t="s">
        <v>2323</v>
      </c>
      <c r="E187" s="13" t="s">
        <v>3230</v>
      </c>
      <c r="F187" s="11" t="s">
        <v>3770</v>
      </c>
      <c r="G187" s="11" t="str">
        <f>"15453"</f>
        <v>15453</v>
      </c>
    </row>
    <row r="188" spans="1:7">
      <c r="A188" s="9">
        <v>186</v>
      </c>
      <c r="B188" s="13" t="s">
        <v>3198</v>
      </c>
      <c r="C188" s="13" t="s">
        <v>3226</v>
      </c>
      <c r="D188" s="13" t="s">
        <v>2323</v>
      </c>
      <c r="E188" s="13" t="s">
        <v>3231</v>
      </c>
      <c r="F188" s="11" t="s">
        <v>3770</v>
      </c>
      <c r="G188" s="11" t="str">
        <f>"15453"</f>
        <v>15453</v>
      </c>
    </row>
    <row r="189" spans="1:7">
      <c r="A189" s="9">
        <v>187</v>
      </c>
      <c r="B189" s="13" t="s">
        <v>3198</v>
      </c>
      <c r="C189" s="13" t="s">
        <v>3226</v>
      </c>
      <c r="D189" s="13" t="s">
        <v>3232</v>
      </c>
      <c r="E189" s="13" t="s">
        <v>3233</v>
      </c>
      <c r="F189" s="11" t="s">
        <v>3771</v>
      </c>
      <c r="G189" s="11" t="str">
        <f>"69478"</f>
        <v>69478</v>
      </c>
    </row>
    <row r="190" spans="1:7">
      <c r="A190" s="9">
        <v>188</v>
      </c>
      <c r="B190" s="13" t="s">
        <v>3198</v>
      </c>
      <c r="C190" s="13" t="s">
        <v>3226</v>
      </c>
      <c r="D190" s="13" t="s">
        <v>3232</v>
      </c>
      <c r="E190" s="13" t="s">
        <v>3234</v>
      </c>
      <c r="F190" s="11" t="s">
        <v>3771</v>
      </c>
      <c r="G190" s="11" t="str">
        <f>"69478"</f>
        <v>69478</v>
      </c>
    </row>
    <row r="191" spans="1:7">
      <c r="A191" s="9">
        <v>189</v>
      </c>
      <c r="B191" s="13" t="s">
        <v>3198</v>
      </c>
      <c r="C191" s="13" t="s">
        <v>3226</v>
      </c>
      <c r="D191" s="13" t="s">
        <v>3232</v>
      </c>
      <c r="E191" s="13" t="s">
        <v>3235</v>
      </c>
      <c r="F191" s="11" t="s">
        <v>3771</v>
      </c>
      <c r="G191" s="11" t="str">
        <f>"69478"</f>
        <v>69478</v>
      </c>
    </row>
    <row r="192" spans="1:7">
      <c r="A192" s="9">
        <v>190</v>
      </c>
      <c r="B192" s="2" t="s">
        <v>230</v>
      </c>
      <c r="C192" s="2" t="s">
        <v>229</v>
      </c>
      <c r="D192" s="10" t="s">
        <v>2306</v>
      </c>
      <c r="E192" s="2" t="s">
        <v>228</v>
      </c>
      <c r="F192" s="11" t="s">
        <v>2438</v>
      </c>
      <c r="G192" s="11" t="str">
        <f>"83763"</f>
        <v>83763</v>
      </c>
    </row>
    <row r="193" spans="1:7">
      <c r="A193" s="9">
        <v>191</v>
      </c>
      <c r="B193" s="2" t="s">
        <v>230</v>
      </c>
      <c r="C193" s="2" t="s">
        <v>232</v>
      </c>
      <c r="D193" s="10" t="s">
        <v>2307</v>
      </c>
      <c r="E193" s="2" t="s">
        <v>231</v>
      </c>
      <c r="F193" s="11" t="s">
        <v>2439</v>
      </c>
      <c r="G193" s="11" t="str">
        <f>"93555"</f>
        <v>93555</v>
      </c>
    </row>
    <row r="194" spans="1:7">
      <c r="A194" s="9">
        <v>192</v>
      </c>
      <c r="B194" s="2" t="s">
        <v>230</v>
      </c>
      <c r="C194" s="2" t="s">
        <v>232</v>
      </c>
      <c r="D194" s="10" t="s">
        <v>2039</v>
      </c>
      <c r="E194" s="2" t="s">
        <v>233</v>
      </c>
      <c r="F194" s="11" t="s">
        <v>2440</v>
      </c>
      <c r="G194" s="11" t="str">
        <f t="shared" ref="G194:G203" si="5">"95508"</f>
        <v>95508</v>
      </c>
    </row>
    <row r="195" spans="1:7">
      <c r="A195" s="9">
        <v>193</v>
      </c>
      <c r="B195" s="2" t="s">
        <v>230</v>
      </c>
      <c r="C195" s="2" t="s">
        <v>232</v>
      </c>
      <c r="D195" s="10" t="s">
        <v>2039</v>
      </c>
      <c r="E195" s="2" t="s">
        <v>234</v>
      </c>
      <c r="F195" s="11" t="s">
        <v>2440</v>
      </c>
      <c r="G195" s="11" t="str">
        <f t="shared" si="5"/>
        <v>95508</v>
      </c>
    </row>
    <row r="196" spans="1:7">
      <c r="A196" s="9">
        <v>194</v>
      </c>
      <c r="B196" s="2" t="s">
        <v>230</v>
      </c>
      <c r="C196" s="2" t="s">
        <v>232</v>
      </c>
      <c r="D196" s="10" t="s">
        <v>2039</v>
      </c>
      <c r="E196" s="2" t="s">
        <v>235</v>
      </c>
      <c r="F196" s="11" t="s">
        <v>2440</v>
      </c>
      <c r="G196" s="11" t="str">
        <f t="shared" si="5"/>
        <v>95508</v>
      </c>
    </row>
    <row r="197" spans="1:7">
      <c r="A197" s="9">
        <v>195</v>
      </c>
      <c r="B197" s="2" t="s">
        <v>230</v>
      </c>
      <c r="C197" s="2" t="s">
        <v>232</v>
      </c>
      <c r="D197" s="10" t="s">
        <v>2039</v>
      </c>
      <c r="E197" s="2" t="s">
        <v>236</v>
      </c>
      <c r="F197" s="11" t="s">
        <v>2440</v>
      </c>
      <c r="G197" s="11" t="str">
        <f t="shared" si="5"/>
        <v>95508</v>
      </c>
    </row>
    <row r="198" spans="1:7">
      <c r="A198" s="9">
        <v>196</v>
      </c>
      <c r="B198" s="2" t="s">
        <v>230</v>
      </c>
      <c r="C198" s="2" t="s">
        <v>232</v>
      </c>
      <c r="D198" s="10" t="s">
        <v>2039</v>
      </c>
      <c r="E198" s="2" t="s">
        <v>237</v>
      </c>
      <c r="F198" s="11" t="s">
        <v>2440</v>
      </c>
      <c r="G198" s="11" t="str">
        <f t="shared" si="5"/>
        <v>95508</v>
      </c>
    </row>
    <row r="199" spans="1:7">
      <c r="A199" s="9">
        <v>197</v>
      </c>
      <c r="B199" s="2" t="s">
        <v>230</v>
      </c>
      <c r="C199" s="2" t="s">
        <v>232</v>
      </c>
      <c r="D199" s="10" t="s">
        <v>2039</v>
      </c>
      <c r="E199" s="2" t="s">
        <v>238</v>
      </c>
      <c r="F199" s="11" t="s">
        <v>2440</v>
      </c>
      <c r="G199" s="11" t="str">
        <f t="shared" si="5"/>
        <v>95508</v>
      </c>
    </row>
    <row r="200" spans="1:7">
      <c r="A200" s="9">
        <v>198</v>
      </c>
      <c r="B200" s="2" t="s">
        <v>230</v>
      </c>
      <c r="C200" s="2" t="s">
        <v>232</v>
      </c>
      <c r="D200" s="10" t="s">
        <v>2039</v>
      </c>
      <c r="E200" s="2" t="s">
        <v>239</v>
      </c>
      <c r="F200" s="11" t="s">
        <v>2440</v>
      </c>
      <c r="G200" s="11" t="str">
        <f t="shared" si="5"/>
        <v>95508</v>
      </c>
    </row>
    <row r="201" spans="1:7">
      <c r="A201" s="9">
        <v>199</v>
      </c>
      <c r="B201" s="2" t="s">
        <v>230</v>
      </c>
      <c r="C201" s="2" t="s">
        <v>232</v>
      </c>
      <c r="D201" s="10" t="s">
        <v>2039</v>
      </c>
      <c r="E201" s="2" t="s">
        <v>240</v>
      </c>
      <c r="F201" s="11" t="s">
        <v>2440</v>
      </c>
      <c r="G201" s="11" t="str">
        <f t="shared" si="5"/>
        <v>95508</v>
      </c>
    </row>
    <row r="202" spans="1:7">
      <c r="A202" s="9">
        <v>200</v>
      </c>
      <c r="B202" s="2" t="s">
        <v>230</v>
      </c>
      <c r="C202" s="2" t="s">
        <v>232</v>
      </c>
      <c r="D202" s="10" t="s">
        <v>2039</v>
      </c>
      <c r="E202" s="2" t="s">
        <v>241</v>
      </c>
      <c r="F202" s="11" t="s">
        <v>2440</v>
      </c>
      <c r="G202" s="11" t="str">
        <f t="shared" si="5"/>
        <v>95508</v>
      </c>
    </row>
    <row r="203" spans="1:7">
      <c r="A203" s="9">
        <v>201</v>
      </c>
      <c r="B203" s="2" t="s">
        <v>230</v>
      </c>
      <c r="C203" s="2" t="s">
        <v>232</v>
      </c>
      <c r="D203" s="10" t="s">
        <v>2039</v>
      </c>
      <c r="E203" s="2" t="s">
        <v>242</v>
      </c>
      <c r="F203" s="11" t="s">
        <v>2440</v>
      </c>
      <c r="G203" s="11" t="str">
        <f t="shared" si="5"/>
        <v>95508</v>
      </c>
    </row>
    <row r="204" spans="1:7">
      <c r="A204" s="9">
        <v>202</v>
      </c>
      <c r="B204" s="2" t="s">
        <v>230</v>
      </c>
      <c r="C204" s="2" t="s">
        <v>232</v>
      </c>
      <c r="D204" s="10" t="s">
        <v>2040</v>
      </c>
      <c r="E204" s="2" t="s">
        <v>243</v>
      </c>
      <c r="F204" s="11" t="s">
        <v>2441</v>
      </c>
      <c r="G204" s="11" t="str">
        <f>"86536"</f>
        <v>86536</v>
      </c>
    </row>
    <row r="205" spans="1:7">
      <c r="A205" s="9">
        <v>203</v>
      </c>
      <c r="B205" s="2" t="s">
        <v>230</v>
      </c>
      <c r="C205" s="2" t="s">
        <v>232</v>
      </c>
      <c r="D205" s="10" t="s">
        <v>2040</v>
      </c>
      <c r="E205" s="2" t="s">
        <v>244</v>
      </c>
      <c r="F205" s="11" t="s">
        <v>2441</v>
      </c>
      <c r="G205" s="11" t="str">
        <f>"86536"</f>
        <v>86536</v>
      </c>
    </row>
    <row r="206" spans="1:7">
      <c r="A206" s="9">
        <v>204</v>
      </c>
      <c r="B206" s="2" t="s">
        <v>230</v>
      </c>
      <c r="C206" s="2" t="s">
        <v>246</v>
      </c>
      <c r="D206" s="10" t="s">
        <v>2041</v>
      </c>
      <c r="E206" s="2" t="s">
        <v>245</v>
      </c>
      <c r="F206" s="11" t="s">
        <v>2442</v>
      </c>
      <c r="G206" s="11" t="str">
        <f t="shared" ref="G206:G221" si="6">"41602"</f>
        <v>41602</v>
      </c>
    </row>
    <row r="207" spans="1:7">
      <c r="A207" s="9">
        <v>205</v>
      </c>
      <c r="B207" s="2" t="s">
        <v>230</v>
      </c>
      <c r="C207" s="2" t="s">
        <v>246</v>
      </c>
      <c r="D207" s="10" t="s">
        <v>2041</v>
      </c>
      <c r="E207" s="2" t="s">
        <v>247</v>
      </c>
      <c r="F207" s="11" t="s">
        <v>2442</v>
      </c>
      <c r="G207" s="11" t="str">
        <f t="shared" si="6"/>
        <v>41602</v>
      </c>
    </row>
    <row r="208" spans="1:7">
      <c r="A208" s="9">
        <v>206</v>
      </c>
      <c r="B208" s="2" t="s">
        <v>230</v>
      </c>
      <c r="C208" s="2" t="s">
        <v>246</v>
      </c>
      <c r="D208" s="10" t="s">
        <v>2041</v>
      </c>
      <c r="E208" s="2" t="s">
        <v>248</v>
      </c>
      <c r="F208" s="11" t="s">
        <v>2442</v>
      </c>
      <c r="G208" s="11" t="str">
        <f t="shared" si="6"/>
        <v>41602</v>
      </c>
    </row>
    <row r="209" spans="1:7">
      <c r="A209" s="9">
        <v>207</v>
      </c>
      <c r="B209" s="2" t="s">
        <v>230</v>
      </c>
      <c r="C209" s="2" t="s">
        <v>246</v>
      </c>
      <c r="D209" s="10" t="s">
        <v>2041</v>
      </c>
      <c r="E209" s="2" t="s">
        <v>249</v>
      </c>
      <c r="F209" s="11" t="s">
        <v>2442</v>
      </c>
      <c r="G209" s="11" t="str">
        <f t="shared" si="6"/>
        <v>41602</v>
      </c>
    </row>
    <row r="210" spans="1:7">
      <c r="A210" s="9">
        <v>208</v>
      </c>
      <c r="B210" s="2" t="s">
        <v>230</v>
      </c>
      <c r="C210" s="2" t="s">
        <v>246</v>
      </c>
      <c r="D210" s="10" t="s">
        <v>2041</v>
      </c>
      <c r="E210" s="2" t="s">
        <v>250</v>
      </c>
      <c r="F210" s="11" t="s">
        <v>2442</v>
      </c>
      <c r="G210" s="11" t="str">
        <f t="shared" si="6"/>
        <v>41602</v>
      </c>
    </row>
    <row r="211" spans="1:7">
      <c r="A211" s="9">
        <v>209</v>
      </c>
      <c r="B211" s="2" t="s">
        <v>230</v>
      </c>
      <c r="C211" s="2" t="s">
        <v>246</v>
      </c>
      <c r="D211" s="10" t="s">
        <v>2041</v>
      </c>
      <c r="E211" s="2" t="s">
        <v>251</v>
      </c>
      <c r="F211" s="11" t="s">
        <v>2442</v>
      </c>
      <c r="G211" s="11" t="str">
        <f t="shared" si="6"/>
        <v>41602</v>
      </c>
    </row>
    <row r="212" spans="1:7">
      <c r="A212" s="9">
        <v>210</v>
      </c>
      <c r="B212" s="2" t="s">
        <v>230</v>
      </c>
      <c r="C212" s="2" t="s">
        <v>246</v>
      </c>
      <c r="D212" s="10" t="s">
        <v>2041</v>
      </c>
      <c r="E212" s="2" t="s">
        <v>252</v>
      </c>
      <c r="F212" s="11" t="s">
        <v>2442</v>
      </c>
      <c r="G212" s="11" t="str">
        <f t="shared" si="6"/>
        <v>41602</v>
      </c>
    </row>
    <row r="213" spans="1:7">
      <c r="A213" s="9">
        <v>211</v>
      </c>
      <c r="B213" s="2" t="s">
        <v>230</v>
      </c>
      <c r="C213" s="2" t="s">
        <v>246</v>
      </c>
      <c r="D213" s="10" t="s">
        <v>2041</v>
      </c>
      <c r="E213" s="2" t="s">
        <v>253</v>
      </c>
      <c r="F213" s="11" t="s">
        <v>2442</v>
      </c>
      <c r="G213" s="11" t="str">
        <f t="shared" si="6"/>
        <v>41602</v>
      </c>
    </row>
    <row r="214" spans="1:7">
      <c r="A214" s="9">
        <v>212</v>
      </c>
      <c r="B214" s="2" t="s">
        <v>230</v>
      </c>
      <c r="C214" s="2" t="s">
        <v>246</v>
      </c>
      <c r="D214" s="10" t="s">
        <v>2041</v>
      </c>
      <c r="E214" s="2" t="s">
        <v>254</v>
      </c>
      <c r="F214" s="11" t="s">
        <v>2442</v>
      </c>
      <c r="G214" s="11" t="str">
        <f t="shared" si="6"/>
        <v>41602</v>
      </c>
    </row>
    <row r="215" spans="1:7">
      <c r="A215" s="9">
        <v>213</v>
      </c>
      <c r="B215" s="2" t="s">
        <v>230</v>
      </c>
      <c r="C215" s="2" t="s">
        <v>246</v>
      </c>
      <c r="D215" s="10" t="s">
        <v>2041</v>
      </c>
      <c r="E215" s="2" t="s">
        <v>255</v>
      </c>
      <c r="F215" s="11" t="s">
        <v>2442</v>
      </c>
      <c r="G215" s="11" t="str">
        <f t="shared" si="6"/>
        <v>41602</v>
      </c>
    </row>
    <row r="216" spans="1:7">
      <c r="A216" s="9">
        <v>214</v>
      </c>
      <c r="B216" s="2" t="s">
        <v>230</v>
      </c>
      <c r="C216" s="2" t="s">
        <v>246</v>
      </c>
      <c r="D216" s="10" t="s">
        <v>2041</v>
      </c>
      <c r="E216" s="2" t="s">
        <v>256</v>
      </c>
      <c r="F216" s="11" t="s">
        <v>2442</v>
      </c>
      <c r="G216" s="11" t="str">
        <f t="shared" si="6"/>
        <v>41602</v>
      </c>
    </row>
    <row r="217" spans="1:7">
      <c r="A217" s="9">
        <v>215</v>
      </c>
      <c r="B217" s="2" t="s">
        <v>230</v>
      </c>
      <c r="C217" s="2" t="s">
        <v>246</v>
      </c>
      <c r="D217" s="10" t="s">
        <v>2041</v>
      </c>
      <c r="E217" s="2" t="s">
        <v>257</v>
      </c>
      <c r="F217" s="11" t="s">
        <v>2442</v>
      </c>
      <c r="G217" s="11" t="str">
        <f t="shared" si="6"/>
        <v>41602</v>
      </c>
    </row>
    <row r="218" spans="1:7">
      <c r="A218" s="9">
        <v>216</v>
      </c>
      <c r="B218" s="2" t="s">
        <v>230</v>
      </c>
      <c r="C218" s="2" t="s">
        <v>246</v>
      </c>
      <c r="D218" s="10" t="s">
        <v>2041</v>
      </c>
      <c r="E218" s="2" t="s">
        <v>258</v>
      </c>
      <c r="F218" s="11" t="s">
        <v>2442</v>
      </c>
      <c r="G218" s="11" t="str">
        <f t="shared" si="6"/>
        <v>41602</v>
      </c>
    </row>
    <row r="219" spans="1:7">
      <c r="A219" s="9">
        <v>217</v>
      </c>
      <c r="B219" s="2" t="s">
        <v>230</v>
      </c>
      <c r="C219" s="2" t="s">
        <v>246</v>
      </c>
      <c r="D219" s="10" t="s">
        <v>2041</v>
      </c>
      <c r="E219" s="2" t="s">
        <v>259</v>
      </c>
      <c r="F219" s="11" t="s">
        <v>2442</v>
      </c>
      <c r="G219" s="11" t="str">
        <f t="shared" si="6"/>
        <v>41602</v>
      </c>
    </row>
    <row r="220" spans="1:7">
      <c r="A220" s="9">
        <v>218</v>
      </c>
      <c r="B220" s="2" t="s">
        <v>230</v>
      </c>
      <c r="C220" s="2" t="s">
        <v>246</v>
      </c>
      <c r="D220" s="10" t="s">
        <v>2041</v>
      </c>
      <c r="E220" s="2" t="s">
        <v>260</v>
      </c>
      <c r="F220" s="11" t="s">
        <v>2442</v>
      </c>
      <c r="G220" s="11" t="str">
        <f t="shared" si="6"/>
        <v>41602</v>
      </c>
    </row>
    <row r="221" spans="1:7">
      <c r="A221" s="9">
        <v>219</v>
      </c>
      <c r="B221" s="2" t="s">
        <v>230</v>
      </c>
      <c r="C221" s="2" t="s">
        <v>246</v>
      </c>
      <c r="D221" s="10" t="s">
        <v>2041</v>
      </c>
      <c r="E221" s="2" t="s">
        <v>261</v>
      </c>
      <c r="F221" s="11" t="s">
        <v>2442</v>
      </c>
      <c r="G221" s="11" t="str">
        <f t="shared" si="6"/>
        <v>41602</v>
      </c>
    </row>
    <row r="222" spans="1:7">
      <c r="A222" s="9">
        <v>220</v>
      </c>
      <c r="B222" s="2" t="s">
        <v>230</v>
      </c>
      <c r="C222" s="2" t="s">
        <v>263</v>
      </c>
      <c r="D222" s="10" t="s">
        <v>2042</v>
      </c>
      <c r="E222" s="2" t="s">
        <v>262</v>
      </c>
      <c r="F222" s="11" t="s">
        <v>2443</v>
      </c>
      <c r="G222" s="11" t="str">
        <f>"31220"</f>
        <v>31220</v>
      </c>
    </row>
    <row r="223" spans="1:7">
      <c r="A223" s="9">
        <v>221</v>
      </c>
      <c r="B223" s="2" t="s">
        <v>230</v>
      </c>
      <c r="C223" s="2" t="s">
        <v>263</v>
      </c>
      <c r="D223" s="10" t="s">
        <v>2043</v>
      </c>
      <c r="E223" s="2" t="s">
        <v>264</v>
      </c>
      <c r="F223" s="11" t="s">
        <v>2444</v>
      </c>
      <c r="G223" s="11" t="str">
        <f>"32874"</f>
        <v>32874</v>
      </c>
    </row>
    <row r="224" spans="1:7">
      <c r="A224" s="9">
        <v>222</v>
      </c>
      <c r="B224" s="2" t="s">
        <v>230</v>
      </c>
      <c r="C224" s="2" t="s">
        <v>266</v>
      </c>
      <c r="D224" s="10" t="s">
        <v>2044</v>
      </c>
      <c r="E224" s="2" t="s">
        <v>265</v>
      </c>
      <c r="F224" s="12" t="s">
        <v>2445</v>
      </c>
      <c r="G224" s="12" t="str">
        <f>"33170"</f>
        <v>33170</v>
      </c>
    </row>
    <row r="225" spans="1:7">
      <c r="A225" s="9">
        <v>223</v>
      </c>
      <c r="B225" s="2" t="s">
        <v>269</v>
      </c>
      <c r="C225" s="2" t="s">
        <v>268</v>
      </c>
      <c r="D225" s="10" t="s">
        <v>2308</v>
      </c>
      <c r="E225" s="2" t="s">
        <v>267</v>
      </c>
      <c r="F225" s="11" t="s">
        <v>2446</v>
      </c>
      <c r="G225" s="11" t="str">
        <f>"56039"</f>
        <v>56039</v>
      </c>
    </row>
    <row r="226" spans="1:7">
      <c r="A226" s="9">
        <v>224</v>
      </c>
      <c r="B226" s="2" t="s">
        <v>269</v>
      </c>
      <c r="C226" s="2" t="s">
        <v>268</v>
      </c>
      <c r="D226" s="10" t="s">
        <v>2308</v>
      </c>
      <c r="E226" s="2" t="s">
        <v>270</v>
      </c>
      <c r="F226" s="11" t="s">
        <v>2446</v>
      </c>
      <c r="G226" s="11" t="str">
        <f>"56039"</f>
        <v>56039</v>
      </c>
    </row>
    <row r="227" spans="1:7">
      <c r="A227" s="9">
        <v>225</v>
      </c>
      <c r="B227" s="2" t="s">
        <v>269</v>
      </c>
      <c r="C227" s="2" t="s">
        <v>268</v>
      </c>
      <c r="D227" s="10" t="s">
        <v>2308</v>
      </c>
      <c r="E227" s="2" t="s">
        <v>271</v>
      </c>
      <c r="F227" s="11" t="s">
        <v>2446</v>
      </c>
      <c r="G227" s="11" t="str">
        <f>"56039"</f>
        <v>56039</v>
      </c>
    </row>
    <row r="228" spans="1:7">
      <c r="A228" s="9">
        <v>226</v>
      </c>
      <c r="B228" s="2" t="s">
        <v>269</v>
      </c>
      <c r="C228" s="2" t="s">
        <v>268</v>
      </c>
      <c r="D228" s="10" t="s">
        <v>2308</v>
      </c>
      <c r="E228" s="2" t="s">
        <v>272</v>
      </c>
      <c r="F228" s="11" t="s">
        <v>2446</v>
      </c>
      <c r="G228" s="11" t="str">
        <f>"56039"</f>
        <v>56039</v>
      </c>
    </row>
    <row r="229" spans="1:7">
      <c r="A229" s="9">
        <v>227</v>
      </c>
      <c r="B229" s="2" t="s">
        <v>269</v>
      </c>
      <c r="C229" s="2" t="s">
        <v>274</v>
      </c>
      <c r="D229" s="10" t="s">
        <v>2309</v>
      </c>
      <c r="E229" s="2" t="s">
        <v>273</v>
      </c>
      <c r="F229" s="12" t="s">
        <v>2447</v>
      </c>
      <c r="G229" s="12" t="str">
        <f>"91855"</f>
        <v>91855</v>
      </c>
    </row>
    <row r="230" spans="1:7">
      <c r="A230" s="9">
        <v>228</v>
      </c>
      <c r="B230" s="2" t="s">
        <v>269</v>
      </c>
      <c r="C230" s="2" t="s">
        <v>276</v>
      </c>
      <c r="D230" s="10" t="s">
        <v>2310</v>
      </c>
      <c r="E230" s="2" t="s">
        <v>275</v>
      </c>
      <c r="F230" s="11" t="s">
        <v>2448</v>
      </c>
      <c r="G230" s="11" t="str">
        <f>"93999"</f>
        <v>93999</v>
      </c>
    </row>
    <row r="231" spans="1:7">
      <c r="A231" s="9">
        <v>229</v>
      </c>
      <c r="B231" s="2" t="s">
        <v>269</v>
      </c>
      <c r="C231" s="2" t="s">
        <v>276</v>
      </c>
      <c r="D231" s="10" t="s">
        <v>2310</v>
      </c>
      <c r="E231" s="2" t="s">
        <v>277</v>
      </c>
      <c r="F231" s="11" t="s">
        <v>2448</v>
      </c>
      <c r="G231" s="11" t="str">
        <f>"93999"</f>
        <v>93999</v>
      </c>
    </row>
    <row r="232" spans="1:7">
      <c r="A232" s="9">
        <v>230</v>
      </c>
      <c r="B232" s="2" t="s">
        <v>269</v>
      </c>
      <c r="C232" s="2" t="s">
        <v>276</v>
      </c>
      <c r="D232" s="10" t="s">
        <v>2310</v>
      </c>
      <c r="E232" s="2" t="s">
        <v>278</v>
      </c>
      <c r="F232" s="11" t="s">
        <v>2448</v>
      </c>
      <c r="G232" s="11" t="str">
        <f>"93999"</f>
        <v>93999</v>
      </c>
    </row>
    <row r="233" spans="1:7">
      <c r="A233" s="9">
        <v>231</v>
      </c>
      <c r="B233" s="2" t="s">
        <v>269</v>
      </c>
      <c r="C233" s="2" t="s">
        <v>276</v>
      </c>
      <c r="D233" s="10" t="s">
        <v>2311</v>
      </c>
      <c r="E233" s="2" t="s">
        <v>279</v>
      </c>
      <c r="F233" s="11" t="s">
        <v>2449</v>
      </c>
      <c r="G233" s="11" t="str">
        <f>"28616"</f>
        <v>28616</v>
      </c>
    </row>
    <row r="234" spans="1:7">
      <c r="A234" s="9">
        <v>232</v>
      </c>
      <c r="B234" s="2" t="s">
        <v>269</v>
      </c>
      <c r="C234" s="2" t="s">
        <v>276</v>
      </c>
      <c r="D234" s="10" t="s">
        <v>2311</v>
      </c>
      <c r="E234" s="2" t="s">
        <v>280</v>
      </c>
      <c r="F234" s="11" t="s">
        <v>2449</v>
      </c>
      <c r="G234" s="11" t="str">
        <f>"28616"</f>
        <v>28616</v>
      </c>
    </row>
    <row r="235" spans="1:7" ht="37.5">
      <c r="A235" s="9">
        <v>233</v>
      </c>
      <c r="B235" s="2" t="s">
        <v>269</v>
      </c>
      <c r="C235" s="2" t="s">
        <v>282</v>
      </c>
      <c r="D235" s="10" t="s">
        <v>2045</v>
      </c>
      <c r="E235" s="2" t="s">
        <v>281</v>
      </c>
      <c r="F235" s="12" t="s">
        <v>2450</v>
      </c>
      <c r="G235" s="12" t="str">
        <f>"17098"</f>
        <v>17098</v>
      </c>
    </row>
    <row r="236" spans="1:7">
      <c r="A236" s="9">
        <v>234</v>
      </c>
      <c r="B236" s="2" t="s">
        <v>269</v>
      </c>
      <c r="C236" s="2" t="s">
        <v>284</v>
      </c>
      <c r="D236" s="10" t="s">
        <v>2046</v>
      </c>
      <c r="E236" s="2" t="s">
        <v>283</v>
      </c>
      <c r="F236" s="11" t="s">
        <v>2451</v>
      </c>
      <c r="G236" s="11" t="str">
        <f>"16501"</f>
        <v>16501</v>
      </c>
    </row>
    <row r="237" spans="1:7">
      <c r="A237" s="9">
        <v>235</v>
      </c>
      <c r="B237" s="2" t="s">
        <v>269</v>
      </c>
      <c r="C237" s="2" t="s">
        <v>286</v>
      </c>
      <c r="D237" s="10" t="s">
        <v>2047</v>
      </c>
      <c r="E237" s="2" t="s">
        <v>285</v>
      </c>
      <c r="F237" s="11" t="s">
        <v>2452</v>
      </c>
      <c r="G237" s="11" t="str">
        <f>"50100503"</f>
        <v>50100503</v>
      </c>
    </row>
    <row r="238" spans="1:7">
      <c r="A238" s="9">
        <v>236</v>
      </c>
      <c r="B238" s="2" t="s">
        <v>269</v>
      </c>
      <c r="C238" s="2" t="s">
        <v>286</v>
      </c>
      <c r="D238" s="10" t="s">
        <v>2048</v>
      </c>
      <c r="E238" s="2" t="s">
        <v>287</v>
      </c>
      <c r="F238" s="11" t="s">
        <v>2453</v>
      </c>
      <c r="G238" s="11" t="str">
        <f>"54315"</f>
        <v>54315</v>
      </c>
    </row>
    <row r="239" spans="1:7">
      <c r="A239" s="9">
        <v>237</v>
      </c>
      <c r="B239" s="2" t="s">
        <v>269</v>
      </c>
      <c r="C239" s="2" t="s">
        <v>286</v>
      </c>
      <c r="D239" s="10" t="s">
        <v>2048</v>
      </c>
      <c r="E239" s="2" t="s">
        <v>288</v>
      </c>
      <c r="F239" s="11" t="s">
        <v>2453</v>
      </c>
      <c r="G239" s="11" t="str">
        <f>"54315"</f>
        <v>54315</v>
      </c>
    </row>
    <row r="240" spans="1:7">
      <c r="A240" s="9">
        <v>238</v>
      </c>
      <c r="B240" s="2" t="s">
        <v>269</v>
      </c>
      <c r="C240" s="2" t="s">
        <v>286</v>
      </c>
      <c r="D240" s="10" t="s">
        <v>2048</v>
      </c>
      <c r="E240" s="2" t="s">
        <v>289</v>
      </c>
      <c r="F240" s="11" t="s">
        <v>2453</v>
      </c>
      <c r="G240" s="11" t="str">
        <f>"54315"</f>
        <v>54315</v>
      </c>
    </row>
    <row r="241" spans="1:7">
      <c r="A241" s="9">
        <v>239</v>
      </c>
      <c r="B241" s="2" t="s">
        <v>269</v>
      </c>
      <c r="C241" s="2" t="s">
        <v>286</v>
      </c>
      <c r="D241" s="10" t="s">
        <v>2047</v>
      </c>
      <c r="E241" s="2" t="s">
        <v>290</v>
      </c>
      <c r="F241" s="11" t="s">
        <v>2452</v>
      </c>
      <c r="G241" s="11" t="str">
        <f>"50100503"</f>
        <v>50100503</v>
      </c>
    </row>
    <row r="242" spans="1:7" ht="37.5">
      <c r="A242" s="9">
        <v>240</v>
      </c>
      <c r="B242" s="2" t="s">
        <v>269</v>
      </c>
      <c r="C242" s="2" t="s">
        <v>292</v>
      </c>
      <c r="D242" s="10" t="s">
        <v>2312</v>
      </c>
      <c r="E242" s="2" t="s">
        <v>291</v>
      </c>
      <c r="F242" s="12" t="s">
        <v>2454</v>
      </c>
      <c r="G242" s="12" t="str">
        <f>"16247"</f>
        <v>16247</v>
      </c>
    </row>
    <row r="243" spans="1:7" ht="37.5">
      <c r="A243" s="9">
        <v>241</v>
      </c>
      <c r="B243" s="2" t="s">
        <v>269</v>
      </c>
      <c r="C243" s="2" t="s">
        <v>292</v>
      </c>
      <c r="D243" s="10" t="s">
        <v>2312</v>
      </c>
      <c r="E243" s="2" t="s">
        <v>293</v>
      </c>
      <c r="F243" s="12" t="s">
        <v>2454</v>
      </c>
      <c r="G243" s="12" t="str">
        <f>"16247"</f>
        <v>16247</v>
      </c>
    </row>
    <row r="244" spans="1:7">
      <c r="A244" s="9">
        <v>242</v>
      </c>
      <c r="B244" s="2" t="s">
        <v>269</v>
      </c>
      <c r="C244" s="2" t="s">
        <v>295</v>
      </c>
      <c r="D244" s="10" t="s">
        <v>2313</v>
      </c>
      <c r="E244" s="2" t="s">
        <v>294</v>
      </c>
      <c r="F244" s="12" t="s">
        <v>2455</v>
      </c>
      <c r="G244" s="12" t="str">
        <f>"80871"</f>
        <v>80871</v>
      </c>
    </row>
    <row r="245" spans="1:7" ht="37.5">
      <c r="A245" s="9">
        <v>243</v>
      </c>
      <c r="B245" s="13" t="s">
        <v>3236</v>
      </c>
      <c r="C245" s="13" t="s">
        <v>3237</v>
      </c>
      <c r="D245" s="13" t="s">
        <v>3238</v>
      </c>
      <c r="E245" s="13" t="s">
        <v>3239</v>
      </c>
      <c r="F245" s="11" t="s">
        <v>3772</v>
      </c>
      <c r="G245" s="11" t="str">
        <f>"11751"</f>
        <v>11751</v>
      </c>
    </row>
    <row r="246" spans="1:7" ht="37.5">
      <c r="A246" s="9">
        <v>244</v>
      </c>
      <c r="B246" s="13" t="s">
        <v>3236</v>
      </c>
      <c r="C246" s="13" t="s">
        <v>3237</v>
      </c>
      <c r="D246" s="13" t="s">
        <v>3240</v>
      </c>
      <c r="E246" s="13" t="s">
        <v>3241</v>
      </c>
      <c r="F246" s="11" t="s">
        <v>3773</v>
      </c>
      <c r="G246" s="11" t="str">
        <f>"78295"</f>
        <v>78295</v>
      </c>
    </row>
    <row r="247" spans="1:7" ht="37.5">
      <c r="A247" s="9">
        <v>245</v>
      </c>
      <c r="B247" s="13" t="s">
        <v>3236</v>
      </c>
      <c r="C247" s="13" t="s">
        <v>3242</v>
      </c>
      <c r="D247" s="13" t="s">
        <v>325</v>
      </c>
      <c r="E247" s="13" t="s">
        <v>3243</v>
      </c>
      <c r="F247" s="11" t="s">
        <v>2464</v>
      </c>
      <c r="G247" s="11" t="str">
        <f>"576814"</f>
        <v>576814</v>
      </c>
    </row>
    <row r="248" spans="1:7" ht="37.5">
      <c r="A248" s="9">
        <v>246</v>
      </c>
      <c r="B248" s="2" t="s">
        <v>298</v>
      </c>
      <c r="C248" s="2" t="s">
        <v>297</v>
      </c>
      <c r="D248" s="10" t="s">
        <v>299</v>
      </c>
      <c r="E248" s="2" t="s">
        <v>296</v>
      </c>
      <c r="F248" s="12" t="s">
        <v>2456</v>
      </c>
      <c r="G248" s="12" t="str">
        <f>"42143"</f>
        <v>42143</v>
      </c>
    </row>
    <row r="249" spans="1:7">
      <c r="A249" s="9">
        <v>247</v>
      </c>
      <c r="B249" s="2" t="s">
        <v>298</v>
      </c>
      <c r="C249" s="2" t="s">
        <v>301</v>
      </c>
      <c r="D249" s="10" t="s">
        <v>302</v>
      </c>
      <c r="E249" s="2" t="s">
        <v>300</v>
      </c>
      <c r="F249" s="11" t="s">
        <v>2457</v>
      </c>
      <c r="G249" s="11" t="str">
        <f>"0848397476"</f>
        <v>0848397476</v>
      </c>
    </row>
    <row r="250" spans="1:7">
      <c r="A250" s="9">
        <v>248</v>
      </c>
      <c r="B250" s="2" t="s">
        <v>298</v>
      </c>
      <c r="C250" s="2" t="s">
        <v>301</v>
      </c>
      <c r="D250" s="10" t="s">
        <v>304</v>
      </c>
      <c r="E250" s="2" t="s">
        <v>303</v>
      </c>
      <c r="F250" s="11" t="s">
        <v>2458</v>
      </c>
      <c r="G250" s="11" t="str">
        <f>"31521"</f>
        <v>31521</v>
      </c>
    </row>
    <row r="251" spans="1:7">
      <c r="A251" s="9">
        <v>249</v>
      </c>
      <c r="B251" s="2" t="s">
        <v>298</v>
      </c>
      <c r="C251" s="2" t="s">
        <v>301</v>
      </c>
      <c r="D251" s="10" t="s">
        <v>304</v>
      </c>
      <c r="E251" s="2" t="s">
        <v>305</v>
      </c>
      <c r="F251" s="11" t="s">
        <v>2458</v>
      </c>
      <c r="G251" s="11" t="str">
        <f>"31521"</f>
        <v>31521</v>
      </c>
    </row>
    <row r="252" spans="1:7">
      <c r="A252" s="9">
        <v>250</v>
      </c>
      <c r="B252" s="2" t="s">
        <v>298</v>
      </c>
      <c r="C252" s="2" t="s">
        <v>301</v>
      </c>
      <c r="D252" s="10" t="s">
        <v>304</v>
      </c>
      <c r="E252" s="2" t="s">
        <v>306</v>
      </c>
      <c r="F252" s="11" t="s">
        <v>2458</v>
      </c>
      <c r="G252" s="11" t="str">
        <f>"31521"</f>
        <v>31521</v>
      </c>
    </row>
    <row r="253" spans="1:7">
      <c r="A253" s="9">
        <v>251</v>
      </c>
      <c r="B253" s="2" t="s">
        <v>298</v>
      </c>
      <c r="C253" s="2" t="s">
        <v>301</v>
      </c>
      <c r="D253" s="10" t="s">
        <v>308</v>
      </c>
      <c r="E253" s="2" t="s">
        <v>307</v>
      </c>
      <c r="F253" s="11" t="s">
        <v>2459</v>
      </c>
      <c r="G253" s="11" t="str">
        <f>"58110"</f>
        <v>58110</v>
      </c>
    </row>
    <row r="254" spans="1:7">
      <c r="A254" s="9">
        <v>252</v>
      </c>
      <c r="B254" s="2" t="s">
        <v>298</v>
      </c>
      <c r="C254" s="2" t="s">
        <v>301</v>
      </c>
      <c r="D254" s="10" t="s">
        <v>308</v>
      </c>
      <c r="E254" s="2" t="s">
        <v>309</v>
      </c>
      <c r="F254" s="11" t="s">
        <v>2459</v>
      </c>
      <c r="G254" s="11" t="str">
        <f>"58110"</f>
        <v>58110</v>
      </c>
    </row>
    <row r="255" spans="1:7">
      <c r="A255" s="9">
        <v>253</v>
      </c>
      <c r="B255" s="2" t="s">
        <v>298</v>
      </c>
      <c r="C255" s="2" t="s">
        <v>301</v>
      </c>
      <c r="D255" s="10" t="s">
        <v>311</v>
      </c>
      <c r="E255" s="2" t="s">
        <v>310</v>
      </c>
      <c r="F255" s="11" t="s">
        <v>2460</v>
      </c>
      <c r="G255" s="11" t="str">
        <f>"14405"</f>
        <v>14405</v>
      </c>
    </row>
    <row r="256" spans="1:7">
      <c r="A256" s="9">
        <v>254</v>
      </c>
      <c r="B256" s="2" t="s">
        <v>298</v>
      </c>
      <c r="C256" s="2" t="s">
        <v>301</v>
      </c>
      <c r="D256" s="10" t="s">
        <v>311</v>
      </c>
      <c r="E256" s="2" t="s">
        <v>312</v>
      </c>
      <c r="F256" s="11" t="s">
        <v>2460</v>
      </c>
      <c r="G256" s="11" t="str">
        <f>"14405"</f>
        <v>14405</v>
      </c>
    </row>
    <row r="257" spans="1:7">
      <c r="A257" s="9">
        <v>255</v>
      </c>
      <c r="B257" s="2" t="s">
        <v>298</v>
      </c>
      <c r="C257" s="2" t="s">
        <v>301</v>
      </c>
      <c r="D257" s="10" t="s">
        <v>311</v>
      </c>
      <c r="E257" s="2" t="s">
        <v>313</v>
      </c>
      <c r="F257" s="11" t="s">
        <v>2460</v>
      </c>
      <c r="G257" s="11" t="str">
        <f>"14405"</f>
        <v>14405</v>
      </c>
    </row>
    <row r="258" spans="1:7">
      <c r="A258" s="9">
        <v>256</v>
      </c>
      <c r="B258" s="2" t="s">
        <v>298</v>
      </c>
      <c r="C258" s="2" t="s">
        <v>301</v>
      </c>
      <c r="D258" s="10" t="s">
        <v>311</v>
      </c>
      <c r="E258" s="2" t="s">
        <v>314</v>
      </c>
      <c r="F258" s="11" t="s">
        <v>2460</v>
      </c>
      <c r="G258" s="11" t="str">
        <f>"14405"</f>
        <v>14405</v>
      </c>
    </row>
    <row r="259" spans="1:7">
      <c r="A259" s="9">
        <v>257</v>
      </c>
      <c r="B259" s="2" t="s">
        <v>298</v>
      </c>
      <c r="C259" s="2" t="s">
        <v>301</v>
      </c>
      <c r="D259" s="10" t="s">
        <v>311</v>
      </c>
      <c r="E259" s="2" t="s">
        <v>315</v>
      </c>
      <c r="F259" s="11" t="s">
        <v>2460</v>
      </c>
      <c r="G259" s="11" t="str">
        <f>"14405"</f>
        <v>14405</v>
      </c>
    </row>
    <row r="260" spans="1:7" ht="37.5">
      <c r="A260" s="9">
        <v>258</v>
      </c>
      <c r="B260" s="2" t="s">
        <v>298</v>
      </c>
      <c r="C260" s="2" t="s">
        <v>317</v>
      </c>
      <c r="D260" s="10" t="s">
        <v>318</v>
      </c>
      <c r="E260" s="2" t="s">
        <v>316</v>
      </c>
      <c r="F260" s="12" t="s">
        <v>2461</v>
      </c>
      <c r="G260" s="12" t="str">
        <f>"075574100"</f>
        <v>075574100</v>
      </c>
    </row>
    <row r="261" spans="1:7" ht="37.5">
      <c r="A261" s="9">
        <v>259</v>
      </c>
      <c r="B261" s="2" t="s">
        <v>298</v>
      </c>
      <c r="C261" s="2" t="s">
        <v>317</v>
      </c>
      <c r="D261" s="10" t="s">
        <v>320</v>
      </c>
      <c r="E261" s="2" t="s">
        <v>319</v>
      </c>
      <c r="F261" s="12" t="s">
        <v>2462</v>
      </c>
      <c r="G261" s="12" t="str">
        <f>"56958"</f>
        <v>56958</v>
      </c>
    </row>
    <row r="262" spans="1:7">
      <c r="A262" s="9">
        <v>260</v>
      </c>
      <c r="B262" s="2" t="s">
        <v>298</v>
      </c>
      <c r="C262" s="2" t="s">
        <v>322</v>
      </c>
      <c r="D262" s="10" t="s">
        <v>323</v>
      </c>
      <c r="E262" s="2" t="s">
        <v>321</v>
      </c>
      <c r="F262" s="11" t="s">
        <v>2463</v>
      </c>
      <c r="G262" s="11" t="str">
        <f>"85434"</f>
        <v>85434</v>
      </c>
    </row>
    <row r="263" spans="1:7">
      <c r="A263" s="9">
        <v>261</v>
      </c>
      <c r="B263" s="2" t="s">
        <v>298</v>
      </c>
      <c r="C263" s="2" t="s">
        <v>322</v>
      </c>
      <c r="D263" s="10" t="s">
        <v>325</v>
      </c>
      <c r="E263" s="2" t="s">
        <v>324</v>
      </c>
      <c r="F263" s="11" t="s">
        <v>2464</v>
      </c>
      <c r="G263" s="11" t="str">
        <f>"576814"</f>
        <v>576814</v>
      </c>
    </row>
    <row r="264" spans="1:7">
      <c r="A264" s="9">
        <v>262</v>
      </c>
      <c r="B264" s="2" t="s">
        <v>298</v>
      </c>
      <c r="C264" s="2" t="s">
        <v>322</v>
      </c>
      <c r="D264" s="10" t="s">
        <v>325</v>
      </c>
      <c r="E264" s="2" t="s">
        <v>326</v>
      </c>
      <c r="F264" s="11" t="s">
        <v>2464</v>
      </c>
      <c r="G264" s="11" t="str">
        <f>"576814"</f>
        <v>576814</v>
      </c>
    </row>
    <row r="265" spans="1:7">
      <c r="A265" s="9">
        <v>263</v>
      </c>
      <c r="B265" s="2" t="s">
        <v>298</v>
      </c>
      <c r="C265" s="2" t="s">
        <v>322</v>
      </c>
      <c r="D265" s="10" t="s">
        <v>325</v>
      </c>
      <c r="E265" s="2" t="s">
        <v>327</v>
      </c>
      <c r="F265" s="11" t="s">
        <v>2464</v>
      </c>
      <c r="G265" s="11" t="str">
        <f>"576814"</f>
        <v>576814</v>
      </c>
    </row>
    <row r="266" spans="1:7">
      <c r="A266" s="9">
        <v>264</v>
      </c>
      <c r="B266" s="2" t="s">
        <v>298</v>
      </c>
      <c r="C266" s="2" t="s">
        <v>322</v>
      </c>
      <c r="D266" s="10" t="s">
        <v>329</v>
      </c>
      <c r="E266" s="2" t="s">
        <v>328</v>
      </c>
      <c r="F266" s="11" t="s">
        <v>2465</v>
      </c>
      <c r="G266" s="11" t="str">
        <f>"35406"</f>
        <v>35406</v>
      </c>
    </row>
    <row r="267" spans="1:7" ht="37.5">
      <c r="A267" s="9">
        <v>265</v>
      </c>
      <c r="B267" s="2" t="s">
        <v>298</v>
      </c>
      <c r="C267" s="2" t="s">
        <v>322</v>
      </c>
      <c r="D267" s="10" t="s">
        <v>329</v>
      </c>
      <c r="E267" s="2" t="s">
        <v>330</v>
      </c>
      <c r="F267" s="12" t="s">
        <v>2465</v>
      </c>
      <c r="G267" s="12" t="str">
        <f>"35406"</f>
        <v>35406</v>
      </c>
    </row>
    <row r="268" spans="1:7" ht="37.5">
      <c r="A268" s="9">
        <v>266</v>
      </c>
      <c r="B268" s="2" t="s">
        <v>298</v>
      </c>
      <c r="C268" s="2" t="s">
        <v>332</v>
      </c>
      <c r="D268" s="10" t="s">
        <v>333</v>
      </c>
      <c r="E268" s="2" t="s">
        <v>331</v>
      </c>
      <c r="F268" s="12" t="s">
        <v>2466</v>
      </c>
      <c r="G268" s="12" t="str">
        <f>"142536"</f>
        <v>142536</v>
      </c>
    </row>
    <row r="269" spans="1:7">
      <c r="A269" s="9">
        <v>267</v>
      </c>
      <c r="B269" s="2" t="s">
        <v>298</v>
      </c>
      <c r="C269" s="2" t="s">
        <v>335</v>
      </c>
      <c r="D269" s="10" t="s">
        <v>336</v>
      </c>
      <c r="E269" s="2" t="s">
        <v>334</v>
      </c>
      <c r="F269" s="11" t="s">
        <v>2467</v>
      </c>
      <c r="G269" s="11" t="str">
        <f>"28062521"</f>
        <v>28062521</v>
      </c>
    </row>
    <row r="270" spans="1:7">
      <c r="A270" s="9">
        <v>268</v>
      </c>
      <c r="B270" s="4" t="s">
        <v>3244</v>
      </c>
      <c r="C270" s="4" t="s">
        <v>3245</v>
      </c>
      <c r="D270" s="4" t="s">
        <v>3246</v>
      </c>
      <c r="E270" s="4" t="s">
        <v>3247</v>
      </c>
      <c r="F270" s="11" t="s">
        <v>3774</v>
      </c>
      <c r="G270" s="11" t="str">
        <f>"83276"</f>
        <v>83276</v>
      </c>
    </row>
    <row r="271" spans="1:7">
      <c r="A271" s="9">
        <v>269</v>
      </c>
      <c r="B271" s="4" t="s">
        <v>3244</v>
      </c>
      <c r="C271" s="4" t="s">
        <v>3245</v>
      </c>
      <c r="D271" s="4" t="s">
        <v>3246</v>
      </c>
      <c r="E271" s="4" t="s">
        <v>3248</v>
      </c>
      <c r="F271" s="11" t="s">
        <v>3774</v>
      </c>
      <c r="G271" s="11" t="str">
        <f>"83276"</f>
        <v>83276</v>
      </c>
    </row>
    <row r="272" spans="1:7">
      <c r="A272" s="9">
        <v>270</v>
      </c>
      <c r="B272" s="4" t="s">
        <v>3244</v>
      </c>
      <c r="C272" s="4" t="s">
        <v>3245</v>
      </c>
      <c r="D272" s="4" t="s">
        <v>3249</v>
      </c>
      <c r="E272" s="4" t="s">
        <v>3250</v>
      </c>
      <c r="F272" s="11" t="s">
        <v>3775</v>
      </c>
      <c r="G272" s="11" t="str">
        <f>"42235"</f>
        <v>42235</v>
      </c>
    </row>
    <row r="273" spans="1:7">
      <c r="A273" s="9">
        <v>271</v>
      </c>
      <c r="B273" s="4" t="s">
        <v>3244</v>
      </c>
      <c r="C273" s="4" t="s">
        <v>3245</v>
      </c>
      <c r="D273" s="4" t="s">
        <v>3249</v>
      </c>
      <c r="E273" s="4" t="s">
        <v>3251</v>
      </c>
      <c r="F273" s="11" t="s">
        <v>3775</v>
      </c>
      <c r="G273" s="11" t="str">
        <f>"42235"</f>
        <v>42235</v>
      </c>
    </row>
    <row r="274" spans="1:7">
      <c r="A274" s="9">
        <v>272</v>
      </c>
      <c r="B274" s="4" t="s">
        <v>3244</v>
      </c>
      <c r="C274" s="4" t="s">
        <v>3252</v>
      </c>
      <c r="D274" s="4" t="s">
        <v>3253</v>
      </c>
      <c r="E274" s="4" t="s">
        <v>3254</v>
      </c>
      <c r="F274" s="11" t="s">
        <v>3776</v>
      </c>
      <c r="G274" s="11" t="str">
        <f>"56244"</f>
        <v>56244</v>
      </c>
    </row>
    <row r="275" spans="1:7">
      <c r="A275" s="9">
        <v>273</v>
      </c>
      <c r="B275" s="4" t="s">
        <v>3244</v>
      </c>
      <c r="C275" s="4" t="s">
        <v>3252</v>
      </c>
      <c r="D275" s="4" t="s">
        <v>3255</v>
      </c>
      <c r="E275" s="4" t="s">
        <v>3256</v>
      </c>
      <c r="F275" s="11" t="s">
        <v>3777</v>
      </c>
      <c r="G275" s="11" t="str">
        <f>"15388"</f>
        <v>15388</v>
      </c>
    </row>
    <row r="276" spans="1:7" ht="37.5">
      <c r="A276" s="9">
        <v>274</v>
      </c>
      <c r="B276" s="4" t="s">
        <v>3244</v>
      </c>
      <c r="C276" s="4" t="s">
        <v>3252</v>
      </c>
      <c r="D276" s="4" t="s">
        <v>3257</v>
      </c>
      <c r="E276" s="4" t="s">
        <v>3258</v>
      </c>
      <c r="F276" s="11" t="s">
        <v>3778</v>
      </c>
      <c r="G276" s="11" t="str">
        <f>"71649"</f>
        <v>71649</v>
      </c>
    </row>
    <row r="277" spans="1:7">
      <c r="A277" s="9">
        <v>275</v>
      </c>
      <c r="B277" s="4" t="s">
        <v>3244</v>
      </c>
      <c r="C277" s="4" t="s">
        <v>3252</v>
      </c>
      <c r="D277" s="4" t="s">
        <v>3259</v>
      </c>
      <c r="E277" s="4" t="s">
        <v>3260</v>
      </c>
      <c r="F277" s="11" t="s">
        <v>3779</v>
      </c>
      <c r="G277" s="11" t="str">
        <f>"29076"</f>
        <v>29076</v>
      </c>
    </row>
    <row r="278" spans="1:7">
      <c r="A278" s="9">
        <v>276</v>
      </c>
      <c r="B278" s="4" t="s">
        <v>3244</v>
      </c>
      <c r="C278" s="4" t="s">
        <v>3261</v>
      </c>
      <c r="D278" s="4" t="s">
        <v>3262</v>
      </c>
      <c r="E278" s="4" t="s">
        <v>3263</v>
      </c>
      <c r="F278" s="11" t="s">
        <v>3780</v>
      </c>
      <c r="G278" s="11" t="str">
        <f>"89689"</f>
        <v>89689</v>
      </c>
    </row>
    <row r="279" spans="1:7">
      <c r="A279" s="9">
        <v>277</v>
      </c>
      <c r="B279" s="4" t="s">
        <v>3244</v>
      </c>
      <c r="C279" s="4" t="s">
        <v>3261</v>
      </c>
      <c r="D279" s="4" t="s">
        <v>3264</v>
      </c>
      <c r="E279" s="4" t="s">
        <v>3265</v>
      </c>
      <c r="F279" s="11" t="s">
        <v>3781</v>
      </c>
      <c r="G279" s="11" t="str">
        <f>"13083"</f>
        <v>13083</v>
      </c>
    </row>
    <row r="280" spans="1:7">
      <c r="A280" s="9">
        <v>278</v>
      </c>
      <c r="B280" s="4" t="s">
        <v>3244</v>
      </c>
      <c r="C280" s="4" t="s">
        <v>3266</v>
      </c>
      <c r="D280" s="4" t="s">
        <v>3267</v>
      </c>
      <c r="E280" s="4" t="s">
        <v>3268</v>
      </c>
      <c r="F280" s="11" t="s">
        <v>3782</v>
      </c>
      <c r="G280" s="11" t="str">
        <f>"27820"</f>
        <v>27820</v>
      </c>
    </row>
    <row r="281" spans="1:7">
      <c r="A281" s="9">
        <v>279</v>
      </c>
      <c r="B281" s="4" t="s">
        <v>3244</v>
      </c>
      <c r="C281" s="4" t="s">
        <v>3266</v>
      </c>
      <c r="D281" s="4" t="s">
        <v>3267</v>
      </c>
      <c r="E281" s="4" t="s">
        <v>3269</v>
      </c>
      <c r="F281" s="11" t="s">
        <v>3782</v>
      </c>
      <c r="G281" s="11" t="str">
        <f>"27820"</f>
        <v>27820</v>
      </c>
    </row>
    <row r="282" spans="1:7">
      <c r="A282" s="9">
        <v>280</v>
      </c>
      <c r="B282" s="4" t="s">
        <v>3244</v>
      </c>
      <c r="C282" s="4" t="s">
        <v>3266</v>
      </c>
      <c r="D282" s="4" t="s">
        <v>3267</v>
      </c>
      <c r="E282" s="4" t="s">
        <v>3270</v>
      </c>
      <c r="F282" s="11" t="s">
        <v>3782</v>
      </c>
      <c r="G282" s="11" t="str">
        <f>"27820"</f>
        <v>27820</v>
      </c>
    </row>
    <row r="283" spans="1:7">
      <c r="A283" s="9">
        <v>281</v>
      </c>
      <c r="B283" s="4" t="s">
        <v>3244</v>
      </c>
      <c r="C283" s="4" t="s">
        <v>3266</v>
      </c>
      <c r="D283" s="4" t="s">
        <v>3267</v>
      </c>
      <c r="E283" s="4" t="s">
        <v>3271</v>
      </c>
      <c r="F283" s="11" t="s">
        <v>3782</v>
      </c>
      <c r="G283" s="11" t="str">
        <f>"27820"</f>
        <v>27820</v>
      </c>
    </row>
    <row r="284" spans="1:7">
      <c r="A284" s="9">
        <v>282</v>
      </c>
      <c r="B284" s="2" t="s">
        <v>339</v>
      </c>
      <c r="C284" s="2" t="s">
        <v>338</v>
      </c>
      <c r="D284" s="10" t="s">
        <v>2314</v>
      </c>
      <c r="E284" s="2" t="s">
        <v>337</v>
      </c>
      <c r="F284" s="11" t="s">
        <v>2468</v>
      </c>
      <c r="G284" s="11" t="str">
        <f>"57996"</f>
        <v>57996</v>
      </c>
    </row>
    <row r="285" spans="1:7">
      <c r="A285" s="9">
        <v>283</v>
      </c>
      <c r="B285" s="2" t="s">
        <v>339</v>
      </c>
      <c r="C285" s="2" t="s">
        <v>338</v>
      </c>
      <c r="D285" s="10" t="s">
        <v>2049</v>
      </c>
      <c r="E285" s="2" t="s">
        <v>340</v>
      </c>
      <c r="F285" s="11" t="s">
        <v>2469</v>
      </c>
      <c r="G285" s="11" t="str">
        <f>"39234"</f>
        <v>39234</v>
      </c>
    </row>
    <row r="286" spans="1:7">
      <c r="A286" s="9">
        <v>284</v>
      </c>
      <c r="B286" s="2" t="s">
        <v>339</v>
      </c>
      <c r="C286" s="2" t="s">
        <v>342</v>
      </c>
      <c r="D286" s="10" t="s">
        <v>2315</v>
      </c>
      <c r="E286" s="2" t="s">
        <v>341</v>
      </c>
      <c r="F286" s="12" t="s">
        <v>2470</v>
      </c>
      <c r="G286" s="12" t="str">
        <f>"13153"</f>
        <v>13153</v>
      </c>
    </row>
    <row r="287" spans="1:7">
      <c r="A287" s="9">
        <v>285</v>
      </c>
      <c r="B287" s="2" t="s">
        <v>339</v>
      </c>
      <c r="C287" s="2" t="s">
        <v>342</v>
      </c>
      <c r="D287" s="10" t="s">
        <v>2050</v>
      </c>
      <c r="E287" s="2" t="s">
        <v>343</v>
      </c>
      <c r="F287" s="11" t="s">
        <v>2471</v>
      </c>
      <c r="G287" s="11" t="str">
        <f>"70614"</f>
        <v>70614</v>
      </c>
    </row>
    <row r="288" spans="1:7">
      <c r="A288" s="9">
        <v>286</v>
      </c>
      <c r="B288" s="2" t="s">
        <v>339</v>
      </c>
      <c r="C288" s="2" t="s">
        <v>342</v>
      </c>
      <c r="D288" s="10" t="s">
        <v>2050</v>
      </c>
      <c r="E288" s="2" t="s">
        <v>344</v>
      </c>
      <c r="F288" s="11" t="s">
        <v>2471</v>
      </c>
      <c r="G288" s="11" t="str">
        <f>"70614"</f>
        <v>70614</v>
      </c>
    </row>
    <row r="289" spans="1:7">
      <c r="A289" s="9">
        <v>287</v>
      </c>
      <c r="B289" s="2" t="s">
        <v>339</v>
      </c>
      <c r="C289" s="2" t="s">
        <v>342</v>
      </c>
      <c r="D289" s="10" t="s">
        <v>2051</v>
      </c>
      <c r="E289" s="2" t="s">
        <v>345</v>
      </c>
      <c r="F289" s="11" t="s">
        <v>2472</v>
      </c>
      <c r="G289" s="11" t="str">
        <f>"61202"</f>
        <v>61202</v>
      </c>
    </row>
    <row r="290" spans="1:7">
      <c r="A290" s="9">
        <v>288</v>
      </c>
      <c r="B290" s="2" t="s">
        <v>339</v>
      </c>
      <c r="C290" s="2" t="s">
        <v>342</v>
      </c>
      <c r="D290" s="10" t="s">
        <v>2050</v>
      </c>
      <c r="E290" s="2" t="s">
        <v>346</v>
      </c>
      <c r="F290" s="11" t="s">
        <v>2471</v>
      </c>
      <c r="G290" s="11" t="str">
        <f>"70614"</f>
        <v>70614</v>
      </c>
    </row>
    <row r="291" spans="1:7">
      <c r="A291" s="9">
        <v>289</v>
      </c>
      <c r="B291" s="2" t="s">
        <v>339</v>
      </c>
      <c r="C291" s="2" t="s">
        <v>348</v>
      </c>
      <c r="D291" s="10" t="s">
        <v>2052</v>
      </c>
      <c r="E291" s="2" t="s">
        <v>347</v>
      </c>
      <c r="F291" s="11" t="s">
        <v>2473</v>
      </c>
      <c r="G291" s="11" t="str">
        <f>"0984891455"</f>
        <v>0984891455</v>
      </c>
    </row>
    <row r="292" spans="1:7" ht="37.5">
      <c r="A292" s="9">
        <v>290</v>
      </c>
      <c r="B292" s="2" t="s">
        <v>351</v>
      </c>
      <c r="C292" s="2" t="s">
        <v>350</v>
      </c>
      <c r="D292" s="10" t="s">
        <v>2053</v>
      </c>
      <c r="E292" s="2" t="s">
        <v>349</v>
      </c>
      <c r="F292" s="12" t="s">
        <v>2474</v>
      </c>
      <c r="G292" s="12" t="str">
        <f>"49024"</f>
        <v>49024</v>
      </c>
    </row>
    <row r="293" spans="1:7">
      <c r="A293" s="9">
        <v>291</v>
      </c>
      <c r="B293" s="2" t="s">
        <v>351</v>
      </c>
      <c r="C293" s="2" t="s">
        <v>348</v>
      </c>
      <c r="D293" s="10" t="s">
        <v>2054</v>
      </c>
      <c r="E293" s="2" t="s">
        <v>352</v>
      </c>
      <c r="F293" s="11" t="s">
        <v>2475</v>
      </c>
      <c r="G293" s="11" t="str">
        <f>"77728"</f>
        <v>77728</v>
      </c>
    </row>
    <row r="294" spans="1:7">
      <c r="A294" s="9">
        <v>292</v>
      </c>
      <c r="B294" s="2" t="s">
        <v>351</v>
      </c>
      <c r="C294" s="2" t="s">
        <v>354</v>
      </c>
      <c r="D294" s="10" t="s">
        <v>2316</v>
      </c>
      <c r="E294" s="2" t="s">
        <v>353</v>
      </c>
      <c r="F294" s="12" t="s">
        <v>2476</v>
      </c>
      <c r="G294" s="12" t="str">
        <f>"56749"</f>
        <v>56749</v>
      </c>
    </row>
    <row r="295" spans="1:7">
      <c r="A295" s="9">
        <v>293</v>
      </c>
      <c r="B295" s="2" t="s">
        <v>351</v>
      </c>
      <c r="C295" s="2" t="s">
        <v>356</v>
      </c>
      <c r="D295" s="10" t="s">
        <v>2317</v>
      </c>
      <c r="E295" s="2" t="s">
        <v>355</v>
      </c>
      <c r="F295" s="12" t="s">
        <v>2477</v>
      </c>
      <c r="G295" s="12" t="str">
        <f>"12345"</f>
        <v>12345</v>
      </c>
    </row>
    <row r="296" spans="1:7" ht="37.5">
      <c r="A296" s="9">
        <v>294</v>
      </c>
      <c r="B296" s="2" t="s">
        <v>351</v>
      </c>
      <c r="C296" s="2" t="s">
        <v>356</v>
      </c>
      <c r="D296" s="10" t="s">
        <v>2055</v>
      </c>
      <c r="E296" s="2" t="s">
        <v>357</v>
      </c>
      <c r="F296" s="12" t="s">
        <v>2478</v>
      </c>
      <c r="G296" s="12" t="str">
        <f>"9969"</f>
        <v>9969</v>
      </c>
    </row>
    <row r="297" spans="1:7">
      <c r="A297" s="9">
        <v>295</v>
      </c>
      <c r="B297" s="2" t="s">
        <v>351</v>
      </c>
      <c r="C297" s="2" t="s">
        <v>356</v>
      </c>
      <c r="D297" s="10" t="s">
        <v>2317</v>
      </c>
      <c r="E297" s="2" t="s">
        <v>358</v>
      </c>
      <c r="F297" s="12" t="s">
        <v>2477</v>
      </c>
      <c r="G297" s="12" t="str">
        <f>"12345"</f>
        <v>12345</v>
      </c>
    </row>
    <row r="298" spans="1:7">
      <c r="A298" s="9">
        <v>296</v>
      </c>
      <c r="B298" s="2" t="s">
        <v>351</v>
      </c>
      <c r="C298" s="2" t="s">
        <v>360</v>
      </c>
      <c r="D298" s="10" t="s">
        <v>2318</v>
      </c>
      <c r="E298" s="2" t="s">
        <v>359</v>
      </c>
      <c r="F298" s="11" t="s">
        <v>2479</v>
      </c>
      <c r="G298" s="11" t="str">
        <f>"16422"</f>
        <v>16422</v>
      </c>
    </row>
    <row r="299" spans="1:7">
      <c r="A299" s="9">
        <v>297</v>
      </c>
      <c r="B299" s="2" t="s">
        <v>351</v>
      </c>
      <c r="C299" s="2" t="s">
        <v>360</v>
      </c>
      <c r="D299" s="10" t="s">
        <v>2056</v>
      </c>
      <c r="E299" s="2" t="s">
        <v>361</v>
      </c>
      <c r="F299" s="11" t="s">
        <v>2480</v>
      </c>
      <c r="G299" s="11" t="str">
        <f>"00001"</f>
        <v>00001</v>
      </c>
    </row>
    <row r="300" spans="1:7">
      <c r="A300" s="9">
        <v>298</v>
      </c>
      <c r="B300" s="2" t="s">
        <v>351</v>
      </c>
      <c r="C300" s="2" t="s">
        <v>360</v>
      </c>
      <c r="D300" s="10" t="s">
        <v>2056</v>
      </c>
      <c r="E300" s="2" t="s">
        <v>362</v>
      </c>
      <c r="F300" s="11" t="s">
        <v>2480</v>
      </c>
      <c r="G300" s="11" t="str">
        <f>"00001"</f>
        <v>00001</v>
      </c>
    </row>
    <row r="301" spans="1:7">
      <c r="A301" s="9">
        <v>299</v>
      </c>
      <c r="B301" s="2" t="s">
        <v>351</v>
      </c>
      <c r="C301" s="2" t="s">
        <v>360</v>
      </c>
      <c r="D301" s="10" t="s">
        <v>2056</v>
      </c>
      <c r="E301" s="2" t="s">
        <v>363</v>
      </c>
      <c r="F301" s="11" t="s">
        <v>2480</v>
      </c>
      <c r="G301" s="11" t="str">
        <f>"00001"</f>
        <v>00001</v>
      </c>
    </row>
    <row r="302" spans="1:7">
      <c r="A302" s="9">
        <v>300</v>
      </c>
      <c r="B302" s="2" t="s">
        <v>351</v>
      </c>
      <c r="C302" s="2" t="s">
        <v>360</v>
      </c>
      <c r="D302" s="10" t="s">
        <v>2056</v>
      </c>
      <c r="E302" s="2" t="s">
        <v>364</v>
      </c>
      <c r="F302" s="11" t="s">
        <v>2480</v>
      </c>
      <c r="G302" s="11" t="str">
        <f>"00001"</f>
        <v>00001</v>
      </c>
    </row>
    <row r="303" spans="1:7">
      <c r="A303" s="9">
        <v>301</v>
      </c>
      <c r="B303" s="2" t="s">
        <v>351</v>
      </c>
      <c r="C303" s="2" t="s">
        <v>360</v>
      </c>
      <c r="D303" s="10" t="s">
        <v>2057</v>
      </c>
      <c r="E303" s="2" t="s">
        <v>365</v>
      </c>
      <c r="F303" s="11" t="s">
        <v>2481</v>
      </c>
      <c r="G303" s="11" t="str">
        <f>"1394"</f>
        <v>1394</v>
      </c>
    </row>
    <row r="304" spans="1:7" ht="37.5">
      <c r="A304" s="9">
        <v>302</v>
      </c>
      <c r="B304" s="2" t="s">
        <v>351</v>
      </c>
      <c r="C304" s="2" t="s">
        <v>367</v>
      </c>
      <c r="D304" s="10" t="s">
        <v>2319</v>
      </c>
      <c r="E304" s="2" t="s">
        <v>366</v>
      </c>
      <c r="F304" s="12" t="s">
        <v>2482</v>
      </c>
      <c r="G304" s="12" t="str">
        <f>"12345"</f>
        <v>12345</v>
      </c>
    </row>
    <row r="305" spans="1:7">
      <c r="A305" s="9">
        <v>303</v>
      </c>
      <c r="B305" s="2" t="s">
        <v>351</v>
      </c>
      <c r="C305" s="2" t="s">
        <v>367</v>
      </c>
      <c r="D305" s="10" t="s">
        <v>2058</v>
      </c>
      <c r="E305" s="2" t="s">
        <v>368</v>
      </c>
      <c r="F305" s="12" t="s">
        <v>2483</v>
      </c>
      <c r="G305" s="12" t="str">
        <f>"77758"</f>
        <v>77758</v>
      </c>
    </row>
    <row r="306" spans="1:7" ht="37.5">
      <c r="A306" s="9">
        <v>304</v>
      </c>
      <c r="B306" s="2" t="s">
        <v>351</v>
      </c>
      <c r="C306" s="2" t="s">
        <v>367</v>
      </c>
      <c r="D306" s="10" t="s">
        <v>2058</v>
      </c>
      <c r="E306" s="2" t="s">
        <v>369</v>
      </c>
      <c r="F306" s="12" t="s">
        <v>2483</v>
      </c>
      <c r="G306" s="12" t="str">
        <f>"77758"</f>
        <v>77758</v>
      </c>
    </row>
    <row r="307" spans="1:7">
      <c r="A307" s="9">
        <v>305</v>
      </c>
      <c r="B307" s="2" t="s">
        <v>351</v>
      </c>
      <c r="C307" s="2" t="s">
        <v>367</v>
      </c>
      <c r="D307" s="10" t="s">
        <v>2059</v>
      </c>
      <c r="E307" s="2" t="s">
        <v>370</v>
      </c>
      <c r="F307" s="11" t="s">
        <v>2484</v>
      </c>
      <c r="G307" s="11" t="str">
        <f>"74701"</f>
        <v>74701</v>
      </c>
    </row>
    <row r="308" spans="1:7">
      <c r="A308" s="9">
        <v>306</v>
      </c>
      <c r="B308" s="2" t="s">
        <v>351</v>
      </c>
      <c r="C308" s="2" t="s">
        <v>367</v>
      </c>
      <c r="D308" s="10" t="s">
        <v>2059</v>
      </c>
      <c r="E308" s="2" t="s">
        <v>371</v>
      </c>
      <c r="F308" s="11" t="s">
        <v>2484</v>
      </c>
      <c r="G308" s="11" t="str">
        <f>"74701"</f>
        <v>74701</v>
      </c>
    </row>
    <row r="309" spans="1:7">
      <c r="A309" s="9">
        <v>307</v>
      </c>
      <c r="B309" s="2" t="s">
        <v>351</v>
      </c>
      <c r="C309" s="2" t="s">
        <v>367</v>
      </c>
      <c r="D309" s="10" t="s">
        <v>2059</v>
      </c>
      <c r="E309" s="2" t="s">
        <v>372</v>
      </c>
      <c r="F309" s="11" t="s">
        <v>2484</v>
      </c>
      <c r="G309" s="11" t="str">
        <f>"74701"</f>
        <v>74701</v>
      </c>
    </row>
    <row r="310" spans="1:7">
      <c r="A310" s="9">
        <v>308</v>
      </c>
      <c r="B310" s="2" t="s">
        <v>351</v>
      </c>
      <c r="C310" s="2" t="s">
        <v>367</v>
      </c>
      <c r="D310" s="10" t="s">
        <v>2059</v>
      </c>
      <c r="E310" s="2" t="s">
        <v>373</v>
      </c>
      <c r="F310" s="11" t="s">
        <v>2484</v>
      </c>
      <c r="G310" s="11" t="str">
        <f>"74701"</f>
        <v>74701</v>
      </c>
    </row>
    <row r="311" spans="1:7">
      <c r="A311" s="9">
        <v>309</v>
      </c>
      <c r="B311" s="2" t="s">
        <v>351</v>
      </c>
      <c r="C311" s="2" t="s">
        <v>367</v>
      </c>
      <c r="D311" s="10" t="s">
        <v>2059</v>
      </c>
      <c r="E311" s="2" t="s">
        <v>374</v>
      </c>
      <c r="F311" s="11" t="s">
        <v>2484</v>
      </c>
      <c r="G311" s="11" t="str">
        <f>"74701"</f>
        <v>74701</v>
      </c>
    </row>
    <row r="312" spans="1:7">
      <c r="A312" s="9">
        <v>310</v>
      </c>
      <c r="B312" s="2" t="s">
        <v>351</v>
      </c>
      <c r="C312" s="2" t="s">
        <v>367</v>
      </c>
      <c r="D312" s="10" t="s">
        <v>2060</v>
      </c>
      <c r="E312" s="2" t="s">
        <v>375</v>
      </c>
      <c r="F312" s="11" t="s">
        <v>2485</v>
      </c>
      <c r="G312" s="11" t="str">
        <f>"12345"</f>
        <v>12345</v>
      </c>
    </row>
    <row r="313" spans="1:7">
      <c r="A313" s="9">
        <v>311</v>
      </c>
      <c r="B313" s="2" t="s">
        <v>351</v>
      </c>
      <c r="C313" s="2" t="s">
        <v>367</v>
      </c>
      <c r="D313" s="10" t="s">
        <v>2060</v>
      </c>
      <c r="E313" s="2" t="s">
        <v>376</v>
      </c>
      <c r="F313" s="11" t="s">
        <v>2485</v>
      </c>
      <c r="G313" s="11" t="str">
        <f>"12345"</f>
        <v>12345</v>
      </c>
    </row>
    <row r="314" spans="1:7">
      <c r="A314" s="9">
        <v>312</v>
      </c>
      <c r="B314" s="2" t="s">
        <v>351</v>
      </c>
      <c r="C314" s="2" t="s">
        <v>367</v>
      </c>
      <c r="D314" s="10" t="s">
        <v>2060</v>
      </c>
      <c r="E314" s="2" t="s">
        <v>377</v>
      </c>
      <c r="F314" s="11" t="s">
        <v>2485</v>
      </c>
      <c r="G314" s="11" t="str">
        <f>"12345"</f>
        <v>12345</v>
      </c>
    </row>
    <row r="315" spans="1:7">
      <c r="A315" s="9">
        <v>313</v>
      </c>
      <c r="B315" s="2" t="s">
        <v>351</v>
      </c>
      <c r="C315" s="2" t="s">
        <v>367</v>
      </c>
      <c r="D315" s="10" t="s">
        <v>2060</v>
      </c>
      <c r="E315" s="2" t="s">
        <v>378</v>
      </c>
      <c r="F315" s="11" t="s">
        <v>2485</v>
      </c>
      <c r="G315" s="11" t="str">
        <f>"12345"</f>
        <v>12345</v>
      </c>
    </row>
    <row r="316" spans="1:7">
      <c r="A316" s="9">
        <v>314</v>
      </c>
      <c r="B316" s="2" t="s">
        <v>351</v>
      </c>
      <c r="C316" s="2" t="s">
        <v>367</v>
      </c>
      <c r="D316" s="10" t="s">
        <v>2061</v>
      </c>
      <c r="E316" s="2" t="s">
        <v>379</v>
      </c>
      <c r="F316" s="11" t="s">
        <v>2486</v>
      </c>
      <c r="G316" s="11" t="str">
        <f>"82394"</f>
        <v>82394</v>
      </c>
    </row>
    <row r="317" spans="1:7">
      <c r="A317" s="9">
        <v>315</v>
      </c>
      <c r="B317" s="2" t="s">
        <v>351</v>
      </c>
      <c r="C317" s="2" t="s">
        <v>367</v>
      </c>
      <c r="D317" s="10" t="s">
        <v>2061</v>
      </c>
      <c r="E317" s="2" t="s">
        <v>380</v>
      </c>
      <c r="F317" s="11" t="s">
        <v>2486</v>
      </c>
      <c r="G317" s="11" t="str">
        <f>"82394"</f>
        <v>82394</v>
      </c>
    </row>
    <row r="318" spans="1:7">
      <c r="A318" s="9">
        <v>316</v>
      </c>
      <c r="B318" s="2" t="s">
        <v>351</v>
      </c>
      <c r="C318" s="2" t="s">
        <v>382</v>
      </c>
      <c r="D318" s="10" t="s">
        <v>2320</v>
      </c>
      <c r="E318" s="2" t="s">
        <v>381</v>
      </c>
      <c r="F318" s="11" t="s">
        <v>2487</v>
      </c>
      <c r="G318" s="11" t="str">
        <f>"20433"</f>
        <v>20433</v>
      </c>
    </row>
    <row r="319" spans="1:7">
      <c r="A319" s="9">
        <v>317</v>
      </c>
      <c r="B319" s="2" t="s">
        <v>351</v>
      </c>
      <c r="C319" s="2" t="s">
        <v>382</v>
      </c>
      <c r="D319" s="10" t="s">
        <v>2320</v>
      </c>
      <c r="E319" s="2" t="s">
        <v>383</v>
      </c>
      <c r="F319" s="11" t="s">
        <v>2487</v>
      </c>
      <c r="G319" s="11" t="str">
        <f>"20433"</f>
        <v>20433</v>
      </c>
    </row>
    <row r="320" spans="1:7">
      <c r="A320" s="9">
        <v>318</v>
      </c>
      <c r="B320" s="2" t="s">
        <v>351</v>
      </c>
      <c r="C320" s="2" t="s">
        <v>382</v>
      </c>
      <c r="D320" s="10" t="s">
        <v>2321</v>
      </c>
      <c r="E320" s="2" t="s">
        <v>384</v>
      </c>
      <c r="F320" s="11" t="s">
        <v>2488</v>
      </c>
      <c r="G320" s="11" t="str">
        <f>"63170"</f>
        <v>63170</v>
      </c>
    </row>
    <row r="321" spans="1:7">
      <c r="A321" s="9">
        <v>319</v>
      </c>
      <c r="B321" s="2" t="s">
        <v>387</v>
      </c>
      <c r="C321" s="2" t="s">
        <v>386</v>
      </c>
      <c r="D321" s="10" t="s">
        <v>388</v>
      </c>
      <c r="E321" s="2" t="s">
        <v>385</v>
      </c>
      <c r="F321" s="12" t="s">
        <v>2489</v>
      </c>
      <c r="G321" s="12" t="str">
        <f>"19370"</f>
        <v>19370</v>
      </c>
    </row>
    <row r="322" spans="1:7">
      <c r="A322" s="9">
        <v>320</v>
      </c>
      <c r="B322" s="2" t="s">
        <v>387</v>
      </c>
      <c r="C322" s="2" t="s">
        <v>386</v>
      </c>
      <c r="D322" s="10" t="s">
        <v>390</v>
      </c>
      <c r="E322" s="2" t="s">
        <v>389</v>
      </c>
      <c r="F322" s="11" t="s">
        <v>2490</v>
      </c>
      <c r="G322" s="11" t="str">
        <f>"77579"</f>
        <v>77579</v>
      </c>
    </row>
    <row r="323" spans="1:7" ht="37.5">
      <c r="A323" s="9">
        <v>321</v>
      </c>
      <c r="B323" s="2" t="s">
        <v>387</v>
      </c>
      <c r="C323" s="2" t="s">
        <v>386</v>
      </c>
      <c r="D323" s="10" t="s">
        <v>390</v>
      </c>
      <c r="E323" s="2" t="s">
        <v>391</v>
      </c>
      <c r="F323" s="12" t="s">
        <v>2490</v>
      </c>
      <c r="G323" s="12" t="str">
        <f>"77579"</f>
        <v>77579</v>
      </c>
    </row>
    <row r="324" spans="1:7">
      <c r="A324" s="9">
        <v>322</v>
      </c>
      <c r="B324" s="2" t="s">
        <v>387</v>
      </c>
      <c r="C324" s="2" t="s">
        <v>386</v>
      </c>
      <c r="D324" s="10" t="s">
        <v>393</v>
      </c>
      <c r="E324" s="2" t="s">
        <v>392</v>
      </c>
      <c r="F324" s="11" t="s">
        <v>2491</v>
      </c>
      <c r="G324" s="11" t="str">
        <f>"29806"</f>
        <v>29806</v>
      </c>
    </row>
    <row r="325" spans="1:7">
      <c r="A325" s="9">
        <v>323</v>
      </c>
      <c r="B325" s="2" t="s">
        <v>387</v>
      </c>
      <c r="C325" s="2" t="s">
        <v>386</v>
      </c>
      <c r="D325" s="10" t="s">
        <v>395</v>
      </c>
      <c r="E325" s="2" t="s">
        <v>394</v>
      </c>
      <c r="F325" s="11" t="s">
        <v>2492</v>
      </c>
      <c r="G325" s="11" t="str">
        <f>"62611"</f>
        <v>62611</v>
      </c>
    </row>
    <row r="326" spans="1:7" ht="37.5">
      <c r="A326" s="9">
        <v>324</v>
      </c>
      <c r="B326" s="2" t="s">
        <v>387</v>
      </c>
      <c r="C326" s="2" t="s">
        <v>386</v>
      </c>
      <c r="D326" s="10" t="s">
        <v>397</v>
      </c>
      <c r="E326" s="2" t="s">
        <v>396</v>
      </c>
      <c r="F326" s="12" t="s">
        <v>2493</v>
      </c>
      <c r="G326" s="12" t="str">
        <f>"77103"</f>
        <v>77103</v>
      </c>
    </row>
    <row r="327" spans="1:7" ht="37.5">
      <c r="A327" s="9">
        <v>325</v>
      </c>
      <c r="B327" s="2" t="s">
        <v>387</v>
      </c>
      <c r="C327" s="2" t="s">
        <v>386</v>
      </c>
      <c r="D327" s="10" t="s">
        <v>399</v>
      </c>
      <c r="E327" s="2" t="s">
        <v>398</v>
      </c>
      <c r="F327" s="12" t="s">
        <v>2494</v>
      </c>
      <c r="G327" s="12" t="str">
        <f>"26927"</f>
        <v>26927</v>
      </c>
    </row>
    <row r="328" spans="1:7">
      <c r="A328" s="9">
        <v>326</v>
      </c>
      <c r="B328" s="2" t="s">
        <v>387</v>
      </c>
      <c r="C328" s="2" t="s">
        <v>386</v>
      </c>
      <c r="D328" s="10" t="s">
        <v>399</v>
      </c>
      <c r="E328" s="2" t="s">
        <v>400</v>
      </c>
      <c r="F328" s="12" t="s">
        <v>2494</v>
      </c>
      <c r="G328" s="12" t="str">
        <f>"26927"</f>
        <v>26927</v>
      </c>
    </row>
    <row r="329" spans="1:7">
      <c r="A329" s="9">
        <v>327</v>
      </c>
      <c r="B329" s="2" t="s">
        <v>387</v>
      </c>
      <c r="C329" s="2" t="s">
        <v>386</v>
      </c>
      <c r="D329" s="10" t="s">
        <v>402</v>
      </c>
      <c r="E329" s="2" t="s">
        <v>401</v>
      </c>
      <c r="F329" s="11" t="s">
        <v>2495</v>
      </c>
      <c r="G329" s="11" t="str">
        <f>"27856"</f>
        <v>27856</v>
      </c>
    </row>
    <row r="330" spans="1:7">
      <c r="A330" s="9">
        <v>328</v>
      </c>
      <c r="B330" s="2" t="s">
        <v>387</v>
      </c>
      <c r="C330" s="2" t="s">
        <v>386</v>
      </c>
      <c r="D330" s="10" t="s">
        <v>402</v>
      </c>
      <c r="E330" s="2" t="s">
        <v>403</v>
      </c>
      <c r="F330" s="11" t="s">
        <v>2495</v>
      </c>
      <c r="G330" s="11" t="str">
        <f>"27856"</f>
        <v>27856</v>
      </c>
    </row>
    <row r="331" spans="1:7">
      <c r="A331" s="9">
        <v>329</v>
      </c>
      <c r="B331" s="2" t="s">
        <v>387</v>
      </c>
      <c r="C331" s="2" t="s">
        <v>405</v>
      </c>
      <c r="D331" s="10" t="s">
        <v>406</v>
      </c>
      <c r="E331" s="2" t="s">
        <v>404</v>
      </c>
      <c r="F331" s="11" t="s">
        <v>2496</v>
      </c>
      <c r="G331" s="11" t="str">
        <f>"65675"</f>
        <v>65675</v>
      </c>
    </row>
    <row r="332" spans="1:7">
      <c r="A332" s="9">
        <v>330</v>
      </c>
      <c r="B332" s="2" t="s">
        <v>387</v>
      </c>
      <c r="C332" s="2" t="s">
        <v>405</v>
      </c>
      <c r="D332" s="10" t="s">
        <v>408</v>
      </c>
      <c r="E332" s="2" t="s">
        <v>407</v>
      </c>
      <c r="F332" s="11" t="s">
        <v>2497</v>
      </c>
      <c r="G332" s="11" t="str">
        <f>"82638"</f>
        <v>82638</v>
      </c>
    </row>
    <row r="333" spans="1:7">
      <c r="A333" s="9">
        <v>331</v>
      </c>
      <c r="B333" s="2" t="s">
        <v>387</v>
      </c>
      <c r="C333" s="2" t="s">
        <v>405</v>
      </c>
      <c r="D333" s="10" t="s">
        <v>410</v>
      </c>
      <c r="E333" s="2" t="s">
        <v>409</v>
      </c>
      <c r="F333" s="11" t="s">
        <v>2498</v>
      </c>
      <c r="G333" s="11" t="str">
        <f>"43556"</f>
        <v>43556</v>
      </c>
    </row>
    <row r="334" spans="1:7">
      <c r="A334" s="9">
        <v>332</v>
      </c>
      <c r="B334" s="2" t="s">
        <v>387</v>
      </c>
      <c r="C334" s="2" t="s">
        <v>405</v>
      </c>
      <c r="D334" s="10" t="s">
        <v>412</v>
      </c>
      <c r="E334" s="2" t="s">
        <v>411</v>
      </c>
      <c r="F334" s="11" t="s">
        <v>2499</v>
      </c>
      <c r="G334" s="11" t="str">
        <f>"97278"</f>
        <v>97278</v>
      </c>
    </row>
    <row r="335" spans="1:7" ht="37.5">
      <c r="A335" s="9">
        <v>333</v>
      </c>
      <c r="B335" s="2" t="s">
        <v>387</v>
      </c>
      <c r="C335" s="2" t="s">
        <v>405</v>
      </c>
      <c r="D335" s="10" t="s">
        <v>414</v>
      </c>
      <c r="E335" s="2" t="s">
        <v>413</v>
      </c>
      <c r="F335" s="12" t="s">
        <v>2500</v>
      </c>
      <c r="G335" s="12" t="str">
        <f>"26130"</f>
        <v>26130</v>
      </c>
    </row>
    <row r="336" spans="1:7">
      <c r="A336" s="9">
        <v>334</v>
      </c>
      <c r="B336" s="2" t="s">
        <v>387</v>
      </c>
      <c r="C336" s="2" t="s">
        <v>416</v>
      </c>
      <c r="D336" s="10" t="s">
        <v>417</v>
      </c>
      <c r="E336" s="2" t="s">
        <v>415</v>
      </c>
      <c r="F336" s="11" t="s">
        <v>2501</v>
      </c>
      <c r="G336" s="11" t="str">
        <f>"14452"</f>
        <v>14452</v>
      </c>
    </row>
    <row r="337" spans="1:7">
      <c r="A337" s="9">
        <v>335</v>
      </c>
      <c r="B337" s="2" t="s">
        <v>387</v>
      </c>
      <c r="C337" s="2" t="s">
        <v>416</v>
      </c>
      <c r="D337" s="10" t="s">
        <v>417</v>
      </c>
      <c r="E337" s="2" t="s">
        <v>418</v>
      </c>
      <c r="F337" s="11" t="s">
        <v>2501</v>
      </c>
      <c r="G337" s="11" t="str">
        <f>"14452"</f>
        <v>14452</v>
      </c>
    </row>
    <row r="338" spans="1:7" ht="37.5">
      <c r="A338" s="9">
        <v>336</v>
      </c>
      <c r="B338" s="2" t="s">
        <v>387</v>
      </c>
      <c r="C338" s="2" t="s">
        <v>416</v>
      </c>
      <c r="D338" s="10" t="s">
        <v>420</v>
      </c>
      <c r="E338" s="2" t="s">
        <v>419</v>
      </c>
      <c r="F338" s="12" t="s">
        <v>2502</v>
      </c>
      <c r="G338" s="12" t="str">
        <f>"73914"</f>
        <v>73914</v>
      </c>
    </row>
    <row r="339" spans="1:7">
      <c r="A339" s="9">
        <v>337</v>
      </c>
      <c r="B339" s="2" t="s">
        <v>387</v>
      </c>
      <c r="C339" s="2" t="s">
        <v>416</v>
      </c>
      <c r="D339" s="10" t="s">
        <v>422</v>
      </c>
      <c r="E339" s="2" t="s">
        <v>421</v>
      </c>
      <c r="F339" s="11" t="s">
        <v>2503</v>
      </c>
      <c r="G339" s="11" t="str">
        <f>"71122"</f>
        <v>71122</v>
      </c>
    </row>
    <row r="340" spans="1:7">
      <c r="A340" s="9">
        <v>338</v>
      </c>
      <c r="B340" s="2" t="s">
        <v>387</v>
      </c>
      <c r="C340" s="2" t="s">
        <v>416</v>
      </c>
      <c r="D340" s="10" t="s">
        <v>424</v>
      </c>
      <c r="E340" s="2" t="s">
        <v>423</v>
      </c>
      <c r="F340" s="11" t="s">
        <v>2504</v>
      </c>
      <c r="G340" s="11" t="str">
        <f>"75128"</f>
        <v>75128</v>
      </c>
    </row>
    <row r="341" spans="1:7">
      <c r="A341" s="9">
        <v>339</v>
      </c>
      <c r="B341" s="2" t="s">
        <v>387</v>
      </c>
      <c r="C341" s="2" t="s">
        <v>416</v>
      </c>
      <c r="D341" s="10" t="s">
        <v>426</v>
      </c>
      <c r="E341" s="2" t="s">
        <v>425</v>
      </c>
      <c r="F341" s="11" t="s">
        <v>2505</v>
      </c>
      <c r="G341" s="11" t="str">
        <f>"35418"</f>
        <v>35418</v>
      </c>
    </row>
    <row r="342" spans="1:7" ht="37.5">
      <c r="A342" s="9">
        <v>340</v>
      </c>
      <c r="B342" s="2" t="s">
        <v>387</v>
      </c>
      <c r="C342" s="2" t="s">
        <v>428</v>
      </c>
      <c r="D342" s="10" t="s">
        <v>429</v>
      </c>
      <c r="E342" s="2" t="s">
        <v>427</v>
      </c>
      <c r="F342" s="12" t="s">
        <v>2506</v>
      </c>
      <c r="G342" s="12" t="str">
        <f>"12258"</f>
        <v>12258</v>
      </c>
    </row>
    <row r="343" spans="1:7">
      <c r="A343" s="9">
        <v>341</v>
      </c>
      <c r="B343" s="2" t="s">
        <v>387</v>
      </c>
      <c r="C343" s="2" t="s">
        <v>428</v>
      </c>
      <c r="D343" s="10" t="s">
        <v>431</v>
      </c>
      <c r="E343" s="2" t="s">
        <v>430</v>
      </c>
      <c r="F343" s="11" t="s">
        <v>2507</v>
      </c>
      <c r="G343" s="11" t="str">
        <f>"63901"</f>
        <v>63901</v>
      </c>
    </row>
    <row r="344" spans="1:7">
      <c r="A344" s="9">
        <v>342</v>
      </c>
      <c r="B344" s="2" t="s">
        <v>387</v>
      </c>
      <c r="C344" s="2" t="s">
        <v>428</v>
      </c>
      <c r="D344" s="10" t="s">
        <v>431</v>
      </c>
      <c r="E344" s="2" t="s">
        <v>432</v>
      </c>
      <c r="F344" s="11" t="s">
        <v>2507</v>
      </c>
      <c r="G344" s="11" t="str">
        <f>"63901"</f>
        <v>63901</v>
      </c>
    </row>
    <row r="345" spans="1:7">
      <c r="A345" s="9">
        <v>343</v>
      </c>
      <c r="B345" s="2" t="s">
        <v>387</v>
      </c>
      <c r="C345" s="2" t="s">
        <v>428</v>
      </c>
      <c r="D345" s="10" t="s">
        <v>431</v>
      </c>
      <c r="E345" s="2" t="s">
        <v>433</v>
      </c>
      <c r="F345" s="11" t="s">
        <v>2507</v>
      </c>
      <c r="G345" s="11" t="str">
        <f>"63901"</f>
        <v>63901</v>
      </c>
    </row>
    <row r="346" spans="1:7">
      <c r="A346" s="9">
        <v>344</v>
      </c>
      <c r="B346" s="4" t="s">
        <v>3272</v>
      </c>
      <c r="C346" s="4" t="s">
        <v>3273</v>
      </c>
      <c r="D346" s="4" t="s">
        <v>3784</v>
      </c>
      <c r="E346" s="13" t="s">
        <v>3274</v>
      </c>
      <c r="F346" s="11" t="s">
        <v>3783</v>
      </c>
      <c r="G346" s="11" t="str">
        <f>"72151"</f>
        <v>72151</v>
      </c>
    </row>
    <row r="347" spans="1:7">
      <c r="A347" s="9">
        <v>345</v>
      </c>
      <c r="B347" s="4" t="s">
        <v>3272</v>
      </c>
      <c r="C347" s="4" t="s">
        <v>3275</v>
      </c>
      <c r="D347" s="4" t="s">
        <v>3785</v>
      </c>
      <c r="E347" s="4" t="s">
        <v>3276</v>
      </c>
      <c r="F347" s="11" t="s">
        <v>3786</v>
      </c>
      <c r="G347" s="11" t="str">
        <f>"45422"</f>
        <v>45422</v>
      </c>
    </row>
    <row r="348" spans="1:7" ht="37.5">
      <c r="A348" s="9">
        <v>346</v>
      </c>
      <c r="B348" s="4" t="s">
        <v>3272</v>
      </c>
      <c r="C348" s="4" t="s">
        <v>3275</v>
      </c>
      <c r="D348" s="4" t="s">
        <v>3785</v>
      </c>
      <c r="E348" s="4" t="s">
        <v>3277</v>
      </c>
      <c r="F348" s="11" t="s">
        <v>3786</v>
      </c>
      <c r="G348" s="11" t="str">
        <f>"45422"</f>
        <v>45422</v>
      </c>
    </row>
    <row r="349" spans="1:7">
      <c r="A349" s="9">
        <v>347</v>
      </c>
      <c r="B349" s="4" t="s">
        <v>3272</v>
      </c>
      <c r="C349" s="4" t="s">
        <v>3275</v>
      </c>
      <c r="D349" s="4" t="s">
        <v>3785</v>
      </c>
      <c r="E349" s="13" t="s">
        <v>3278</v>
      </c>
      <c r="F349" s="11" t="s">
        <v>3786</v>
      </c>
      <c r="G349" s="11" t="str">
        <f>"45422"</f>
        <v>45422</v>
      </c>
    </row>
    <row r="350" spans="1:7">
      <c r="A350" s="9">
        <v>348</v>
      </c>
      <c r="B350" s="2" t="s">
        <v>436</v>
      </c>
      <c r="C350" s="2" t="s">
        <v>435</v>
      </c>
      <c r="D350" s="10" t="s">
        <v>2062</v>
      </c>
      <c r="E350" s="2" t="s">
        <v>434</v>
      </c>
      <c r="F350" s="11" t="s">
        <v>2508</v>
      </c>
      <c r="G350" s="11" t="str">
        <f>"56323"</f>
        <v>56323</v>
      </c>
    </row>
    <row r="351" spans="1:7">
      <c r="A351" s="9">
        <v>349</v>
      </c>
      <c r="B351" s="2" t="s">
        <v>436</v>
      </c>
      <c r="C351" s="2" t="s">
        <v>438</v>
      </c>
      <c r="D351" s="10" t="s">
        <v>2322</v>
      </c>
      <c r="E351" s="2" t="s">
        <v>437</v>
      </c>
      <c r="F351" s="11" t="s">
        <v>2509</v>
      </c>
      <c r="G351" s="11" t="str">
        <f>"66788"</f>
        <v>66788</v>
      </c>
    </row>
    <row r="352" spans="1:7">
      <c r="A352" s="9">
        <v>350</v>
      </c>
      <c r="B352" s="2" t="s">
        <v>436</v>
      </c>
      <c r="C352" s="2" t="s">
        <v>438</v>
      </c>
      <c r="D352" s="10" t="s">
        <v>2063</v>
      </c>
      <c r="E352" s="2" t="s">
        <v>439</v>
      </c>
      <c r="F352" s="11" t="s">
        <v>2510</v>
      </c>
      <c r="G352" s="11" t="str">
        <f>"43443"</f>
        <v>43443</v>
      </c>
    </row>
    <row r="353" spans="1:7">
      <c r="A353" s="9">
        <v>351</v>
      </c>
      <c r="B353" s="2" t="s">
        <v>436</v>
      </c>
      <c r="C353" s="2" t="s">
        <v>438</v>
      </c>
      <c r="D353" s="10" t="s">
        <v>2063</v>
      </c>
      <c r="E353" s="2" t="s">
        <v>440</v>
      </c>
      <c r="F353" s="11" t="s">
        <v>2510</v>
      </c>
      <c r="G353" s="11" t="str">
        <f>"43443"</f>
        <v>43443</v>
      </c>
    </row>
    <row r="354" spans="1:7">
      <c r="A354" s="9">
        <v>352</v>
      </c>
      <c r="B354" s="2" t="s">
        <v>436</v>
      </c>
      <c r="C354" s="2" t="s">
        <v>438</v>
      </c>
      <c r="D354" s="10" t="s">
        <v>2064</v>
      </c>
      <c r="E354" s="2" t="s">
        <v>441</v>
      </c>
      <c r="F354" s="11" t="s">
        <v>2511</v>
      </c>
      <c r="G354" s="11" t="str">
        <f>"10889"</f>
        <v>10889</v>
      </c>
    </row>
    <row r="355" spans="1:7">
      <c r="A355" s="9">
        <v>353</v>
      </c>
      <c r="B355" s="2" t="s">
        <v>436</v>
      </c>
      <c r="C355" s="2" t="s">
        <v>443</v>
      </c>
      <c r="D355" s="10" t="s">
        <v>2065</v>
      </c>
      <c r="E355" s="2" t="s">
        <v>442</v>
      </c>
      <c r="F355" s="11" t="s">
        <v>2512</v>
      </c>
      <c r="G355" s="11" t="str">
        <f>"63950"</f>
        <v>63950</v>
      </c>
    </row>
    <row r="356" spans="1:7">
      <c r="A356" s="9">
        <v>354</v>
      </c>
      <c r="B356" s="2" t="s">
        <v>436</v>
      </c>
      <c r="C356" s="2" t="s">
        <v>443</v>
      </c>
      <c r="D356" s="10" t="s">
        <v>2065</v>
      </c>
      <c r="E356" s="2" t="s">
        <v>444</v>
      </c>
      <c r="F356" s="11" t="s">
        <v>2512</v>
      </c>
      <c r="G356" s="11" t="str">
        <f>"63950"</f>
        <v>63950</v>
      </c>
    </row>
    <row r="357" spans="1:7" ht="37.5">
      <c r="A357" s="9">
        <v>355</v>
      </c>
      <c r="B357" s="2" t="s">
        <v>436</v>
      </c>
      <c r="C357" s="2" t="s">
        <v>446</v>
      </c>
      <c r="D357" s="10" t="s">
        <v>2066</v>
      </c>
      <c r="E357" s="2" t="s">
        <v>445</v>
      </c>
      <c r="F357" s="12" t="s">
        <v>2513</v>
      </c>
      <c r="G357" s="12" t="str">
        <f>"1190"</f>
        <v>1190</v>
      </c>
    </row>
    <row r="358" spans="1:7">
      <c r="A358" s="9">
        <v>356</v>
      </c>
      <c r="B358" s="2" t="s">
        <v>436</v>
      </c>
      <c r="C358" s="2" t="s">
        <v>446</v>
      </c>
      <c r="D358" s="10" t="s">
        <v>2067</v>
      </c>
      <c r="E358" s="2" t="s">
        <v>447</v>
      </c>
      <c r="F358" s="11" t="s">
        <v>2514</v>
      </c>
      <c r="G358" s="11" t="str">
        <f>"96420"</f>
        <v>96420</v>
      </c>
    </row>
    <row r="359" spans="1:7">
      <c r="A359" s="9">
        <v>357</v>
      </c>
      <c r="B359" s="2" t="s">
        <v>436</v>
      </c>
      <c r="C359" s="2" t="s">
        <v>446</v>
      </c>
      <c r="D359" s="10" t="s">
        <v>2067</v>
      </c>
      <c r="E359" s="2" t="s">
        <v>448</v>
      </c>
      <c r="F359" s="11" t="s">
        <v>2514</v>
      </c>
      <c r="G359" s="11" t="str">
        <f>"96420"</f>
        <v>96420</v>
      </c>
    </row>
    <row r="360" spans="1:7">
      <c r="A360" s="9">
        <v>358</v>
      </c>
      <c r="B360" s="2" t="s">
        <v>436</v>
      </c>
      <c r="C360" s="2" t="s">
        <v>446</v>
      </c>
      <c r="D360" s="10" t="s">
        <v>2067</v>
      </c>
      <c r="E360" s="2" t="s">
        <v>449</v>
      </c>
      <c r="F360" s="11" t="s">
        <v>2514</v>
      </c>
      <c r="G360" s="11" t="str">
        <f>"96420"</f>
        <v>96420</v>
      </c>
    </row>
    <row r="361" spans="1:7">
      <c r="A361" s="9">
        <v>359</v>
      </c>
      <c r="B361" s="2" t="s">
        <v>436</v>
      </c>
      <c r="C361" s="2" t="s">
        <v>451</v>
      </c>
      <c r="D361" s="10" t="s">
        <v>2068</v>
      </c>
      <c r="E361" s="2" t="s">
        <v>450</v>
      </c>
      <c r="F361" s="11" t="s">
        <v>2515</v>
      </c>
      <c r="G361" s="11" t="str">
        <f>"53132"</f>
        <v>53132</v>
      </c>
    </row>
    <row r="362" spans="1:7">
      <c r="A362" s="9">
        <v>360</v>
      </c>
      <c r="B362" s="2" t="s">
        <v>436</v>
      </c>
      <c r="C362" s="2" t="s">
        <v>451</v>
      </c>
      <c r="D362" s="10" t="s">
        <v>2069</v>
      </c>
      <c r="E362" s="2" t="s">
        <v>452</v>
      </c>
      <c r="F362" s="11" t="s">
        <v>2516</v>
      </c>
      <c r="G362" s="11" t="str">
        <f>"59123"</f>
        <v>59123</v>
      </c>
    </row>
    <row r="363" spans="1:7" ht="37.5">
      <c r="A363" s="9">
        <v>361</v>
      </c>
      <c r="B363" s="2" t="s">
        <v>436</v>
      </c>
      <c r="C363" s="2" t="s">
        <v>454</v>
      </c>
      <c r="D363" s="10" t="s">
        <v>455</v>
      </c>
      <c r="E363" s="2" t="s">
        <v>453</v>
      </c>
      <c r="F363" s="12" t="s">
        <v>2517</v>
      </c>
      <c r="G363" s="12" t="str">
        <f>"58455"</f>
        <v>58455</v>
      </c>
    </row>
    <row r="364" spans="1:7">
      <c r="A364" s="9">
        <v>362</v>
      </c>
      <c r="B364" s="2" t="s">
        <v>436</v>
      </c>
      <c r="C364" s="2" t="s">
        <v>454</v>
      </c>
      <c r="D364" s="10" t="s">
        <v>2070</v>
      </c>
      <c r="E364" s="2" t="s">
        <v>456</v>
      </c>
      <c r="F364" s="11" t="s">
        <v>2518</v>
      </c>
      <c r="G364" s="11" t="str">
        <f>"85294"</f>
        <v>85294</v>
      </c>
    </row>
    <row r="365" spans="1:7">
      <c r="A365" s="9">
        <v>363</v>
      </c>
      <c r="B365" s="2" t="s">
        <v>436</v>
      </c>
      <c r="C365" s="2" t="s">
        <v>454</v>
      </c>
      <c r="D365" s="10" t="s">
        <v>2071</v>
      </c>
      <c r="E365" s="2" t="s">
        <v>457</v>
      </c>
      <c r="F365" s="11" t="s">
        <v>2519</v>
      </c>
      <c r="G365" s="11" t="str">
        <f>"62730"</f>
        <v>62730</v>
      </c>
    </row>
    <row r="366" spans="1:7">
      <c r="A366" s="9">
        <v>364</v>
      </c>
      <c r="B366" s="4" t="s">
        <v>3279</v>
      </c>
      <c r="C366" s="4" t="s">
        <v>3280</v>
      </c>
      <c r="D366" s="4" t="s">
        <v>2072</v>
      </c>
      <c r="E366" s="4" t="s">
        <v>3281</v>
      </c>
      <c r="F366" s="11" t="s">
        <v>2521</v>
      </c>
      <c r="G366" s="11" t="str">
        <f>"98312"</f>
        <v>98312</v>
      </c>
    </row>
    <row r="367" spans="1:7">
      <c r="A367" s="9">
        <v>365</v>
      </c>
      <c r="B367" s="4" t="s">
        <v>3279</v>
      </c>
      <c r="C367" s="4" t="s">
        <v>3280</v>
      </c>
      <c r="D367" s="4" t="s">
        <v>2072</v>
      </c>
      <c r="E367" s="4" t="s">
        <v>3282</v>
      </c>
      <c r="F367" s="11" t="s">
        <v>2521</v>
      </c>
      <c r="G367" s="11" t="str">
        <f>"98312"</f>
        <v>98312</v>
      </c>
    </row>
    <row r="368" spans="1:7">
      <c r="A368" s="9">
        <v>366</v>
      </c>
      <c r="B368" s="4" t="s">
        <v>3279</v>
      </c>
      <c r="C368" s="4" t="s">
        <v>3280</v>
      </c>
      <c r="D368" s="4" t="s">
        <v>2072</v>
      </c>
      <c r="E368" s="13" t="s">
        <v>3283</v>
      </c>
      <c r="F368" s="11" t="s">
        <v>2521</v>
      </c>
      <c r="G368" s="11" t="str">
        <f>"98312"</f>
        <v>98312</v>
      </c>
    </row>
    <row r="369" spans="1:7">
      <c r="A369" s="9">
        <v>367</v>
      </c>
      <c r="B369" s="4" t="s">
        <v>3279</v>
      </c>
      <c r="C369" s="4" t="s">
        <v>3280</v>
      </c>
      <c r="D369" s="13" t="s">
        <v>461</v>
      </c>
      <c r="E369" s="13" t="s">
        <v>3284</v>
      </c>
      <c r="F369" s="11" t="s">
        <v>2520</v>
      </c>
      <c r="G369" s="11" t="str">
        <f>"12514"</f>
        <v>12514</v>
      </c>
    </row>
    <row r="370" spans="1:7">
      <c r="A370" s="9">
        <v>368</v>
      </c>
      <c r="B370" s="4" t="s">
        <v>3279</v>
      </c>
      <c r="C370" s="4" t="s">
        <v>3280</v>
      </c>
      <c r="D370" s="15" t="s">
        <v>2072</v>
      </c>
      <c r="E370" s="13" t="s">
        <v>3285</v>
      </c>
      <c r="F370" s="11" t="s">
        <v>2521</v>
      </c>
      <c r="G370" s="11" t="str">
        <f>"98312"</f>
        <v>98312</v>
      </c>
    </row>
    <row r="371" spans="1:7">
      <c r="A371" s="9">
        <v>369</v>
      </c>
      <c r="B371" s="2" t="s">
        <v>460</v>
      </c>
      <c r="C371" s="2" t="s">
        <v>459</v>
      </c>
      <c r="D371" s="10" t="s">
        <v>461</v>
      </c>
      <c r="E371" s="2" t="s">
        <v>458</v>
      </c>
      <c r="F371" s="11" t="s">
        <v>2520</v>
      </c>
      <c r="G371" s="11" t="str">
        <f>"12514"</f>
        <v>12514</v>
      </c>
    </row>
    <row r="372" spans="1:7">
      <c r="A372" s="9">
        <v>370</v>
      </c>
      <c r="B372" s="2" t="s">
        <v>460</v>
      </c>
      <c r="C372" s="2" t="s">
        <v>459</v>
      </c>
      <c r="D372" s="10" t="s">
        <v>461</v>
      </c>
      <c r="E372" s="2" t="s">
        <v>462</v>
      </c>
      <c r="F372" s="11" t="s">
        <v>2520</v>
      </c>
      <c r="G372" s="11" t="str">
        <f>"12514"</f>
        <v>12514</v>
      </c>
    </row>
    <row r="373" spans="1:7">
      <c r="A373" s="9">
        <v>371</v>
      </c>
      <c r="B373" s="2" t="s">
        <v>460</v>
      </c>
      <c r="C373" s="2" t="s">
        <v>459</v>
      </c>
      <c r="D373" s="10" t="s">
        <v>2072</v>
      </c>
      <c r="E373" s="2" t="s">
        <v>463</v>
      </c>
      <c r="F373" s="11" t="s">
        <v>2521</v>
      </c>
      <c r="G373" s="11" t="str">
        <f>"98312"</f>
        <v>98312</v>
      </c>
    </row>
    <row r="374" spans="1:7">
      <c r="A374" s="9">
        <v>372</v>
      </c>
      <c r="B374" s="2" t="s">
        <v>460</v>
      </c>
      <c r="C374" s="2" t="s">
        <v>465</v>
      </c>
      <c r="D374" s="10" t="s">
        <v>466</v>
      </c>
      <c r="E374" s="2" t="s">
        <v>464</v>
      </c>
      <c r="F374" s="11" t="s">
        <v>2522</v>
      </c>
      <c r="G374" s="11" t="str">
        <f>"042597066"</f>
        <v>042597066</v>
      </c>
    </row>
    <row r="375" spans="1:7">
      <c r="A375" s="9">
        <v>373</v>
      </c>
      <c r="B375" s="2" t="s">
        <v>460</v>
      </c>
      <c r="C375" s="2" t="s">
        <v>465</v>
      </c>
      <c r="D375" s="10" t="s">
        <v>466</v>
      </c>
      <c r="E375" s="2" t="s">
        <v>467</v>
      </c>
      <c r="F375" s="11" t="s">
        <v>2522</v>
      </c>
      <c r="G375" s="11" t="str">
        <f>"042597066"</f>
        <v>042597066</v>
      </c>
    </row>
    <row r="376" spans="1:7">
      <c r="A376" s="9">
        <v>374</v>
      </c>
      <c r="B376" s="2" t="s">
        <v>460</v>
      </c>
      <c r="C376" s="2" t="s">
        <v>469</v>
      </c>
      <c r="D376" s="10" t="s">
        <v>2073</v>
      </c>
      <c r="E376" s="2" t="s">
        <v>468</v>
      </c>
      <c r="F376" s="11" t="s">
        <v>2523</v>
      </c>
      <c r="G376" s="11" t="str">
        <f>"19329"</f>
        <v>19329</v>
      </c>
    </row>
    <row r="377" spans="1:7">
      <c r="A377" s="9">
        <v>375</v>
      </c>
      <c r="B377" s="2" t="s">
        <v>460</v>
      </c>
      <c r="C377" s="2" t="s">
        <v>471</v>
      </c>
      <c r="D377" s="10" t="s">
        <v>2074</v>
      </c>
      <c r="E377" s="2" t="s">
        <v>470</v>
      </c>
      <c r="F377" s="11" t="s">
        <v>2524</v>
      </c>
      <c r="G377" s="11" t="str">
        <f>"63855"</f>
        <v>63855</v>
      </c>
    </row>
    <row r="378" spans="1:7">
      <c r="A378" s="9">
        <v>376</v>
      </c>
      <c r="B378" s="2" t="s">
        <v>460</v>
      </c>
      <c r="C378" s="2" t="s">
        <v>471</v>
      </c>
      <c r="D378" s="10" t="s">
        <v>2074</v>
      </c>
      <c r="E378" s="2" t="s">
        <v>472</v>
      </c>
      <c r="F378" s="11" t="s">
        <v>2524</v>
      </c>
      <c r="G378" s="11" t="str">
        <f>"63855"</f>
        <v>63855</v>
      </c>
    </row>
    <row r="379" spans="1:7">
      <c r="A379" s="9">
        <v>377</v>
      </c>
      <c r="B379" s="2" t="s">
        <v>460</v>
      </c>
      <c r="C379" s="2" t="s">
        <v>471</v>
      </c>
      <c r="D379" s="10" t="s">
        <v>2074</v>
      </c>
      <c r="E379" s="2" t="s">
        <v>473</v>
      </c>
      <c r="F379" s="11" t="s">
        <v>2524</v>
      </c>
      <c r="G379" s="11" t="str">
        <f>"63855"</f>
        <v>63855</v>
      </c>
    </row>
    <row r="380" spans="1:7">
      <c r="A380" s="9">
        <v>378</v>
      </c>
      <c r="B380" s="2" t="s">
        <v>460</v>
      </c>
      <c r="C380" s="2" t="s">
        <v>471</v>
      </c>
      <c r="D380" s="10" t="s">
        <v>2074</v>
      </c>
      <c r="E380" s="2" t="s">
        <v>474</v>
      </c>
      <c r="F380" s="11" t="s">
        <v>2524</v>
      </c>
      <c r="G380" s="11" t="str">
        <f>"63855"</f>
        <v>63855</v>
      </c>
    </row>
    <row r="381" spans="1:7" ht="37.5">
      <c r="A381" s="9">
        <v>379</v>
      </c>
      <c r="B381" s="2" t="s">
        <v>460</v>
      </c>
      <c r="C381" s="2" t="s">
        <v>471</v>
      </c>
      <c r="D381" s="10" t="s">
        <v>1409</v>
      </c>
      <c r="E381" s="2" t="s">
        <v>475</v>
      </c>
      <c r="F381" s="12" t="s">
        <v>2525</v>
      </c>
      <c r="G381" s="12" t="str">
        <f>"27753"</f>
        <v>27753</v>
      </c>
    </row>
    <row r="382" spans="1:7">
      <c r="A382" s="9">
        <v>380</v>
      </c>
      <c r="B382" s="2" t="s">
        <v>460</v>
      </c>
      <c r="C382" s="2" t="s">
        <v>476</v>
      </c>
      <c r="D382" s="10" t="s">
        <v>477</v>
      </c>
      <c r="E382" s="2" t="s">
        <v>83</v>
      </c>
      <c r="F382" s="11" t="s">
        <v>2526</v>
      </c>
      <c r="G382" s="11" t="str">
        <f t="shared" ref="G382:G387" si="7">"97725"</f>
        <v>97725</v>
      </c>
    </row>
    <row r="383" spans="1:7">
      <c r="A383" s="9">
        <v>381</v>
      </c>
      <c r="B383" s="2" t="s">
        <v>460</v>
      </c>
      <c r="C383" s="2" t="s">
        <v>476</v>
      </c>
      <c r="D383" s="10" t="s">
        <v>477</v>
      </c>
      <c r="E383" s="2" t="s">
        <v>478</v>
      </c>
      <c r="F383" s="11" t="s">
        <v>2526</v>
      </c>
      <c r="G383" s="11" t="str">
        <f t="shared" si="7"/>
        <v>97725</v>
      </c>
    </row>
    <row r="384" spans="1:7">
      <c r="A384" s="9">
        <v>382</v>
      </c>
      <c r="B384" s="2" t="s">
        <v>460</v>
      </c>
      <c r="C384" s="2" t="s">
        <v>476</v>
      </c>
      <c r="D384" s="10" t="s">
        <v>477</v>
      </c>
      <c r="E384" s="2" t="s">
        <v>479</v>
      </c>
      <c r="F384" s="11" t="s">
        <v>2526</v>
      </c>
      <c r="G384" s="11" t="str">
        <f t="shared" si="7"/>
        <v>97725</v>
      </c>
    </row>
    <row r="385" spans="1:7">
      <c r="A385" s="9">
        <v>383</v>
      </c>
      <c r="B385" s="2" t="s">
        <v>460</v>
      </c>
      <c r="C385" s="2" t="s">
        <v>476</v>
      </c>
      <c r="D385" s="10" t="s">
        <v>477</v>
      </c>
      <c r="E385" s="2" t="s">
        <v>480</v>
      </c>
      <c r="F385" s="11" t="s">
        <v>2526</v>
      </c>
      <c r="G385" s="11" t="str">
        <f t="shared" si="7"/>
        <v>97725</v>
      </c>
    </row>
    <row r="386" spans="1:7">
      <c r="A386" s="9">
        <v>384</v>
      </c>
      <c r="B386" s="2" t="s">
        <v>460</v>
      </c>
      <c r="C386" s="2" t="s">
        <v>476</v>
      </c>
      <c r="D386" s="10" t="s">
        <v>477</v>
      </c>
      <c r="E386" s="2" t="s">
        <v>481</v>
      </c>
      <c r="F386" s="11" t="s">
        <v>2526</v>
      </c>
      <c r="G386" s="11" t="str">
        <f t="shared" si="7"/>
        <v>97725</v>
      </c>
    </row>
    <row r="387" spans="1:7">
      <c r="A387" s="9">
        <v>385</v>
      </c>
      <c r="B387" s="2" t="s">
        <v>460</v>
      </c>
      <c r="C387" s="2" t="s">
        <v>476</v>
      </c>
      <c r="D387" s="10" t="s">
        <v>477</v>
      </c>
      <c r="E387" s="2" t="s">
        <v>482</v>
      </c>
      <c r="F387" s="11" t="s">
        <v>2526</v>
      </c>
      <c r="G387" s="11" t="str">
        <f t="shared" si="7"/>
        <v>97725</v>
      </c>
    </row>
    <row r="388" spans="1:7" ht="37.5">
      <c r="A388" s="9">
        <v>386</v>
      </c>
      <c r="B388" s="13" t="s">
        <v>3286</v>
      </c>
      <c r="C388" s="13" t="s">
        <v>3287</v>
      </c>
      <c r="D388" s="13" t="s">
        <v>3288</v>
      </c>
      <c r="E388" s="13" t="s">
        <v>3289</v>
      </c>
      <c r="F388" s="11" t="s">
        <v>3787</v>
      </c>
      <c r="G388" s="11" t="str">
        <f>"79765"</f>
        <v>79765</v>
      </c>
    </row>
    <row r="389" spans="1:7">
      <c r="A389" s="9">
        <v>387</v>
      </c>
      <c r="B389" s="2" t="s">
        <v>485</v>
      </c>
      <c r="C389" s="2" t="s">
        <v>484</v>
      </c>
      <c r="D389" s="10" t="s">
        <v>486</v>
      </c>
      <c r="E389" s="2" t="s">
        <v>483</v>
      </c>
      <c r="F389" s="12" t="s">
        <v>2527</v>
      </c>
      <c r="G389" s="12" t="str">
        <f>"92918"</f>
        <v>92918</v>
      </c>
    </row>
    <row r="390" spans="1:7">
      <c r="A390" s="9">
        <v>388</v>
      </c>
      <c r="B390" s="2" t="s">
        <v>485</v>
      </c>
      <c r="C390" s="2" t="s">
        <v>488</v>
      </c>
      <c r="D390" s="10" t="s">
        <v>489</v>
      </c>
      <c r="E390" s="2" t="s">
        <v>487</v>
      </c>
      <c r="F390" s="11" t="s">
        <v>2528</v>
      </c>
      <c r="G390" s="11" t="str">
        <f>"47439"</f>
        <v>47439</v>
      </c>
    </row>
    <row r="391" spans="1:7">
      <c r="A391" s="9">
        <v>389</v>
      </c>
      <c r="B391" s="2" t="s">
        <v>485</v>
      </c>
      <c r="C391" s="2" t="s">
        <v>488</v>
      </c>
      <c r="D391" s="10" t="s">
        <v>491</v>
      </c>
      <c r="E391" s="2" t="s">
        <v>490</v>
      </c>
      <c r="F391" s="11" t="s">
        <v>2529</v>
      </c>
      <c r="G391" s="11" t="str">
        <f>"42063"</f>
        <v>42063</v>
      </c>
    </row>
    <row r="392" spans="1:7">
      <c r="A392" s="9">
        <v>390</v>
      </c>
      <c r="B392" s="2" t="s">
        <v>485</v>
      </c>
      <c r="C392" s="2" t="s">
        <v>488</v>
      </c>
      <c r="D392" s="10" t="s">
        <v>491</v>
      </c>
      <c r="E392" s="2" t="s">
        <v>492</v>
      </c>
      <c r="F392" s="11" t="s">
        <v>2529</v>
      </c>
      <c r="G392" s="11" t="str">
        <f>"42063"</f>
        <v>42063</v>
      </c>
    </row>
    <row r="393" spans="1:7">
      <c r="A393" s="9">
        <v>391</v>
      </c>
      <c r="B393" s="2" t="s">
        <v>485</v>
      </c>
      <c r="C393" s="2" t="s">
        <v>488</v>
      </c>
      <c r="D393" s="10" t="s">
        <v>494</v>
      </c>
      <c r="E393" s="2" t="s">
        <v>493</v>
      </c>
      <c r="F393" s="11" t="s">
        <v>2530</v>
      </c>
      <c r="G393" s="11" t="str">
        <f>"29302"</f>
        <v>29302</v>
      </c>
    </row>
    <row r="394" spans="1:7">
      <c r="A394" s="9">
        <v>392</v>
      </c>
      <c r="B394" s="2" t="s">
        <v>485</v>
      </c>
      <c r="C394" s="2" t="s">
        <v>488</v>
      </c>
      <c r="D394" s="10" t="s">
        <v>496</v>
      </c>
      <c r="E394" s="2" t="s">
        <v>495</v>
      </c>
      <c r="F394" s="11" t="s">
        <v>2531</v>
      </c>
      <c r="G394" s="11" t="str">
        <f>"87380"</f>
        <v>87380</v>
      </c>
    </row>
    <row r="395" spans="1:7">
      <c r="A395" s="9">
        <v>393</v>
      </c>
      <c r="B395" s="2" t="s">
        <v>485</v>
      </c>
      <c r="C395" s="2" t="s">
        <v>488</v>
      </c>
      <c r="D395" s="10" t="s">
        <v>498</v>
      </c>
      <c r="E395" s="2" t="s">
        <v>497</v>
      </c>
      <c r="F395" s="11" t="s">
        <v>2532</v>
      </c>
      <c r="G395" s="11" t="str">
        <f>"87130"</f>
        <v>87130</v>
      </c>
    </row>
    <row r="396" spans="1:7">
      <c r="A396" s="9">
        <v>394</v>
      </c>
      <c r="B396" s="2" t="s">
        <v>485</v>
      </c>
      <c r="C396" s="2" t="s">
        <v>500</v>
      </c>
      <c r="D396" s="10" t="s">
        <v>388</v>
      </c>
      <c r="E396" s="2" t="s">
        <v>499</v>
      </c>
      <c r="F396" s="11" t="s">
        <v>2533</v>
      </c>
      <c r="G396" s="11" t="str">
        <f>"29250"</f>
        <v>29250</v>
      </c>
    </row>
    <row r="397" spans="1:7">
      <c r="A397" s="9">
        <v>395</v>
      </c>
      <c r="B397" s="2" t="s">
        <v>485</v>
      </c>
      <c r="C397" s="2" t="s">
        <v>500</v>
      </c>
      <c r="D397" s="10" t="s">
        <v>388</v>
      </c>
      <c r="E397" s="2" t="s">
        <v>501</v>
      </c>
      <c r="F397" s="11" t="s">
        <v>2533</v>
      </c>
      <c r="G397" s="11" t="str">
        <f>"29250"</f>
        <v>29250</v>
      </c>
    </row>
    <row r="398" spans="1:7">
      <c r="A398" s="9">
        <v>396</v>
      </c>
      <c r="B398" s="2" t="s">
        <v>485</v>
      </c>
      <c r="C398" s="2" t="s">
        <v>500</v>
      </c>
      <c r="D398" s="10" t="s">
        <v>388</v>
      </c>
      <c r="E398" s="2" t="s">
        <v>502</v>
      </c>
      <c r="F398" s="11" t="s">
        <v>2533</v>
      </c>
      <c r="G398" s="11" t="str">
        <f>"29250"</f>
        <v>29250</v>
      </c>
    </row>
    <row r="399" spans="1:7">
      <c r="A399" s="9">
        <v>397</v>
      </c>
      <c r="B399" s="2" t="s">
        <v>485</v>
      </c>
      <c r="C399" s="2" t="s">
        <v>504</v>
      </c>
      <c r="D399" s="10" t="s">
        <v>505</v>
      </c>
      <c r="E399" s="2" t="s">
        <v>503</v>
      </c>
      <c r="F399" s="11" t="s">
        <v>2534</v>
      </c>
      <c r="G399" s="11" t="str">
        <f>"77675"</f>
        <v>77675</v>
      </c>
    </row>
    <row r="400" spans="1:7" ht="37.5">
      <c r="A400" s="9">
        <v>398</v>
      </c>
      <c r="B400" s="2" t="s">
        <v>485</v>
      </c>
      <c r="C400" s="2" t="s">
        <v>504</v>
      </c>
      <c r="D400" s="10" t="s">
        <v>507</v>
      </c>
      <c r="E400" s="2" t="s">
        <v>506</v>
      </c>
      <c r="F400" s="12" t="s">
        <v>2535</v>
      </c>
      <c r="G400" s="12" t="str">
        <f>"55639"</f>
        <v>55639</v>
      </c>
    </row>
    <row r="401" spans="1:7">
      <c r="A401" s="9">
        <v>399</v>
      </c>
      <c r="B401" s="2" t="s">
        <v>485</v>
      </c>
      <c r="C401" s="2" t="s">
        <v>509</v>
      </c>
      <c r="D401" s="10" t="s">
        <v>510</v>
      </c>
      <c r="E401" s="2" t="s">
        <v>508</v>
      </c>
      <c r="F401" s="11" t="s">
        <v>2536</v>
      </c>
      <c r="G401" s="11" t="str">
        <f>"33289"</f>
        <v>33289</v>
      </c>
    </row>
    <row r="402" spans="1:7">
      <c r="A402" s="9">
        <v>400</v>
      </c>
      <c r="B402" s="2" t="s">
        <v>485</v>
      </c>
      <c r="C402" s="2" t="s">
        <v>509</v>
      </c>
      <c r="D402" s="10" t="s">
        <v>510</v>
      </c>
      <c r="E402" s="2" t="s">
        <v>511</v>
      </c>
      <c r="F402" s="11" t="s">
        <v>2536</v>
      </c>
      <c r="G402" s="11" t="str">
        <f>"33289"</f>
        <v>33289</v>
      </c>
    </row>
    <row r="403" spans="1:7">
      <c r="A403" s="9">
        <v>401</v>
      </c>
      <c r="B403" s="2" t="s">
        <v>485</v>
      </c>
      <c r="C403" s="2" t="s">
        <v>509</v>
      </c>
      <c r="D403" s="10" t="s">
        <v>510</v>
      </c>
      <c r="E403" s="2" t="s">
        <v>512</v>
      </c>
      <c r="F403" s="11" t="s">
        <v>2536</v>
      </c>
      <c r="G403" s="11" t="str">
        <f>"33289"</f>
        <v>33289</v>
      </c>
    </row>
    <row r="404" spans="1:7">
      <c r="A404" s="9">
        <v>402</v>
      </c>
      <c r="B404" s="2" t="s">
        <v>485</v>
      </c>
      <c r="C404" s="2" t="s">
        <v>509</v>
      </c>
      <c r="D404" s="10" t="s">
        <v>510</v>
      </c>
      <c r="E404" s="2" t="s">
        <v>513</v>
      </c>
      <c r="F404" s="11" t="s">
        <v>2536</v>
      </c>
      <c r="G404" s="11" t="str">
        <f>"33289"</f>
        <v>33289</v>
      </c>
    </row>
    <row r="405" spans="1:7">
      <c r="A405" s="9">
        <v>403</v>
      </c>
      <c r="B405" s="2" t="s">
        <v>485</v>
      </c>
      <c r="C405" s="2" t="s">
        <v>509</v>
      </c>
      <c r="D405" s="10" t="s">
        <v>515</v>
      </c>
      <c r="E405" s="2" t="s">
        <v>514</v>
      </c>
      <c r="F405" s="11" t="s">
        <v>2537</v>
      </c>
      <c r="G405" s="11" t="str">
        <f>"301230"</f>
        <v>301230</v>
      </c>
    </row>
    <row r="406" spans="1:7">
      <c r="A406" s="9">
        <v>404</v>
      </c>
      <c r="B406" s="2" t="s">
        <v>485</v>
      </c>
      <c r="C406" s="2" t="s">
        <v>509</v>
      </c>
      <c r="D406" s="10" t="s">
        <v>515</v>
      </c>
      <c r="E406" s="2" t="s">
        <v>516</v>
      </c>
      <c r="F406" s="11" t="s">
        <v>2537</v>
      </c>
      <c r="G406" s="11" t="str">
        <f>"301230"</f>
        <v>301230</v>
      </c>
    </row>
    <row r="407" spans="1:7">
      <c r="A407" s="9">
        <v>405</v>
      </c>
      <c r="B407" s="2" t="s">
        <v>485</v>
      </c>
      <c r="C407" s="2" t="s">
        <v>518</v>
      </c>
      <c r="D407" s="10" t="s">
        <v>519</v>
      </c>
      <c r="E407" s="2" t="s">
        <v>517</v>
      </c>
      <c r="F407" s="11" t="s">
        <v>2538</v>
      </c>
      <c r="G407" s="11" t="str">
        <f>"60742"</f>
        <v>60742</v>
      </c>
    </row>
    <row r="408" spans="1:7">
      <c r="A408" s="9">
        <v>406</v>
      </c>
      <c r="B408" s="2" t="s">
        <v>485</v>
      </c>
      <c r="C408" s="2" t="s">
        <v>518</v>
      </c>
      <c r="D408" s="10" t="s">
        <v>519</v>
      </c>
      <c r="E408" s="2" t="s">
        <v>520</v>
      </c>
      <c r="F408" s="11" t="s">
        <v>2538</v>
      </c>
      <c r="G408" s="11" t="str">
        <f>"60742"</f>
        <v>60742</v>
      </c>
    </row>
    <row r="409" spans="1:7">
      <c r="A409" s="9">
        <v>407</v>
      </c>
      <c r="B409" s="2" t="s">
        <v>485</v>
      </c>
      <c r="C409" s="2" t="s">
        <v>348</v>
      </c>
      <c r="D409" s="10" t="s">
        <v>522</v>
      </c>
      <c r="E409" s="2" t="s">
        <v>521</v>
      </c>
      <c r="F409" s="11" t="s">
        <v>2539</v>
      </c>
      <c r="G409" s="11" t="str">
        <f>"49297"</f>
        <v>49297</v>
      </c>
    </row>
    <row r="410" spans="1:7" ht="37.5">
      <c r="A410" s="9">
        <v>408</v>
      </c>
      <c r="B410" s="2" t="s">
        <v>485</v>
      </c>
      <c r="C410" s="2" t="s">
        <v>348</v>
      </c>
      <c r="D410" s="10" t="s">
        <v>524</v>
      </c>
      <c r="E410" s="2" t="s">
        <v>523</v>
      </c>
      <c r="F410" s="12" t="s">
        <v>2540</v>
      </c>
      <c r="G410" s="12" t="str">
        <f>"32932"</f>
        <v>32932</v>
      </c>
    </row>
    <row r="411" spans="1:7">
      <c r="A411" s="9">
        <v>409</v>
      </c>
      <c r="B411" s="2" t="s">
        <v>485</v>
      </c>
      <c r="C411" s="2" t="s">
        <v>348</v>
      </c>
      <c r="D411" s="10" t="s">
        <v>526</v>
      </c>
      <c r="E411" s="2" t="s">
        <v>525</v>
      </c>
      <c r="F411" s="11" t="s">
        <v>2541</v>
      </c>
      <c r="G411" s="11" t="str">
        <f>"34615"</f>
        <v>34615</v>
      </c>
    </row>
    <row r="412" spans="1:7" ht="37.5">
      <c r="A412" s="9">
        <v>410</v>
      </c>
      <c r="B412" s="2" t="s">
        <v>485</v>
      </c>
      <c r="C412" s="2" t="s">
        <v>348</v>
      </c>
      <c r="D412" s="10" t="s">
        <v>526</v>
      </c>
      <c r="E412" s="2" t="s">
        <v>527</v>
      </c>
      <c r="F412" s="12" t="s">
        <v>2541</v>
      </c>
      <c r="G412" s="12" t="str">
        <f>"34615"</f>
        <v>34615</v>
      </c>
    </row>
    <row r="413" spans="1:7">
      <c r="A413" s="9">
        <v>411</v>
      </c>
      <c r="B413" s="2" t="s">
        <v>485</v>
      </c>
      <c r="C413" s="2" t="s">
        <v>529</v>
      </c>
      <c r="D413" s="10" t="s">
        <v>530</v>
      </c>
      <c r="E413" s="2" t="s">
        <v>528</v>
      </c>
      <c r="F413" s="11" t="s">
        <v>2542</v>
      </c>
      <c r="G413" s="11" t="str">
        <f>"13601"</f>
        <v>13601</v>
      </c>
    </row>
    <row r="414" spans="1:7">
      <c r="A414" s="9">
        <v>412</v>
      </c>
      <c r="B414" s="2" t="s">
        <v>485</v>
      </c>
      <c r="C414" s="2" t="s">
        <v>529</v>
      </c>
      <c r="D414" s="10" t="s">
        <v>530</v>
      </c>
      <c r="E414" s="2" t="s">
        <v>531</v>
      </c>
      <c r="F414" s="11" t="s">
        <v>2542</v>
      </c>
      <c r="G414" s="11" t="str">
        <f>"13601"</f>
        <v>13601</v>
      </c>
    </row>
    <row r="415" spans="1:7">
      <c r="A415" s="9">
        <v>413</v>
      </c>
      <c r="B415" s="2" t="s">
        <v>485</v>
      </c>
      <c r="C415" s="2" t="s">
        <v>533</v>
      </c>
      <c r="D415" s="10" t="s">
        <v>534</v>
      </c>
      <c r="E415" s="2" t="s">
        <v>532</v>
      </c>
      <c r="F415" s="11" t="s">
        <v>2543</v>
      </c>
      <c r="G415" s="11" t="str">
        <f>"24659"</f>
        <v>24659</v>
      </c>
    </row>
    <row r="416" spans="1:7">
      <c r="A416" s="9">
        <v>414</v>
      </c>
      <c r="B416" s="2" t="s">
        <v>485</v>
      </c>
      <c r="C416" s="2" t="s">
        <v>533</v>
      </c>
      <c r="D416" s="10" t="s">
        <v>534</v>
      </c>
      <c r="E416" s="2" t="s">
        <v>535</v>
      </c>
      <c r="F416" s="11" t="s">
        <v>2543</v>
      </c>
      <c r="G416" s="11" t="str">
        <f>"24659"</f>
        <v>24659</v>
      </c>
    </row>
    <row r="417" spans="1:7">
      <c r="A417" s="9">
        <v>415</v>
      </c>
      <c r="B417" s="2" t="s">
        <v>485</v>
      </c>
      <c r="C417" s="2" t="s">
        <v>537</v>
      </c>
      <c r="D417" s="10" t="s">
        <v>538</v>
      </c>
      <c r="E417" s="2" t="s">
        <v>536</v>
      </c>
      <c r="F417" s="11" t="s">
        <v>2544</v>
      </c>
      <c r="G417" s="11" t="str">
        <f>"66281"</f>
        <v>66281</v>
      </c>
    </row>
    <row r="418" spans="1:7">
      <c r="A418" s="9">
        <v>416</v>
      </c>
      <c r="B418" s="2" t="s">
        <v>485</v>
      </c>
      <c r="C418" s="2" t="s">
        <v>537</v>
      </c>
      <c r="D418" s="10" t="s">
        <v>538</v>
      </c>
      <c r="E418" s="2" t="s">
        <v>539</v>
      </c>
      <c r="F418" s="11" t="s">
        <v>2544</v>
      </c>
      <c r="G418" s="11" t="str">
        <f>"66281"</f>
        <v>66281</v>
      </c>
    </row>
    <row r="419" spans="1:7">
      <c r="A419" s="9">
        <v>417</v>
      </c>
      <c r="B419" s="2" t="s">
        <v>485</v>
      </c>
      <c r="C419" s="2" t="s">
        <v>537</v>
      </c>
      <c r="D419" s="10" t="s">
        <v>538</v>
      </c>
      <c r="E419" s="2" t="s">
        <v>540</v>
      </c>
      <c r="F419" s="11" t="s">
        <v>2544</v>
      </c>
      <c r="G419" s="11" t="str">
        <f>"66281"</f>
        <v>66281</v>
      </c>
    </row>
    <row r="420" spans="1:7">
      <c r="A420" s="9">
        <v>418</v>
      </c>
      <c r="B420" s="2" t="s">
        <v>485</v>
      </c>
      <c r="C420" s="2" t="s">
        <v>537</v>
      </c>
      <c r="D420" s="10" t="s">
        <v>538</v>
      </c>
      <c r="E420" s="2" t="s">
        <v>541</v>
      </c>
      <c r="F420" s="11" t="s">
        <v>2544</v>
      </c>
      <c r="G420" s="11" t="str">
        <f>"66281"</f>
        <v>66281</v>
      </c>
    </row>
    <row r="421" spans="1:7">
      <c r="A421" s="9">
        <v>419</v>
      </c>
      <c r="B421" s="2" t="s">
        <v>485</v>
      </c>
      <c r="C421" s="2" t="s">
        <v>537</v>
      </c>
      <c r="D421" s="10" t="s">
        <v>538</v>
      </c>
      <c r="E421" s="2" t="s">
        <v>542</v>
      </c>
      <c r="F421" s="11" t="s">
        <v>2544</v>
      </c>
      <c r="G421" s="11" t="str">
        <f>"66281"</f>
        <v>66281</v>
      </c>
    </row>
    <row r="422" spans="1:7">
      <c r="A422" s="9">
        <v>420</v>
      </c>
      <c r="B422" s="4" t="s">
        <v>3290</v>
      </c>
      <c r="C422" s="4" t="s">
        <v>3291</v>
      </c>
      <c r="D422" s="4" t="s">
        <v>3292</v>
      </c>
      <c r="E422" s="4" t="s">
        <v>3293</v>
      </c>
      <c r="F422" s="11" t="s">
        <v>3788</v>
      </c>
      <c r="G422" s="11" t="str">
        <f>"50226"</f>
        <v>50226</v>
      </c>
    </row>
    <row r="423" spans="1:7">
      <c r="A423" s="9">
        <v>421</v>
      </c>
      <c r="B423" s="4" t="s">
        <v>3290</v>
      </c>
      <c r="C423" s="4" t="s">
        <v>3294</v>
      </c>
      <c r="D423" s="4" t="s">
        <v>3295</v>
      </c>
      <c r="E423" s="4" t="s">
        <v>3296</v>
      </c>
      <c r="F423" s="11" t="s">
        <v>3789</v>
      </c>
      <c r="G423" s="11" t="str">
        <f>"38925"</f>
        <v>38925</v>
      </c>
    </row>
    <row r="424" spans="1:7">
      <c r="A424" s="9">
        <v>422</v>
      </c>
      <c r="B424" s="4" t="s">
        <v>3290</v>
      </c>
      <c r="C424" s="4" t="s">
        <v>3297</v>
      </c>
      <c r="D424" s="4" t="s">
        <v>3298</v>
      </c>
      <c r="E424" s="4" t="s">
        <v>3299</v>
      </c>
      <c r="F424" s="11" t="s">
        <v>3790</v>
      </c>
      <c r="G424" s="11" t="str">
        <f>"64940"</f>
        <v>64940</v>
      </c>
    </row>
    <row r="425" spans="1:7">
      <c r="A425" s="9">
        <v>423</v>
      </c>
      <c r="B425" s="4" t="s">
        <v>3290</v>
      </c>
      <c r="C425" s="4" t="s">
        <v>3300</v>
      </c>
      <c r="D425" s="4" t="s">
        <v>3301</v>
      </c>
      <c r="E425" s="4" t="s">
        <v>3302</v>
      </c>
      <c r="F425" s="11" t="s">
        <v>3791</v>
      </c>
      <c r="G425" s="11" t="str">
        <f>"27482"</f>
        <v>27482</v>
      </c>
    </row>
    <row r="426" spans="1:7">
      <c r="A426" s="9">
        <v>424</v>
      </c>
      <c r="B426" s="4" t="s">
        <v>3290</v>
      </c>
      <c r="C426" s="4" t="s">
        <v>3303</v>
      </c>
      <c r="D426" s="4" t="s">
        <v>3304</v>
      </c>
      <c r="E426" s="4" t="s">
        <v>3305</v>
      </c>
      <c r="F426" s="11" t="s">
        <v>3792</v>
      </c>
      <c r="G426" s="11" t="str">
        <f>"73975"</f>
        <v>73975</v>
      </c>
    </row>
    <row r="427" spans="1:7" ht="37.5">
      <c r="A427" s="9">
        <v>425</v>
      </c>
      <c r="B427" s="4" t="s">
        <v>3290</v>
      </c>
      <c r="C427" s="4" t="s">
        <v>3306</v>
      </c>
      <c r="D427" s="4" t="s">
        <v>3307</v>
      </c>
      <c r="E427" s="4" t="s">
        <v>3308</v>
      </c>
      <c r="F427" s="11" t="s">
        <v>3793</v>
      </c>
      <c r="G427" s="11" t="str">
        <f>"80350"</f>
        <v>80350</v>
      </c>
    </row>
    <row r="428" spans="1:7">
      <c r="A428" s="9">
        <v>426</v>
      </c>
      <c r="B428" s="4" t="s">
        <v>3290</v>
      </c>
      <c r="C428" s="4" t="s">
        <v>3306</v>
      </c>
      <c r="D428" s="4" t="s">
        <v>3307</v>
      </c>
      <c r="E428" s="4" t="s">
        <v>3309</v>
      </c>
      <c r="F428" s="11" t="s">
        <v>3793</v>
      </c>
      <c r="G428" s="11" t="str">
        <f>"80350"</f>
        <v>80350</v>
      </c>
    </row>
    <row r="429" spans="1:7">
      <c r="A429" s="9">
        <v>427</v>
      </c>
      <c r="B429" s="4" t="s">
        <v>3290</v>
      </c>
      <c r="C429" s="4" t="s">
        <v>3310</v>
      </c>
      <c r="D429" s="4" t="s">
        <v>3311</v>
      </c>
      <c r="E429" s="4" t="s">
        <v>3312</v>
      </c>
      <c r="F429" s="11" t="s">
        <v>3794</v>
      </c>
      <c r="G429" s="11" t="str">
        <f>"58564"</f>
        <v>58564</v>
      </c>
    </row>
    <row r="430" spans="1:7">
      <c r="A430" s="9">
        <v>428</v>
      </c>
      <c r="B430" s="4" t="s">
        <v>3290</v>
      </c>
      <c r="C430" s="4" t="s">
        <v>3310</v>
      </c>
      <c r="D430" s="4" t="s">
        <v>3313</v>
      </c>
      <c r="E430" s="4" t="s">
        <v>164</v>
      </c>
      <c r="F430" s="11" t="s">
        <v>3795</v>
      </c>
      <c r="G430" s="11" t="str">
        <f>"87157"</f>
        <v>87157</v>
      </c>
    </row>
    <row r="431" spans="1:7" ht="37.5">
      <c r="A431" s="9">
        <v>429</v>
      </c>
      <c r="B431" s="4" t="s">
        <v>3290</v>
      </c>
      <c r="C431" s="4" t="s">
        <v>3314</v>
      </c>
      <c r="D431" s="4" t="s">
        <v>3315</v>
      </c>
      <c r="E431" s="4" t="s">
        <v>3316</v>
      </c>
      <c r="F431" s="11" t="s">
        <v>3796</v>
      </c>
      <c r="G431" s="11" t="str">
        <f>"21510"</f>
        <v>21510</v>
      </c>
    </row>
    <row r="432" spans="1:7" ht="37.5">
      <c r="A432" s="9">
        <v>430</v>
      </c>
      <c r="B432" s="2" t="s">
        <v>545</v>
      </c>
      <c r="C432" s="2" t="s">
        <v>544</v>
      </c>
      <c r="D432" s="10" t="s">
        <v>546</v>
      </c>
      <c r="E432" s="2" t="s">
        <v>543</v>
      </c>
      <c r="F432" s="12" t="s">
        <v>2545</v>
      </c>
      <c r="G432" s="12" t="str">
        <f>"13878"</f>
        <v>13878</v>
      </c>
    </row>
    <row r="433" spans="1:7">
      <c r="A433" s="9">
        <v>431</v>
      </c>
      <c r="B433" s="2" t="s">
        <v>545</v>
      </c>
      <c r="C433" s="2" t="s">
        <v>548</v>
      </c>
      <c r="D433" s="10" t="s">
        <v>549</v>
      </c>
      <c r="E433" s="2" t="s">
        <v>547</v>
      </c>
      <c r="F433" s="11" t="s">
        <v>2546</v>
      </c>
      <c r="G433" s="11" t="str">
        <f>"58723"</f>
        <v>58723</v>
      </c>
    </row>
    <row r="434" spans="1:7">
      <c r="A434" s="9">
        <v>432</v>
      </c>
      <c r="B434" s="2" t="s">
        <v>545</v>
      </c>
      <c r="C434" s="2" t="s">
        <v>551</v>
      </c>
      <c r="D434" s="10" t="s">
        <v>552</v>
      </c>
      <c r="E434" s="2" t="s">
        <v>550</v>
      </c>
      <c r="F434" s="11" t="s">
        <v>2547</v>
      </c>
      <c r="G434" s="11" t="str">
        <f>"94972"</f>
        <v>94972</v>
      </c>
    </row>
    <row r="435" spans="1:7" ht="37.5">
      <c r="A435" s="9">
        <v>433</v>
      </c>
      <c r="B435" s="2" t="s">
        <v>545</v>
      </c>
      <c r="C435" s="2" t="s">
        <v>551</v>
      </c>
      <c r="D435" s="10" t="s">
        <v>554</v>
      </c>
      <c r="E435" s="2" t="s">
        <v>553</v>
      </c>
      <c r="F435" s="12" t="s">
        <v>2548</v>
      </c>
      <c r="G435" s="12" t="str">
        <f>"27921"</f>
        <v>27921</v>
      </c>
    </row>
    <row r="436" spans="1:7">
      <c r="A436" s="9">
        <v>434</v>
      </c>
      <c r="B436" s="2" t="s">
        <v>545</v>
      </c>
      <c r="C436" s="2" t="s">
        <v>551</v>
      </c>
      <c r="D436" s="10" t="s">
        <v>556</v>
      </c>
      <c r="E436" s="2" t="s">
        <v>555</v>
      </c>
      <c r="F436" s="11" t="s">
        <v>2549</v>
      </c>
      <c r="G436" s="11" t="str">
        <f>"23802"</f>
        <v>23802</v>
      </c>
    </row>
    <row r="437" spans="1:7">
      <c r="A437" s="9">
        <v>435</v>
      </c>
      <c r="B437" s="2" t="s">
        <v>545</v>
      </c>
      <c r="C437" s="2" t="s">
        <v>558</v>
      </c>
      <c r="D437" s="10" t="s">
        <v>559</v>
      </c>
      <c r="E437" s="2" t="s">
        <v>557</v>
      </c>
      <c r="F437" s="11" t="s">
        <v>2550</v>
      </c>
      <c r="G437" s="11" t="str">
        <f>"75902"</f>
        <v>75902</v>
      </c>
    </row>
    <row r="438" spans="1:7">
      <c r="A438" s="9">
        <v>436</v>
      </c>
      <c r="B438" s="2" t="s">
        <v>545</v>
      </c>
      <c r="C438" s="2" t="s">
        <v>558</v>
      </c>
      <c r="D438" s="10" t="s">
        <v>559</v>
      </c>
      <c r="E438" s="2" t="s">
        <v>560</v>
      </c>
      <c r="F438" s="11" t="s">
        <v>2550</v>
      </c>
      <c r="G438" s="11" t="str">
        <f>"75902"</f>
        <v>75902</v>
      </c>
    </row>
    <row r="439" spans="1:7">
      <c r="A439" s="9">
        <v>437</v>
      </c>
      <c r="B439" s="2" t="s">
        <v>545</v>
      </c>
      <c r="C439" s="2" t="s">
        <v>558</v>
      </c>
      <c r="D439" s="10" t="s">
        <v>559</v>
      </c>
      <c r="E439" s="2" t="s">
        <v>561</v>
      </c>
      <c r="F439" s="11" t="s">
        <v>2550</v>
      </c>
      <c r="G439" s="11" t="str">
        <f>"75902"</f>
        <v>75902</v>
      </c>
    </row>
    <row r="440" spans="1:7">
      <c r="A440" s="9">
        <v>438</v>
      </c>
      <c r="B440" s="2" t="s">
        <v>545</v>
      </c>
      <c r="C440" s="2" t="s">
        <v>563</v>
      </c>
      <c r="D440" s="10" t="s">
        <v>564</v>
      </c>
      <c r="E440" s="2" t="s">
        <v>562</v>
      </c>
      <c r="F440" s="11" t="s">
        <v>2551</v>
      </c>
      <c r="G440" s="11" t="str">
        <f>"18800"</f>
        <v>18800</v>
      </c>
    </row>
    <row r="441" spans="1:7">
      <c r="A441" s="9">
        <v>439</v>
      </c>
      <c r="B441" s="2" t="s">
        <v>545</v>
      </c>
      <c r="C441" s="2" t="s">
        <v>566</v>
      </c>
      <c r="D441" s="10" t="s">
        <v>567</v>
      </c>
      <c r="E441" s="2" t="s">
        <v>565</v>
      </c>
      <c r="F441" s="11" t="s">
        <v>2552</v>
      </c>
      <c r="G441" s="11" t="str">
        <f>"13382"</f>
        <v>13382</v>
      </c>
    </row>
    <row r="442" spans="1:7">
      <c r="A442" s="9">
        <v>440</v>
      </c>
      <c r="B442" s="2" t="s">
        <v>545</v>
      </c>
      <c r="C442" s="2" t="s">
        <v>566</v>
      </c>
      <c r="D442" s="10" t="s">
        <v>569</v>
      </c>
      <c r="E442" s="2" t="s">
        <v>568</v>
      </c>
      <c r="F442" s="11" t="s">
        <v>2553</v>
      </c>
      <c r="G442" s="11" t="str">
        <f>"18208"</f>
        <v>18208</v>
      </c>
    </row>
    <row r="443" spans="1:7">
      <c r="A443" s="9">
        <v>441</v>
      </c>
      <c r="B443" s="2" t="s">
        <v>545</v>
      </c>
      <c r="C443" s="2" t="s">
        <v>571</v>
      </c>
      <c r="D443" s="10" t="s">
        <v>572</v>
      </c>
      <c r="E443" s="2" t="s">
        <v>570</v>
      </c>
      <c r="F443" s="11" t="s">
        <v>2554</v>
      </c>
      <c r="G443" s="11" t="str">
        <f>"18417"</f>
        <v>18417</v>
      </c>
    </row>
    <row r="444" spans="1:7">
      <c r="A444" s="9">
        <v>442</v>
      </c>
      <c r="B444" s="2" t="s">
        <v>545</v>
      </c>
      <c r="C444" s="2" t="s">
        <v>574</v>
      </c>
      <c r="D444" s="10" t="s">
        <v>575</v>
      </c>
      <c r="E444" s="2" t="s">
        <v>573</v>
      </c>
      <c r="F444" s="11" t="s">
        <v>2555</v>
      </c>
      <c r="G444" s="11" t="str">
        <f>"85018"</f>
        <v>85018</v>
      </c>
    </row>
    <row r="445" spans="1:7">
      <c r="A445" s="9">
        <v>443</v>
      </c>
      <c r="B445" s="2" t="s">
        <v>545</v>
      </c>
      <c r="C445" s="2" t="s">
        <v>577</v>
      </c>
      <c r="D445" s="10" t="s">
        <v>578</v>
      </c>
      <c r="E445" s="2" t="s">
        <v>576</v>
      </c>
      <c r="F445" s="11" t="s">
        <v>2556</v>
      </c>
      <c r="G445" s="11" t="str">
        <f>"57004"</f>
        <v>57004</v>
      </c>
    </row>
    <row r="446" spans="1:7">
      <c r="A446" s="9">
        <v>444</v>
      </c>
      <c r="B446" s="2" t="s">
        <v>545</v>
      </c>
      <c r="C446" s="2" t="s">
        <v>580</v>
      </c>
      <c r="D446" s="10" t="s">
        <v>581</v>
      </c>
      <c r="E446" s="2" t="s">
        <v>579</v>
      </c>
      <c r="F446" s="11" t="s">
        <v>2557</v>
      </c>
      <c r="G446" s="11" t="str">
        <f>"11892"</f>
        <v>11892</v>
      </c>
    </row>
    <row r="447" spans="1:7">
      <c r="A447" s="9">
        <v>445</v>
      </c>
      <c r="B447" s="2" t="s">
        <v>545</v>
      </c>
      <c r="C447" s="2" t="s">
        <v>583</v>
      </c>
      <c r="D447" s="10" t="s">
        <v>584</v>
      </c>
      <c r="E447" s="2" t="s">
        <v>582</v>
      </c>
      <c r="F447" s="11" t="s">
        <v>2558</v>
      </c>
      <c r="G447" s="11" t="str">
        <f>"32586"</f>
        <v>32586</v>
      </c>
    </row>
    <row r="448" spans="1:7">
      <c r="A448" s="9">
        <v>446</v>
      </c>
      <c r="B448" s="2" t="s">
        <v>545</v>
      </c>
      <c r="C448" s="2" t="s">
        <v>586</v>
      </c>
      <c r="D448" s="10" t="s">
        <v>587</v>
      </c>
      <c r="E448" s="2" t="s">
        <v>585</v>
      </c>
      <c r="F448" s="11" t="s">
        <v>2559</v>
      </c>
      <c r="G448" s="11" t="str">
        <f>"70422"</f>
        <v>70422</v>
      </c>
    </row>
    <row r="449" spans="1:7">
      <c r="A449" s="9">
        <v>447</v>
      </c>
      <c r="B449" s="2" t="s">
        <v>545</v>
      </c>
      <c r="C449" s="2" t="s">
        <v>589</v>
      </c>
      <c r="D449" s="10" t="s">
        <v>590</v>
      </c>
      <c r="E449" s="2" t="s">
        <v>588</v>
      </c>
      <c r="F449" s="11" t="s">
        <v>2560</v>
      </c>
      <c r="G449" s="11" t="str">
        <f>"93231"</f>
        <v>93231</v>
      </c>
    </row>
    <row r="450" spans="1:7">
      <c r="A450" s="9">
        <v>448</v>
      </c>
      <c r="B450" s="2" t="s">
        <v>545</v>
      </c>
      <c r="C450" s="2" t="s">
        <v>592</v>
      </c>
      <c r="D450" s="10" t="s">
        <v>593</v>
      </c>
      <c r="E450" s="2" t="s">
        <v>591</v>
      </c>
      <c r="F450" s="11" t="s">
        <v>2561</v>
      </c>
      <c r="G450" s="11" t="str">
        <f>"47562"</f>
        <v>47562</v>
      </c>
    </row>
    <row r="451" spans="1:7">
      <c r="A451" s="9">
        <v>449</v>
      </c>
      <c r="B451" s="2" t="s">
        <v>545</v>
      </c>
      <c r="C451" s="2" t="s">
        <v>592</v>
      </c>
      <c r="D451" s="10" t="s">
        <v>593</v>
      </c>
      <c r="E451" s="2" t="s">
        <v>594</v>
      </c>
      <c r="F451" s="11" t="s">
        <v>2561</v>
      </c>
      <c r="G451" s="11" t="str">
        <f>"47562"</f>
        <v>47562</v>
      </c>
    </row>
    <row r="452" spans="1:7">
      <c r="A452" s="9">
        <v>450</v>
      </c>
      <c r="B452" s="2" t="s">
        <v>545</v>
      </c>
      <c r="C452" s="2" t="s">
        <v>592</v>
      </c>
      <c r="D452" s="10" t="s">
        <v>596</v>
      </c>
      <c r="E452" s="2" t="s">
        <v>595</v>
      </c>
      <c r="F452" s="11" t="s">
        <v>2562</v>
      </c>
      <c r="G452" s="11" t="str">
        <f>"33917"</f>
        <v>33917</v>
      </c>
    </row>
    <row r="453" spans="1:7">
      <c r="A453" s="9">
        <v>451</v>
      </c>
      <c r="B453" s="4" t="s">
        <v>3317</v>
      </c>
      <c r="C453" s="4" t="s">
        <v>3318</v>
      </c>
      <c r="D453" s="4" t="s">
        <v>3319</v>
      </c>
      <c r="E453" s="4" t="s">
        <v>3320</v>
      </c>
      <c r="F453" s="11" t="s">
        <v>3797</v>
      </c>
      <c r="G453" s="11" t="str">
        <f>"72379"</f>
        <v>72379</v>
      </c>
    </row>
    <row r="454" spans="1:7">
      <c r="A454" s="9">
        <v>452</v>
      </c>
      <c r="B454" s="4" t="s">
        <v>3317</v>
      </c>
      <c r="C454" s="4" t="s">
        <v>3318</v>
      </c>
      <c r="D454" s="4" t="s">
        <v>3321</v>
      </c>
      <c r="E454" s="4" t="s">
        <v>3322</v>
      </c>
      <c r="F454" s="11" t="s">
        <v>3798</v>
      </c>
      <c r="G454" s="11" t="str">
        <f t="shared" ref="G454:G459" si="8">"64646"</f>
        <v>64646</v>
      </c>
    </row>
    <row r="455" spans="1:7">
      <c r="A455" s="9">
        <v>453</v>
      </c>
      <c r="B455" s="4" t="s">
        <v>3317</v>
      </c>
      <c r="C455" s="4" t="s">
        <v>3318</v>
      </c>
      <c r="D455" s="4" t="s">
        <v>3321</v>
      </c>
      <c r="E455" s="4" t="s">
        <v>3323</v>
      </c>
      <c r="F455" s="11" t="s">
        <v>3798</v>
      </c>
      <c r="G455" s="11" t="str">
        <f t="shared" si="8"/>
        <v>64646</v>
      </c>
    </row>
    <row r="456" spans="1:7">
      <c r="A456" s="9">
        <v>454</v>
      </c>
      <c r="B456" s="4" t="s">
        <v>3317</v>
      </c>
      <c r="C456" s="4" t="s">
        <v>3318</v>
      </c>
      <c r="D456" s="4" t="s">
        <v>3321</v>
      </c>
      <c r="E456" s="4" t="s">
        <v>3324</v>
      </c>
      <c r="F456" s="11" t="s">
        <v>3798</v>
      </c>
      <c r="G456" s="11" t="str">
        <f t="shared" si="8"/>
        <v>64646</v>
      </c>
    </row>
    <row r="457" spans="1:7">
      <c r="A457" s="9">
        <v>455</v>
      </c>
      <c r="B457" s="4" t="s">
        <v>3317</v>
      </c>
      <c r="C457" s="4" t="s">
        <v>3318</v>
      </c>
      <c r="D457" s="4" t="s">
        <v>3321</v>
      </c>
      <c r="E457" s="4" t="s">
        <v>3325</v>
      </c>
      <c r="F457" s="11" t="s">
        <v>3798</v>
      </c>
      <c r="G457" s="11" t="str">
        <f t="shared" si="8"/>
        <v>64646</v>
      </c>
    </row>
    <row r="458" spans="1:7">
      <c r="A458" s="9">
        <v>456</v>
      </c>
      <c r="B458" s="4" t="s">
        <v>3317</v>
      </c>
      <c r="C458" s="4" t="s">
        <v>3318</v>
      </c>
      <c r="D458" s="4" t="s">
        <v>3321</v>
      </c>
      <c r="E458" s="4" t="s">
        <v>3326</v>
      </c>
      <c r="F458" s="11" t="s">
        <v>3798</v>
      </c>
      <c r="G458" s="11" t="str">
        <f t="shared" si="8"/>
        <v>64646</v>
      </c>
    </row>
    <row r="459" spans="1:7">
      <c r="A459" s="9">
        <v>457</v>
      </c>
      <c r="B459" s="4" t="s">
        <v>3317</v>
      </c>
      <c r="C459" s="4" t="s">
        <v>3318</v>
      </c>
      <c r="D459" s="4" t="s">
        <v>3321</v>
      </c>
      <c r="E459" s="4" t="s">
        <v>3327</v>
      </c>
      <c r="F459" s="11" t="s">
        <v>3798</v>
      </c>
      <c r="G459" s="11" t="str">
        <f t="shared" si="8"/>
        <v>64646</v>
      </c>
    </row>
    <row r="460" spans="1:7">
      <c r="A460" s="9">
        <v>458</v>
      </c>
      <c r="B460" s="4" t="s">
        <v>3317</v>
      </c>
      <c r="C460" s="4" t="s">
        <v>3328</v>
      </c>
      <c r="D460" s="4" t="s">
        <v>3329</v>
      </c>
      <c r="E460" s="4" t="s">
        <v>3330</v>
      </c>
      <c r="F460" s="11" t="s">
        <v>3799</v>
      </c>
      <c r="G460" s="11" t="str">
        <f>"56685"</f>
        <v>56685</v>
      </c>
    </row>
    <row r="461" spans="1:7">
      <c r="A461" s="9">
        <v>459</v>
      </c>
      <c r="B461" s="4" t="s">
        <v>3317</v>
      </c>
      <c r="C461" s="4" t="s">
        <v>3801</v>
      </c>
      <c r="D461" s="4" t="s">
        <v>3802</v>
      </c>
      <c r="E461" s="4" t="s">
        <v>3331</v>
      </c>
      <c r="F461" s="11" t="s">
        <v>3800</v>
      </c>
      <c r="G461" s="11" t="str">
        <f>"88460"</f>
        <v>88460</v>
      </c>
    </row>
    <row r="462" spans="1:7">
      <c r="A462" s="9">
        <v>460</v>
      </c>
      <c r="B462" s="2" t="s">
        <v>599</v>
      </c>
      <c r="C462" s="2" t="s">
        <v>598</v>
      </c>
      <c r="D462" s="10" t="s">
        <v>600</v>
      </c>
      <c r="E462" s="2" t="s">
        <v>597</v>
      </c>
      <c r="F462" s="16" t="s">
        <v>2563</v>
      </c>
      <c r="G462" s="16" t="str">
        <f>"19323"</f>
        <v>19323</v>
      </c>
    </row>
    <row r="463" spans="1:7">
      <c r="A463" s="9">
        <v>461</v>
      </c>
      <c r="B463" s="2" t="s">
        <v>599</v>
      </c>
      <c r="C463" s="2" t="s">
        <v>602</v>
      </c>
      <c r="D463" s="10" t="s">
        <v>2075</v>
      </c>
      <c r="E463" s="2" t="s">
        <v>601</v>
      </c>
      <c r="F463" s="16" t="s">
        <v>2564</v>
      </c>
      <c r="G463" s="16" t="str">
        <f>"57401"</f>
        <v>57401</v>
      </c>
    </row>
    <row r="464" spans="1:7">
      <c r="A464" s="9">
        <v>462</v>
      </c>
      <c r="B464" s="2" t="s">
        <v>599</v>
      </c>
      <c r="C464" s="2" t="s">
        <v>602</v>
      </c>
      <c r="D464" s="10" t="s">
        <v>2075</v>
      </c>
      <c r="E464" s="2" t="s">
        <v>603</v>
      </c>
      <c r="F464" s="16" t="s">
        <v>2564</v>
      </c>
      <c r="G464" s="16" t="str">
        <f>"57401"</f>
        <v>57401</v>
      </c>
    </row>
    <row r="465" spans="1:7">
      <c r="A465" s="9">
        <v>463</v>
      </c>
      <c r="B465" s="2" t="s">
        <v>599</v>
      </c>
      <c r="C465" s="2" t="s">
        <v>602</v>
      </c>
      <c r="D465" s="10" t="s">
        <v>2075</v>
      </c>
      <c r="E465" s="2" t="s">
        <v>604</v>
      </c>
      <c r="F465" s="16" t="s">
        <v>2564</v>
      </c>
      <c r="G465" s="16" t="str">
        <f>"57401"</f>
        <v>57401</v>
      </c>
    </row>
    <row r="466" spans="1:7">
      <c r="A466" s="9">
        <v>464</v>
      </c>
      <c r="B466" s="2" t="s">
        <v>599</v>
      </c>
      <c r="C466" s="2" t="s">
        <v>606</v>
      </c>
      <c r="D466" s="10" t="s">
        <v>2076</v>
      </c>
      <c r="E466" s="2" t="s">
        <v>605</v>
      </c>
      <c r="F466" s="16" t="s">
        <v>2565</v>
      </c>
      <c r="G466" s="16" t="str">
        <f>"76235"</f>
        <v>76235</v>
      </c>
    </row>
    <row r="467" spans="1:7">
      <c r="A467" s="9">
        <v>465</v>
      </c>
      <c r="B467" s="2" t="s">
        <v>599</v>
      </c>
      <c r="C467" s="2" t="s">
        <v>606</v>
      </c>
      <c r="D467" s="10" t="s">
        <v>2076</v>
      </c>
      <c r="E467" s="2" t="s">
        <v>607</v>
      </c>
      <c r="F467" s="16" t="s">
        <v>2565</v>
      </c>
      <c r="G467" s="16" t="str">
        <f>"76235"</f>
        <v>76235</v>
      </c>
    </row>
    <row r="468" spans="1:7">
      <c r="A468" s="9">
        <v>466</v>
      </c>
      <c r="B468" s="2" t="s">
        <v>599</v>
      </c>
      <c r="C468" s="2" t="s">
        <v>606</v>
      </c>
      <c r="D468" s="10" t="s">
        <v>2077</v>
      </c>
      <c r="E468" s="2" t="s">
        <v>608</v>
      </c>
      <c r="F468" s="16" t="s">
        <v>2566</v>
      </c>
      <c r="G468" s="16" t="str">
        <f>"41386"</f>
        <v>41386</v>
      </c>
    </row>
    <row r="469" spans="1:7">
      <c r="A469" s="9">
        <v>467</v>
      </c>
      <c r="B469" s="2" t="s">
        <v>599</v>
      </c>
      <c r="C469" s="2" t="s">
        <v>606</v>
      </c>
      <c r="D469" s="10" t="s">
        <v>2078</v>
      </c>
      <c r="E469" s="2" t="s">
        <v>609</v>
      </c>
      <c r="F469" s="17" t="s">
        <v>2567</v>
      </c>
      <c r="G469" s="17" t="str">
        <f>"56310653"</f>
        <v>56310653</v>
      </c>
    </row>
    <row r="470" spans="1:7">
      <c r="A470" s="9">
        <v>468</v>
      </c>
      <c r="B470" s="2" t="s">
        <v>599</v>
      </c>
      <c r="C470" s="2" t="s">
        <v>610</v>
      </c>
      <c r="D470" s="10" t="s">
        <v>611</v>
      </c>
      <c r="E470" s="2" t="s">
        <v>69</v>
      </c>
      <c r="F470" s="16" t="s">
        <v>2568</v>
      </c>
      <c r="G470" s="16" t="str">
        <f>"41275"</f>
        <v>41275</v>
      </c>
    </row>
    <row r="471" spans="1:7">
      <c r="A471" s="9">
        <v>469</v>
      </c>
      <c r="B471" s="2" t="s">
        <v>599</v>
      </c>
      <c r="C471" s="2" t="s">
        <v>610</v>
      </c>
      <c r="D471" s="10" t="s">
        <v>611</v>
      </c>
      <c r="E471" s="2" t="s">
        <v>612</v>
      </c>
      <c r="F471" s="16" t="s">
        <v>2568</v>
      </c>
      <c r="G471" s="16" t="str">
        <f>"41275"</f>
        <v>41275</v>
      </c>
    </row>
    <row r="472" spans="1:7">
      <c r="A472" s="9">
        <v>470</v>
      </c>
      <c r="B472" s="2" t="s">
        <v>615</v>
      </c>
      <c r="C472" s="2" t="s">
        <v>614</v>
      </c>
      <c r="D472" s="10" t="s">
        <v>616</v>
      </c>
      <c r="E472" s="2" t="s">
        <v>613</v>
      </c>
      <c r="F472" s="16" t="s">
        <v>2569</v>
      </c>
      <c r="G472" s="16" t="str">
        <f>"58423"</f>
        <v>58423</v>
      </c>
    </row>
    <row r="473" spans="1:7" ht="37.5">
      <c r="A473" s="9">
        <v>471</v>
      </c>
      <c r="B473" s="2" t="s">
        <v>615</v>
      </c>
      <c r="C473" s="2" t="s">
        <v>614</v>
      </c>
      <c r="D473" s="10" t="s">
        <v>618</v>
      </c>
      <c r="E473" s="2" t="s">
        <v>617</v>
      </c>
      <c r="F473" s="17" t="s">
        <v>2570</v>
      </c>
      <c r="G473" s="17" t="str">
        <f>"29457"</f>
        <v>29457</v>
      </c>
    </row>
    <row r="474" spans="1:7">
      <c r="A474" s="9">
        <v>472</v>
      </c>
      <c r="B474" s="2" t="s">
        <v>615</v>
      </c>
      <c r="C474" s="2" t="s">
        <v>620</v>
      </c>
      <c r="D474" s="10" t="s">
        <v>621</v>
      </c>
      <c r="E474" s="2" t="s">
        <v>619</v>
      </c>
      <c r="F474" s="16" t="s">
        <v>2571</v>
      </c>
      <c r="G474" s="16" t="str">
        <f>"36193"</f>
        <v>36193</v>
      </c>
    </row>
    <row r="475" spans="1:7">
      <c r="A475" s="9">
        <v>473</v>
      </c>
      <c r="B475" s="2" t="s">
        <v>615</v>
      </c>
      <c r="C475" s="2" t="s">
        <v>620</v>
      </c>
      <c r="D475" s="10" t="s">
        <v>623</v>
      </c>
      <c r="E475" s="2" t="s">
        <v>622</v>
      </c>
      <c r="F475" s="16" t="s">
        <v>2572</v>
      </c>
      <c r="G475" s="16" t="str">
        <f>"94267"</f>
        <v>94267</v>
      </c>
    </row>
    <row r="476" spans="1:7">
      <c r="A476" s="9">
        <v>474</v>
      </c>
      <c r="B476" s="2" t="s">
        <v>615</v>
      </c>
      <c r="C476" s="2" t="s">
        <v>625</v>
      </c>
      <c r="D476" s="10" t="s">
        <v>626</v>
      </c>
      <c r="E476" s="2" t="s">
        <v>624</v>
      </c>
      <c r="F476" s="16" t="s">
        <v>2573</v>
      </c>
      <c r="G476" s="16" t="str">
        <f>"72132"</f>
        <v>72132</v>
      </c>
    </row>
    <row r="477" spans="1:7">
      <c r="A477" s="9">
        <v>475</v>
      </c>
      <c r="B477" s="2" t="s">
        <v>615</v>
      </c>
      <c r="C477" s="2" t="s">
        <v>625</v>
      </c>
      <c r="D477" s="10" t="s">
        <v>626</v>
      </c>
      <c r="E477" s="2" t="s">
        <v>627</v>
      </c>
      <c r="F477" s="17" t="s">
        <v>2573</v>
      </c>
      <c r="G477" s="17" t="str">
        <f>"72132"</f>
        <v>72132</v>
      </c>
    </row>
    <row r="478" spans="1:7">
      <c r="A478" s="9">
        <v>476</v>
      </c>
      <c r="B478" s="2" t="s">
        <v>615</v>
      </c>
      <c r="C478" s="2" t="s">
        <v>625</v>
      </c>
      <c r="D478" s="10" t="s">
        <v>626</v>
      </c>
      <c r="E478" s="2" t="s">
        <v>628</v>
      </c>
      <c r="F478" s="16" t="s">
        <v>2573</v>
      </c>
      <c r="G478" s="16" t="str">
        <f>"72132"</f>
        <v>72132</v>
      </c>
    </row>
    <row r="479" spans="1:7">
      <c r="A479" s="9">
        <v>477</v>
      </c>
      <c r="B479" s="2" t="s">
        <v>615</v>
      </c>
      <c r="C479" s="2" t="s">
        <v>625</v>
      </c>
      <c r="D479" s="10" t="s">
        <v>626</v>
      </c>
      <c r="E479" s="2" t="s">
        <v>629</v>
      </c>
      <c r="F479" s="16" t="s">
        <v>2573</v>
      </c>
      <c r="G479" s="16" t="str">
        <f>"72132"</f>
        <v>72132</v>
      </c>
    </row>
    <row r="480" spans="1:7">
      <c r="A480" s="9">
        <v>478</v>
      </c>
      <c r="B480" s="2" t="s">
        <v>615</v>
      </c>
      <c r="C480" s="2" t="s">
        <v>631</v>
      </c>
      <c r="D480" s="10" t="s">
        <v>632</v>
      </c>
      <c r="E480" s="2" t="s">
        <v>630</v>
      </c>
      <c r="F480" s="16" t="s">
        <v>2574</v>
      </c>
      <c r="G480" s="16" t="str">
        <f>"62336"</f>
        <v>62336</v>
      </c>
    </row>
    <row r="481" spans="1:7">
      <c r="A481" s="9">
        <v>479</v>
      </c>
      <c r="B481" s="2" t="s">
        <v>615</v>
      </c>
      <c r="C481" s="2" t="s">
        <v>631</v>
      </c>
      <c r="D481" s="10" t="s">
        <v>632</v>
      </c>
      <c r="E481" s="2" t="s">
        <v>633</v>
      </c>
      <c r="F481" s="16" t="s">
        <v>2574</v>
      </c>
      <c r="G481" s="16" t="str">
        <f>"62336"</f>
        <v>62336</v>
      </c>
    </row>
    <row r="482" spans="1:7">
      <c r="A482" s="9">
        <v>480</v>
      </c>
      <c r="B482" s="2" t="s">
        <v>615</v>
      </c>
      <c r="C482" s="2" t="s">
        <v>631</v>
      </c>
      <c r="D482" s="10" t="s">
        <v>632</v>
      </c>
      <c r="E482" s="2" t="s">
        <v>634</v>
      </c>
      <c r="F482" s="16" t="s">
        <v>2574</v>
      </c>
      <c r="G482" s="16" t="str">
        <f>"62336"</f>
        <v>62336</v>
      </c>
    </row>
    <row r="483" spans="1:7">
      <c r="A483" s="9">
        <v>481</v>
      </c>
      <c r="B483" s="2" t="s">
        <v>615</v>
      </c>
      <c r="C483" s="2" t="s">
        <v>631</v>
      </c>
      <c r="D483" s="10" t="s">
        <v>632</v>
      </c>
      <c r="E483" s="2" t="s">
        <v>635</v>
      </c>
      <c r="F483" s="16" t="s">
        <v>2574</v>
      </c>
      <c r="G483" s="16" t="str">
        <f>"62336"</f>
        <v>62336</v>
      </c>
    </row>
    <row r="484" spans="1:7">
      <c r="A484" s="9">
        <v>482</v>
      </c>
      <c r="B484" s="2" t="s">
        <v>615</v>
      </c>
      <c r="C484" s="2" t="s">
        <v>631</v>
      </c>
      <c r="D484" s="10" t="s">
        <v>637</v>
      </c>
      <c r="E484" s="2" t="s">
        <v>636</v>
      </c>
      <c r="F484" s="16" t="s">
        <v>2575</v>
      </c>
      <c r="G484" s="16" t="str">
        <f>"21068"</f>
        <v>21068</v>
      </c>
    </row>
    <row r="485" spans="1:7">
      <c r="A485" s="9">
        <v>483</v>
      </c>
      <c r="B485" s="2" t="s">
        <v>615</v>
      </c>
      <c r="C485" s="2" t="s">
        <v>639</v>
      </c>
      <c r="D485" s="10" t="s">
        <v>640</v>
      </c>
      <c r="E485" s="2" t="s">
        <v>638</v>
      </c>
      <c r="F485" s="17" t="s">
        <v>2576</v>
      </c>
      <c r="G485" s="17" t="str">
        <f>"58755"</f>
        <v>58755</v>
      </c>
    </row>
    <row r="486" spans="1:7">
      <c r="A486" s="9">
        <v>484</v>
      </c>
      <c r="B486" s="2" t="s">
        <v>615</v>
      </c>
      <c r="C486" s="2" t="s">
        <v>639</v>
      </c>
      <c r="D486" s="10" t="s">
        <v>640</v>
      </c>
      <c r="E486" s="2" t="s">
        <v>641</v>
      </c>
      <c r="F486" s="17" t="s">
        <v>2576</v>
      </c>
      <c r="G486" s="17" t="str">
        <f>"58755"</f>
        <v>58755</v>
      </c>
    </row>
    <row r="487" spans="1:7">
      <c r="A487" s="9">
        <v>485</v>
      </c>
      <c r="B487" s="2" t="s">
        <v>615</v>
      </c>
      <c r="C487" s="2" t="s">
        <v>639</v>
      </c>
      <c r="D487" s="10" t="s">
        <v>643</v>
      </c>
      <c r="E487" s="2" t="s">
        <v>642</v>
      </c>
      <c r="F487" s="16" t="s">
        <v>2577</v>
      </c>
      <c r="G487" s="16" t="str">
        <f>"96079"</f>
        <v>96079</v>
      </c>
    </row>
    <row r="488" spans="1:7">
      <c r="A488" s="9">
        <v>486</v>
      </c>
      <c r="B488" s="2" t="s">
        <v>615</v>
      </c>
      <c r="C488" s="2" t="s">
        <v>639</v>
      </c>
      <c r="D488" s="10" t="s">
        <v>643</v>
      </c>
      <c r="E488" s="2" t="s">
        <v>644</v>
      </c>
      <c r="F488" s="16" t="s">
        <v>2577</v>
      </c>
      <c r="G488" s="16" t="str">
        <f>"96079"</f>
        <v>96079</v>
      </c>
    </row>
    <row r="489" spans="1:7" ht="37.5">
      <c r="A489" s="9">
        <v>487</v>
      </c>
      <c r="B489" s="13" t="s">
        <v>3332</v>
      </c>
      <c r="C489" s="13" t="s">
        <v>3333</v>
      </c>
      <c r="D489" s="13" t="s">
        <v>3334</v>
      </c>
      <c r="E489" s="13" t="s">
        <v>3335</v>
      </c>
      <c r="F489" s="11" t="s">
        <v>3803</v>
      </c>
      <c r="G489" s="11" t="str">
        <f>"12345"</f>
        <v>12345</v>
      </c>
    </row>
    <row r="490" spans="1:7">
      <c r="A490" s="9">
        <v>488</v>
      </c>
      <c r="B490" s="13" t="s">
        <v>3332</v>
      </c>
      <c r="C490" s="13" t="s">
        <v>3336</v>
      </c>
      <c r="D490" s="13" t="s">
        <v>3337</v>
      </c>
      <c r="E490" s="13" t="s">
        <v>3338</v>
      </c>
      <c r="F490" s="11" t="s">
        <v>3804</v>
      </c>
      <c r="G490" s="11" t="str">
        <f>"70220"</f>
        <v>70220</v>
      </c>
    </row>
    <row r="491" spans="1:7">
      <c r="A491" s="9">
        <v>489</v>
      </c>
      <c r="B491" s="13" t="s">
        <v>3332</v>
      </c>
      <c r="C491" s="13" t="s">
        <v>3336</v>
      </c>
      <c r="D491" s="13" t="s">
        <v>3339</v>
      </c>
      <c r="E491" s="13" t="s">
        <v>3340</v>
      </c>
      <c r="F491" s="11" t="s">
        <v>3805</v>
      </c>
      <c r="G491" s="11" t="str">
        <f>"73169"</f>
        <v>73169</v>
      </c>
    </row>
    <row r="492" spans="1:7">
      <c r="A492" s="9">
        <v>490</v>
      </c>
      <c r="B492" s="13" t="s">
        <v>3332</v>
      </c>
      <c r="C492" s="13" t="s">
        <v>3341</v>
      </c>
      <c r="D492" s="13" t="s">
        <v>3807</v>
      </c>
      <c r="E492" s="13" t="s">
        <v>3342</v>
      </c>
      <c r="F492" s="11" t="s">
        <v>3806</v>
      </c>
      <c r="G492" s="11" t="str">
        <f>"66829"</f>
        <v>66829</v>
      </c>
    </row>
    <row r="493" spans="1:7" ht="37.5">
      <c r="A493" s="9">
        <v>491</v>
      </c>
      <c r="B493" s="13" t="s">
        <v>3332</v>
      </c>
      <c r="C493" s="13" t="s">
        <v>3343</v>
      </c>
      <c r="D493" s="13" t="s">
        <v>3344</v>
      </c>
      <c r="E493" s="13" t="s">
        <v>3345</v>
      </c>
      <c r="F493" s="11" t="s">
        <v>3808</v>
      </c>
      <c r="G493" s="11" t="str">
        <f>"88888"</f>
        <v>88888</v>
      </c>
    </row>
    <row r="494" spans="1:7">
      <c r="A494" s="9">
        <v>492</v>
      </c>
      <c r="B494" s="13" t="s">
        <v>3332</v>
      </c>
      <c r="C494" s="13" t="s">
        <v>3346</v>
      </c>
      <c r="D494" s="13" t="s">
        <v>3347</v>
      </c>
      <c r="E494" s="13" t="s">
        <v>3348</v>
      </c>
      <c r="F494" s="11" t="s">
        <v>3809</v>
      </c>
      <c r="G494" s="11" t="str">
        <f>"45648"</f>
        <v>45648</v>
      </c>
    </row>
    <row r="495" spans="1:7" ht="37.5">
      <c r="A495" s="9">
        <v>493</v>
      </c>
      <c r="B495" s="13" t="s">
        <v>3332</v>
      </c>
      <c r="C495" s="13" t="s">
        <v>3349</v>
      </c>
      <c r="D495" s="13" t="s">
        <v>3350</v>
      </c>
      <c r="E495" s="13" t="s">
        <v>3351</v>
      </c>
      <c r="F495" s="11" t="s">
        <v>3810</v>
      </c>
      <c r="G495" s="11" t="str">
        <f>"75308"</f>
        <v>75308</v>
      </c>
    </row>
    <row r="496" spans="1:7">
      <c r="A496" s="9">
        <v>494</v>
      </c>
      <c r="B496" s="13" t="s">
        <v>3332</v>
      </c>
      <c r="C496" s="13" t="s">
        <v>3352</v>
      </c>
      <c r="D496" s="13" t="s">
        <v>3353</v>
      </c>
      <c r="E496" s="13" t="s">
        <v>3354</v>
      </c>
      <c r="F496" s="11" t="s">
        <v>3811</v>
      </c>
      <c r="G496" s="11" t="str">
        <f>"26415"</f>
        <v>26415</v>
      </c>
    </row>
    <row r="497" spans="1:9" ht="37.5">
      <c r="A497" s="9">
        <v>495</v>
      </c>
      <c r="B497" s="13" t="s">
        <v>3332</v>
      </c>
      <c r="C497" s="13" t="s">
        <v>3355</v>
      </c>
      <c r="D497" s="13" t="s">
        <v>3356</v>
      </c>
      <c r="E497" s="13" t="s">
        <v>3357</v>
      </c>
      <c r="F497" s="11" t="s">
        <v>3812</v>
      </c>
      <c r="G497" s="11" t="str">
        <f>"4732700"</f>
        <v>4732700</v>
      </c>
    </row>
    <row r="498" spans="1:9">
      <c r="A498" s="9">
        <v>496</v>
      </c>
      <c r="B498" s="13" t="s">
        <v>3332</v>
      </c>
      <c r="C498" s="13" t="s">
        <v>3358</v>
      </c>
      <c r="D498" s="13" t="s">
        <v>3359</v>
      </c>
      <c r="E498" s="13" t="s">
        <v>3360</v>
      </c>
      <c r="F498" s="11" t="s">
        <v>3813</v>
      </c>
      <c r="G498" s="11" t="str">
        <f>"97755"</f>
        <v>97755</v>
      </c>
    </row>
    <row r="499" spans="1:9">
      <c r="A499" s="9">
        <v>497</v>
      </c>
      <c r="B499" s="13" t="s">
        <v>3332</v>
      </c>
      <c r="C499" s="13" t="s">
        <v>3358</v>
      </c>
      <c r="D499" s="13" t="s">
        <v>3361</v>
      </c>
      <c r="E499" s="13" t="s">
        <v>3362</v>
      </c>
      <c r="F499" s="11" t="s">
        <v>3814</v>
      </c>
      <c r="G499" s="11" t="str">
        <f>"43157"</f>
        <v>43157</v>
      </c>
    </row>
    <row r="500" spans="1:9">
      <c r="A500" s="9">
        <v>498</v>
      </c>
      <c r="B500" s="13" t="s">
        <v>3332</v>
      </c>
      <c r="C500" s="13" t="s">
        <v>3363</v>
      </c>
      <c r="D500" s="13" t="s">
        <v>3364</v>
      </c>
      <c r="E500" s="13" t="s">
        <v>3365</v>
      </c>
      <c r="F500" s="11" t="s">
        <v>3815</v>
      </c>
      <c r="G500" s="11" t="str">
        <f>"78956"</f>
        <v>78956</v>
      </c>
    </row>
    <row r="501" spans="1:9">
      <c r="A501" s="9">
        <v>499</v>
      </c>
      <c r="B501" s="13" t="s">
        <v>3332</v>
      </c>
      <c r="C501" s="13" t="s">
        <v>3366</v>
      </c>
      <c r="D501" s="13" t="s">
        <v>3817</v>
      </c>
      <c r="E501" s="13" t="s">
        <v>3367</v>
      </c>
      <c r="F501" s="11" t="s">
        <v>3816</v>
      </c>
      <c r="G501" s="11" t="str">
        <f>"58335"</f>
        <v>58335</v>
      </c>
    </row>
    <row r="502" spans="1:9">
      <c r="A502" s="9">
        <v>500</v>
      </c>
      <c r="B502" s="13" t="s">
        <v>3332</v>
      </c>
      <c r="C502" s="13" t="s">
        <v>3366</v>
      </c>
      <c r="D502" s="13" t="s">
        <v>3368</v>
      </c>
      <c r="E502" s="13" t="s">
        <v>3369</v>
      </c>
      <c r="F502" s="11" t="s">
        <v>3818</v>
      </c>
      <c r="G502" s="11" t="str">
        <f>"89561"</f>
        <v>89561</v>
      </c>
    </row>
    <row r="503" spans="1:9">
      <c r="A503" s="9">
        <v>501</v>
      </c>
      <c r="B503" s="2" t="s">
        <v>647</v>
      </c>
      <c r="C503" s="2" t="s">
        <v>646</v>
      </c>
      <c r="D503" s="10" t="s">
        <v>2079</v>
      </c>
      <c r="E503" s="2" t="s">
        <v>645</v>
      </c>
      <c r="F503" s="16" t="s">
        <v>2578</v>
      </c>
      <c r="G503" s="16" t="str">
        <f>"95915"</f>
        <v>95915</v>
      </c>
    </row>
    <row r="504" spans="1:9">
      <c r="A504" s="9">
        <v>502</v>
      </c>
      <c r="B504" s="2" t="s">
        <v>647</v>
      </c>
      <c r="C504" s="2" t="s">
        <v>649</v>
      </c>
      <c r="D504" s="10" t="s">
        <v>2080</v>
      </c>
      <c r="E504" s="2" t="s">
        <v>648</v>
      </c>
      <c r="F504" s="16" t="s">
        <v>2627</v>
      </c>
      <c r="G504" s="16" t="str">
        <f>"29153"</f>
        <v>29153</v>
      </c>
      <c r="H504" s="16" t="s">
        <v>2628</v>
      </c>
      <c r="I504" s="16" t="str">
        <f>"78687"</f>
        <v>78687</v>
      </c>
    </row>
    <row r="505" spans="1:9">
      <c r="A505" s="9">
        <v>503</v>
      </c>
      <c r="B505" s="2" t="s">
        <v>647</v>
      </c>
      <c r="C505" s="2" t="s">
        <v>651</v>
      </c>
      <c r="D505" s="10" t="s">
        <v>2081</v>
      </c>
      <c r="E505" s="2" t="s">
        <v>650</v>
      </c>
      <c r="F505" s="16" t="s">
        <v>2579</v>
      </c>
      <c r="G505" s="16" t="str">
        <f>"95572"</f>
        <v>95572</v>
      </c>
    </row>
    <row r="506" spans="1:9">
      <c r="A506" s="9">
        <v>504</v>
      </c>
      <c r="B506" s="2" t="s">
        <v>647</v>
      </c>
      <c r="C506" s="2" t="s">
        <v>653</v>
      </c>
      <c r="D506" s="10" t="s">
        <v>2082</v>
      </c>
      <c r="E506" s="2" t="s">
        <v>652</v>
      </c>
      <c r="F506" s="17" t="s">
        <v>2580</v>
      </c>
      <c r="G506" s="17" t="str">
        <f>"89863"</f>
        <v>89863</v>
      </c>
    </row>
    <row r="507" spans="1:9">
      <c r="A507" s="9">
        <v>505</v>
      </c>
      <c r="B507" s="2" t="s">
        <v>647</v>
      </c>
      <c r="C507" s="2" t="s">
        <v>653</v>
      </c>
      <c r="D507" s="10" t="s">
        <v>2083</v>
      </c>
      <c r="E507" s="2" t="s">
        <v>654</v>
      </c>
      <c r="F507" s="16" t="s">
        <v>2581</v>
      </c>
      <c r="G507" s="16" t="str">
        <f>"3001"</f>
        <v>3001</v>
      </c>
    </row>
    <row r="508" spans="1:9">
      <c r="A508" s="9">
        <v>506</v>
      </c>
      <c r="B508" s="2" t="s">
        <v>647</v>
      </c>
      <c r="C508" s="2" t="s">
        <v>656</v>
      </c>
      <c r="D508" s="10" t="s">
        <v>2084</v>
      </c>
      <c r="E508" s="2" t="s">
        <v>655</v>
      </c>
      <c r="F508" s="16" t="s">
        <v>2582</v>
      </c>
      <c r="G508" s="16" t="str">
        <f>"12345"</f>
        <v>12345</v>
      </c>
    </row>
    <row r="509" spans="1:9">
      <c r="A509" s="9">
        <v>507</v>
      </c>
      <c r="B509" s="2" t="s">
        <v>659</v>
      </c>
      <c r="C509" s="2" t="s">
        <v>658</v>
      </c>
      <c r="D509" s="10" t="s">
        <v>2085</v>
      </c>
      <c r="E509" s="2" t="s">
        <v>657</v>
      </c>
      <c r="F509" s="16" t="s">
        <v>2583</v>
      </c>
      <c r="G509" s="16" t="str">
        <f>"25233471"</f>
        <v>25233471</v>
      </c>
    </row>
    <row r="510" spans="1:9">
      <c r="A510" s="9">
        <v>508</v>
      </c>
      <c r="B510" s="2" t="s">
        <v>659</v>
      </c>
      <c r="C510" s="2" t="s">
        <v>658</v>
      </c>
      <c r="D510" s="10" t="s">
        <v>2086</v>
      </c>
      <c r="E510" s="2" t="s">
        <v>660</v>
      </c>
      <c r="F510" s="16" t="s">
        <v>2584</v>
      </c>
      <c r="G510" s="16" t="str">
        <f>"66939"</f>
        <v>66939</v>
      </c>
    </row>
    <row r="511" spans="1:9">
      <c r="A511" s="9">
        <v>509</v>
      </c>
      <c r="B511" s="2" t="s">
        <v>659</v>
      </c>
      <c r="C511" s="2" t="s">
        <v>658</v>
      </c>
      <c r="D511" s="10" t="s">
        <v>662</v>
      </c>
      <c r="E511" s="2" t="s">
        <v>661</v>
      </c>
      <c r="F511" s="16" t="s">
        <v>2585</v>
      </c>
      <c r="G511" s="16" t="str">
        <f>"85984"</f>
        <v>85984</v>
      </c>
    </row>
    <row r="512" spans="1:9">
      <c r="A512" s="9">
        <v>510</v>
      </c>
      <c r="B512" s="2" t="s">
        <v>659</v>
      </c>
      <c r="C512" s="2" t="s">
        <v>664</v>
      </c>
      <c r="D512" s="10" t="s">
        <v>665</v>
      </c>
      <c r="E512" s="2" t="s">
        <v>663</v>
      </c>
      <c r="F512" s="16" t="s">
        <v>2586</v>
      </c>
      <c r="G512" s="16" t="str">
        <f>"12345"</f>
        <v>12345</v>
      </c>
    </row>
    <row r="513" spans="1:7">
      <c r="A513" s="9">
        <v>511</v>
      </c>
      <c r="B513" s="2" t="s">
        <v>659</v>
      </c>
      <c r="C513" s="2" t="s">
        <v>664</v>
      </c>
      <c r="D513" s="10" t="s">
        <v>2087</v>
      </c>
      <c r="E513" s="2" t="s">
        <v>666</v>
      </c>
      <c r="F513" s="16" t="s">
        <v>2587</v>
      </c>
      <c r="G513" s="16" t="str">
        <f>"81818"</f>
        <v>81818</v>
      </c>
    </row>
    <row r="514" spans="1:7">
      <c r="A514" s="9">
        <v>512</v>
      </c>
      <c r="B514" s="2" t="s">
        <v>659</v>
      </c>
      <c r="C514" s="2" t="s">
        <v>668</v>
      </c>
      <c r="D514" s="10" t="s">
        <v>669</v>
      </c>
      <c r="E514" s="2" t="s">
        <v>667</v>
      </c>
      <c r="F514" s="16" t="s">
        <v>2588</v>
      </c>
      <c r="G514" s="16" t="str">
        <f>"37456"</f>
        <v>37456</v>
      </c>
    </row>
    <row r="515" spans="1:7">
      <c r="A515" s="9">
        <v>513</v>
      </c>
      <c r="B515" s="2" t="s">
        <v>659</v>
      </c>
      <c r="C515" s="2" t="s">
        <v>668</v>
      </c>
      <c r="D515" s="10" t="s">
        <v>2088</v>
      </c>
      <c r="E515" s="2" t="s">
        <v>670</v>
      </c>
      <c r="F515" s="16" t="s">
        <v>2589</v>
      </c>
      <c r="G515" s="16" t="str">
        <f>"25242549"</f>
        <v>25242549</v>
      </c>
    </row>
    <row r="516" spans="1:7">
      <c r="A516" s="9">
        <v>514</v>
      </c>
      <c r="B516" s="2" t="s">
        <v>659</v>
      </c>
      <c r="C516" s="2" t="s">
        <v>672</v>
      </c>
      <c r="D516" s="10" t="s">
        <v>2089</v>
      </c>
      <c r="E516" s="2" t="s">
        <v>671</v>
      </c>
      <c r="F516" s="16" t="s">
        <v>2590</v>
      </c>
      <c r="G516" s="16" t="str">
        <f>"26011"</f>
        <v>26011</v>
      </c>
    </row>
    <row r="517" spans="1:7">
      <c r="A517" s="9">
        <v>515</v>
      </c>
      <c r="B517" s="2" t="s">
        <v>659</v>
      </c>
      <c r="C517" s="2" t="s">
        <v>674</v>
      </c>
      <c r="D517" s="10" t="s">
        <v>675</v>
      </c>
      <c r="E517" s="2" t="s">
        <v>673</v>
      </c>
      <c r="F517" s="16" t="s">
        <v>2591</v>
      </c>
      <c r="G517" s="16" t="str">
        <f>"82052"</f>
        <v>82052</v>
      </c>
    </row>
    <row r="518" spans="1:7">
      <c r="A518" s="9">
        <v>516</v>
      </c>
      <c r="B518" s="2" t="s">
        <v>659</v>
      </c>
      <c r="C518" s="2" t="s">
        <v>674</v>
      </c>
      <c r="D518" s="10" t="s">
        <v>2090</v>
      </c>
      <c r="E518" s="2" t="s">
        <v>676</v>
      </c>
      <c r="F518" s="16" t="s">
        <v>2592</v>
      </c>
      <c r="G518" s="16" t="str">
        <f>"21780"</f>
        <v>21780</v>
      </c>
    </row>
    <row r="519" spans="1:7">
      <c r="A519" s="9">
        <v>517</v>
      </c>
      <c r="B519" s="2" t="s">
        <v>659</v>
      </c>
      <c r="C519" s="2" t="s">
        <v>678</v>
      </c>
      <c r="D519" s="10" t="s">
        <v>2091</v>
      </c>
      <c r="E519" s="2" t="s">
        <v>677</v>
      </c>
      <c r="F519" s="16" t="s">
        <v>2593</v>
      </c>
      <c r="G519" s="16" t="str">
        <f>"86018"</f>
        <v>86018</v>
      </c>
    </row>
    <row r="520" spans="1:7">
      <c r="A520" s="9">
        <v>518</v>
      </c>
      <c r="B520" s="2" t="s">
        <v>659</v>
      </c>
      <c r="C520" s="2" t="s">
        <v>678</v>
      </c>
      <c r="D520" s="10" t="s">
        <v>2091</v>
      </c>
      <c r="E520" s="2" t="s">
        <v>679</v>
      </c>
      <c r="F520" s="16" t="s">
        <v>2593</v>
      </c>
      <c r="G520" s="16" t="str">
        <f>"86018"</f>
        <v>86018</v>
      </c>
    </row>
    <row r="521" spans="1:7">
      <c r="A521" s="9">
        <v>519</v>
      </c>
      <c r="B521" s="2" t="s">
        <v>659</v>
      </c>
      <c r="C521" s="2" t="s">
        <v>681</v>
      </c>
      <c r="D521" s="10" t="s">
        <v>2092</v>
      </c>
      <c r="E521" s="2" t="s">
        <v>680</v>
      </c>
      <c r="F521" s="16" t="s">
        <v>2594</v>
      </c>
      <c r="G521" s="16" t="str">
        <f>"21763"</f>
        <v>21763</v>
      </c>
    </row>
    <row r="522" spans="1:7">
      <c r="A522" s="9">
        <v>520</v>
      </c>
      <c r="B522" s="2" t="s">
        <v>659</v>
      </c>
      <c r="C522" s="2" t="s">
        <v>681</v>
      </c>
      <c r="D522" s="10" t="s">
        <v>2092</v>
      </c>
      <c r="E522" s="2" t="s">
        <v>682</v>
      </c>
      <c r="F522" s="16" t="s">
        <v>2594</v>
      </c>
      <c r="G522" s="16" t="str">
        <f>"21763"</f>
        <v>21763</v>
      </c>
    </row>
    <row r="523" spans="1:7">
      <c r="A523" s="9">
        <v>521</v>
      </c>
      <c r="B523" s="2" t="s">
        <v>659</v>
      </c>
      <c r="C523" s="2" t="s">
        <v>681</v>
      </c>
      <c r="D523" s="10" t="s">
        <v>2093</v>
      </c>
      <c r="E523" s="2" t="s">
        <v>683</v>
      </c>
      <c r="F523" s="17" t="s">
        <v>2595</v>
      </c>
      <c r="G523" s="17" t="str">
        <f>"36989"</f>
        <v>36989</v>
      </c>
    </row>
    <row r="524" spans="1:7">
      <c r="A524" s="9">
        <v>522</v>
      </c>
      <c r="B524" s="2" t="s">
        <v>659</v>
      </c>
      <c r="C524" s="2" t="s">
        <v>681</v>
      </c>
      <c r="D524" s="10" t="s">
        <v>685</v>
      </c>
      <c r="E524" s="2" t="s">
        <v>684</v>
      </c>
      <c r="F524" s="16" t="s">
        <v>2596</v>
      </c>
      <c r="G524" s="16" t="str">
        <f>"51833"</f>
        <v>51833</v>
      </c>
    </row>
    <row r="525" spans="1:7">
      <c r="A525" s="9">
        <v>523</v>
      </c>
      <c r="B525" s="2" t="s">
        <v>659</v>
      </c>
      <c r="C525" s="2" t="s">
        <v>687</v>
      </c>
      <c r="D525" s="10" t="s">
        <v>688</v>
      </c>
      <c r="E525" s="2" t="s">
        <v>686</v>
      </c>
      <c r="F525" s="16" t="s">
        <v>2597</v>
      </c>
      <c r="G525" s="16" t="str">
        <f>"07049"</f>
        <v>07049</v>
      </c>
    </row>
    <row r="526" spans="1:7">
      <c r="A526" s="9">
        <v>524</v>
      </c>
      <c r="B526" s="2" t="s">
        <v>659</v>
      </c>
      <c r="C526" s="2" t="s">
        <v>687</v>
      </c>
      <c r="D526" s="10" t="s">
        <v>2094</v>
      </c>
      <c r="E526" s="2" t="s">
        <v>689</v>
      </c>
      <c r="F526" s="16" t="s">
        <v>2598</v>
      </c>
      <c r="G526" s="16" t="str">
        <f>"20105"</f>
        <v>20105</v>
      </c>
    </row>
    <row r="527" spans="1:7">
      <c r="A527" s="9">
        <v>525</v>
      </c>
      <c r="B527" s="2" t="s">
        <v>659</v>
      </c>
      <c r="C527" s="2" t="s">
        <v>658</v>
      </c>
      <c r="D527" s="10" t="s">
        <v>2095</v>
      </c>
      <c r="E527" s="2" t="s">
        <v>690</v>
      </c>
      <c r="F527" s="16" t="s">
        <v>2599</v>
      </c>
      <c r="G527" s="16" t="str">
        <f>"97948"</f>
        <v>97948</v>
      </c>
    </row>
    <row r="528" spans="1:7">
      <c r="A528" s="9">
        <v>526</v>
      </c>
      <c r="B528" s="13" t="s">
        <v>3370</v>
      </c>
      <c r="C528" s="13" t="s">
        <v>3371</v>
      </c>
      <c r="D528" s="13" t="s">
        <v>3372</v>
      </c>
      <c r="E528" s="13" t="s">
        <v>3373</v>
      </c>
      <c r="F528" s="11" t="s">
        <v>3819</v>
      </c>
      <c r="G528" s="11" t="str">
        <f>"87986"</f>
        <v>87986</v>
      </c>
    </row>
    <row r="529" spans="1:7" ht="37.5">
      <c r="A529" s="9">
        <v>527</v>
      </c>
      <c r="B529" s="13" t="s">
        <v>3370</v>
      </c>
      <c r="C529" s="13" t="s">
        <v>3374</v>
      </c>
      <c r="D529" s="13" t="s">
        <v>3375</v>
      </c>
      <c r="E529" s="13" t="s">
        <v>3376</v>
      </c>
      <c r="F529" s="11" t="s">
        <v>3820</v>
      </c>
      <c r="G529" s="11" t="str">
        <f>"72412"</f>
        <v>72412</v>
      </c>
    </row>
    <row r="530" spans="1:7">
      <c r="A530" s="9">
        <v>528</v>
      </c>
      <c r="B530" s="13" t="s">
        <v>3370</v>
      </c>
      <c r="C530" s="13" t="s">
        <v>3377</v>
      </c>
      <c r="D530" s="13" t="s">
        <v>3378</v>
      </c>
      <c r="E530" s="13" t="s">
        <v>3379</v>
      </c>
      <c r="F530" s="11" t="s">
        <v>3821</v>
      </c>
      <c r="G530" s="11" t="str">
        <f>"30287"</f>
        <v>30287</v>
      </c>
    </row>
    <row r="531" spans="1:7">
      <c r="A531" s="9">
        <v>529</v>
      </c>
      <c r="B531" s="13" t="s">
        <v>3370</v>
      </c>
      <c r="C531" s="13" t="s">
        <v>3380</v>
      </c>
      <c r="D531" s="13" t="s">
        <v>732</v>
      </c>
      <c r="E531" s="13" t="s">
        <v>3381</v>
      </c>
      <c r="F531" s="11" t="s">
        <v>2619</v>
      </c>
      <c r="G531" s="11" t="str">
        <f>"44935"</f>
        <v>44935</v>
      </c>
    </row>
    <row r="532" spans="1:7">
      <c r="A532" s="9">
        <v>530</v>
      </c>
      <c r="B532" s="13" t="s">
        <v>3370</v>
      </c>
      <c r="C532" s="13" t="s">
        <v>3380</v>
      </c>
      <c r="D532" s="13" t="s">
        <v>3382</v>
      </c>
      <c r="E532" s="13" t="s">
        <v>3383</v>
      </c>
      <c r="F532" s="11" t="s">
        <v>3822</v>
      </c>
      <c r="G532" s="11" t="str">
        <f>"43360"</f>
        <v>43360</v>
      </c>
    </row>
    <row r="533" spans="1:7">
      <c r="A533" s="9">
        <v>531</v>
      </c>
      <c r="B533" s="13" t="s">
        <v>3370</v>
      </c>
      <c r="C533" s="13" t="s">
        <v>3384</v>
      </c>
      <c r="D533" s="13" t="s">
        <v>3385</v>
      </c>
      <c r="E533" s="13" t="s">
        <v>3386</v>
      </c>
      <c r="F533" s="11" t="s">
        <v>3823</v>
      </c>
      <c r="G533" s="11" t="str">
        <f>"97727"</f>
        <v>97727</v>
      </c>
    </row>
    <row r="534" spans="1:7">
      <c r="A534" s="9">
        <v>532</v>
      </c>
      <c r="B534" s="13" t="s">
        <v>3370</v>
      </c>
      <c r="C534" s="13" t="s">
        <v>3387</v>
      </c>
      <c r="D534" s="13" t="s">
        <v>3388</v>
      </c>
      <c r="E534" s="13" t="s">
        <v>3389</v>
      </c>
      <c r="F534" s="11" t="s">
        <v>3824</v>
      </c>
      <c r="G534" s="11" t="str">
        <f>"80176"</f>
        <v>80176</v>
      </c>
    </row>
    <row r="535" spans="1:7">
      <c r="A535" s="9">
        <v>533</v>
      </c>
      <c r="B535" s="13" t="s">
        <v>3370</v>
      </c>
      <c r="C535" s="13" t="s">
        <v>3390</v>
      </c>
      <c r="D535" s="13" t="s">
        <v>3391</v>
      </c>
      <c r="E535" s="13" t="s">
        <v>3392</v>
      </c>
      <c r="F535" s="11" t="s">
        <v>3825</v>
      </c>
      <c r="G535" s="11" t="str">
        <f>"49399"</f>
        <v>49399</v>
      </c>
    </row>
    <row r="536" spans="1:7">
      <c r="A536" s="9">
        <v>534</v>
      </c>
      <c r="B536" s="13" t="s">
        <v>3370</v>
      </c>
      <c r="C536" s="13" t="s">
        <v>3393</v>
      </c>
      <c r="D536" s="13" t="s">
        <v>3394</v>
      </c>
      <c r="E536" s="13" t="s">
        <v>3395</v>
      </c>
      <c r="F536" s="11" t="s">
        <v>3826</v>
      </c>
      <c r="G536" s="11" t="str">
        <f>"32707"</f>
        <v>32707</v>
      </c>
    </row>
    <row r="537" spans="1:7">
      <c r="A537" s="9">
        <v>535</v>
      </c>
      <c r="B537" s="2" t="s">
        <v>693</v>
      </c>
      <c r="C537" s="2" t="s">
        <v>692</v>
      </c>
      <c r="D537" s="10" t="s">
        <v>694</v>
      </c>
      <c r="E537" s="2" t="s">
        <v>691</v>
      </c>
      <c r="F537" s="16" t="s">
        <v>2600</v>
      </c>
      <c r="G537" s="16" t="str">
        <f>"36220"</f>
        <v>36220</v>
      </c>
    </row>
    <row r="538" spans="1:7">
      <c r="A538" s="9">
        <v>536</v>
      </c>
      <c r="B538" s="2" t="s">
        <v>693</v>
      </c>
      <c r="C538" s="2" t="s">
        <v>692</v>
      </c>
      <c r="D538" s="10" t="s">
        <v>2096</v>
      </c>
      <c r="E538" s="2" t="s">
        <v>695</v>
      </c>
      <c r="F538" s="16" t="s">
        <v>2601</v>
      </c>
      <c r="G538" s="16" t="str">
        <f>"54453"</f>
        <v>54453</v>
      </c>
    </row>
    <row r="539" spans="1:7">
      <c r="A539" s="9">
        <v>537</v>
      </c>
      <c r="B539" s="2" t="s">
        <v>693</v>
      </c>
      <c r="C539" s="2" t="s">
        <v>697</v>
      </c>
      <c r="D539" s="10" t="s">
        <v>2097</v>
      </c>
      <c r="E539" s="2" t="s">
        <v>696</v>
      </c>
      <c r="F539" s="16" t="s">
        <v>2602</v>
      </c>
      <c r="G539" s="16" t="str">
        <f>"71932"</f>
        <v>71932</v>
      </c>
    </row>
    <row r="540" spans="1:7">
      <c r="A540" s="9">
        <v>538</v>
      </c>
      <c r="B540" s="2" t="s">
        <v>693</v>
      </c>
      <c r="C540" s="2" t="s">
        <v>697</v>
      </c>
      <c r="D540" s="10" t="s">
        <v>2097</v>
      </c>
      <c r="E540" s="2" t="s">
        <v>698</v>
      </c>
      <c r="F540" s="16" t="s">
        <v>2602</v>
      </c>
      <c r="G540" s="16" t="str">
        <f>"71932"</f>
        <v>71932</v>
      </c>
    </row>
    <row r="541" spans="1:7" ht="37.5">
      <c r="A541" s="9">
        <v>539</v>
      </c>
      <c r="B541" s="2" t="s">
        <v>693</v>
      </c>
      <c r="C541" s="2" t="s">
        <v>697</v>
      </c>
      <c r="D541" s="10" t="s">
        <v>2098</v>
      </c>
      <c r="E541" s="2" t="s">
        <v>699</v>
      </c>
      <c r="F541" s="17" t="s">
        <v>2603</v>
      </c>
      <c r="G541" s="17" t="str">
        <f>"25446"</f>
        <v>25446</v>
      </c>
    </row>
    <row r="542" spans="1:7" ht="37.5">
      <c r="A542" s="9">
        <v>540</v>
      </c>
      <c r="B542" s="2" t="s">
        <v>693</v>
      </c>
      <c r="C542" s="2" t="s">
        <v>701</v>
      </c>
      <c r="D542" s="10" t="s">
        <v>2099</v>
      </c>
      <c r="E542" s="2" t="s">
        <v>700</v>
      </c>
      <c r="F542" s="17" t="s">
        <v>2604</v>
      </c>
      <c r="G542" s="17" t="str">
        <f>"51575"</f>
        <v>51575</v>
      </c>
    </row>
    <row r="543" spans="1:7" ht="37.5">
      <c r="A543" s="9">
        <v>541</v>
      </c>
      <c r="B543" s="2" t="s">
        <v>693</v>
      </c>
      <c r="C543" s="2" t="s">
        <v>701</v>
      </c>
      <c r="D543" s="10" t="s">
        <v>2100</v>
      </c>
      <c r="E543" s="2" t="s">
        <v>702</v>
      </c>
      <c r="F543" s="17" t="s">
        <v>2605</v>
      </c>
      <c r="G543" s="17" t="str">
        <f>"79652"</f>
        <v>79652</v>
      </c>
    </row>
    <row r="544" spans="1:7">
      <c r="A544" s="9">
        <v>542</v>
      </c>
      <c r="B544" s="2" t="s">
        <v>693</v>
      </c>
      <c r="C544" s="2" t="s">
        <v>704</v>
      </c>
      <c r="D544" s="10" t="s">
        <v>2101</v>
      </c>
      <c r="E544" s="2" t="s">
        <v>703</v>
      </c>
      <c r="F544" s="16" t="s">
        <v>2606</v>
      </c>
      <c r="G544" s="16" t="str">
        <f>"0857445799"</f>
        <v>0857445799</v>
      </c>
    </row>
    <row r="545" spans="1:7">
      <c r="A545" s="9">
        <v>543</v>
      </c>
      <c r="B545" s="2" t="s">
        <v>693</v>
      </c>
      <c r="C545" s="2" t="s">
        <v>706</v>
      </c>
      <c r="D545" s="10" t="s">
        <v>2102</v>
      </c>
      <c r="E545" s="2" t="s">
        <v>705</v>
      </c>
      <c r="F545" s="16" t="s">
        <v>2607</v>
      </c>
      <c r="G545" s="16" t="str">
        <f>"83826"</f>
        <v>83826</v>
      </c>
    </row>
    <row r="546" spans="1:7">
      <c r="A546" s="9">
        <v>544</v>
      </c>
      <c r="B546" s="2" t="s">
        <v>693</v>
      </c>
      <c r="C546" s="2" t="s">
        <v>706</v>
      </c>
      <c r="D546" s="10" t="s">
        <v>2102</v>
      </c>
      <c r="E546" s="2" t="s">
        <v>707</v>
      </c>
      <c r="F546" s="17" t="s">
        <v>2607</v>
      </c>
      <c r="G546" s="17" t="str">
        <f>"83826"</f>
        <v>83826</v>
      </c>
    </row>
    <row r="547" spans="1:7">
      <c r="A547" s="9">
        <v>545</v>
      </c>
      <c r="B547" s="2" t="s">
        <v>693</v>
      </c>
      <c r="C547" s="2" t="s">
        <v>706</v>
      </c>
      <c r="D547" s="10" t="s">
        <v>2103</v>
      </c>
      <c r="E547" s="2" t="s">
        <v>708</v>
      </c>
      <c r="F547" s="16" t="s">
        <v>2608</v>
      </c>
      <c r="G547" s="16" t="str">
        <f>"77873"</f>
        <v>77873</v>
      </c>
    </row>
    <row r="548" spans="1:7" ht="37.5">
      <c r="A548" s="9">
        <v>546</v>
      </c>
      <c r="B548" s="2" t="s">
        <v>693</v>
      </c>
      <c r="C548" s="2" t="s">
        <v>710</v>
      </c>
      <c r="D548" s="10" t="s">
        <v>711</v>
      </c>
      <c r="E548" s="2" t="s">
        <v>709</v>
      </c>
      <c r="F548" s="17" t="s">
        <v>2609</v>
      </c>
      <c r="G548" s="17" t="str">
        <f>"66287"</f>
        <v>66287</v>
      </c>
    </row>
    <row r="549" spans="1:7">
      <c r="A549" s="9">
        <v>547</v>
      </c>
      <c r="B549" s="2" t="s">
        <v>693</v>
      </c>
      <c r="C549" s="2" t="s">
        <v>710</v>
      </c>
      <c r="D549" s="10" t="s">
        <v>713</v>
      </c>
      <c r="E549" s="2" t="s">
        <v>712</v>
      </c>
      <c r="F549" s="17" t="s">
        <v>2610</v>
      </c>
      <c r="G549" s="17" t="str">
        <f>"31762"</f>
        <v>31762</v>
      </c>
    </row>
    <row r="550" spans="1:7">
      <c r="A550" s="9">
        <v>548</v>
      </c>
      <c r="B550" s="2" t="s">
        <v>693</v>
      </c>
      <c r="C550" s="2" t="s">
        <v>715</v>
      </c>
      <c r="D550" s="10" t="s">
        <v>2104</v>
      </c>
      <c r="E550" s="2" t="s">
        <v>714</v>
      </c>
      <c r="F550" s="16" t="s">
        <v>2611</v>
      </c>
      <c r="G550" s="16" t="str">
        <f>"92440"</f>
        <v>92440</v>
      </c>
    </row>
    <row r="551" spans="1:7">
      <c r="A551" s="9">
        <v>549</v>
      </c>
      <c r="B551" s="2" t="s">
        <v>693</v>
      </c>
      <c r="C551" s="2" t="s">
        <v>717</v>
      </c>
      <c r="D551" s="10" t="s">
        <v>2105</v>
      </c>
      <c r="E551" s="2" t="s">
        <v>716</v>
      </c>
      <c r="F551" s="17" t="s">
        <v>2612</v>
      </c>
      <c r="G551" s="17" t="str">
        <f>"220116"</f>
        <v>220116</v>
      </c>
    </row>
    <row r="552" spans="1:7" ht="37.5">
      <c r="A552" s="9">
        <v>550</v>
      </c>
      <c r="B552" s="2" t="s">
        <v>693</v>
      </c>
      <c r="C552" s="2" t="s">
        <v>719</v>
      </c>
      <c r="D552" s="10" t="s">
        <v>2106</v>
      </c>
      <c r="E552" s="2" t="s">
        <v>718</v>
      </c>
      <c r="F552" s="17" t="s">
        <v>2613</v>
      </c>
      <c r="G552" s="17" t="str">
        <f>"8603"</f>
        <v>8603</v>
      </c>
    </row>
    <row r="553" spans="1:7">
      <c r="A553" s="9">
        <v>551</v>
      </c>
      <c r="B553" s="2" t="s">
        <v>693</v>
      </c>
      <c r="C553" s="2" t="s">
        <v>348</v>
      </c>
      <c r="D553" s="10" t="s">
        <v>721</v>
      </c>
      <c r="E553" s="2" t="s">
        <v>720</v>
      </c>
      <c r="F553" s="16" t="s">
        <v>2614</v>
      </c>
      <c r="G553" s="16" t="str">
        <f>"67715"</f>
        <v>67715</v>
      </c>
    </row>
    <row r="554" spans="1:7" ht="37.5">
      <c r="A554" s="9">
        <v>552</v>
      </c>
      <c r="B554" s="2" t="s">
        <v>693</v>
      </c>
      <c r="C554" s="2" t="s">
        <v>348</v>
      </c>
      <c r="D554" s="10" t="s">
        <v>2107</v>
      </c>
      <c r="E554" s="2" t="s">
        <v>722</v>
      </c>
      <c r="F554" s="17" t="s">
        <v>2615</v>
      </c>
      <c r="G554" s="17" t="str">
        <f>"13737"</f>
        <v>13737</v>
      </c>
    </row>
    <row r="555" spans="1:7" ht="37.5">
      <c r="A555" s="9">
        <v>553</v>
      </c>
      <c r="B555" s="2" t="s">
        <v>693</v>
      </c>
      <c r="C555" s="2" t="s">
        <v>724</v>
      </c>
      <c r="D555" s="10" t="s">
        <v>725</v>
      </c>
      <c r="E555" s="2" t="s">
        <v>723</v>
      </c>
      <c r="F555" s="17" t="s">
        <v>2616</v>
      </c>
      <c r="G555" s="17" t="str">
        <f>"46023"</f>
        <v>46023</v>
      </c>
    </row>
    <row r="556" spans="1:7">
      <c r="A556" s="9">
        <v>554</v>
      </c>
      <c r="B556" s="2" t="s">
        <v>693</v>
      </c>
      <c r="C556" s="2" t="s">
        <v>724</v>
      </c>
      <c r="D556" s="10" t="s">
        <v>725</v>
      </c>
      <c r="E556" s="2" t="s">
        <v>726</v>
      </c>
      <c r="F556" s="17" t="s">
        <v>2616</v>
      </c>
      <c r="G556" s="17" t="str">
        <f>"46023"</f>
        <v>46023</v>
      </c>
    </row>
    <row r="557" spans="1:7">
      <c r="A557" s="9">
        <v>555</v>
      </c>
      <c r="B557" s="2" t="s">
        <v>693</v>
      </c>
      <c r="C557" s="2" t="s">
        <v>728</v>
      </c>
      <c r="D557" s="10" t="s">
        <v>2108</v>
      </c>
      <c r="E557" s="2" t="s">
        <v>727</v>
      </c>
      <c r="F557" s="16" t="s">
        <v>2617</v>
      </c>
      <c r="G557" s="16" t="str">
        <f>"62111"</f>
        <v>62111</v>
      </c>
    </row>
    <row r="558" spans="1:7">
      <c r="A558" s="9">
        <v>556</v>
      </c>
      <c r="B558" s="2" t="s">
        <v>693</v>
      </c>
      <c r="C558" s="2" t="s">
        <v>728</v>
      </c>
      <c r="D558" s="10" t="s">
        <v>2357</v>
      </c>
      <c r="E558" s="2" t="s">
        <v>729</v>
      </c>
      <c r="F558" s="16" t="s">
        <v>2618</v>
      </c>
      <c r="G558" s="16" t="str">
        <f>"64322"</f>
        <v>64322</v>
      </c>
    </row>
    <row r="559" spans="1:7">
      <c r="A559" s="9">
        <v>557</v>
      </c>
      <c r="B559" s="2" t="s">
        <v>693</v>
      </c>
      <c r="C559" s="2" t="s">
        <v>731</v>
      </c>
      <c r="D559" s="10" t="s">
        <v>732</v>
      </c>
      <c r="E559" s="2" t="s">
        <v>730</v>
      </c>
      <c r="F559" s="16" t="s">
        <v>2619</v>
      </c>
      <c r="G559" s="16" t="str">
        <f>"44935"</f>
        <v>44935</v>
      </c>
    </row>
    <row r="560" spans="1:7">
      <c r="A560" s="9">
        <v>558</v>
      </c>
      <c r="B560" s="2" t="s">
        <v>693</v>
      </c>
      <c r="C560" s="2" t="s">
        <v>731</v>
      </c>
      <c r="D560" s="10" t="s">
        <v>2109</v>
      </c>
      <c r="E560" s="2" t="s">
        <v>733</v>
      </c>
      <c r="F560" s="16" t="s">
        <v>2620</v>
      </c>
      <c r="G560" s="16" t="str">
        <f>"64719"</f>
        <v>64719</v>
      </c>
    </row>
    <row r="561" spans="1:7">
      <c r="A561" s="9">
        <v>559</v>
      </c>
      <c r="B561" s="2" t="s">
        <v>693</v>
      </c>
      <c r="C561" s="2" t="s">
        <v>731</v>
      </c>
      <c r="D561" s="10" t="s">
        <v>2110</v>
      </c>
      <c r="E561" s="2" t="s">
        <v>734</v>
      </c>
      <c r="F561" s="16" t="s">
        <v>2621</v>
      </c>
      <c r="G561" s="16" t="str">
        <f>"31047"</f>
        <v>31047</v>
      </c>
    </row>
    <row r="562" spans="1:7">
      <c r="A562" s="9">
        <v>560</v>
      </c>
      <c r="B562" s="2" t="s">
        <v>693</v>
      </c>
      <c r="C562" s="2" t="s">
        <v>736</v>
      </c>
      <c r="D562" s="10" t="s">
        <v>737</v>
      </c>
      <c r="E562" s="2" t="s">
        <v>735</v>
      </c>
      <c r="F562" s="16" t="s">
        <v>2622</v>
      </c>
      <c r="G562" s="16" t="str">
        <f>"61705"</f>
        <v>61705</v>
      </c>
    </row>
    <row r="563" spans="1:7" ht="37.5">
      <c r="A563" s="9">
        <v>561</v>
      </c>
      <c r="B563" s="2" t="s">
        <v>740</v>
      </c>
      <c r="C563" s="2" t="s">
        <v>739</v>
      </c>
      <c r="D563" s="10" t="s">
        <v>741</v>
      </c>
      <c r="E563" s="2" t="s">
        <v>738</v>
      </c>
      <c r="F563" s="17" t="s">
        <v>2623</v>
      </c>
      <c r="G563" s="17" t="str">
        <f t="shared" ref="G563:G569" si="9">"78018"</f>
        <v>78018</v>
      </c>
    </row>
    <row r="564" spans="1:7" ht="37.5">
      <c r="A564" s="9">
        <v>562</v>
      </c>
      <c r="B564" s="2" t="s">
        <v>740</v>
      </c>
      <c r="C564" s="2" t="s">
        <v>739</v>
      </c>
      <c r="D564" s="10" t="s">
        <v>741</v>
      </c>
      <c r="E564" s="2" t="s">
        <v>742</v>
      </c>
      <c r="F564" s="17" t="s">
        <v>2623</v>
      </c>
      <c r="G564" s="17" t="str">
        <f t="shared" si="9"/>
        <v>78018</v>
      </c>
    </row>
    <row r="565" spans="1:7" ht="37.5">
      <c r="A565" s="9">
        <v>563</v>
      </c>
      <c r="B565" s="2" t="s">
        <v>740</v>
      </c>
      <c r="C565" s="2" t="s">
        <v>739</v>
      </c>
      <c r="D565" s="10" t="s">
        <v>741</v>
      </c>
      <c r="E565" s="2" t="s">
        <v>743</v>
      </c>
      <c r="F565" s="17" t="s">
        <v>2623</v>
      </c>
      <c r="G565" s="17" t="str">
        <f t="shared" si="9"/>
        <v>78018</v>
      </c>
    </row>
    <row r="566" spans="1:7" ht="37.5">
      <c r="A566" s="9">
        <v>564</v>
      </c>
      <c r="B566" s="2" t="s">
        <v>740</v>
      </c>
      <c r="C566" s="2" t="s">
        <v>739</v>
      </c>
      <c r="D566" s="10" t="s">
        <v>741</v>
      </c>
      <c r="E566" s="2" t="s">
        <v>744</v>
      </c>
      <c r="F566" s="17" t="s">
        <v>2623</v>
      </c>
      <c r="G566" s="17" t="str">
        <f t="shared" si="9"/>
        <v>78018</v>
      </c>
    </row>
    <row r="567" spans="1:7" ht="37.5">
      <c r="A567" s="9">
        <v>565</v>
      </c>
      <c r="B567" s="2" t="s">
        <v>740</v>
      </c>
      <c r="C567" s="2" t="s">
        <v>739</v>
      </c>
      <c r="D567" s="10" t="s">
        <v>741</v>
      </c>
      <c r="E567" s="2" t="s">
        <v>745</v>
      </c>
      <c r="F567" s="17" t="s">
        <v>2623</v>
      </c>
      <c r="G567" s="17" t="str">
        <f t="shared" si="9"/>
        <v>78018</v>
      </c>
    </row>
    <row r="568" spans="1:7" ht="37.5">
      <c r="A568" s="9">
        <v>566</v>
      </c>
      <c r="B568" s="2" t="s">
        <v>740</v>
      </c>
      <c r="C568" s="2" t="s">
        <v>739</v>
      </c>
      <c r="D568" s="10" t="s">
        <v>741</v>
      </c>
      <c r="E568" s="2" t="s">
        <v>746</v>
      </c>
      <c r="F568" s="17" t="s">
        <v>2623</v>
      </c>
      <c r="G568" s="17" t="str">
        <f t="shared" si="9"/>
        <v>78018</v>
      </c>
    </row>
    <row r="569" spans="1:7" ht="37.5">
      <c r="A569" s="9">
        <v>567</v>
      </c>
      <c r="B569" s="2" t="s">
        <v>740</v>
      </c>
      <c r="C569" s="2" t="s">
        <v>739</v>
      </c>
      <c r="D569" s="10" t="s">
        <v>741</v>
      </c>
      <c r="E569" s="2" t="s">
        <v>747</v>
      </c>
      <c r="F569" s="17" t="s">
        <v>2623</v>
      </c>
      <c r="G569" s="17" t="str">
        <f t="shared" si="9"/>
        <v>78018</v>
      </c>
    </row>
    <row r="570" spans="1:7" ht="37.5">
      <c r="A570" s="9">
        <v>568</v>
      </c>
      <c r="B570" s="2" t="s">
        <v>740</v>
      </c>
      <c r="C570" s="2" t="s">
        <v>749</v>
      </c>
      <c r="D570" s="10" t="s">
        <v>750</v>
      </c>
      <c r="E570" s="2" t="s">
        <v>748</v>
      </c>
      <c r="F570" s="17" t="s">
        <v>2624</v>
      </c>
      <c r="G570" s="17" t="str">
        <f>"77878"</f>
        <v>77878</v>
      </c>
    </row>
    <row r="571" spans="1:7" ht="37.5">
      <c r="A571" s="9">
        <v>569</v>
      </c>
      <c r="B571" s="2" t="s">
        <v>740</v>
      </c>
      <c r="C571" s="2" t="s">
        <v>749</v>
      </c>
      <c r="D571" s="10" t="s">
        <v>750</v>
      </c>
      <c r="E571" s="2" t="s">
        <v>751</v>
      </c>
      <c r="F571" s="17" t="s">
        <v>2624</v>
      </c>
      <c r="G571" s="17" t="str">
        <f>"77878"</f>
        <v>77878</v>
      </c>
    </row>
    <row r="572" spans="1:7" ht="37.5">
      <c r="A572" s="9">
        <v>570</v>
      </c>
      <c r="B572" s="2" t="s">
        <v>740</v>
      </c>
      <c r="C572" s="2" t="s">
        <v>749</v>
      </c>
      <c r="D572" s="10" t="s">
        <v>753</v>
      </c>
      <c r="E572" s="2" t="s">
        <v>752</v>
      </c>
      <c r="F572" s="17" t="s">
        <v>2625</v>
      </c>
      <c r="G572" s="17" t="str">
        <f>"28818"</f>
        <v>28818</v>
      </c>
    </row>
    <row r="573" spans="1:7" ht="37.5">
      <c r="A573" s="9">
        <v>571</v>
      </c>
      <c r="B573" s="2" t="s">
        <v>740</v>
      </c>
      <c r="C573" s="2" t="s">
        <v>755</v>
      </c>
      <c r="D573" s="10" t="s">
        <v>756</v>
      </c>
      <c r="E573" s="2" t="s">
        <v>754</v>
      </c>
      <c r="F573" s="17" t="s">
        <v>2626</v>
      </c>
      <c r="G573" s="17" t="str">
        <f>"42113"</f>
        <v>42113</v>
      </c>
    </row>
    <row r="574" spans="1:7">
      <c r="A574" s="9">
        <v>572</v>
      </c>
      <c r="B574" s="2" t="s">
        <v>740</v>
      </c>
      <c r="C574" s="2" t="s">
        <v>755</v>
      </c>
      <c r="D574" s="10" t="s">
        <v>756</v>
      </c>
      <c r="E574" s="2" t="s">
        <v>757</v>
      </c>
      <c r="F574" s="16" t="s">
        <v>2626</v>
      </c>
      <c r="G574" s="16" t="str">
        <f>"42113"</f>
        <v>42113</v>
      </c>
    </row>
    <row r="575" spans="1:7" ht="37.5">
      <c r="A575" s="9">
        <v>573</v>
      </c>
      <c r="B575" s="4" t="s">
        <v>3396</v>
      </c>
      <c r="C575" s="4" t="s">
        <v>3397</v>
      </c>
      <c r="D575" s="4" t="s">
        <v>3398</v>
      </c>
      <c r="E575" s="4" t="s">
        <v>3399</v>
      </c>
      <c r="F575" s="11" t="s">
        <v>3827</v>
      </c>
      <c r="G575" s="11" t="str">
        <f>"78870"</f>
        <v>78870</v>
      </c>
    </row>
    <row r="576" spans="1:7">
      <c r="A576" s="9">
        <v>574</v>
      </c>
      <c r="B576" s="2" t="s">
        <v>760</v>
      </c>
      <c r="C576" s="2" t="s">
        <v>759</v>
      </c>
      <c r="D576" s="10" t="s">
        <v>761</v>
      </c>
      <c r="E576" s="2" t="s">
        <v>758</v>
      </c>
      <c r="F576" s="16" t="s">
        <v>2629</v>
      </c>
      <c r="G576" s="16" t="str">
        <f>"97373"</f>
        <v>97373</v>
      </c>
    </row>
    <row r="577" spans="1:7">
      <c r="A577" s="9">
        <v>575</v>
      </c>
      <c r="B577" s="2" t="s">
        <v>760</v>
      </c>
      <c r="C577" s="2" t="s">
        <v>763</v>
      </c>
      <c r="D577" s="10" t="s">
        <v>764</v>
      </c>
      <c r="E577" s="2" t="s">
        <v>762</v>
      </c>
      <c r="F577" s="16" t="s">
        <v>2630</v>
      </c>
      <c r="G577" s="16" t="str">
        <f>"87551"</f>
        <v>87551</v>
      </c>
    </row>
    <row r="578" spans="1:7">
      <c r="A578" s="9">
        <v>576</v>
      </c>
      <c r="B578" s="2" t="s">
        <v>760</v>
      </c>
      <c r="C578" s="2" t="s">
        <v>763</v>
      </c>
      <c r="D578" s="10" t="s">
        <v>766</v>
      </c>
      <c r="E578" s="2" t="s">
        <v>765</v>
      </c>
      <c r="F578" s="16" t="s">
        <v>2631</v>
      </c>
      <c r="G578" s="16" t="str">
        <f>"45970"</f>
        <v>45970</v>
      </c>
    </row>
    <row r="579" spans="1:7">
      <c r="A579" s="9">
        <v>577</v>
      </c>
      <c r="B579" s="2" t="s">
        <v>760</v>
      </c>
      <c r="C579" s="2" t="s">
        <v>768</v>
      </c>
      <c r="D579" s="10" t="s">
        <v>769</v>
      </c>
      <c r="E579" s="2" t="s">
        <v>767</v>
      </c>
      <c r="F579" s="17" t="s">
        <v>2632</v>
      </c>
      <c r="G579" s="17" t="str">
        <f>"94596"</f>
        <v>94596</v>
      </c>
    </row>
    <row r="580" spans="1:7">
      <c r="A580" s="9">
        <v>578</v>
      </c>
      <c r="B580" s="2" t="s">
        <v>760</v>
      </c>
      <c r="C580" s="2" t="s">
        <v>768</v>
      </c>
      <c r="D580" s="10" t="s">
        <v>771</v>
      </c>
      <c r="E580" s="2" t="s">
        <v>770</v>
      </c>
      <c r="F580" s="17" t="s">
        <v>2633</v>
      </c>
      <c r="G580" s="17" t="str">
        <f>"56949"</f>
        <v>56949</v>
      </c>
    </row>
    <row r="581" spans="1:7" ht="37.5">
      <c r="A581" s="9">
        <v>579</v>
      </c>
      <c r="B581" s="2" t="s">
        <v>760</v>
      </c>
      <c r="C581" s="2" t="s">
        <v>773</v>
      </c>
      <c r="D581" s="10" t="s">
        <v>774</v>
      </c>
      <c r="E581" s="2" t="s">
        <v>772</v>
      </c>
      <c r="F581" s="17" t="s">
        <v>2634</v>
      </c>
      <c r="G581" s="17" t="str">
        <f>"78978"</f>
        <v>78978</v>
      </c>
    </row>
    <row r="582" spans="1:7">
      <c r="A582" s="9">
        <v>580</v>
      </c>
      <c r="B582" s="2" t="s">
        <v>760</v>
      </c>
      <c r="C582" s="2" t="s">
        <v>776</v>
      </c>
      <c r="D582" s="10" t="s">
        <v>777</v>
      </c>
      <c r="E582" s="2" t="s">
        <v>775</v>
      </c>
      <c r="F582" s="17" t="s">
        <v>2635</v>
      </c>
      <c r="G582" s="17" t="str">
        <f>"87481"</f>
        <v>87481</v>
      </c>
    </row>
    <row r="583" spans="1:7">
      <c r="A583" s="9">
        <v>581</v>
      </c>
      <c r="B583" s="2" t="s">
        <v>760</v>
      </c>
      <c r="C583" s="2" t="s">
        <v>776</v>
      </c>
      <c r="D583" s="10" t="s">
        <v>779</v>
      </c>
      <c r="E583" s="2" t="s">
        <v>778</v>
      </c>
      <c r="F583" s="16" t="s">
        <v>2636</v>
      </c>
      <c r="G583" s="16" t="str">
        <f>"78452"</f>
        <v>78452</v>
      </c>
    </row>
    <row r="584" spans="1:7">
      <c r="A584" s="9">
        <v>582</v>
      </c>
      <c r="B584" s="2" t="s">
        <v>760</v>
      </c>
      <c r="C584" s="2" t="s">
        <v>776</v>
      </c>
      <c r="D584" s="10" t="s">
        <v>779</v>
      </c>
      <c r="E584" s="2" t="s">
        <v>780</v>
      </c>
      <c r="F584" s="16" t="s">
        <v>2636</v>
      </c>
      <c r="G584" s="16" t="str">
        <f>"78452"</f>
        <v>78452</v>
      </c>
    </row>
    <row r="585" spans="1:7">
      <c r="A585" s="9">
        <v>583</v>
      </c>
      <c r="B585" s="2" t="s">
        <v>760</v>
      </c>
      <c r="C585" s="2" t="s">
        <v>776</v>
      </c>
      <c r="D585" s="10" t="s">
        <v>779</v>
      </c>
      <c r="E585" s="2" t="s">
        <v>781</v>
      </c>
      <c r="F585" s="16" t="s">
        <v>2636</v>
      </c>
      <c r="G585" s="16" t="str">
        <f>"78452"</f>
        <v>78452</v>
      </c>
    </row>
    <row r="586" spans="1:7">
      <c r="A586" s="9">
        <v>584</v>
      </c>
      <c r="B586" s="2" t="s">
        <v>760</v>
      </c>
      <c r="C586" s="2" t="s">
        <v>776</v>
      </c>
      <c r="D586" s="10" t="s">
        <v>783</v>
      </c>
      <c r="E586" s="2" t="s">
        <v>782</v>
      </c>
      <c r="F586" s="16" t="s">
        <v>2637</v>
      </c>
      <c r="G586" s="16" t="str">
        <f>"68821"</f>
        <v>68821</v>
      </c>
    </row>
    <row r="587" spans="1:7">
      <c r="A587" s="9">
        <v>585</v>
      </c>
      <c r="B587" s="2" t="s">
        <v>760</v>
      </c>
      <c r="C587" s="2" t="s">
        <v>785</v>
      </c>
      <c r="D587" s="10" t="s">
        <v>786</v>
      </c>
      <c r="E587" s="2" t="s">
        <v>784</v>
      </c>
      <c r="F587" s="16" t="s">
        <v>2638</v>
      </c>
      <c r="G587" s="16" t="str">
        <f>"87748"</f>
        <v>87748</v>
      </c>
    </row>
    <row r="588" spans="1:7">
      <c r="A588" s="9">
        <v>586</v>
      </c>
      <c r="B588" s="2" t="s">
        <v>760</v>
      </c>
      <c r="C588" s="2" t="s">
        <v>785</v>
      </c>
      <c r="D588" s="10" t="s">
        <v>786</v>
      </c>
      <c r="E588" s="2" t="s">
        <v>787</v>
      </c>
      <c r="F588" s="16" t="s">
        <v>2638</v>
      </c>
      <c r="G588" s="16" t="str">
        <f>"87748"</f>
        <v>87748</v>
      </c>
    </row>
    <row r="589" spans="1:7">
      <c r="A589" s="9">
        <v>587</v>
      </c>
      <c r="B589" s="2" t="s">
        <v>760</v>
      </c>
      <c r="C589" s="2" t="s">
        <v>785</v>
      </c>
      <c r="D589" s="10" t="s">
        <v>786</v>
      </c>
      <c r="E589" s="2" t="s">
        <v>788</v>
      </c>
      <c r="F589" s="17" t="s">
        <v>2638</v>
      </c>
      <c r="G589" s="17" t="str">
        <f>"87748"</f>
        <v>87748</v>
      </c>
    </row>
    <row r="590" spans="1:7">
      <c r="A590" s="9">
        <v>588</v>
      </c>
      <c r="B590" s="2" t="s">
        <v>760</v>
      </c>
      <c r="C590" s="2" t="s">
        <v>785</v>
      </c>
      <c r="D590" s="10" t="s">
        <v>786</v>
      </c>
      <c r="E590" s="2" t="s">
        <v>789</v>
      </c>
      <c r="F590" s="16" t="s">
        <v>2638</v>
      </c>
      <c r="G590" s="16" t="str">
        <f>"87748"</f>
        <v>87748</v>
      </c>
    </row>
    <row r="591" spans="1:7">
      <c r="A591" s="9">
        <v>589</v>
      </c>
      <c r="B591" s="2" t="s">
        <v>760</v>
      </c>
      <c r="C591" s="2" t="s">
        <v>785</v>
      </c>
      <c r="D591" s="10" t="s">
        <v>791</v>
      </c>
      <c r="E591" s="2" t="s">
        <v>790</v>
      </c>
      <c r="F591" s="16" t="s">
        <v>2639</v>
      </c>
      <c r="G591" s="16" t="str">
        <f>"64612"</f>
        <v>64612</v>
      </c>
    </row>
    <row r="592" spans="1:7">
      <c r="A592" s="9">
        <v>590</v>
      </c>
      <c r="B592" s="2" t="s">
        <v>760</v>
      </c>
      <c r="C592" s="2" t="s">
        <v>785</v>
      </c>
      <c r="D592" s="10" t="s">
        <v>791</v>
      </c>
      <c r="E592" s="2" t="s">
        <v>792</v>
      </c>
      <c r="F592" s="16" t="s">
        <v>2639</v>
      </c>
      <c r="G592" s="16" t="str">
        <f>"64612"</f>
        <v>64612</v>
      </c>
    </row>
    <row r="593" spans="1:7">
      <c r="A593" s="9">
        <v>591</v>
      </c>
      <c r="B593" s="2" t="s">
        <v>760</v>
      </c>
      <c r="C593" s="2" t="s">
        <v>785</v>
      </c>
      <c r="D593" s="10" t="s">
        <v>791</v>
      </c>
      <c r="E593" s="2" t="s">
        <v>793</v>
      </c>
      <c r="F593" s="16" t="s">
        <v>2639</v>
      </c>
      <c r="G593" s="16" t="str">
        <f>"64612"</f>
        <v>64612</v>
      </c>
    </row>
    <row r="594" spans="1:7">
      <c r="A594" s="9">
        <v>592</v>
      </c>
      <c r="B594" s="2" t="s">
        <v>760</v>
      </c>
      <c r="C594" s="2" t="s">
        <v>785</v>
      </c>
      <c r="D594" s="10" t="s">
        <v>791</v>
      </c>
      <c r="E594" s="2" t="s">
        <v>794</v>
      </c>
      <c r="F594" s="16" t="s">
        <v>2639</v>
      </c>
      <c r="G594" s="16" t="str">
        <f>"64612"</f>
        <v>64612</v>
      </c>
    </row>
    <row r="595" spans="1:7">
      <c r="A595" s="9">
        <v>593</v>
      </c>
      <c r="B595" s="13" t="s">
        <v>3400</v>
      </c>
      <c r="C595" s="13" t="s">
        <v>3401</v>
      </c>
      <c r="D595" s="13" t="s">
        <v>304</v>
      </c>
      <c r="E595" s="13" t="s">
        <v>305</v>
      </c>
      <c r="F595" s="11" t="s">
        <v>3828</v>
      </c>
      <c r="G595" s="11" t="str">
        <f>"97917"</f>
        <v>97917</v>
      </c>
    </row>
    <row r="596" spans="1:7">
      <c r="A596" s="9">
        <v>594</v>
      </c>
      <c r="B596" s="2" t="s">
        <v>797</v>
      </c>
      <c r="C596" s="2" t="s">
        <v>796</v>
      </c>
      <c r="D596" s="10" t="s">
        <v>2111</v>
      </c>
      <c r="E596" s="2" t="s">
        <v>795</v>
      </c>
      <c r="F596" s="16" t="s">
        <v>2640</v>
      </c>
      <c r="G596" s="16" t="str">
        <f>"21870"</f>
        <v>21870</v>
      </c>
    </row>
    <row r="597" spans="1:7">
      <c r="A597" s="9">
        <v>595</v>
      </c>
      <c r="B597" s="2" t="s">
        <v>797</v>
      </c>
      <c r="C597" s="2" t="s">
        <v>796</v>
      </c>
      <c r="D597" s="10" t="s">
        <v>2112</v>
      </c>
      <c r="E597" s="2" t="s">
        <v>798</v>
      </c>
      <c r="F597" s="16" t="s">
        <v>2641</v>
      </c>
      <c r="G597" s="16" t="str">
        <f>"74076"</f>
        <v>74076</v>
      </c>
    </row>
    <row r="598" spans="1:7" ht="37.5">
      <c r="A598" s="9">
        <v>596</v>
      </c>
      <c r="B598" s="2" t="s">
        <v>797</v>
      </c>
      <c r="C598" s="2" t="s">
        <v>796</v>
      </c>
      <c r="D598" s="10" t="s">
        <v>2113</v>
      </c>
      <c r="E598" s="2" t="s">
        <v>799</v>
      </c>
      <c r="F598" s="17" t="s">
        <v>2642</v>
      </c>
      <c r="G598" s="17" t="str">
        <f>"72983"</f>
        <v>72983</v>
      </c>
    </row>
    <row r="599" spans="1:7">
      <c r="A599" s="9">
        <v>597</v>
      </c>
      <c r="B599" s="2" t="s">
        <v>797</v>
      </c>
      <c r="C599" s="2" t="s">
        <v>801</v>
      </c>
      <c r="D599" s="10" t="s">
        <v>2114</v>
      </c>
      <c r="E599" s="2" t="s">
        <v>800</v>
      </c>
      <c r="F599" s="16" t="s">
        <v>2643</v>
      </c>
      <c r="G599" s="16" t="str">
        <f>"83310"</f>
        <v>83310</v>
      </c>
    </row>
    <row r="600" spans="1:7" ht="37.5">
      <c r="A600" s="9">
        <v>598</v>
      </c>
      <c r="B600" s="2" t="s">
        <v>797</v>
      </c>
      <c r="C600" s="2" t="s">
        <v>801</v>
      </c>
      <c r="D600" s="10" t="s">
        <v>2115</v>
      </c>
      <c r="E600" s="2" t="s">
        <v>802</v>
      </c>
      <c r="F600" s="17" t="s">
        <v>2644</v>
      </c>
      <c r="G600" s="17" t="str">
        <f>"13851"</f>
        <v>13851</v>
      </c>
    </row>
    <row r="601" spans="1:7" ht="37.5">
      <c r="A601" s="9">
        <v>599</v>
      </c>
      <c r="B601" s="2" t="s">
        <v>797</v>
      </c>
      <c r="C601" s="2" t="s">
        <v>801</v>
      </c>
      <c r="D601" s="10" t="s">
        <v>2116</v>
      </c>
      <c r="E601" s="2" t="s">
        <v>803</v>
      </c>
      <c r="F601" s="17" t="s">
        <v>2645</v>
      </c>
      <c r="G601" s="17" t="str">
        <f>"56804"</f>
        <v>56804</v>
      </c>
    </row>
    <row r="602" spans="1:7">
      <c r="A602" s="9">
        <v>600</v>
      </c>
      <c r="B602" s="2" t="s">
        <v>797</v>
      </c>
      <c r="C602" s="2" t="s">
        <v>805</v>
      </c>
      <c r="D602" s="10" t="s">
        <v>806</v>
      </c>
      <c r="E602" s="2" t="s">
        <v>804</v>
      </c>
      <c r="F602" s="16" t="s">
        <v>2646</v>
      </c>
      <c r="G602" s="16" t="str">
        <f>"53963"</f>
        <v>53963</v>
      </c>
    </row>
    <row r="603" spans="1:7">
      <c r="A603" s="9">
        <v>601</v>
      </c>
      <c r="B603" s="2" t="s">
        <v>797</v>
      </c>
      <c r="C603" s="2" t="s">
        <v>805</v>
      </c>
      <c r="D603" s="10" t="s">
        <v>2117</v>
      </c>
      <c r="E603" s="2" t="s">
        <v>807</v>
      </c>
      <c r="F603" s="16" t="s">
        <v>2647</v>
      </c>
      <c r="G603" s="16" t="str">
        <f>"61179"</f>
        <v>61179</v>
      </c>
    </row>
    <row r="604" spans="1:7">
      <c r="A604" s="9">
        <v>602</v>
      </c>
      <c r="B604" s="2" t="s">
        <v>797</v>
      </c>
      <c r="C604" s="2" t="s">
        <v>809</v>
      </c>
      <c r="D604" s="10" t="s">
        <v>810</v>
      </c>
      <c r="E604" s="2" t="s">
        <v>808</v>
      </c>
      <c r="F604" s="17" t="s">
        <v>2648</v>
      </c>
      <c r="G604" s="17" t="str">
        <f>"20814"</f>
        <v>20814</v>
      </c>
    </row>
    <row r="605" spans="1:7">
      <c r="A605" s="9">
        <v>603</v>
      </c>
      <c r="B605" s="2" t="s">
        <v>797</v>
      </c>
      <c r="C605" s="2" t="s">
        <v>809</v>
      </c>
      <c r="D605" s="10" t="s">
        <v>2118</v>
      </c>
      <c r="E605" s="2" t="s">
        <v>811</v>
      </c>
      <c r="F605" s="16" t="s">
        <v>2649</v>
      </c>
      <c r="G605" s="16" t="str">
        <f>"11815"</f>
        <v>11815</v>
      </c>
    </row>
    <row r="606" spans="1:7">
      <c r="A606" s="9">
        <v>604</v>
      </c>
      <c r="B606" s="2" t="s">
        <v>797</v>
      </c>
      <c r="C606" s="2" t="s">
        <v>809</v>
      </c>
      <c r="D606" s="10" t="s">
        <v>2118</v>
      </c>
      <c r="E606" s="2" t="s">
        <v>812</v>
      </c>
      <c r="F606" s="16" t="s">
        <v>2649</v>
      </c>
      <c r="G606" s="16" t="str">
        <f>"11815"</f>
        <v>11815</v>
      </c>
    </row>
    <row r="607" spans="1:7" ht="37.5">
      <c r="A607" s="9">
        <v>605</v>
      </c>
      <c r="B607" s="2" t="s">
        <v>797</v>
      </c>
      <c r="C607" s="2" t="s">
        <v>814</v>
      </c>
      <c r="D607" s="10" t="s">
        <v>2119</v>
      </c>
      <c r="E607" s="2" t="s">
        <v>813</v>
      </c>
      <c r="F607" s="17" t="s">
        <v>2650</v>
      </c>
      <c r="G607" s="17" t="str">
        <f>"21986"</f>
        <v>21986</v>
      </c>
    </row>
    <row r="608" spans="1:7" ht="37.5">
      <c r="A608" s="9">
        <v>606</v>
      </c>
      <c r="B608" s="2" t="s">
        <v>797</v>
      </c>
      <c r="C608" s="2" t="s">
        <v>814</v>
      </c>
      <c r="D608" s="10" t="s">
        <v>2120</v>
      </c>
      <c r="E608" s="2" t="s">
        <v>815</v>
      </c>
      <c r="F608" s="17" t="s">
        <v>2651</v>
      </c>
      <c r="G608" s="17" t="str">
        <f>"72846"</f>
        <v>72846</v>
      </c>
    </row>
    <row r="609" spans="1:7">
      <c r="A609" s="9">
        <v>607</v>
      </c>
      <c r="B609" s="2" t="s">
        <v>797</v>
      </c>
      <c r="C609" s="2" t="s">
        <v>814</v>
      </c>
      <c r="D609" s="10" t="s">
        <v>2121</v>
      </c>
      <c r="E609" s="2" t="s">
        <v>682</v>
      </c>
      <c r="F609" s="16" t="s">
        <v>2652</v>
      </c>
      <c r="G609" s="16" t="str">
        <f>"79371"</f>
        <v>79371</v>
      </c>
    </row>
    <row r="610" spans="1:7">
      <c r="A610" s="9">
        <v>608</v>
      </c>
      <c r="B610" s="2" t="s">
        <v>797</v>
      </c>
      <c r="C610" s="2" t="s">
        <v>817</v>
      </c>
      <c r="D610" s="10" t="s">
        <v>818</v>
      </c>
      <c r="E610" s="2" t="s">
        <v>816</v>
      </c>
      <c r="F610" s="17" t="s">
        <v>2653</v>
      </c>
      <c r="G610" s="17" t="str">
        <f>"58689"</f>
        <v>58689</v>
      </c>
    </row>
    <row r="611" spans="1:7" ht="37.5">
      <c r="A611" s="9">
        <v>609</v>
      </c>
      <c r="B611" s="2" t="s">
        <v>797</v>
      </c>
      <c r="C611" s="2" t="s">
        <v>817</v>
      </c>
      <c r="D611" s="10" t="s">
        <v>2122</v>
      </c>
      <c r="E611" s="2" t="s">
        <v>819</v>
      </c>
      <c r="F611" s="17" t="s">
        <v>2654</v>
      </c>
      <c r="G611" s="17" t="str">
        <f>"79476"</f>
        <v>79476</v>
      </c>
    </row>
    <row r="612" spans="1:7">
      <c r="A612" s="9">
        <v>610</v>
      </c>
      <c r="B612" s="2" t="s">
        <v>797</v>
      </c>
      <c r="C612" s="2" t="s">
        <v>817</v>
      </c>
      <c r="D612" s="10" t="s">
        <v>2123</v>
      </c>
      <c r="E612" s="2" t="s">
        <v>820</v>
      </c>
      <c r="F612" s="16" t="s">
        <v>2656</v>
      </c>
      <c r="G612" s="16" t="str">
        <f>"33810"</f>
        <v>33810</v>
      </c>
    </row>
    <row r="613" spans="1:7">
      <c r="A613" s="9">
        <v>611</v>
      </c>
      <c r="B613" s="2" t="s">
        <v>797</v>
      </c>
      <c r="C613" s="2" t="s">
        <v>822</v>
      </c>
      <c r="D613" s="10" t="s">
        <v>2124</v>
      </c>
      <c r="E613" s="2" t="s">
        <v>821</v>
      </c>
      <c r="F613" s="16" t="s">
        <v>2655</v>
      </c>
      <c r="G613" s="16" t="str">
        <f>"11571"</f>
        <v>11571</v>
      </c>
    </row>
    <row r="614" spans="1:7">
      <c r="A614" s="9">
        <v>612</v>
      </c>
      <c r="B614" s="2" t="s">
        <v>797</v>
      </c>
      <c r="C614" s="2" t="s">
        <v>822</v>
      </c>
      <c r="D614" s="10" t="s">
        <v>2124</v>
      </c>
      <c r="E614" s="2" t="s">
        <v>823</v>
      </c>
      <c r="F614" s="16" t="s">
        <v>2655</v>
      </c>
      <c r="G614" s="16" t="str">
        <f>"11571"</f>
        <v>11571</v>
      </c>
    </row>
    <row r="615" spans="1:7" ht="37.5">
      <c r="A615" s="9">
        <v>613</v>
      </c>
      <c r="B615" s="13" t="s">
        <v>3402</v>
      </c>
      <c r="C615" s="13" t="s">
        <v>3403</v>
      </c>
      <c r="D615" s="13" t="s">
        <v>3404</v>
      </c>
      <c r="E615" s="13" t="s">
        <v>3405</v>
      </c>
      <c r="F615" s="11" t="s">
        <v>3830</v>
      </c>
      <c r="G615" s="11" t="str">
        <f>"87766"</f>
        <v>87766</v>
      </c>
    </row>
    <row r="616" spans="1:7" ht="37.5">
      <c r="A616" s="9">
        <v>614</v>
      </c>
      <c r="B616" s="2" t="s">
        <v>826</v>
      </c>
      <c r="C616" s="2" t="s">
        <v>825</v>
      </c>
      <c r="D616" s="10" t="s">
        <v>827</v>
      </c>
      <c r="E616" s="2" t="s">
        <v>824</v>
      </c>
      <c r="F616" s="17" t="s">
        <v>2657</v>
      </c>
      <c r="G616" s="17" t="str">
        <f>"66508"</f>
        <v>66508</v>
      </c>
    </row>
    <row r="617" spans="1:7">
      <c r="A617" s="9">
        <v>615</v>
      </c>
      <c r="B617" s="2" t="s">
        <v>826</v>
      </c>
      <c r="C617" s="2" t="s">
        <v>829</v>
      </c>
      <c r="D617" s="10" t="s">
        <v>830</v>
      </c>
      <c r="E617" s="2" t="s">
        <v>828</v>
      </c>
      <c r="F617" s="16" t="s">
        <v>2658</v>
      </c>
      <c r="G617" s="16" t="str">
        <f>"70259"</f>
        <v>70259</v>
      </c>
    </row>
    <row r="618" spans="1:7">
      <c r="A618" s="9">
        <v>616</v>
      </c>
      <c r="B618" s="2" t="s">
        <v>826</v>
      </c>
      <c r="C618" s="2" t="s">
        <v>829</v>
      </c>
      <c r="D618" s="10" t="s">
        <v>832</v>
      </c>
      <c r="E618" s="2" t="s">
        <v>831</v>
      </c>
      <c r="F618" s="16" t="s">
        <v>2659</v>
      </c>
      <c r="G618" s="16" t="str">
        <f>"80230"</f>
        <v>80230</v>
      </c>
    </row>
    <row r="619" spans="1:7" ht="37.5">
      <c r="A619" s="9">
        <v>617</v>
      </c>
      <c r="B619" s="2" t="s">
        <v>826</v>
      </c>
      <c r="C619" s="2" t="s">
        <v>834</v>
      </c>
      <c r="D619" s="10" t="s">
        <v>835</v>
      </c>
      <c r="E619" s="2" t="s">
        <v>833</v>
      </c>
      <c r="F619" s="17" t="s">
        <v>2660</v>
      </c>
      <c r="G619" s="17" t="str">
        <f>"81370"</f>
        <v>81370</v>
      </c>
    </row>
    <row r="620" spans="1:7" ht="37.5">
      <c r="A620" s="9">
        <v>618</v>
      </c>
      <c r="B620" s="2" t="s">
        <v>826</v>
      </c>
      <c r="C620" s="2" t="s">
        <v>834</v>
      </c>
      <c r="D620" s="10" t="s">
        <v>835</v>
      </c>
      <c r="E620" s="2" t="s">
        <v>836</v>
      </c>
      <c r="F620" s="17" t="s">
        <v>2660</v>
      </c>
      <c r="G620" s="17" t="str">
        <f>"81370"</f>
        <v>81370</v>
      </c>
    </row>
    <row r="621" spans="1:7">
      <c r="A621" s="9">
        <v>619</v>
      </c>
      <c r="B621" s="2" t="s">
        <v>826</v>
      </c>
      <c r="C621" s="2" t="s">
        <v>834</v>
      </c>
      <c r="D621" s="10" t="s">
        <v>835</v>
      </c>
      <c r="E621" s="2" t="s">
        <v>837</v>
      </c>
      <c r="F621" s="16" t="s">
        <v>2660</v>
      </c>
      <c r="G621" s="16" t="str">
        <f>"81370"</f>
        <v>81370</v>
      </c>
    </row>
    <row r="622" spans="1:7">
      <c r="A622" s="9">
        <v>620</v>
      </c>
      <c r="B622" s="2" t="s">
        <v>826</v>
      </c>
      <c r="C622" s="2" t="s">
        <v>834</v>
      </c>
      <c r="D622" s="10" t="s">
        <v>839</v>
      </c>
      <c r="E622" s="2" t="s">
        <v>838</v>
      </c>
      <c r="F622" s="16" t="s">
        <v>2661</v>
      </c>
      <c r="G622" s="16" t="str">
        <f>"68116"</f>
        <v>68116</v>
      </c>
    </row>
    <row r="623" spans="1:7">
      <c r="A623" s="9">
        <v>621</v>
      </c>
      <c r="B623" s="2" t="s">
        <v>826</v>
      </c>
      <c r="C623" s="2" t="s">
        <v>834</v>
      </c>
      <c r="D623" s="10" t="s">
        <v>841</v>
      </c>
      <c r="E623" s="2" t="s">
        <v>840</v>
      </c>
      <c r="F623" s="16" t="s">
        <v>2662</v>
      </c>
      <c r="G623" s="16" t="s">
        <v>2663</v>
      </c>
    </row>
    <row r="624" spans="1:7">
      <c r="A624" s="9">
        <v>622</v>
      </c>
      <c r="B624" s="2" t="s">
        <v>826</v>
      </c>
      <c r="C624" s="2" t="s">
        <v>834</v>
      </c>
      <c r="D624" s="10" t="s">
        <v>841</v>
      </c>
      <c r="E624" s="2" t="s">
        <v>842</v>
      </c>
      <c r="F624" s="17" t="s">
        <v>2662</v>
      </c>
      <c r="G624" s="17" t="s">
        <v>2663</v>
      </c>
    </row>
    <row r="625" spans="1:7">
      <c r="A625" s="9">
        <v>623</v>
      </c>
      <c r="B625" s="2" t="s">
        <v>826</v>
      </c>
      <c r="C625" s="2" t="s">
        <v>834</v>
      </c>
      <c r="D625" s="10" t="s">
        <v>841</v>
      </c>
      <c r="E625" s="2" t="s">
        <v>843</v>
      </c>
      <c r="F625" s="17" t="s">
        <v>2662</v>
      </c>
      <c r="G625" s="17" t="s">
        <v>2663</v>
      </c>
    </row>
    <row r="626" spans="1:7">
      <c r="A626" s="9">
        <v>624</v>
      </c>
      <c r="B626" s="2" t="s">
        <v>826</v>
      </c>
      <c r="C626" s="2" t="s">
        <v>825</v>
      </c>
      <c r="D626" s="10" t="s">
        <v>845</v>
      </c>
      <c r="E626" s="2" t="s">
        <v>844</v>
      </c>
      <c r="F626" s="16" t="s">
        <v>2664</v>
      </c>
      <c r="G626" s="16" t="str">
        <f>"03216"</f>
        <v>03216</v>
      </c>
    </row>
    <row r="627" spans="1:7">
      <c r="A627" s="9">
        <v>625</v>
      </c>
      <c r="B627" s="2" t="s">
        <v>826</v>
      </c>
      <c r="C627" s="2" t="s">
        <v>825</v>
      </c>
      <c r="D627" s="10" t="s">
        <v>827</v>
      </c>
      <c r="E627" s="2" t="s">
        <v>846</v>
      </c>
      <c r="F627" s="16" t="s">
        <v>2657</v>
      </c>
      <c r="G627" s="16" t="str">
        <f>"66508"</f>
        <v>66508</v>
      </c>
    </row>
    <row r="628" spans="1:7" ht="37.5">
      <c r="A628" s="9">
        <v>626</v>
      </c>
      <c r="B628" s="2" t="s">
        <v>826</v>
      </c>
      <c r="C628" s="2" t="s">
        <v>848</v>
      </c>
      <c r="D628" s="10" t="s">
        <v>849</v>
      </c>
      <c r="E628" s="2" t="s">
        <v>847</v>
      </c>
      <c r="F628" s="17" t="s">
        <v>2665</v>
      </c>
      <c r="G628" s="17" t="str">
        <f>"79625"</f>
        <v>79625</v>
      </c>
    </row>
    <row r="629" spans="1:7">
      <c r="A629" s="9">
        <v>627</v>
      </c>
      <c r="B629" s="2" t="s">
        <v>826</v>
      </c>
      <c r="C629" s="2" t="s">
        <v>848</v>
      </c>
      <c r="D629" s="10" t="s">
        <v>851</v>
      </c>
      <c r="E629" s="2" t="s">
        <v>850</v>
      </c>
      <c r="F629" s="16" t="s">
        <v>2666</v>
      </c>
      <c r="G629" s="16" t="str">
        <f>"05146"</f>
        <v>05146</v>
      </c>
    </row>
    <row r="630" spans="1:7">
      <c r="A630" s="9">
        <v>628</v>
      </c>
      <c r="B630" s="2" t="s">
        <v>826</v>
      </c>
      <c r="C630" s="2" t="s">
        <v>848</v>
      </c>
      <c r="D630" s="10" t="s">
        <v>853</v>
      </c>
      <c r="E630" s="2" t="s">
        <v>852</v>
      </c>
      <c r="F630" s="16" t="s">
        <v>2667</v>
      </c>
      <c r="G630" s="16" t="str">
        <f>"33939"</f>
        <v>33939</v>
      </c>
    </row>
    <row r="631" spans="1:7">
      <c r="A631" s="9">
        <v>629</v>
      </c>
      <c r="B631" s="2" t="s">
        <v>826</v>
      </c>
      <c r="C631" s="2" t="s">
        <v>848</v>
      </c>
      <c r="D631" s="10" t="s">
        <v>855</v>
      </c>
      <c r="E631" s="2" t="s">
        <v>854</v>
      </c>
      <c r="F631" s="16" t="s">
        <v>2668</v>
      </c>
      <c r="G631" s="16" t="str">
        <f>"13269"</f>
        <v>13269</v>
      </c>
    </row>
    <row r="632" spans="1:7">
      <c r="A632" s="9">
        <v>630</v>
      </c>
      <c r="B632" s="2" t="s">
        <v>826</v>
      </c>
      <c r="C632" s="2" t="s">
        <v>848</v>
      </c>
      <c r="D632" s="10" t="s">
        <v>857</v>
      </c>
      <c r="E632" s="2" t="s">
        <v>856</v>
      </c>
      <c r="F632" s="16" t="s">
        <v>2669</v>
      </c>
      <c r="G632" s="16" t="str">
        <f>"79596"</f>
        <v>79596</v>
      </c>
    </row>
    <row r="633" spans="1:7" ht="37.5">
      <c r="A633" s="9">
        <v>631</v>
      </c>
      <c r="B633" s="2" t="s">
        <v>826</v>
      </c>
      <c r="C633" s="2" t="s">
        <v>848</v>
      </c>
      <c r="D633" s="10" t="s">
        <v>849</v>
      </c>
      <c r="E633" s="2" t="s">
        <v>858</v>
      </c>
      <c r="F633" s="17" t="s">
        <v>2665</v>
      </c>
      <c r="G633" s="17" t="str">
        <f>"79625"</f>
        <v>79625</v>
      </c>
    </row>
    <row r="634" spans="1:7">
      <c r="A634" s="9">
        <v>632</v>
      </c>
      <c r="B634" s="2" t="s">
        <v>826</v>
      </c>
      <c r="C634" s="2" t="s">
        <v>860</v>
      </c>
      <c r="D634" s="10" t="s">
        <v>861</v>
      </c>
      <c r="E634" s="2" t="s">
        <v>859</v>
      </c>
      <c r="F634" s="16" t="s">
        <v>2670</v>
      </c>
      <c r="G634" s="16" t="str">
        <f>"51799"</f>
        <v>51799</v>
      </c>
    </row>
    <row r="635" spans="1:7" ht="37.5">
      <c r="A635" s="9">
        <v>633</v>
      </c>
      <c r="B635" s="2" t="s">
        <v>826</v>
      </c>
      <c r="C635" s="2" t="s">
        <v>863</v>
      </c>
      <c r="D635" s="10" t="s">
        <v>864</v>
      </c>
      <c r="E635" s="2" t="s">
        <v>862</v>
      </c>
      <c r="F635" s="17" t="s">
        <v>2671</v>
      </c>
      <c r="G635" s="17" t="str">
        <f>"43552"</f>
        <v>43552</v>
      </c>
    </row>
    <row r="636" spans="1:7">
      <c r="A636" s="9">
        <v>634</v>
      </c>
      <c r="B636" s="2" t="s">
        <v>826</v>
      </c>
      <c r="C636" s="2" t="s">
        <v>863</v>
      </c>
      <c r="D636" s="10" t="s">
        <v>866</v>
      </c>
      <c r="E636" s="2" t="s">
        <v>865</v>
      </c>
      <c r="F636" s="16" t="s">
        <v>2672</v>
      </c>
      <c r="G636" s="16" t="str">
        <f>"98436"</f>
        <v>98436</v>
      </c>
    </row>
    <row r="637" spans="1:7">
      <c r="A637" s="9">
        <v>635</v>
      </c>
      <c r="B637" s="2" t="s">
        <v>826</v>
      </c>
      <c r="C637" s="2" t="s">
        <v>868</v>
      </c>
      <c r="D637" s="10" t="s">
        <v>869</v>
      </c>
      <c r="E637" s="2" t="s">
        <v>867</v>
      </c>
      <c r="F637" s="16" t="s">
        <v>2674</v>
      </c>
      <c r="G637" s="16" t="str">
        <f>"70726"</f>
        <v>70726</v>
      </c>
    </row>
    <row r="638" spans="1:7">
      <c r="A638" s="9">
        <v>636</v>
      </c>
      <c r="B638" s="2" t="s">
        <v>826</v>
      </c>
      <c r="C638" s="2" t="s">
        <v>868</v>
      </c>
      <c r="D638" s="10" t="s">
        <v>871</v>
      </c>
      <c r="E638" s="2" t="s">
        <v>870</v>
      </c>
      <c r="F638" s="16" t="s">
        <v>2673</v>
      </c>
      <c r="G638" s="16" t="str">
        <f>"60041"</f>
        <v>60041</v>
      </c>
    </row>
    <row r="639" spans="1:7">
      <c r="A639" s="9">
        <v>637</v>
      </c>
      <c r="B639" s="2" t="s">
        <v>826</v>
      </c>
      <c r="C639" s="2" t="s">
        <v>868</v>
      </c>
      <c r="D639" s="10" t="s">
        <v>871</v>
      </c>
      <c r="E639" s="2" t="s">
        <v>872</v>
      </c>
      <c r="F639" s="16" t="s">
        <v>2673</v>
      </c>
      <c r="G639" s="16" t="str">
        <f>"60041"</f>
        <v>60041</v>
      </c>
    </row>
    <row r="640" spans="1:7">
      <c r="A640" s="9">
        <v>638</v>
      </c>
      <c r="B640" s="2" t="s">
        <v>826</v>
      </c>
      <c r="C640" s="2" t="s">
        <v>868</v>
      </c>
      <c r="D640" s="10" t="s">
        <v>874</v>
      </c>
      <c r="E640" s="2" t="s">
        <v>873</v>
      </c>
      <c r="F640" s="16" t="s">
        <v>2676</v>
      </c>
      <c r="G640" s="16" t="str">
        <f>"35650"</f>
        <v>35650</v>
      </c>
    </row>
    <row r="641" spans="1:7">
      <c r="A641" s="9">
        <v>639</v>
      </c>
      <c r="B641" s="2" t="s">
        <v>826</v>
      </c>
      <c r="C641" s="2" t="s">
        <v>868</v>
      </c>
      <c r="D641" s="10" t="s">
        <v>869</v>
      </c>
      <c r="E641" s="2" t="s">
        <v>875</v>
      </c>
      <c r="F641" s="16" t="s">
        <v>2674</v>
      </c>
      <c r="G641" s="16" t="s">
        <v>2675</v>
      </c>
    </row>
    <row r="642" spans="1:7">
      <c r="A642" s="9">
        <v>640</v>
      </c>
      <c r="B642" s="2" t="s">
        <v>826</v>
      </c>
      <c r="C642" s="2" t="s">
        <v>868</v>
      </c>
      <c r="D642" s="10" t="s">
        <v>874</v>
      </c>
      <c r="E642" s="2" t="s">
        <v>876</v>
      </c>
      <c r="F642" s="16" t="s">
        <v>2676</v>
      </c>
      <c r="G642" s="16" t="str">
        <f>"35650"</f>
        <v>35650</v>
      </c>
    </row>
    <row r="643" spans="1:7">
      <c r="A643" s="9">
        <v>641</v>
      </c>
      <c r="B643" s="2" t="s">
        <v>826</v>
      </c>
      <c r="C643" s="2" t="s">
        <v>878</v>
      </c>
      <c r="D643" s="10" t="s">
        <v>879</v>
      </c>
      <c r="E643" s="2" t="s">
        <v>877</v>
      </c>
      <c r="F643" s="16" t="s">
        <v>2677</v>
      </c>
      <c r="G643" s="16" t="str">
        <f>"50080"</f>
        <v>50080</v>
      </c>
    </row>
    <row r="644" spans="1:7">
      <c r="A644" s="9">
        <v>642</v>
      </c>
      <c r="B644" s="2" t="s">
        <v>826</v>
      </c>
      <c r="C644" s="2" t="s">
        <v>878</v>
      </c>
      <c r="D644" s="10" t="s">
        <v>879</v>
      </c>
      <c r="E644" s="2" t="s">
        <v>880</v>
      </c>
      <c r="F644" s="16" t="s">
        <v>2677</v>
      </c>
      <c r="G644" s="16" t="str">
        <f>"50080"</f>
        <v>50080</v>
      </c>
    </row>
    <row r="645" spans="1:7">
      <c r="A645" s="9">
        <v>643</v>
      </c>
      <c r="B645" s="2" t="s">
        <v>826</v>
      </c>
      <c r="C645" s="2" t="s">
        <v>878</v>
      </c>
      <c r="D645" s="10" t="s">
        <v>882</v>
      </c>
      <c r="E645" s="2" t="s">
        <v>881</v>
      </c>
      <c r="F645" s="16" t="s">
        <v>2678</v>
      </c>
      <c r="G645" s="16" t="str">
        <f>"47699"</f>
        <v>47699</v>
      </c>
    </row>
    <row r="646" spans="1:7" ht="37.5">
      <c r="A646" s="9">
        <v>644</v>
      </c>
      <c r="B646" s="2" t="s">
        <v>826</v>
      </c>
      <c r="C646" s="2" t="s">
        <v>878</v>
      </c>
      <c r="D646" s="10" t="s">
        <v>884</v>
      </c>
      <c r="E646" s="2" t="s">
        <v>883</v>
      </c>
      <c r="F646" s="17" t="s">
        <v>2679</v>
      </c>
      <c r="G646" s="17" t="str">
        <f>"85894"</f>
        <v>85894</v>
      </c>
    </row>
    <row r="647" spans="1:7">
      <c r="A647" s="9">
        <v>645</v>
      </c>
      <c r="B647" s="13" t="s">
        <v>3406</v>
      </c>
      <c r="C647" s="13" t="s">
        <v>3407</v>
      </c>
      <c r="D647" s="13" t="s">
        <v>3408</v>
      </c>
      <c r="E647" s="13" t="s">
        <v>3409</v>
      </c>
      <c r="F647" s="11" t="s">
        <v>3831</v>
      </c>
      <c r="G647" s="11" t="str">
        <f>"97498"</f>
        <v>97498</v>
      </c>
    </row>
    <row r="648" spans="1:7" ht="37.5">
      <c r="A648" s="9">
        <v>646</v>
      </c>
      <c r="B648" s="13" t="s">
        <v>3406</v>
      </c>
      <c r="C648" s="13" t="s">
        <v>3407</v>
      </c>
      <c r="D648" s="13" t="s">
        <v>3410</v>
      </c>
      <c r="E648" s="13" t="s">
        <v>3411</v>
      </c>
      <c r="F648" s="11" t="s">
        <v>3832</v>
      </c>
      <c r="G648" s="11" t="str">
        <f>"62678"</f>
        <v>62678</v>
      </c>
    </row>
    <row r="649" spans="1:7">
      <c r="A649" s="9">
        <v>647</v>
      </c>
      <c r="B649" s="13" t="s">
        <v>3406</v>
      </c>
      <c r="C649" s="13" t="s">
        <v>3407</v>
      </c>
      <c r="D649" s="13" t="s">
        <v>3412</v>
      </c>
      <c r="E649" s="13" t="s">
        <v>3413</v>
      </c>
      <c r="F649" s="11" t="s">
        <v>3833</v>
      </c>
      <c r="G649" s="11" t="str">
        <f>"33315"</f>
        <v>33315</v>
      </c>
    </row>
    <row r="650" spans="1:7">
      <c r="A650" s="9">
        <v>648</v>
      </c>
      <c r="B650" s="13" t="s">
        <v>3406</v>
      </c>
      <c r="C650" s="13" t="s">
        <v>3407</v>
      </c>
      <c r="D650" s="13" t="s">
        <v>3414</v>
      </c>
      <c r="E650" s="13" t="s">
        <v>3415</v>
      </c>
      <c r="F650" s="11" t="s">
        <v>3834</v>
      </c>
      <c r="G650" s="11" t="str">
        <f>"59809"</f>
        <v>59809</v>
      </c>
    </row>
    <row r="651" spans="1:7">
      <c r="A651" s="9">
        <v>649</v>
      </c>
      <c r="B651" s="2" t="s">
        <v>887</v>
      </c>
      <c r="C651" s="2" t="s">
        <v>886</v>
      </c>
      <c r="D651" s="10" t="s">
        <v>2125</v>
      </c>
      <c r="E651" s="2" t="s">
        <v>885</v>
      </c>
      <c r="F651" s="16" t="s">
        <v>2680</v>
      </c>
      <c r="G651" s="16" t="str">
        <f>"11433"</f>
        <v>11433</v>
      </c>
    </row>
    <row r="652" spans="1:7">
      <c r="A652" s="9">
        <v>650</v>
      </c>
      <c r="B652" s="2" t="s">
        <v>887</v>
      </c>
      <c r="C652" s="2" t="s">
        <v>886</v>
      </c>
      <c r="D652" s="10" t="s">
        <v>2323</v>
      </c>
      <c r="E652" s="2" t="s">
        <v>888</v>
      </c>
      <c r="F652" s="16" t="s">
        <v>2681</v>
      </c>
      <c r="G652" s="16" t="str">
        <f>"72182"</f>
        <v>72182</v>
      </c>
    </row>
    <row r="653" spans="1:7">
      <c r="A653" s="9">
        <v>651</v>
      </c>
      <c r="B653" s="2" t="s">
        <v>887</v>
      </c>
      <c r="C653" s="2" t="s">
        <v>890</v>
      </c>
      <c r="D653" s="10" t="s">
        <v>967</v>
      </c>
      <c r="E653" s="2" t="s">
        <v>889</v>
      </c>
      <c r="F653" s="16" t="s">
        <v>2682</v>
      </c>
      <c r="G653" s="16" t="str">
        <f>"96782"</f>
        <v>96782</v>
      </c>
    </row>
    <row r="654" spans="1:7">
      <c r="A654" s="9">
        <v>652</v>
      </c>
      <c r="B654" s="4" t="s">
        <v>3416</v>
      </c>
      <c r="C654" s="4" t="s">
        <v>3417</v>
      </c>
      <c r="D654" s="4" t="s">
        <v>3418</v>
      </c>
      <c r="E654" s="4" t="s">
        <v>3419</v>
      </c>
      <c r="F654" s="11" t="s">
        <v>3835</v>
      </c>
      <c r="G654" s="11" t="str">
        <f>"72183"</f>
        <v>72183</v>
      </c>
    </row>
    <row r="655" spans="1:7" ht="37.5">
      <c r="A655" s="9">
        <v>653</v>
      </c>
      <c r="B655" s="2" t="s">
        <v>893</v>
      </c>
      <c r="C655" s="2" t="s">
        <v>892</v>
      </c>
      <c r="D655" s="10" t="s">
        <v>894</v>
      </c>
      <c r="E655" s="2" t="s">
        <v>891</v>
      </c>
      <c r="F655" s="17" t="s">
        <v>2683</v>
      </c>
      <c r="G655" s="17" t="str">
        <f>"60048"</f>
        <v>60048</v>
      </c>
    </row>
    <row r="656" spans="1:7">
      <c r="A656" s="9">
        <v>654</v>
      </c>
      <c r="B656" s="2" t="s">
        <v>893</v>
      </c>
      <c r="C656" s="2" t="s">
        <v>892</v>
      </c>
      <c r="D656" s="10" t="s">
        <v>896</v>
      </c>
      <c r="E656" s="2" t="s">
        <v>895</v>
      </c>
      <c r="F656" s="17" t="s">
        <v>2684</v>
      </c>
      <c r="G656" s="17" t="str">
        <f>"32318"</f>
        <v>32318</v>
      </c>
    </row>
    <row r="657" spans="1:7">
      <c r="A657" s="9">
        <v>655</v>
      </c>
      <c r="B657" s="2" t="s">
        <v>893</v>
      </c>
      <c r="C657" s="2" t="s">
        <v>898</v>
      </c>
      <c r="D657" s="10" t="s">
        <v>899</v>
      </c>
      <c r="E657" s="2" t="s">
        <v>897</v>
      </c>
      <c r="F657" s="16" t="s">
        <v>2685</v>
      </c>
      <c r="G657" s="16" t="str">
        <f>"97224"</f>
        <v>97224</v>
      </c>
    </row>
    <row r="658" spans="1:7">
      <c r="A658" s="9">
        <v>656</v>
      </c>
      <c r="B658" s="2" t="s">
        <v>893</v>
      </c>
      <c r="C658" s="2" t="s">
        <v>898</v>
      </c>
      <c r="D658" s="10" t="s">
        <v>899</v>
      </c>
      <c r="E658" s="2" t="s">
        <v>900</v>
      </c>
      <c r="F658" s="16" t="s">
        <v>2685</v>
      </c>
      <c r="G658" s="16" t="str">
        <f>"97224"</f>
        <v>97224</v>
      </c>
    </row>
    <row r="659" spans="1:7">
      <c r="A659" s="9">
        <v>657</v>
      </c>
      <c r="B659" s="2" t="s">
        <v>893</v>
      </c>
      <c r="C659" s="2" t="s">
        <v>898</v>
      </c>
      <c r="D659" s="10" t="s">
        <v>899</v>
      </c>
      <c r="E659" s="2" t="s">
        <v>901</v>
      </c>
      <c r="F659" s="16" t="s">
        <v>2685</v>
      </c>
      <c r="G659" s="16" t="str">
        <f>"97224"</f>
        <v>97224</v>
      </c>
    </row>
    <row r="660" spans="1:7">
      <c r="A660" s="9">
        <v>658</v>
      </c>
      <c r="B660" s="2" t="s">
        <v>893</v>
      </c>
      <c r="C660" s="2" t="s">
        <v>898</v>
      </c>
      <c r="D660" s="10" t="s">
        <v>899</v>
      </c>
      <c r="E660" s="2" t="s">
        <v>902</v>
      </c>
      <c r="F660" s="16" t="s">
        <v>2685</v>
      </c>
      <c r="G660" s="16" t="str">
        <f>"97224"</f>
        <v>97224</v>
      </c>
    </row>
    <row r="661" spans="1:7">
      <c r="A661" s="9">
        <v>659</v>
      </c>
      <c r="B661" s="2" t="s">
        <v>893</v>
      </c>
      <c r="C661" s="2" t="s">
        <v>898</v>
      </c>
      <c r="D661" s="10" t="s">
        <v>899</v>
      </c>
      <c r="E661" s="2" t="s">
        <v>903</v>
      </c>
      <c r="F661" s="16" t="s">
        <v>2685</v>
      </c>
      <c r="G661" s="16" t="str">
        <f>"97224"</f>
        <v>97224</v>
      </c>
    </row>
    <row r="662" spans="1:7">
      <c r="A662" s="9">
        <v>660</v>
      </c>
      <c r="B662" s="2" t="s">
        <v>893</v>
      </c>
      <c r="C662" s="2" t="s">
        <v>905</v>
      </c>
      <c r="D662" s="10" t="s">
        <v>906</v>
      </c>
      <c r="E662" s="2" t="s">
        <v>904</v>
      </c>
      <c r="F662" s="16" t="s">
        <v>2686</v>
      </c>
      <c r="G662" s="16" t="str">
        <f>"51489"</f>
        <v>51489</v>
      </c>
    </row>
    <row r="663" spans="1:7">
      <c r="A663" s="9">
        <v>661</v>
      </c>
      <c r="B663" s="2" t="s">
        <v>893</v>
      </c>
      <c r="C663" s="2" t="s">
        <v>908</v>
      </c>
      <c r="D663" s="10" t="s">
        <v>909</v>
      </c>
      <c r="E663" s="2" t="s">
        <v>907</v>
      </c>
      <c r="F663" s="17" t="s">
        <v>2687</v>
      </c>
      <c r="G663" s="17" t="str">
        <f>"56986"</f>
        <v>56986</v>
      </c>
    </row>
    <row r="664" spans="1:7" ht="37.5">
      <c r="A664" s="9">
        <v>662</v>
      </c>
      <c r="B664" s="2" t="s">
        <v>893</v>
      </c>
      <c r="C664" s="2" t="s">
        <v>908</v>
      </c>
      <c r="D664" s="10" t="s">
        <v>911</v>
      </c>
      <c r="E664" s="2" t="s">
        <v>910</v>
      </c>
      <c r="F664" s="17" t="s">
        <v>2688</v>
      </c>
      <c r="G664" s="17" t="str">
        <f>"45148"</f>
        <v>45148</v>
      </c>
    </row>
    <row r="665" spans="1:7">
      <c r="A665" s="9">
        <v>663</v>
      </c>
      <c r="B665" s="4" t="s">
        <v>3420</v>
      </c>
      <c r="C665" s="4" t="s">
        <v>3421</v>
      </c>
      <c r="D665" s="4" t="s">
        <v>3422</v>
      </c>
      <c r="E665" s="13" t="s">
        <v>3423</v>
      </c>
      <c r="F665" s="11" t="s">
        <v>3836</v>
      </c>
      <c r="G665" s="11" t="str">
        <f>"26319"</f>
        <v>26319</v>
      </c>
    </row>
    <row r="666" spans="1:7">
      <c r="A666" s="9">
        <v>664</v>
      </c>
      <c r="B666" s="4" t="s">
        <v>3420</v>
      </c>
      <c r="C666" s="4" t="s">
        <v>3424</v>
      </c>
      <c r="D666" s="4" t="s">
        <v>3425</v>
      </c>
      <c r="E666" s="13" t="s">
        <v>3426</v>
      </c>
      <c r="F666" s="11" t="s">
        <v>3837</v>
      </c>
      <c r="G666" s="11" t="str">
        <f>"83145"</f>
        <v>83145</v>
      </c>
    </row>
    <row r="667" spans="1:7">
      <c r="A667" s="9">
        <v>665</v>
      </c>
      <c r="B667" s="4" t="s">
        <v>3420</v>
      </c>
      <c r="C667" s="4" t="s">
        <v>3424</v>
      </c>
      <c r="D667" s="4" t="s">
        <v>3427</v>
      </c>
      <c r="E667" s="13" t="s">
        <v>3428</v>
      </c>
      <c r="F667" s="11" t="s">
        <v>3838</v>
      </c>
      <c r="G667" s="11" t="str">
        <f>"99590"</f>
        <v>99590</v>
      </c>
    </row>
    <row r="668" spans="1:7">
      <c r="A668" s="9">
        <v>666</v>
      </c>
      <c r="B668" s="4" t="s">
        <v>3420</v>
      </c>
      <c r="C668" s="4" t="s">
        <v>3429</v>
      </c>
      <c r="D668" s="4" t="s">
        <v>3430</v>
      </c>
      <c r="E668" s="13" t="s">
        <v>3431</v>
      </c>
      <c r="F668" s="11" t="s">
        <v>3839</v>
      </c>
      <c r="G668" s="11" t="str">
        <f>"18489"</f>
        <v>18489</v>
      </c>
    </row>
    <row r="669" spans="1:7">
      <c r="A669" s="9">
        <v>667</v>
      </c>
      <c r="B669" s="4" t="s">
        <v>3420</v>
      </c>
      <c r="C669" s="4" t="s">
        <v>3429</v>
      </c>
      <c r="D669" s="18" t="s">
        <v>3432</v>
      </c>
      <c r="E669" s="13" t="s">
        <v>3433</v>
      </c>
      <c r="F669" s="11" t="s">
        <v>3921</v>
      </c>
      <c r="G669" s="11" t="str">
        <f>"97081"</f>
        <v>97081</v>
      </c>
    </row>
    <row r="670" spans="1:7">
      <c r="A670" s="9">
        <v>668</v>
      </c>
      <c r="B670" s="4" t="s">
        <v>3420</v>
      </c>
      <c r="C670" s="4" t="s">
        <v>3434</v>
      </c>
      <c r="D670" s="4" t="s">
        <v>3435</v>
      </c>
      <c r="E670" s="13" t="s">
        <v>3436</v>
      </c>
      <c r="F670" s="11" t="s">
        <v>3840</v>
      </c>
      <c r="G670" s="11" t="str">
        <f>"94039"</f>
        <v>94039</v>
      </c>
    </row>
    <row r="671" spans="1:7">
      <c r="A671" s="9">
        <v>669</v>
      </c>
      <c r="B671" s="2" t="s">
        <v>914</v>
      </c>
      <c r="C671" s="2" t="s">
        <v>913</v>
      </c>
      <c r="D671" s="10" t="s">
        <v>915</v>
      </c>
      <c r="E671" s="2" t="s">
        <v>912</v>
      </c>
      <c r="F671" s="16" t="s">
        <v>2689</v>
      </c>
      <c r="G671" s="16" t="str">
        <f>"87351"</f>
        <v>87351</v>
      </c>
    </row>
    <row r="672" spans="1:7">
      <c r="A672" s="9">
        <v>670</v>
      </c>
      <c r="B672" s="2" t="s">
        <v>914</v>
      </c>
      <c r="C672" s="2" t="s">
        <v>913</v>
      </c>
      <c r="D672" s="10" t="s">
        <v>915</v>
      </c>
      <c r="E672" s="2" t="s">
        <v>916</v>
      </c>
      <c r="F672" s="16" t="s">
        <v>2689</v>
      </c>
      <c r="G672" s="16" t="str">
        <f>"87351"</f>
        <v>87351</v>
      </c>
    </row>
    <row r="673" spans="1:7">
      <c r="A673" s="9">
        <v>671</v>
      </c>
      <c r="B673" s="2" t="s">
        <v>914</v>
      </c>
      <c r="C673" s="2" t="s">
        <v>913</v>
      </c>
      <c r="D673" s="10" t="s">
        <v>918</v>
      </c>
      <c r="E673" s="2" t="s">
        <v>917</v>
      </c>
      <c r="F673" s="16" t="s">
        <v>2690</v>
      </c>
      <c r="G673" s="16" t="str">
        <f>"54843"</f>
        <v>54843</v>
      </c>
    </row>
    <row r="674" spans="1:7">
      <c r="A674" s="9">
        <v>672</v>
      </c>
      <c r="B674" s="2" t="s">
        <v>914</v>
      </c>
      <c r="C674" s="2" t="s">
        <v>348</v>
      </c>
      <c r="D674" s="10" t="s">
        <v>920</v>
      </c>
      <c r="E674" s="2" t="s">
        <v>919</v>
      </c>
      <c r="F674" s="16" t="s">
        <v>2691</v>
      </c>
      <c r="G674" s="16" t="str">
        <f>"45732"</f>
        <v>45732</v>
      </c>
    </row>
    <row r="675" spans="1:7">
      <c r="A675" s="9">
        <v>673</v>
      </c>
      <c r="B675" s="2" t="s">
        <v>914</v>
      </c>
      <c r="C675" s="2" t="s">
        <v>348</v>
      </c>
      <c r="D675" s="10" t="s">
        <v>922</v>
      </c>
      <c r="E675" s="2" t="s">
        <v>921</v>
      </c>
      <c r="F675" s="16" t="s">
        <v>2692</v>
      </c>
      <c r="G675" s="16" t="str">
        <f>"56366"</f>
        <v>56366</v>
      </c>
    </row>
    <row r="676" spans="1:7">
      <c r="A676" s="9">
        <v>674</v>
      </c>
      <c r="B676" s="2" t="s">
        <v>914</v>
      </c>
      <c r="C676" s="2" t="s">
        <v>348</v>
      </c>
      <c r="D676" s="10" t="s">
        <v>924</v>
      </c>
      <c r="E676" s="2" t="s">
        <v>923</v>
      </c>
      <c r="F676" s="16" t="s">
        <v>2693</v>
      </c>
      <c r="G676" s="16" t="str">
        <f>"86667"</f>
        <v>86667</v>
      </c>
    </row>
    <row r="677" spans="1:7">
      <c r="A677" s="9">
        <v>675</v>
      </c>
      <c r="B677" s="2" t="s">
        <v>914</v>
      </c>
      <c r="C677" s="2" t="s">
        <v>348</v>
      </c>
      <c r="D677" s="10" t="s">
        <v>924</v>
      </c>
      <c r="E677" s="2" t="s">
        <v>925</v>
      </c>
      <c r="F677" s="16" t="s">
        <v>2693</v>
      </c>
      <c r="G677" s="16" t="str">
        <f>"86667"</f>
        <v>86667</v>
      </c>
    </row>
    <row r="678" spans="1:7">
      <c r="A678" s="9">
        <v>676</v>
      </c>
      <c r="B678" s="2" t="s">
        <v>914</v>
      </c>
      <c r="C678" s="2" t="s">
        <v>927</v>
      </c>
      <c r="D678" s="10" t="s">
        <v>928</v>
      </c>
      <c r="E678" s="2" t="s">
        <v>926</v>
      </c>
      <c r="F678" s="17" t="s">
        <v>2694</v>
      </c>
      <c r="G678" s="17" t="str">
        <f>"11355"</f>
        <v>11355</v>
      </c>
    </row>
    <row r="679" spans="1:7">
      <c r="A679" s="9">
        <v>677</v>
      </c>
      <c r="B679" s="2" t="s">
        <v>914</v>
      </c>
      <c r="C679" s="2" t="s">
        <v>930</v>
      </c>
      <c r="D679" s="10" t="s">
        <v>931</v>
      </c>
      <c r="E679" s="2" t="s">
        <v>929</v>
      </c>
      <c r="F679" s="16" t="s">
        <v>2695</v>
      </c>
      <c r="G679" s="16" t="str">
        <f>"29445"</f>
        <v>29445</v>
      </c>
    </row>
    <row r="680" spans="1:7">
      <c r="A680" s="9">
        <v>678</v>
      </c>
      <c r="B680" s="2" t="s">
        <v>914</v>
      </c>
      <c r="C680" s="2" t="s">
        <v>930</v>
      </c>
      <c r="D680" s="10" t="s">
        <v>933</v>
      </c>
      <c r="E680" s="2" t="s">
        <v>932</v>
      </c>
      <c r="F680" s="16" t="s">
        <v>2696</v>
      </c>
      <c r="G680" s="16" t="str">
        <f>"17951"</f>
        <v>17951</v>
      </c>
    </row>
    <row r="681" spans="1:7">
      <c r="A681" s="9">
        <v>679</v>
      </c>
      <c r="B681" s="2" t="s">
        <v>914</v>
      </c>
      <c r="C681" s="2" t="s">
        <v>935</v>
      </c>
      <c r="D681" s="10" t="s">
        <v>936</v>
      </c>
      <c r="E681" s="2" t="s">
        <v>934</v>
      </c>
      <c r="F681" s="16" t="s">
        <v>2697</v>
      </c>
      <c r="G681" s="16" t="str">
        <f>"55120"</f>
        <v>55120</v>
      </c>
    </row>
    <row r="682" spans="1:7">
      <c r="A682" s="9">
        <v>680</v>
      </c>
      <c r="B682" s="2" t="s">
        <v>914</v>
      </c>
      <c r="C682" s="2" t="s">
        <v>938</v>
      </c>
      <c r="D682" s="10" t="s">
        <v>939</v>
      </c>
      <c r="E682" s="2" t="s">
        <v>937</v>
      </c>
      <c r="F682" s="16" t="s">
        <v>2698</v>
      </c>
      <c r="G682" s="16" t="str">
        <f>"58381"</f>
        <v>58381</v>
      </c>
    </row>
    <row r="683" spans="1:7">
      <c r="A683" s="9">
        <v>681</v>
      </c>
      <c r="B683" s="2" t="s">
        <v>914</v>
      </c>
      <c r="C683" s="2" t="s">
        <v>938</v>
      </c>
      <c r="D683" s="10" t="s">
        <v>941</v>
      </c>
      <c r="E683" s="2" t="s">
        <v>940</v>
      </c>
      <c r="F683" s="16" t="s">
        <v>2699</v>
      </c>
      <c r="G683" s="16" t="str">
        <f>"22971"</f>
        <v>22971</v>
      </c>
    </row>
    <row r="684" spans="1:7">
      <c r="A684" s="9">
        <v>682</v>
      </c>
      <c r="B684" s="2" t="s">
        <v>914</v>
      </c>
      <c r="C684" s="2" t="s">
        <v>927</v>
      </c>
      <c r="D684" s="10" t="s">
        <v>943</v>
      </c>
      <c r="E684" s="2" t="s">
        <v>942</v>
      </c>
      <c r="F684" s="16" t="s">
        <v>2700</v>
      </c>
      <c r="G684" s="16" t="str">
        <f>"33845"</f>
        <v>33845</v>
      </c>
    </row>
    <row r="685" spans="1:7">
      <c r="A685" s="9">
        <v>683</v>
      </c>
      <c r="B685" s="4" t="s">
        <v>3437</v>
      </c>
      <c r="C685" s="4" t="s">
        <v>3438</v>
      </c>
      <c r="D685" s="4" t="s">
        <v>963</v>
      </c>
      <c r="E685" s="4" t="s">
        <v>3439</v>
      </c>
      <c r="F685" s="11" t="s">
        <v>2712</v>
      </c>
      <c r="G685" s="11" t="str">
        <f>"23395"</f>
        <v>23395</v>
      </c>
    </row>
    <row r="686" spans="1:7">
      <c r="A686" s="9">
        <v>684</v>
      </c>
      <c r="B686" s="4" t="s">
        <v>3437</v>
      </c>
      <c r="C686" s="4" t="s">
        <v>3438</v>
      </c>
      <c r="D686" s="4" t="s">
        <v>3440</v>
      </c>
      <c r="E686" s="4" t="s">
        <v>3441</v>
      </c>
      <c r="F686" s="11" t="s">
        <v>3841</v>
      </c>
      <c r="G686" s="11" t="str">
        <f>"78498"</f>
        <v>78498</v>
      </c>
    </row>
    <row r="687" spans="1:7">
      <c r="A687" s="9">
        <v>685</v>
      </c>
      <c r="B687" s="2" t="s">
        <v>946</v>
      </c>
      <c r="C687" s="2" t="s">
        <v>945</v>
      </c>
      <c r="D687" s="10" t="s">
        <v>2126</v>
      </c>
      <c r="E687" s="2" t="s">
        <v>944</v>
      </c>
      <c r="F687" s="16" t="s">
        <v>2701</v>
      </c>
      <c r="G687" s="16" t="str">
        <f>"31328"</f>
        <v>31328</v>
      </c>
    </row>
    <row r="688" spans="1:7">
      <c r="A688" s="9">
        <v>686</v>
      </c>
      <c r="B688" s="2" t="s">
        <v>946</v>
      </c>
      <c r="C688" s="2" t="s">
        <v>948</v>
      </c>
      <c r="D688" s="10" t="s">
        <v>949</v>
      </c>
      <c r="E688" s="2" t="s">
        <v>947</v>
      </c>
      <c r="F688" s="16" t="s">
        <v>2702</v>
      </c>
      <c r="G688" s="16" t="str">
        <f>"56995"</f>
        <v>56995</v>
      </c>
    </row>
    <row r="689" spans="1:7" ht="37.5">
      <c r="A689" s="9">
        <v>687</v>
      </c>
      <c r="B689" s="2" t="s">
        <v>946</v>
      </c>
      <c r="C689" s="2" t="s">
        <v>948</v>
      </c>
      <c r="D689" s="10" t="s">
        <v>2127</v>
      </c>
      <c r="E689" s="2" t="s">
        <v>950</v>
      </c>
      <c r="F689" s="17" t="s">
        <v>2703</v>
      </c>
      <c r="G689" s="17" t="str">
        <f>"60356"</f>
        <v>60356</v>
      </c>
    </row>
    <row r="690" spans="1:7" ht="37.5">
      <c r="A690" s="9">
        <v>688</v>
      </c>
      <c r="B690" s="2" t="s">
        <v>946</v>
      </c>
      <c r="C690" s="2" t="s">
        <v>952</v>
      </c>
      <c r="D690" s="10" t="s">
        <v>2128</v>
      </c>
      <c r="E690" s="2" t="s">
        <v>951</v>
      </c>
      <c r="F690" s="17" t="s">
        <v>2704</v>
      </c>
      <c r="G690" s="17" t="str">
        <f>"83904"</f>
        <v>83904</v>
      </c>
    </row>
    <row r="691" spans="1:7" ht="37.5">
      <c r="A691" s="9">
        <v>689</v>
      </c>
      <c r="B691" s="2" t="s">
        <v>946</v>
      </c>
      <c r="C691" s="2" t="s">
        <v>952</v>
      </c>
      <c r="D691" s="10" t="s">
        <v>2129</v>
      </c>
      <c r="E691" s="2" t="s">
        <v>953</v>
      </c>
      <c r="F691" s="17" t="s">
        <v>2705</v>
      </c>
      <c r="G691" s="17" t="str">
        <f>"32551"</f>
        <v>32551</v>
      </c>
    </row>
    <row r="692" spans="1:7" ht="37.5">
      <c r="A692" s="9">
        <v>690</v>
      </c>
      <c r="B692" s="2" t="s">
        <v>946</v>
      </c>
      <c r="C692" s="2" t="s">
        <v>952</v>
      </c>
      <c r="D692" s="10" t="s">
        <v>2130</v>
      </c>
      <c r="E692" s="2" t="s">
        <v>954</v>
      </c>
      <c r="F692" s="17" t="s">
        <v>2706</v>
      </c>
      <c r="G692" s="17" t="str">
        <f>"76468"</f>
        <v>76468</v>
      </c>
    </row>
    <row r="693" spans="1:7">
      <c r="A693" s="9">
        <v>691</v>
      </c>
      <c r="B693" s="2" t="s">
        <v>946</v>
      </c>
      <c r="C693" s="2" t="s">
        <v>952</v>
      </c>
      <c r="D693" s="10" t="s">
        <v>2131</v>
      </c>
      <c r="E693" s="2" t="s">
        <v>955</v>
      </c>
      <c r="F693" s="16" t="s">
        <v>2707</v>
      </c>
      <c r="G693" s="16" t="str">
        <f>"29396"</f>
        <v>29396</v>
      </c>
    </row>
    <row r="694" spans="1:7" ht="37.5">
      <c r="A694" s="9">
        <v>692</v>
      </c>
      <c r="B694" s="2" t="s">
        <v>946</v>
      </c>
      <c r="C694" s="2" t="s">
        <v>952</v>
      </c>
      <c r="D694" s="10" t="s">
        <v>2132</v>
      </c>
      <c r="E694" s="2" t="s">
        <v>956</v>
      </c>
      <c r="F694" s="17" t="s">
        <v>2708</v>
      </c>
      <c r="G694" s="17" t="str">
        <f>"68082"</f>
        <v>68082</v>
      </c>
    </row>
    <row r="695" spans="1:7">
      <c r="A695" s="9">
        <v>693</v>
      </c>
      <c r="B695" s="2" t="s">
        <v>946</v>
      </c>
      <c r="C695" s="2" t="s">
        <v>952</v>
      </c>
      <c r="D695" s="10" t="s">
        <v>2133</v>
      </c>
      <c r="E695" s="2" t="s">
        <v>957</v>
      </c>
      <c r="F695" s="17" t="s">
        <v>2709</v>
      </c>
      <c r="G695" s="17" t="str">
        <f>"96318"</f>
        <v>96318</v>
      </c>
    </row>
    <row r="696" spans="1:7">
      <c r="A696" s="9">
        <v>694</v>
      </c>
      <c r="B696" s="2" t="s">
        <v>946</v>
      </c>
      <c r="C696" s="2" t="s">
        <v>959</v>
      </c>
      <c r="D696" s="10" t="s">
        <v>2134</v>
      </c>
      <c r="E696" s="2" t="s">
        <v>958</v>
      </c>
      <c r="F696" s="16" t="s">
        <v>2710</v>
      </c>
      <c r="G696" s="16" t="str">
        <f>"50336"</f>
        <v>50336</v>
      </c>
    </row>
    <row r="697" spans="1:7">
      <c r="A697" s="9">
        <v>695</v>
      </c>
      <c r="B697" s="2" t="s">
        <v>946</v>
      </c>
      <c r="C697" s="2" t="s">
        <v>959</v>
      </c>
      <c r="D697" s="10" t="s">
        <v>2135</v>
      </c>
      <c r="E697" s="2" t="s">
        <v>960</v>
      </c>
      <c r="F697" s="16" t="s">
        <v>2711</v>
      </c>
      <c r="G697" s="16" t="str">
        <f>"41618"</f>
        <v>41618</v>
      </c>
    </row>
    <row r="698" spans="1:7">
      <c r="A698" s="9">
        <v>696</v>
      </c>
      <c r="B698" s="2" t="s">
        <v>946</v>
      </c>
      <c r="C698" s="2" t="s">
        <v>962</v>
      </c>
      <c r="D698" s="10" t="s">
        <v>963</v>
      </c>
      <c r="E698" s="2" t="s">
        <v>961</v>
      </c>
      <c r="F698" s="16" t="s">
        <v>2712</v>
      </c>
      <c r="G698" s="16" t="str">
        <f>"23395"</f>
        <v>23395</v>
      </c>
    </row>
    <row r="699" spans="1:7">
      <c r="A699" s="9">
        <v>697</v>
      </c>
      <c r="B699" s="2" t="s">
        <v>946</v>
      </c>
      <c r="C699" s="2" t="s">
        <v>962</v>
      </c>
      <c r="D699" s="10" t="s">
        <v>2136</v>
      </c>
      <c r="E699" s="2" t="s">
        <v>964</v>
      </c>
      <c r="F699" s="16" t="s">
        <v>2713</v>
      </c>
      <c r="G699" s="16" t="str">
        <f>"28332"</f>
        <v>28332</v>
      </c>
    </row>
    <row r="700" spans="1:7">
      <c r="A700" s="9">
        <v>698</v>
      </c>
      <c r="B700" s="2" t="s">
        <v>946</v>
      </c>
      <c r="C700" s="2" t="s">
        <v>962</v>
      </c>
      <c r="D700" s="10" t="s">
        <v>2137</v>
      </c>
      <c r="E700" s="2" t="s">
        <v>965</v>
      </c>
      <c r="F700" s="16" t="s">
        <v>2714</v>
      </c>
      <c r="G700" s="16" t="str">
        <f>"39737"</f>
        <v>39737</v>
      </c>
    </row>
    <row r="701" spans="1:7">
      <c r="A701" s="9">
        <v>699</v>
      </c>
      <c r="B701" s="2" t="s">
        <v>946</v>
      </c>
      <c r="C701" s="2" t="s">
        <v>962</v>
      </c>
      <c r="D701" s="10" t="s">
        <v>967</v>
      </c>
      <c r="E701" s="2" t="s">
        <v>966</v>
      </c>
      <c r="F701" s="17" t="s">
        <v>2715</v>
      </c>
      <c r="G701" s="17" t="str">
        <f>"24208"</f>
        <v>24208</v>
      </c>
    </row>
    <row r="702" spans="1:7" ht="37.5">
      <c r="A702" s="9">
        <v>700</v>
      </c>
      <c r="B702" s="2" t="s">
        <v>946</v>
      </c>
      <c r="C702" s="2" t="s">
        <v>969</v>
      </c>
      <c r="D702" s="10" t="s">
        <v>2138</v>
      </c>
      <c r="E702" s="2" t="s">
        <v>968</v>
      </c>
      <c r="F702" s="17" t="s">
        <v>2716</v>
      </c>
      <c r="G702" s="17" t="str">
        <f>"71819"</f>
        <v>71819</v>
      </c>
    </row>
    <row r="703" spans="1:7" ht="37.5">
      <c r="A703" s="9">
        <v>701</v>
      </c>
      <c r="B703" s="4" t="s">
        <v>3442</v>
      </c>
      <c r="C703" s="4" t="s">
        <v>3443</v>
      </c>
      <c r="D703" s="4" t="s">
        <v>3444</v>
      </c>
      <c r="E703" s="4" t="s">
        <v>3445</v>
      </c>
      <c r="F703" s="11" t="s">
        <v>3842</v>
      </c>
      <c r="G703" s="11" t="str">
        <f>"92727"</f>
        <v>92727</v>
      </c>
    </row>
    <row r="704" spans="1:7">
      <c r="A704" s="9">
        <v>702</v>
      </c>
      <c r="B704" s="4" t="s">
        <v>3442</v>
      </c>
      <c r="C704" s="4" t="s">
        <v>3446</v>
      </c>
      <c r="D704" s="4" t="s">
        <v>3447</v>
      </c>
      <c r="E704" s="4" t="s">
        <v>3448</v>
      </c>
      <c r="F704" s="11" t="s">
        <v>3843</v>
      </c>
      <c r="G704" s="11" t="str">
        <f>"64182"</f>
        <v>64182</v>
      </c>
    </row>
    <row r="705" spans="1:7" ht="37.5">
      <c r="A705" s="9">
        <v>703</v>
      </c>
      <c r="B705" s="2" t="s">
        <v>972</v>
      </c>
      <c r="C705" s="2" t="s">
        <v>971</v>
      </c>
      <c r="D705" s="10" t="s">
        <v>2139</v>
      </c>
      <c r="E705" s="2" t="s">
        <v>970</v>
      </c>
      <c r="F705" s="16" t="s">
        <v>2717</v>
      </c>
      <c r="G705" s="16" t="str">
        <f>"55815"</f>
        <v>55815</v>
      </c>
    </row>
    <row r="706" spans="1:7">
      <c r="A706" s="9">
        <v>704</v>
      </c>
      <c r="B706" s="2" t="s">
        <v>972</v>
      </c>
      <c r="C706" s="2" t="s">
        <v>971</v>
      </c>
      <c r="D706" s="10" t="s">
        <v>2140</v>
      </c>
      <c r="E706" s="2" t="s">
        <v>973</v>
      </c>
      <c r="F706" s="16" t="s">
        <v>2718</v>
      </c>
      <c r="G706" s="16" t="str">
        <f>"42501"</f>
        <v>42501</v>
      </c>
    </row>
    <row r="707" spans="1:7" ht="37.5">
      <c r="A707" s="9">
        <v>705</v>
      </c>
      <c r="B707" s="2" t="s">
        <v>972</v>
      </c>
      <c r="C707" s="2" t="s">
        <v>971</v>
      </c>
      <c r="D707" s="10" t="s">
        <v>2141</v>
      </c>
      <c r="E707" s="2" t="s">
        <v>974</v>
      </c>
      <c r="F707" s="16" t="s">
        <v>2719</v>
      </c>
      <c r="G707" s="16" t="str">
        <f>"67296"</f>
        <v>67296</v>
      </c>
    </row>
    <row r="708" spans="1:7" ht="37.5">
      <c r="A708" s="9">
        <v>706</v>
      </c>
      <c r="B708" s="2" t="s">
        <v>972</v>
      </c>
      <c r="C708" s="2" t="s">
        <v>976</v>
      </c>
      <c r="D708" s="10" t="s">
        <v>2142</v>
      </c>
      <c r="E708" s="2" t="s">
        <v>975</v>
      </c>
      <c r="F708" s="16" t="s">
        <v>2720</v>
      </c>
      <c r="G708" s="16" t="str">
        <f>"31616"</f>
        <v>31616</v>
      </c>
    </row>
    <row r="709" spans="1:7" ht="37.5">
      <c r="A709" s="9">
        <v>707</v>
      </c>
      <c r="B709" s="2" t="s">
        <v>972</v>
      </c>
      <c r="C709" s="2" t="s">
        <v>976</v>
      </c>
      <c r="D709" s="10" t="s">
        <v>2142</v>
      </c>
      <c r="E709" s="2" t="s">
        <v>977</v>
      </c>
      <c r="F709" s="16" t="s">
        <v>2720</v>
      </c>
      <c r="G709" s="16" t="str">
        <f>"31616"</f>
        <v>31616</v>
      </c>
    </row>
    <row r="710" spans="1:7" ht="37.5">
      <c r="A710" s="9">
        <v>708</v>
      </c>
      <c r="B710" s="2" t="s">
        <v>972</v>
      </c>
      <c r="C710" s="2" t="s">
        <v>976</v>
      </c>
      <c r="D710" s="10" t="s">
        <v>2143</v>
      </c>
      <c r="E710" s="2" t="s">
        <v>978</v>
      </c>
      <c r="F710" s="16" t="s">
        <v>2721</v>
      </c>
      <c r="G710" s="16" t="str">
        <f>"65362"</f>
        <v>65362</v>
      </c>
    </row>
    <row r="711" spans="1:7">
      <c r="A711" s="9">
        <v>709</v>
      </c>
      <c r="B711" s="2" t="s">
        <v>972</v>
      </c>
      <c r="C711" s="2" t="s">
        <v>976</v>
      </c>
      <c r="D711" s="10" t="s">
        <v>2144</v>
      </c>
      <c r="E711" s="2" t="s">
        <v>979</v>
      </c>
      <c r="F711" s="16" t="s">
        <v>2722</v>
      </c>
      <c r="G711" s="16" t="str">
        <f>"55599"</f>
        <v>55599</v>
      </c>
    </row>
    <row r="712" spans="1:7">
      <c r="A712" s="9">
        <v>710</v>
      </c>
      <c r="B712" s="4" t="s">
        <v>3449</v>
      </c>
      <c r="C712" s="4" t="s">
        <v>3450</v>
      </c>
      <c r="D712" s="4" t="s">
        <v>3451</v>
      </c>
      <c r="E712" s="4" t="s">
        <v>3452</v>
      </c>
      <c r="F712" s="11" t="s">
        <v>3844</v>
      </c>
      <c r="G712" s="11" t="str">
        <f>"9677"</f>
        <v>9677</v>
      </c>
    </row>
    <row r="713" spans="1:7" ht="37.5">
      <c r="A713" s="9">
        <v>711</v>
      </c>
      <c r="B713" s="4" t="s">
        <v>3449</v>
      </c>
      <c r="C713" s="4" t="s">
        <v>3450</v>
      </c>
      <c r="D713" s="4" t="s">
        <v>3453</v>
      </c>
      <c r="E713" s="4" t="s">
        <v>3454</v>
      </c>
      <c r="F713" s="11" t="s">
        <v>3845</v>
      </c>
      <c r="G713" s="11" t="str">
        <f>"78063"</f>
        <v>78063</v>
      </c>
    </row>
    <row r="714" spans="1:7">
      <c r="A714" s="9">
        <v>712</v>
      </c>
      <c r="B714" s="4" t="s">
        <v>3449</v>
      </c>
      <c r="C714" s="4" t="s">
        <v>3450</v>
      </c>
      <c r="D714" s="4" t="s">
        <v>3455</v>
      </c>
      <c r="E714" s="4" t="s">
        <v>3456</v>
      </c>
      <c r="F714" s="11" t="s">
        <v>3846</v>
      </c>
      <c r="G714" s="11" t="str">
        <f>"643490"</f>
        <v>643490</v>
      </c>
    </row>
    <row r="715" spans="1:7">
      <c r="A715" s="9">
        <v>713</v>
      </c>
      <c r="B715" s="4" t="s">
        <v>3449</v>
      </c>
      <c r="C715" s="4" t="s">
        <v>3457</v>
      </c>
      <c r="D715" s="4" t="s">
        <v>3458</v>
      </c>
      <c r="E715" s="4" t="s">
        <v>3459</v>
      </c>
      <c r="F715" s="11" t="s">
        <v>3847</v>
      </c>
      <c r="G715" s="11" t="str">
        <f>"18903"</f>
        <v>18903</v>
      </c>
    </row>
    <row r="716" spans="1:7">
      <c r="A716" s="9">
        <v>714</v>
      </c>
      <c r="B716" s="4" t="s">
        <v>3449</v>
      </c>
      <c r="C716" s="4" t="s">
        <v>3460</v>
      </c>
      <c r="D716" s="4" t="s">
        <v>3461</v>
      </c>
      <c r="E716" s="4" t="s">
        <v>3462</v>
      </c>
      <c r="F716" s="11" t="s">
        <v>3848</v>
      </c>
      <c r="G716" s="11" t="str">
        <f>"25947"</f>
        <v>25947</v>
      </c>
    </row>
    <row r="717" spans="1:7">
      <c r="A717" s="9">
        <v>715</v>
      </c>
      <c r="B717" s="4" t="s">
        <v>3449</v>
      </c>
      <c r="C717" s="4" t="s">
        <v>3460</v>
      </c>
      <c r="D717" s="4" t="s">
        <v>3463</v>
      </c>
      <c r="E717" s="4" t="s">
        <v>3464</v>
      </c>
      <c r="F717" s="11" t="s">
        <v>3849</v>
      </c>
      <c r="G717" s="11" t="str">
        <f>"54130"</f>
        <v>54130</v>
      </c>
    </row>
    <row r="718" spans="1:7">
      <c r="A718" s="9">
        <v>716</v>
      </c>
      <c r="B718" s="4" t="s">
        <v>3449</v>
      </c>
      <c r="C718" s="4" t="s">
        <v>3465</v>
      </c>
      <c r="D718" s="4" t="s">
        <v>3466</v>
      </c>
      <c r="E718" s="4" t="s">
        <v>3467</v>
      </c>
      <c r="F718" s="11" t="s">
        <v>3850</v>
      </c>
      <c r="G718" s="11" t="str">
        <f>"09406"</f>
        <v>09406</v>
      </c>
    </row>
    <row r="719" spans="1:7">
      <c r="A719" s="9">
        <v>717</v>
      </c>
      <c r="B719" s="4" t="s">
        <v>3449</v>
      </c>
      <c r="C719" s="4" t="s">
        <v>3468</v>
      </c>
      <c r="D719" s="4" t="s">
        <v>3469</v>
      </c>
      <c r="E719" s="4" t="s">
        <v>3470</v>
      </c>
      <c r="F719" s="11" t="s">
        <v>3851</v>
      </c>
      <c r="G719" s="11" t="str">
        <f>"28950"</f>
        <v>28950</v>
      </c>
    </row>
    <row r="720" spans="1:7">
      <c r="A720" s="9">
        <v>718</v>
      </c>
      <c r="B720" s="4" t="s">
        <v>3449</v>
      </c>
      <c r="C720" s="4" t="s">
        <v>3468</v>
      </c>
      <c r="D720" s="4" t="s">
        <v>3471</v>
      </c>
      <c r="E720" s="4" t="s">
        <v>3472</v>
      </c>
      <c r="F720" s="11" t="s">
        <v>3852</v>
      </c>
      <c r="G720" s="11" t="str">
        <f>"32167"</f>
        <v>32167</v>
      </c>
    </row>
    <row r="721" spans="1:7">
      <c r="A721" s="9">
        <v>719</v>
      </c>
      <c r="B721" s="4" t="s">
        <v>3449</v>
      </c>
      <c r="C721" s="4" t="s">
        <v>3473</v>
      </c>
      <c r="D721" s="4" t="s">
        <v>3474</v>
      </c>
      <c r="E721" s="4" t="s">
        <v>3475</v>
      </c>
      <c r="F721" s="11" t="s">
        <v>3829</v>
      </c>
      <c r="G721" s="11" t="str">
        <f>"40102"</f>
        <v>40102</v>
      </c>
    </row>
    <row r="722" spans="1:7">
      <c r="A722" s="9">
        <v>720</v>
      </c>
      <c r="B722" s="4" t="s">
        <v>3449</v>
      </c>
      <c r="C722" s="4" t="s">
        <v>3473</v>
      </c>
      <c r="D722" s="4" t="s">
        <v>3474</v>
      </c>
      <c r="E722" s="4" t="s">
        <v>3476</v>
      </c>
      <c r="F722" s="11" t="s">
        <v>3829</v>
      </c>
      <c r="G722" s="11" t="str">
        <f>"40102"</f>
        <v>40102</v>
      </c>
    </row>
    <row r="723" spans="1:7">
      <c r="A723" s="9">
        <v>721</v>
      </c>
      <c r="B723" s="4" t="s">
        <v>3449</v>
      </c>
      <c r="C723" s="4" t="s">
        <v>3477</v>
      </c>
      <c r="D723" s="4" t="s">
        <v>3478</v>
      </c>
      <c r="E723" s="4" t="s">
        <v>3479</v>
      </c>
      <c r="F723" s="11" t="s">
        <v>3853</v>
      </c>
      <c r="G723" s="11" t="str">
        <f>"25558"</f>
        <v>25558</v>
      </c>
    </row>
    <row r="724" spans="1:7">
      <c r="A724" s="9">
        <v>722</v>
      </c>
      <c r="B724" s="4" t="s">
        <v>3449</v>
      </c>
      <c r="C724" s="4" t="s">
        <v>3477</v>
      </c>
      <c r="D724" s="4" t="s">
        <v>3480</v>
      </c>
      <c r="E724" s="4" t="s">
        <v>3481</v>
      </c>
      <c r="F724" s="11" t="s">
        <v>3854</v>
      </c>
      <c r="G724" s="11" t="str">
        <f>"74129"</f>
        <v>74129</v>
      </c>
    </row>
    <row r="725" spans="1:7">
      <c r="A725" s="9">
        <v>723</v>
      </c>
      <c r="B725" s="4" t="s">
        <v>3449</v>
      </c>
      <c r="C725" s="4" t="s">
        <v>3477</v>
      </c>
      <c r="D725" s="4" t="s">
        <v>3482</v>
      </c>
      <c r="E725" s="4" t="s">
        <v>3483</v>
      </c>
      <c r="F725" s="11" t="s">
        <v>3855</v>
      </c>
      <c r="G725" s="11" t="str">
        <f>"37741"</f>
        <v>37741</v>
      </c>
    </row>
    <row r="726" spans="1:7">
      <c r="A726" s="9">
        <v>724</v>
      </c>
      <c r="B726" s="4" t="s">
        <v>3449</v>
      </c>
      <c r="C726" s="4" t="s">
        <v>3477</v>
      </c>
      <c r="D726" s="4" t="s">
        <v>3484</v>
      </c>
      <c r="E726" s="4" t="s">
        <v>3485</v>
      </c>
      <c r="F726" s="11" t="s">
        <v>3856</v>
      </c>
      <c r="G726" s="11" t="str">
        <f>"21319"</f>
        <v>21319</v>
      </c>
    </row>
    <row r="727" spans="1:7">
      <c r="A727" s="9">
        <v>725</v>
      </c>
      <c r="B727" s="2" t="s">
        <v>982</v>
      </c>
      <c r="C727" s="2" t="s">
        <v>981</v>
      </c>
      <c r="D727" s="10" t="s">
        <v>983</v>
      </c>
      <c r="E727" s="2" t="s">
        <v>980</v>
      </c>
      <c r="F727" s="16" t="s">
        <v>2723</v>
      </c>
      <c r="G727" s="16" t="str">
        <f>"0871751620puy"</f>
        <v>0871751620puy</v>
      </c>
    </row>
    <row r="728" spans="1:7">
      <c r="A728" s="9">
        <v>726</v>
      </c>
      <c r="B728" s="2" t="s">
        <v>982</v>
      </c>
      <c r="C728" s="2" t="s">
        <v>981</v>
      </c>
      <c r="D728" s="10" t="s">
        <v>985</v>
      </c>
      <c r="E728" s="2" t="s">
        <v>984</v>
      </c>
      <c r="F728" s="16" t="s">
        <v>2724</v>
      </c>
      <c r="G728" s="16" t="str">
        <f>"13497"</f>
        <v>13497</v>
      </c>
    </row>
    <row r="729" spans="1:7">
      <c r="A729" s="9">
        <v>727</v>
      </c>
      <c r="B729" s="2" t="s">
        <v>982</v>
      </c>
      <c r="C729" s="2" t="s">
        <v>987</v>
      </c>
      <c r="D729" s="10" t="s">
        <v>988</v>
      </c>
      <c r="E729" s="2" t="s">
        <v>986</v>
      </c>
      <c r="F729" s="17" t="s">
        <v>2725</v>
      </c>
      <c r="G729" s="17" t="str">
        <f>"42863"</f>
        <v>42863</v>
      </c>
    </row>
    <row r="730" spans="1:7">
      <c r="A730" s="9">
        <v>728</v>
      </c>
      <c r="B730" s="2" t="s">
        <v>982</v>
      </c>
      <c r="C730" s="2" t="s">
        <v>990</v>
      </c>
      <c r="D730" s="10" t="s">
        <v>991</v>
      </c>
      <c r="E730" s="2" t="s">
        <v>989</v>
      </c>
      <c r="F730" s="17" t="s">
        <v>2726</v>
      </c>
      <c r="G730" s="17" t="str">
        <f>"10444"</f>
        <v>10444</v>
      </c>
    </row>
    <row r="731" spans="1:7" ht="37.5">
      <c r="A731" s="9">
        <v>729</v>
      </c>
      <c r="B731" s="4" t="s">
        <v>3486</v>
      </c>
      <c r="C731" s="4" t="s">
        <v>3487</v>
      </c>
      <c r="D731" s="4" t="s">
        <v>1002</v>
      </c>
      <c r="E731" s="4" t="s">
        <v>3488</v>
      </c>
      <c r="F731" s="11" t="s">
        <v>2729</v>
      </c>
      <c r="G731" s="11" t="str">
        <f>"47174"</f>
        <v>47174</v>
      </c>
    </row>
    <row r="732" spans="1:7">
      <c r="A732" s="9">
        <v>730</v>
      </c>
      <c r="B732" s="4" t="s">
        <v>3486</v>
      </c>
      <c r="C732" s="4" t="s">
        <v>3487</v>
      </c>
      <c r="D732" s="4" t="s">
        <v>1002</v>
      </c>
      <c r="E732" s="4" t="s">
        <v>3489</v>
      </c>
      <c r="F732" s="11" t="s">
        <v>2729</v>
      </c>
      <c r="G732" s="11" t="str">
        <f>"47174"</f>
        <v>47174</v>
      </c>
    </row>
    <row r="733" spans="1:7">
      <c r="A733" s="9">
        <v>731</v>
      </c>
      <c r="B733" s="4" t="s">
        <v>3486</v>
      </c>
      <c r="C733" s="4" t="s">
        <v>3487</v>
      </c>
      <c r="D733" s="4" t="s">
        <v>1002</v>
      </c>
      <c r="E733" s="4" t="s">
        <v>3490</v>
      </c>
      <c r="F733" s="11" t="s">
        <v>2729</v>
      </c>
      <c r="G733" s="11" t="str">
        <f>"47174"</f>
        <v>47174</v>
      </c>
    </row>
    <row r="734" spans="1:7">
      <c r="A734" s="9">
        <v>732</v>
      </c>
      <c r="B734" s="2" t="s">
        <v>994</v>
      </c>
      <c r="C734" s="2" t="s">
        <v>993</v>
      </c>
      <c r="D734" s="10" t="s">
        <v>995</v>
      </c>
      <c r="E734" s="2" t="s">
        <v>992</v>
      </c>
      <c r="F734" s="16" t="s">
        <v>2727</v>
      </c>
      <c r="G734" s="16" t="str">
        <f>"54771"</f>
        <v>54771</v>
      </c>
    </row>
    <row r="735" spans="1:7" ht="37.5">
      <c r="A735" s="9">
        <v>733</v>
      </c>
      <c r="B735" s="2" t="s">
        <v>994</v>
      </c>
      <c r="C735" s="2" t="s">
        <v>993</v>
      </c>
      <c r="D735" s="10" t="s">
        <v>995</v>
      </c>
      <c r="E735" s="2" t="s">
        <v>996</v>
      </c>
      <c r="F735" s="17" t="s">
        <v>2727</v>
      </c>
      <c r="G735" s="17" t="str">
        <f>"54771"</f>
        <v>54771</v>
      </c>
    </row>
    <row r="736" spans="1:7">
      <c r="A736" s="9">
        <v>734</v>
      </c>
      <c r="B736" s="2" t="s">
        <v>994</v>
      </c>
      <c r="C736" s="2" t="s">
        <v>998</v>
      </c>
      <c r="D736" s="10" t="s">
        <v>999</v>
      </c>
      <c r="E736" s="2" t="s">
        <v>997</v>
      </c>
      <c r="F736" s="16" t="s">
        <v>2728</v>
      </c>
      <c r="G736" s="16" t="str">
        <f>"92525"</f>
        <v>92525</v>
      </c>
    </row>
    <row r="737" spans="1:7">
      <c r="A737" s="9">
        <v>735</v>
      </c>
      <c r="B737" s="2" t="s">
        <v>994</v>
      </c>
      <c r="C737" s="2" t="s">
        <v>998</v>
      </c>
      <c r="D737" s="10" t="s">
        <v>999</v>
      </c>
      <c r="E737" s="2" t="s">
        <v>1000</v>
      </c>
      <c r="F737" s="17" t="s">
        <v>2728</v>
      </c>
      <c r="G737" s="17" t="str">
        <f>"92525"</f>
        <v>92525</v>
      </c>
    </row>
    <row r="738" spans="1:7" ht="37.5">
      <c r="A738" s="9">
        <v>736</v>
      </c>
      <c r="B738" s="2" t="s">
        <v>994</v>
      </c>
      <c r="C738" s="2" t="s">
        <v>998</v>
      </c>
      <c r="D738" s="10" t="s">
        <v>1002</v>
      </c>
      <c r="E738" s="2" t="s">
        <v>1001</v>
      </c>
      <c r="F738" s="17" t="s">
        <v>2729</v>
      </c>
      <c r="G738" s="17" t="str">
        <f>"47174"</f>
        <v>47174</v>
      </c>
    </row>
    <row r="739" spans="1:7">
      <c r="A739" s="9">
        <v>737</v>
      </c>
      <c r="B739" s="2" t="s">
        <v>994</v>
      </c>
      <c r="C739" s="2" t="s">
        <v>998</v>
      </c>
      <c r="D739" s="10" t="s">
        <v>1004</v>
      </c>
      <c r="E739" s="2" t="s">
        <v>1003</v>
      </c>
      <c r="F739" s="16" t="s">
        <v>2730</v>
      </c>
      <c r="G739" s="16" t="str">
        <f>"72617"</f>
        <v>72617</v>
      </c>
    </row>
    <row r="740" spans="1:7">
      <c r="A740" s="9">
        <v>738</v>
      </c>
      <c r="B740" s="14" t="s">
        <v>3491</v>
      </c>
      <c r="C740" s="14" t="s">
        <v>3492</v>
      </c>
      <c r="D740" s="14" t="s">
        <v>3493</v>
      </c>
      <c r="E740" s="14" t="s">
        <v>3494</v>
      </c>
      <c r="F740" s="11" t="s">
        <v>3857</v>
      </c>
      <c r="G740" s="11" t="str">
        <f>"47231"</f>
        <v>47231</v>
      </c>
    </row>
    <row r="741" spans="1:7" ht="37.5">
      <c r="A741" s="9">
        <v>739</v>
      </c>
      <c r="B741" s="2" t="s">
        <v>1007</v>
      </c>
      <c r="C741" s="2" t="s">
        <v>1006</v>
      </c>
      <c r="D741" s="10" t="s">
        <v>2145</v>
      </c>
      <c r="E741" s="2" t="s">
        <v>1005</v>
      </c>
      <c r="F741" s="17" t="s">
        <v>2731</v>
      </c>
      <c r="G741" s="17" t="str">
        <f>"51089"</f>
        <v>51089</v>
      </c>
    </row>
    <row r="742" spans="1:7">
      <c r="A742" s="9">
        <v>740</v>
      </c>
      <c r="B742" s="2" t="s">
        <v>1007</v>
      </c>
      <c r="C742" s="2" t="s">
        <v>1006</v>
      </c>
      <c r="D742" s="10" t="s">
        <v>2146</v>
      </c>
      <c r="E742" s="2" t="s">
        <v>1008</v>
      </c>
      <c r="F742" s="16" t="s">
        <v>2732</v>
      </c>
      <c r="G742" s="16" t="str">
        <f>"6440805"</f>
        <v>6440805</v>
      </c>
    </row>
    <row r="743" spans="1:7" ht="37.5">
      <c r="A743" s="9">
        <v>741</v>
      </c>
      <c r="B743" s="2" t="s">
        <v>1007</v>
      </c>
      <c r="C743" s="2" t="s">
        <v>1006</v>
      </c>
      <c r="D743" s="10" t="s">
        <v>2147</v>
      </c>
      <c r="E743" s="2" t="s">
        <v>1009</v>
      </c>
      <c r="F743" s="17" t="s">
        <v>2733</v>
      </c>
      <c r="G743" s="17" t="str">
        <f>"41407"</f>
        <v>41407</v>
      </c>
    </row>
    <row r="744" spans="1:7">
      <c r="A744" s="9">
        <v>742</v>
      </c>
      <c r="B744" s="2" t="s">
        <v>1007</v>
      </c>
      <c r="C744" s="2" t="s">
        <v>1011</v>
      </c>
      <c r="D744" s="10" t="s">
        <v>2148</v>
      </c>
      <c r="E744" s="2" t="s">
        <v>1010</v>
      </c>
      <c r="F744" s="16" t="s">
        <v>2734</v>
      </c>
      <c r="G744" s="16" t="str">
        <f>"34896"</f>
        <v>34896</v>
      </c>
    </row>
    <row r="745" spans="1:7">
      <c r="A745" s="9">
        <v>743</v>
      </c>
      <c r="B745" s="2" t="s">
        <v>1007</v>
      </c>
      <c r="C745" s="2" t="s">
        <v>1011</v>
      </c>
      <c r="D745" s="10" t="s">
        <v>2148</v>
      </c>
      <c r="E745" s="2" t="s">
        <v>1012</v>
      </c>
      <c r="F745" s="16" t="s">
        <v>2734</v>
      </c>
      <c r="G745" s="16" t="str">
        <f>"34896"</f>
        <v>34896</v>
      </c>
    </row>
    <row r="746" spans="1:7">
      <c r="A746" s="9">
        <v>744</v>
      </c>
      <c r="B746" s="2" t="s">
        <v>1007</v>
      </c>
      <c r="C746" s="2" t="s">
        <v>1011</v>
      </c>
      <c r="D746" s="10" t="s">
        <v>2148</v>
      </c>
      <c r="E746" s="2" t="s">
        <v>1013</v>
      </c>
      <c r="F746" s="17" t="s">
        <v>2734</v>
      </c>
      <c r="G746" s="17" t="str">
        <f>"34896"</f>
        <v>34896</v>
      </c>
    </row>
    <row r="747" spans="1:7">
      <c r="A747" s="9">
        <v>745</v>
      </c>
      <c r="B747" s="2" t="s">
        <v>1007</v>
      </c>
      <c r="C747" s="2" t="s">
        <v>1015</v>
      </c>
      <c r="D747" s="10" t="s">
        <v>2324</v>
      </c>
      <c r="E747" s="2" t="s">
        <v>1014</v>
      </c>
      <c r="F747" s="16" t="s">
        <v>2735</v>
      </c>
      <c r="G747" s="16" t="str">
        <f>"92479"</f>
        <v>92479</v>
      </c>
    </row>
    <row r="748" spans="1:7">
      <c r="A748" s="9">
        <v>746</v>
      </c>
      <c r="B748" s="2" t="s">
        <v>1007</v>
      </c>
      <c r="C748" s="2" t="s">
        <v>1015</v>
      </c>
      <c r="D748" s="10" t="s">
        <v>2324</v>
      </c>
      <c r="E748" s="2" t="s">
        <v>1016</v>
      </c>
      <c r="F748" s="16" t="s">
        <v>2735</v>
      </c>
      <c r="G748" s="16" t="str">
        <f>"92479"</f>
        <v>92479</v>
      </c>
    </row>
    <row r="749" spans="1:7">
      <c r="A749" s="9">
        <v>747</v>
      </c>
      <c r="B749" s="2" t="s">
        <v>1007</v>
      </c>
      <c r="C749" s="2" t="s">
        <v>1018</v>
      </c>
      <c r="D749" s="10" t="s">
        <v>2149</v>
      </c>
      <c r="E749" s="2" t="s">
        <v>1017</v>
      </c>
      <c r="F749" s="16" t="s">
        <v>2736</v>
      </c>
      <c r="G749" s="16" t="str">
        <f>"2545"</f>
        <v>2545</v>
      </c>
    </row>
    <row r="750" spans="1:7">
      <c r="A750" s="9">
        <v>748</v>
      </c>
      <c r="B750" s="2" t="s">
        <v>1007</v>
      </c>
      <c r="C750" s="2" t="s">
        <v>1018</v>
      </c>
      <c r="D750" s="10" t="s">
        <v>2149</v>
      </c>
      <c r="E750" s="2" t="s">
        <v>1019</v>
      </c>
      <c r="F750" s="16" t="s">
        <v>2736</v>
      </c>
      <c r="G750" s="16" t="str">
        <f>"2545"</f>
        <v>2545</v>
      </c>
    </row>
    <row r="751" spans="1:7">
      <c r="A751" s="9">
        <v>749</v>
      </c>
      <c r="B751" s="2" t="s">
        <v>1007</v>
      </c>
      <c r="C751" s="2" t="s">
        <v>1021</v>
      </c>
      <c r="D751" s="10" t="s">
        <v>2325</v>
      </c>
      <c r="E751" s="2" t="s">
        <v>1020</v>
      </c>
      <c r="F751" s="17" t="s">
        <v>2737</v>
      </c>
      <c r="G751" s="17" t="str">
        <f>"80090"</f>
        <v>80090</v>
      </c>
    </row>
    <row r="752" spans="1:7" ht="37.5">
      <c r="A752" s="9">
        <v>750</v>
      </c>
      <c r="B752" s="2" t="s">
        <v>1007</v>
      </c>
      <c r="C752" s="2" t="s">
        <v>1021</v>
      </c>
      <c r="D752" s="10" t="s">
        <v>2150</v>
      </c>
      <c r="E752" s="2" t="s">
        <v>1022</v>
      </c>
      <c r="F752" s="17" t="s">
        <v>2738</v>
      </c>
      <c r="G752" s="17" t="str">
        <f>"1021"</f>
        <v>1021</v>
      </c>
    </row>
    <row r="753" spans="1:7">
      <c r="A753" s="9">
        <v>751</v>
      </c>
      <c r="B753" s="2" t="s">
        <v>1007</v>
      </c>
      <c r="C753" s="2" t="s">
        <v>1024</v>
      </c>
      <c r="D753" s="10" t="s">
        <v>2151</v>
      </c>
      <c r="E753" s="2" t="s">
        <v>1023</v>
      </c>
      <c r="F753" s="17" t="s">
        <v>2739</v>
      </c>
      <c r="G753" s="17" t="s">
        <v>2740</v>
      </c>
    </row>
    <row r="754" spans="1:7">
      <c r="A754" s="9">
        <v>752</v>
      </c>
      <c r="B754" s="2" t="s">
        <v>1007</v>
      </c>
      <c r="C754" s="2" t="s">
        <v>1024</v>
      </c>
      <c r="D754" s="10" t="s">
        <v>2152</v>
      </c>
      <c r="E754" s="2" t="s">
        <v>1025</v>
      </c>
      <c r="F754" s="16" t="s">
        <v>2741</v>
      </c>
      <c r="G754" s="16" t="str">
        <f>"78137"</f>
        <v>78137</v>
      </c>
    </row>
    <row r="755" spans="1:7">
      <c r="A755" s="9">
        <v>753</v>
      </c>
      <c r="B755" s="2" t="s">
        <v>1007</v>
      </c>
      <c r="C755" s="2" t="s">
        <v>1024</v>
      </c>
      <c r="D755" s="10" t="s">
        <v>2152</v>
      </c>
      <c r="E755" s="2" t="s">
        <v>1026</v>
      </c>
      <c r="F755" s="16" t="s">
        <v>2741</v>
      </c>
      <c r="G755" s="16" t="str">
        <f>"78137"</f>
        <v>78137</v>
      </c>
    </row>
    <row r="756" spans="1:7" ht="37.5">
      <c r="A756" s="9">
        <v>754</v>
      </c>
      <c r="B756" s="2" t="s">
        <v>1007</v>
      </c>
      <c r="C756" s="2" t="s">
        <v>1024</v>
      </c>
      <c r="D756" s="10" t="s">
        <v>2153</v>
      </c>
      <c r="E756" s="2" t="s">
        <v>1027</v>
      </c>
      <c r="F756" s="17" t="s">
        <v>2742</v>
      </c>
      <c r="G756" s="17" t="str">
        <f>"25073"</f>
        <v>25073</v>
      </c>
    </row>
    <row r="757" spans="1:7">
      <c r="A757" s="9">
        <v>755</v>
      </c>
      <c r="B757" s="2" t="s">
        <v>1007</v>
      </c>
      <c r="C757" s="2" t="s">
        <v>1024</v>
      </c>
      <c r="D757" s="10" t="s">
        <v>2151</v>
      </c>
      <c r="E757" s="2" t="s">
        <v>1028</v>
      </c>
      <c r="F757" s="16" t="s">
        <v>2739</v>
      </c>
      <c r="G757" s="16" t="str">
        <f>"52693"</f>
        <v>52693</v>
      </c>
    </row>
    <row r="758" spans="1:7" ht="37.5">
      <c r="A758" s="9">
        <v>756</v>
      </c>
      <c r="B758" s="2" t="s">
        <v>1007</v>
      </c>
      <c r="C758" s="2" t="s">
        <v>1030</v>
      </c>
      <c r="D758" s="10" t="s">
        <v>412</v>
      </c>
      <c r="E758" s="2" t="s">
        <v>1029</v>
      </c>
      <c r="F758" s="17" t="s">
        <v>2743</v>
      </c>
      <c r="G758" s="17" t="str">
        <f>"08111"</f>
        <v>08111</v>
      </c>
    </row>
    <row r="759" spans="1:7">
      <c r="A759" s="9">
        <v>757</v>
      </c>
      <c r="B759" s="2" t="s">
        <v>1033</v>
      </c>
      <c r="C759" s="2" t="s">
        <v>1032</v>
      </c>
      <c r="D759" s="10" t="s">
        <v>1034</v>
      </c>
      <c r="E759" s="2" t="s">
        <v>1031</v>
      </c>
      <c r="F759" s="16" t="s">
        <v>2744</v>
      </c>
      <c r="G759" s="16" t="str">
        <f>"59391"</f>
        <v>59391</v>
      </c>
    </row>
    <row r="760" spans="1:7">
      <c r="A760" s="9">
        <v>758</v>
      </c>
      <c r="B760" s="2" t="s">
        <v>1033</v>
      </c>
      <c r="C760" s="2" t="s">
        <v>1036</v>
      </c>
      <c r="D760" s="10" t="s">
        <v>1037</v>
      </c>
      <c r="E760" s="2" t="s">
        <v>1035</v>
      </c>
      <c r="F760" s="16" t="s">
        <v>2745</v>
      </c>
      <c r="G760" s="16" t="str">
        <f>"65633"</f>
        <v>65633</v>
      </c>
    </row>
    <row r="761" spans="1:7">
      <c r="A761" s="9">
        <v>759</v>
      </c>
      <c r="B761" s="2" t="s">
        <v>1033</v>
      </c>
      <c r="C761" s="2" t="s">
        <v>1036</v>
      </c>
      <c r="D761" s="10" t="s">
        <v>1037</v>
      </c>
      <c r="E761" s="2" t="s">
        <v>1038</v>
      </c>
      <c r="F761" s="16" t="s">
        <v>2745</v>
      </c>
      <c r="G761" s="16" t="str">
        <f>"65633"</f>
        <v>65633</v>
      </c>
    </row>
    <row r="762" spans="1:7">
      <c r="A762" s="9">
        <v>760</v>
      </c>
      <c r="B762" s="2" t="s">
        <v>1033</v>
      </c>
      <c r="C762" s="2" t="s">
        <v>1036</v>
      </c>
      <c r="D762" s="10" t="s">
        <v>1037</v>
      </c>
      <c r="E762" s="2" t="s">
        <v>1039</v>
      </c>
      <c r="F762" s="16" t="s">
        <v>2745</v>
      </c>
      <c r="G762" s="16" t="str">
        <f>"65633"</f>
        <v>65633</v>
      </c>
    </row>
    <row r="763" spans="1:7">
      <c r="A763" s="9">
        <v>761</v>
      </c>
      <c r="B763" s="2" t="s">
        <v>1041</v>
      </c>
      <c r="C763" s="2" t="s">
        <v>348</v>
      </c>
      <c r="D763" s="10" t="s">
        <v>2154</v>
      </c>
      <c r="E763" s="2" t="s">
        <v>1040</v>
      </c>
      <c r="F763" s="16" t="s">
        <v>2746</v>
      </c>
      <c r="G763" s="16" t="str">
        <f>"95833"</f>
        <v>95833</v>
      </c>
    </row>
    <row r="764" spans="1:7">
      <c r="A764" s="9">
        <v>762</v>
      </c>
      <c r="B764" s="2" t="s">
        <v>1041</v>
      </c>
      <c r="C764" s="2" t="s">
        <v>348</v>
      </c>
      <c r="D764" s="10" t="s">
        <v>2154</v>
      </c>
      <c r="E764" s="2" t="s">
        <v>1042</v>
      </c>
      <c r="F764" s="16" t="s">
        <v>2746</v>
      </c>
      <c r="G764" s="16" t="str">
        <f>"95833"</f>
        <v>95833</v>
      </c>
    </row>
    <row r="765" spans="1:7">
      <c r="A765" s="9">
        <v>763</v>
      </c>
      <c r="B765" s="2" t="s">
        <v>1041</v>
      </c>
      <c r="C765" s="2" t="s">
        <v>348</v>
      </c>
      <c r="D765" s="10" t="s">
        <v>2155</v>
      </c>
      <c r="E765" s="2" t="s">
        <v>1043</v>
      </c>
      <c r="F765" s="16" t="s">
        <v>2747</v>
      </c>
      <c r="G765" s="16" t="str">
        <f>"36215"</f>
        <v>36215</v>
      </c>
    </row>
    <row r="766" spans="1:7">
      <c r="A766" s="9">
        <v>764</v>
      </c>
      <c r="B766" s="2" t="s">
        <v>1041</v>
      </c>
      <c r="C766" s="2" t="s">
        <v>348</v>
      </c>
      <c r="D766" s="10" t="s">
        <v>2155</v>
      </c>
      <c r="E766" s="2" t="s">
        <v>1044</v>
      </c>
      <c r="F766" s="16" t="s">
        <v>2747</v>
      </c>
      <c r="G766" s="16" t="str">
        <f>"36215"</f>
        <v>36215</v>
      </c>
    </row>
    <row r="767" spans="1:7">
      <c r="A767" s="9">
        <v>765</v>
      </c>
      <c r="B767" s="2" t="s">
        <v>1041</v>
      </c>
      <c r="C767" s="2" t="s">
        <v>348</v>
      </c>
      <c r="D767" s="10" t="s">
        <v>2155</v>
      </c>
      <c r="E767" s="2" t="s">
        <v>1045</v>
      </c>
      <c r="F767" s="16" t="s">
        <v>2747</v>
      </c>
      <c r="G767" s="16" t="str">
        <f>"36215"</f>
        <v>36215</v>
      </c>
    </row>
    <row r="768" spans="1:7">
      <c r="A768" s="9">
        <v>766</v>
      </c>
      <c r="B768" s="2" t="s">
        <v>1041</v>
      </c>
      <c r="C768" s="2" t="s">
        <v>348</v>
      </c>
      <c r="D768" s="10" t="s">
        <v>2155</v>
      </c>
      <c r="E768" s="2" t="s">
        <v>1046</v>
      </c>
      <c r="F768" s="16" t="s">
        <v>2747</v>
      </c>
      <c r="G768" s="16" t="str">
        <f>"36215"</f>
        <v>36215</v>
      </c>
    </row>
    <row r="769" spans="1:7">
      <c r="A769" s="9">
        <v>767</v>
      </c>
      <c r="B769" s="2" t="s">
        <v>1041</v>
      </c>
      <c r="C769" s="2" t="s">
        <v>348</v>
      </c>
      <c r="D769" s="10" t="s">
        <v>2155</v>
      </c>
      <c r="E769" s="2" t="s">
        <v>1047</v>
      </c>
      <c r="F769" s="16" t="s">
        <v>2747</v>
      </c>
      <c r="G769" s="16" t="str">
        <f>"36215"</f>
        <v>36215</v>
      </c>
    </row>
    <row r="770" spans="1:7">
      <c r="A770" s="9">
        <v>768</v>
      </c>
      <c r="B770" s="2" t="s">
        <v>1041</v>
      </c>
      <c r="C770" s="2" t="s">
        <v>348</v>
      </c>
      <c r="D770" s="10" t="s">
        <v>2156</v>
      </c>
      <c r="E770" s="2" t="s">
        <v>1048</v>
      </c>
      <c r="F770" s="16" t="s">
        <v>2748</v>
      </c>
      <c r="G770" s="16" t="str">
        <f>"87785"</f>
        <v>87785</v>
      </c>
    </row>
    <row r="771" spans="1:7">
      <c r="A771" s="9">
        <v>769</v>
      </c>
      <c r="B771" s="2" t="s">
        <v>1041</v>
      </c>
      <c r="C771" s="2" t="s">
        <v>348</v>
      </c>
      <c r="D771" s="10" t="s">
        <v>2156</v>
      </c>
      <c r="E771" s="2" t="s">
        <v>1049</v>
      </c>
      <c r="F771" s="16" t="s">
        <v>2748</v>
      </c>
      <c r="G771" s="16" t="str">
        <f>"87785"</f>
        <v>87785</v>
      </c>
    </row>
    <row r="772" spans="1:7">
      <c r="A772" s="9">
        <v>770</v>
      </c>
      <c r="B772" s="2" t="s">
        <v>1041</v>
      </c>
      <c r="C772" s="2" t="s">
        <v>348</v>
      </c>
      <c r="D772" s="10" t="s">
        <v>2156</v>
      </c>
      <c r="E772" s="2" t="s">
        <v>1050</v>
      </c>
      <c r="F772" s="16" t="s">
        <v>2748</v>
      </c>
      <c r="G772" s="16" t="str">
        <f>"87785"</f>
        <v>87785</v>
      </c>
    </row>
    <row r="773" spans="1:7">
      <c r="A773" s="9">
        <v>771</v>
      </c>
      <c r="B773" s="2" t="s">
        <v>1041</v>
      </c>
      <c r="C773" s="2" t="s">
        <v>348</v>
      </c>
      <c r="D773" s="10" t="s">
        <v>2156</v>
      </c>
      <c r="E773" s="2" t="s">
        <v>1051</v>
      </c>
      <c r="F773" s="16" t="s">
        <v>2748</v>
      </c>
      <c r="G773" s="16" t="str">
        <f>"87785"</f>
        <v>87785</v>
      </c>
    </row>
    <row r="774" spans="1:7">
      <c r="A774" s="9">
        <v>772</v>
      </c>
      <c r="B774" s="2" t="s">
        <v>1041</v>
      </c>
      <c r="C774" s="2" t="s">
        <v>1053</v>
      </c>
      <c r="D774" s="10" t="s">
        <v>2157</v>
      </c>
      <c r="E774" s="2" t="s">
        <v>1052</v>
      </c>
      <c r="F774" s="16" t="s">
        <v>2749</v>
      </c>
      <c r="G774" s="16" t="str">
        <f>"54162"</f>
        <v>54162</v>
      </c>
    </row>
    <row r="775" spans="1:7">
      <c r="A775" s="9">
        <v>773</v>
      </c>
      <c r="B775" s="19" t="s">
        <v>269</v>
      </c>
      <c r="C775" s="2" t="s">
        <v>1055</v>
      </c>
      <c r="D775" s="10" t="s">
        <v>2158</v>
      </c>
      <c r="E775" s="2" t="s">
        <v>1054</v>
      </c>
      <c r="F775" s="16" t="s">
        <v>2750</v>
      </c>
      <c r="G775" s="16" t="str">
        <f>"92749"</f>
        <v>92749</v>
      </c>
    </row>
    <row r="776" spans="1:7">
      <c r="A776" s="9">
        <v>774</v>
      </c>
      <c r="B776" s="19" t="s">
        <v>269</v>
      </c>
      <c r="C776" s="2" t="s">
        <v>1055</v>
      </c>
      <c r="D776" s="10" t="s">
        <v>2158</v>
      </c>
      <c r="E776" s="2" t="s">
        <v>1056</v>
      </c>
      <c r="F776" s="16" t="s">
        <v>2750</v>
      </c>
      <c r="G776" s="16" t="str">
        <f>"92749"</f>
        <v>92749</v>
      </c>
    </row>
    <row r="777" spans="1:7">
      <c r="A777" s="9">
        <v>775</v>
      </c>
      <c r="B777" s="19" t="s">
        <v>269</v>
      </c>
      <c r="C777" s="2" t="s">
        <v>1055</v>
      </c>
      <c r="D777" s="10" t="s">
        <v>2159</v>
      </c>
      <c r="E777" s="2" t="s">
        <v>1057</v>
      </c>
      <c r="F777" s="16" t="s">
        <v>2751</v>
      </c>
      <c r="G777" s="16" t="str">
        <f>"92254"</f>
        <v>92254</v>
      </c>
    </row>
    <row r="778" spans="1:7">
      <c r="A778" s="9">
        <v>776</v>
      </c>
      <c r="B778" s="19" t="s">
        <v>269</v>
      </c>
      <c r="C778" s="2" t="s">
        <v>1055</v>
      </c>
      <c r="D778" s="10" t="s">
        <v>2159</v>
      </c>
      <c r="E778" s="2" t="s">
        <v>1058</v>
      </c>
      <c r="F778" s="16" t="s">
        <v>2751</v>
      </c>
      <c r="G778" s="16" t="str">
        <f>"92254"</f>
        <v>92254</v>
      </c>
    </row>
    <row r="779" spans="1:7">
      <c r="A779" s="9">
        <v>777</v>
      </c>
      <c r="B779" s="2" t="s">
        <v>1061</v>
      </c>
      <c r="C779" s="2" t="s">
        <v>1060</v>
      </c>
      <c r="D779" s="10" t="s">
        <v>1062</v>
      </c>
      <c r="E779" s="2" t="s">
        <v>1059</v>
      </c>
      <c r="F779" s="17" t="s">
        <v>2752</v>
      </c>
      <c r="G779" s="17" t="str">
        <f>"69371"</f>
        <v>69371</v>
      </c>
    </row>
    <row r="780" spans="1:7">
      <c r="A780" s="9">
        <v>778</v>
      </c>
      <c r="B780" s="2" t="s">
        <v>1061</v>
      </c>
      <c r="C780" s="2" t="s">
        <v>1060</v>
      </c>
      <c r="D780" s="10" t="s">
        <v>1062</v>
      </c>
      <c r="E780" s="2" t="s">
        <v>1063</v>
      </c>
      <c r="F780" s="17" t="s">
        <v>2752</v>
      </c>
      <c r="G780" s="17" t="str">
        <f>"69371"</f>
        <v>69371</v>
      </c>
    </row>
    <row r="781" spans="1:7">
      <c r="A781" s="9">
        <v>779</v>
      </c>
      <c r="B781" s="2" t="s">
        <v>1061</v>
      </c>
      <c r="C781" s="2" t="s">
        <v>1065</v>
      </c>
      <c r="D781" s="10" t="s">
        <v>1066</v>
      </c>
      <c r="E781" s="2" t="s">
        <v>1064</v>
      </c>
      <c r="F781" s="16" t="s">
        <v>2753</v>
      </c>
      <c r="G781" s="16" t="str">
        <f>"6350607"</f>
        <v>6350607</v>
      </c>
    </row>
    <row r="782" spans="1:7">
      <c r="A782" s="9">
        <v>780</v>
      </c>
      <c r="B782" s="2" t="s">
        <v>1061</v>
      </c>
      <c r="C782" s="2" t="s">
        <v>1065</v>
      </c>
      <c r="D782" s="10" t="s">
        <v>1066</v>
      </c>
      <c r="E782" s="2" t="s">
        <v>1067</v>
      </c>
      <c r="F782" s="16" t="s">
        <v>2753</v>
      </c>
      <c r="G782" s="16" t="str">
        <f>"6350607"</f>
        <v>6350607</v>
      </c>
    </row>
    <row r="783" spans="1:7">
      <c r="A783" s="9">
        <v>781</v>
      </c>
      <c r="B783" s="2" t="s">
        <v>1061</v>
      </c>
      <c r="C783" s="2" t="s">
        <v>1069</v>
      </c>
      <c r="D783" s="10" t="s">
        <v>1070</v>
      </c>
      <c r="E783" s="2" t="s">
        <v>1068</v>
      </c>
      <c r="F783" s="16" t="s">
        <v>2754</v>
      </c>
      <c r="G783" s="16" t="str">
        <f>"42456"</f>
        <v>42456</v>
      </c>
    </row>
    <row r="784" spans="1:7">
      <c r="A784" s="9">
        <v>782</v>
      </c>
      <c r="B784" s="2" t="s">
        <v>1061</v>
      </c>
      <c r="C784" s="2" t="s">
        <v>1069</v>
      </c>
      <c r="D784" s="10" t="s">
        <v>1070</v>
      </c>
      <c r="E784" s="2" t="s">
        <v>1071</v>
      </c>
      <c r="F784" s="16" t="s">
        <v>2754</v>
      </c>
      <c r="G784" s="16" t="str">
        <f>"42456"</f>
        <v>42456</v>
      </c>
    </row>
    <row r="785" spans="1:7">
      <c r="A785" s="9">
        <v>783</v>
      </c>
      <c r="B785" s="2" t="s">
        <v>1061</v>
      </c>
      <c r="C785" s="2" t="s">
        <v>1069</v>
      </c>
      <c r="D785" s="10" t="s">
        <v>1073</v>
      </c>
      <c r="E785" s="2" t="s">
        <v>1072</v>
      </c>
      <c r="F785" s="16" t="s">
        <v>2755</v>
      </c>
      <c r="G785" s="16" t="str">
        <f>"25912"</f>
        <v>25912</v>
      </c>
    </row>
    <row r="786" spans="1:7">
      <c r="A786" s="9">
        <v>784</v>
      </c>
      <c r="B786" s="2" t="s">
        <v>1061</v>
      </c>
      <c r="C786" s="2" t="s">
        <v>1069</v>
      </c>
      <c r="D786" s="10" t="s">
        <v>1074</v>
      </c>
      <c r="E786" s="2" t="s">
        <v>1026</v>
      </c>
      <c r="F786" s="16" t="s">
        <v>2756</v>
      </c>
      <c r="G786" s="16" t="str">
        <f>"38689"</f>
        <v>38689</v>
      </c>
    </row>
    <row r="787" spans="1:7">
      <c r="A787" s="9">
        <v>785</v>
      </c>
      <c r="B787" s="2" t="s">
        <v>1061</v>
      </c>
      <c r="C787" s="2" t="s">
        <v>1069</v>
      </c>
      <c r="D787" s="10" t="s">
        <v>1074</v>
      </c>
      <c r="E787" s="2" t="s">
        <v>1075</v>
      </c>
      <c r="F787" s="17" t="s">
        <v>2756</v>
      </c>
      <c r="G787" s="17" t="str">
        <f>"38689"</f>
        <v>38689</v>
      </c>
    </row>
    <row r="788" spans="1:7">
      <c r="A788" s="9">
        <v>786</v>
      </c>
      <c r="B788" s="2" t="s">
        <v>1061</v>
      </c>
      <c r="C788" s="2" t="s">
        <v>1069</v>
      </c>
      <c r="D788" s="10" t="s">
        <v>1074</v>
      </c>
      <c r="E788" s="2" t="s">
        <v>1076</v>
      </c>
      <c r="F788" s="17" t="s">
        <v>2756</v>
      </c>
      <c r="G788" s="17" t="str">
        <f>"38689"</f>
        <v>38689</v>
      </c>
    </row>
    <row r="789" spans="1:7">
      <c r="A789" s="9">
        <v>787</v>
      </c>
      <c r="B789" s="2" t="s">
        <v>1061</v>
      </c>
      <c r="C789" s="2" t="s">
        <v>1069</v>
      </c>
      <c r="D789" s="10" t="s">
        <v>1078</v>
      </c>
      <c r="E789" s="2" t="s">
        <v>1077</v>
      </c>
      <c r="F789" s="16" t="s">
        <v>2757</v>
      </c>
      <c r="G789" s="16" t="str">
        <f>"89594"</f>
        <v>89594</v>
      </c>
    </row>
    <row r="790" spans="1:7" ht="37.5">
      <c r="A790" s="9">
        <v>788</v>
      </c>
      <c r="B790" s="2" t="s">
        <v>1061</v>
      </c>
      <c r="C790" s="2" t="s">
        <v>1069</v>
      </c>
      <c r="D790" s="10" t="s">
        <v>1080</v>
      </c>
      <c r="E790" s="2" t="s">
        <v>1079</v>
      </c>
      <c r="F790" s="17" t="s">
        <v>2758</v>
      </c>
      <c r="G790" s="17" t="str">
        <f>"13166"</f>
        <v>13166</v>
      </c>
    </row>
    <row r="791" spans="1:7">
      <c r="A791" s="9">
        <v>789</v>
      </c>
      <c r="B791" s="2" t="s">
        <v>1061</v>
      </c>
      <c r="C791" s="2" t="s">
        <v>1082</v>
      </c>
      <c r="D791" s="10" t="s">
        <v>1083</v>
      </c>
      <c r="E791" s="2" t="s">
        <v>1081</v>
      </c>
      <c r="F791" s="16" t="s">
        <v>2759</v>
      </c>
      <c r="G791" s="16" t="str">
        <f>"29175"</f>
        <v>29175</v>
      </c>
    </row>
    <row r="792" spans="1:7">
      <c r="A792" s="9">
        <v>790</v>
      </c>
      <c r="B792" s="2" t="s">
        <v>1061</v>
      </c>
      <c r="C792" s="2" t="s">
        <v>1082</v>
      </c>
      <c r="D792" s="10" t="s">
        <v>1083</v>
      </c>
      <c r="E792" s="2" t="s">
        <v>1084</v>
      </c>
      <c r="F792" s="16" t="s">
        <v>2759</v>
      </c>
      <c r="G792" s="16" t="str">
        <f>"29175"</f>
        <v>29175</v>
      </c>
    </row>
    <row r="793" spans="1:7">
      <c r="A793" s="9">
        <v>791</v>
      </c>
      <c r="B793" s="2" t="s">
        <v>1061</v>
      </c>
      <c r="C793" s="2" t="s">
        <v>1082</v>
      </c>
      <c r="D793" s="10" t="s">
        <v>1083</v>
      </c>
      <c r="E793" s="2" t="s">
        <v>1085</v>
      </c>
      <c r="F793" s="16" t="s">
        <v>2759</v>
      </c>
      <c r="G793" s="16" t="str">
        <f>"29175"</f>
        <v>29175</v>
      </c>
    </row>
    <row r="794" spans="1:7">
      <c r="A794" s="9">
        <v>792</v>
      </c>
      <c r="B794" s="2" t="s">
        <v>1061</v>
      </c>
      <c r="C794" s="2" t="s">
        <v>1082</v>
      </c>
      <c r="D794" s="10" t="s">
        <v>1087</v>
      </c>
      <c r="E794" s="2" t="s">
        <v>1086</v>
      </c>
      <c r="F794" s="16" t="s">
        <v>2760</v>
      </c>
      <c r="G794" s="16" t="str">
        <f>"62570"</f>
        <v>62570</v>
      </c>
    </row>
    <row r="795" spans="1:7">
      <c r="A795" s="9">
        <v>793</v>
      </c>
      <c r="B795" s="2" t="s">
        <v>1061</v>
      </c>
      <c r="C795" s="2" t="s">
        <v>1082</v>
      </c>
      <c r="D795" s="10" t="s">
        <v>1089</v>
      </c>
      <c r="E795" s="2" t="s">
        <v>1088</v>
      </c>
      <c r="F795" s="16" t="s">
        <v>2761</v>
      </c>
      <c r="G795" s="16" t="str">
        <f>"10009"</f>
        <v>10009</v>
      </c>
    </row>
    <row r="796" spans="1:7">
      <c r="A796" s="9">
        <v>794</v>
      </c>
      <c r="B796" s="2" t="s">
        <v>1092</v>
      </c>
      <c r="C796" s="2" t="s">
        <v>1091</v>
      </c>
      <c r="D796" s="10" t="s">
        <v>1093</v>
      </c>
      <c r="E796" s="2" t="s">
        <v>1090</v>
      </c>
      <c r="F796" s="16" t="s">
        <v>2762</v>
      </c>
      <c r="G796" s="16" t="str">
        <f>"28521"</f>
        <v>28521</v>
      </c>
    </row>
    <row r="797" spans="1:7">
      <c r="A797" s="9">
        <v>795</v>
      </c>
      <c r="B797" s="2" t="s">
        <v>1092</v>
      </c>
      <c r="C797" s="2" t="s">
        <v>1095</v>
      </c>
      <c r="D797" s="10" t="s">
        <v>1096</v>
      </c>
      <c r="E797" s="2" t="s">
        <v>1094</v>
      </c>
      <c r="F797" s="16" t="s">
        <v>2763</v>
      </c>
      <c r="G797" s="16" t="str">
        <f>"57984"</f>
        <v>57984</v>
      </c>
    </row>
    <row r="798" spans="1:7">
      <c r="A798" s="9">
        <v>796</v>
      </c>
      <c r="B798" s="2" t="s">
        <v>1092</v>
      </c>
      <c r="C798" s="2" t="s">
        <v>1095</v>
      </c>
      <c r="D798" s="10" t="s">
        <v>1096</v>
      </c>
      <c r="E798" s="2" t="s">
        <v>1097</v>
      </c>
      <c r="F798" s="16" t="s">
        <v>2763</v>
      </c>
      <c r="G798" s="16" t="str">
        <f>"57984"</f>
        <v>57984</v>
      </c>
    </row>
    <row r="799" spans="1:7">
      <c r="A799" s="9">
        <v>797</v>
      </c>
      <c r="B799" s="2" t="s">
        <v>1092</v>
      </c>
      <c r="C799" s="2" t="s">
        <v>1099</v>
      </c>
      <c r="D799" s="10" t="s">
        <v>1100</v>
      </c>
      <c r="E799" s="2" t="s">
        <v>1098</v>
      </c>
      <c r="F799" s="16" t="s">
        <v>2764</v>
      </c>
      <c r="G799" s="16" t="str">
        <f>"85006"</f>
        <v>85006</v>
      </c>
    </row>
    <row r="800" spans="1:7">
      <c r="A800" s="9">
        <v>798</v>
      </c>
      <c r="B800" s="2" t="s">
        <v>1092</v>
      </c>
      <c r="C800" s="2" t="s">
        <v>1102</v>
      </c>
      <c r="D800" s="10" t="s">
        <v>1103</v>
      </c>
      <c r="E800" s="2" t="s">
        <v>1101</v>
      </c>
      <c r="F800" s="16" t="s">
        <v>2765</v>
      </c>
      <c r="G800" s="16" t="str">
        <f>"33445"</f>
        <v>33445</v>
      </c>
    </row>
    <row r="801" spans="1:7">
      <c r="A801" s="9">
        <v>799</v>
      </c>
      <c r="B801" s="2" t="s">
        <v>1092</v>
      </c>
      <c r="C801" s="2" t="s">
        <v>1102</v>
      </c>
      <c r="D801" s="10" t="s">
        <v>1105</v>
      </c>
      <c r="E801" s="2" t="s">
        <v>1104</v>
      </c>
      <c r="F801" s="16" t="s">
        <v>2766</v>
      </c>
      <c r="G801" s="16" t="str">
        <f>"67623"</f>
        <v>67623</v>
      </c>
    </row>
    <row r="802" spans="1:7">
      <c r="A802" s="9">
        <v>800</v>
      </c>
      <c r="B802" s="2" t="s">
        <v>1092</v>
      </c>
      <c r="C802" s="2" t="s">
        <v>1102</v>
      </c>
      <c r="D802" s="10" t="s">
        <v>1105</v>
      </c>
      <c r="E802" s="2" t="s">
        <v>1106</v>
      </c>
      <c r="F802" s="16" t="s">
        <v>2766</v>
      </c>
      <c r="G802" s="16" t="str">
        <f>"67623"</f>
        <v>67623</v>
      </c>
    </row>
    <row r="803" spans="1:7">
      <c r="A803" s="9">
        <v>801</v>
      </c>
      <c r="B803" s="2" t="s">
        <v>1092</v>
      </c>
      <c r="C803" s="2" t="s">
        <v>1108</v>
      </c>
      <c r="D803" s="10" t="s">
        <v>1109</v>
      </c>
      <c r="E803" s="2" t="s">
        <v>1107</v>
      </c>
      <c r="F803" s="16" t="s">
        <v>2767</v>
      </c>
      <c r="G803" s="16" t="str">
        <f>"59622"</f>
        <v>59622</v>
      </c>
    </row>
    <row r="804" spans="1:7">
      <c r="A804" s="9">
        <v>802</v>
      </c>
      <c r="B804" s="2" t="s">
        <v>1092</v>
      </c>
      <c r="C804" s="2" t="s">
        <v>1108</v>
      </c>
      <c r="D804" s="10" t="s">
        <v>1111</v>
      </c>
      <c r="E804" s="2" t="s">
        <v>1110</v>
      </c>
      <c r="F804" s="17" t="s">
        <v>2768</v>
      </c>
      <c r="G804" s="17" t="str">
        <f>"95213"</f>
        <v>95213</v>
      </c>
    </row>
    <row r="805" spans="1:7">
      <c r="A805" s="9">
        <v>803</v>
      </c>
      <c r="B805" s="2" t="s">
        <v>1092</v>
      </c>
      <c r="C805" s="2" t="s">
        <v>1108</v>
      </c>
      <c r="D805" s="10" t="s">
        <v>1111</v>
      </c>
      <c r="E805" s="2" t="s">
        <v>1112</v>
      </c>
      <c r="F805" s="16" t="s">
        <v>2768</v>
      </c>
      <c r="G805" s="16" t="str">
        <f>"95213"</f>
        <v>95213</v>
      </c>
    </row>
    <row r="806" spans="1:7">
      <c r="A806" s="9">
        <v>804</v>
      </c>
      <c r="B806" s="2" t="s">
        <v>1092</v>
      </c>
      <c r="C806" s="2" t="s">
        <v>1108</v>
      </c>
      <c r="D806" s="10" t="s">
        <v>1114</v>
      </c>
      <c r="E806" s="2" t="s">
        <v>1113</v>
      </c>
      <c r="F806" s="16" t="s">
        <v>2769</v>
      </c>
      <c r="G806" s="16" t="str">
        <f>"92842"</f>
        <v>92842</v>
      </c>
    </row>
    <row r="807" spans="1:7">
      <c r="A807" s="9">
        <v>805</v>
      </c>
      <c r="B807" s="2" t="s">
        <v>1092</v>
      </c>
      <c r="C807" s="2" t="s">
        <v>1116</v>
      </c>
      <c r="D807" s="10" t="s">
        <v>1117</v>
      </c>
      <c r="E807" s="2" t="s">
        <v>1115</v>
      </c>
      <c r="F807" s="16" t="s">
        <v>2770</v>
      </c>
      <c r="G807" s="16" t="str">
        <f>"39296"</f>
        <v>39296</v>
      </c>
    </row>
    <row r="808" spans="1:7">
      <c r="A808" s="9">
        <v>806</v>
      </c>
      <c r="B808" s="2" t="s">
        <v>1092</v>
      </c>
      <c r="C808" s="2" t="s">
        <v>1116</v>
      </c>
      <c r="D808" s="10" t="s">
        <v>1119</v>
      </c>
      <c r="E808" s="2" t="s">
        <v>1118</v>
      </c>
      <c r="F808" s="16" t="s">
        <v>2771</v>
      </c>
      <c r="G808" s="16" t="str">
        <f>"69693"</f>
        <v>69693</v>
      </c>
    </row>
    <row r="809" spans="1:7" ht="37.5">
      <c r="A809" s="9">
        <v>807</v>
      </c>
      <c r="B809" s="2" t="s">
        <v>1092</v>
      </c>
      <c r="C809" s="2" t="s">
        <v>1116</v>
      </c>
      <c r="D809" s="10" t="s">
        <v>1121</v>
      </c>
      <c r="E809" s="2" t="s">
        <v>1120</v>
      </c>
      <c r="F809" s="17" t="s">
        <v>2772</v>
      </c>
      <c r="G809" s="17" t="str">
        <f>"31877"</f>
        <v>31877</v>
      </c>
    </row>
    <row r="810" spans="1:7">
      <c r="A810" s="9">
        <v>808</v>
      </c>
      <c r="B810" s="2" t="s">
        <v>1092</v>
      </c>
      <c r="C810" s="2" t="s">
        <v>1116</v>
      </c>
      <c r="D810" s="10" t="s">
        <v>1123</v>
      </c>
      <c r="E810" s="2" t="s">
        <v>1122</v>
      </c>
      <c r="F810" s="16" t="s">
        <v>2773</v>
      </c>
      <c r="G810" s="16" t="str">
        <f>"89541"</f>
        <v>89541</v>
      </c>
    </row>
    <row r="811" spans="1:7">
      <c r="A811" s="9">
        <v>809</v>
      </c>
      <c r="B811" s="2" t="s">
        <v>1092</v>
      </c>
      <c r="C811" s="2" t="s">
        <v>1116</v>
      </c>
      <c r="D811" s="10" t="s">
        <v>1125</v>
      </c>
      <c r="E811" s="2" t="s">
        <v>1124</v>
      </c>
      <c r="F811" s="16" t="s">
        <v>2774</v>
      </c>
      <c r="G811" s="16" t="str">
        <f>"52762"</f>
        <v>52762</v>
      </c>
    </row>
    <row r="812" spans="1:7">
      <c r="A812" s="9">
        <v>810</v>
      </c>
      <c r="B812" s="13" t="s">
        <v>3495</v>
      </c>
      <c r="C812" s="13" t="s">
        <v>3496</v>
      </c>
      <c r="D812" s="13" t="s">
        <v>1149</v>
      </c>
      <c r="E812" s="13" t="s">
        <v>3497</v>
      </c>
      <c r="F812" s="11" t="s">
        <v>2780</v>
      </c>
      <c r="G812" s="11" t="str">
        <f>"17671"</f>
        <v>17671</v>
      </c>
    </row>
    <row r="813" spans="1:7" ht="37.5">
      <c r="A813" s="9">
        <v>811</v>
      </c>
      <c r="B813" s="13" t="s">
        <v>3495</v>
      </c>
      <c r="C813" s="13" t="s">
        <v>3498</v>
      </c>
      <c r="D813" s="13" t="s">
        <v>3499</v>
      </c>
      <c r="E813" s="13" t="s">
        <v>3500</v>
      </c>
      <c r="F813" s="11" t="s">
        <v>3858</v>
      </c>
      <c r="G813" s="11" t="str">
        <f>"32772"</f>
        <v>32772</v>
      </c>
    </row>
    <row r="814" spans="1:7">
      <c r="A814" s="9">
        <v>812</v>
      </c>
      <c r="B814" s="4" t="s">
        <v>3495</v>
      </c>
      <c r="C814" s="4" t="s">
        <v>3501</v>
      </c>
      <c r="D814" s="4" t="s">
        <v>1182</v>
      </c>
      <c r="E814" s="4" t="s">
        <v>3502</v>
      </c>
      <c r="F814" s="11" t="s">
        <v>2789</v>
      </c>
      <c r="G814" s="11" t="str">
        <f>"73112"</f>
        <v>73112</v>
      </c>
    </row>
    <row r="815" spans="1:7">
      <c r="A815" s="9">
        <v>813</v>
      </c>
      <c r="B815" s="4" t="s">
        <v>3495</v>
      </c>
      <c r="C815" s="4" t="s">
        <v>3501</v>
      </c>
      <c r="D815" s="4" t="s">
        <v>1182</v>
      </c>
      <c r="E815" s="4" t="s">
        <v>3503</v>
      </c>
      <c r="F815" s="11" t="s">
        <v>2789</v>
      </c>
      <c r="G815" s="11" t="str">
        <f>"73112"</f>
        <v>73112</v>
      </c>
    </row>
    <row r="816" spans="1:7">
      <c r="A816" s="9">
        <v>814</v>
      </c>
      <c r="B816" s="2" t="s">
        <v>1128</v>
      </c>
      <c r="C816" s="2" t="s">
        <v>1127</v>
      </c>
      <c r="D816" s="10" t="s">
        <v>1129</v>
      </c>
      <c r="E816" s="2" t="s">
        <v>1126</v>
      </c>
      <c r="F816" s="16" t="s">
        <v>2775</v>
      </c>
      <c r="G816" s="16" t="str">
        <f>"84504"</f>
        <v>84504</v>
      </c>
    </row>
    <row r="817" spans="1:7">
      <c r="A817" s="9">
        <v>815</v>
      </c>
      <c r="B817" s="2" t="s">
        <v>1128</v>
      </c>
      <c r="C817" s="2" t="s">
        <v>1127</v>
      </c>
      <c r="D817" s="10" t="s">
        <v>1129</v>
      </c>
      <c r="E817" s="2" t="s">
        <v>1130</v>
      </c>
      <c r="F817" s="16" t="s">
        <v>2775</v>
      </c>
      <c r="G817" s="16" t="str">
        <f>"84504"</f>
        <v>84504</v>
      </c>
    </row>
    <row r="818" spans="1:7">
      <c r="A818" s="9">
        <v>816</v>
      </c>
      <c r="B818" s="2" t="s">
        <v>1128</v>
      </c>
      <c r="C818" s="2" t="s">
        <v>1127</v>
      </c>
      <c r="D818" s="10" t="s">
        <v>1129</v>
      </c>
      <c r="E818" s="2" t="s">
        <v>1131</v>
      </c>
      <c r="F818" s="16" t="s">
        <v>2775</v>
      </c>
      <c r="G818" s="16" t="str">
        <f>"84504"</f>
        <v>84504</v>
      </c>
    </row>
    <row r="819" spans="1:7">
      <c r="A819" s="9">
        <v>817</v>
      </c>
      <c r="B819" s="2" t="s">
        <v>1128</v>
      </c>
      <c r="C819" s="2" t="s">
        <v>1133</v>
      </c>
      <c r="D819" s="10" t="s">
        <v>1134</v>
      </c>
      <c r="E819" s="2" t="s">
        <v>1132</v>
      </c>
      <c r="F819" s="16" t="s">
        <v>2776</v>
      </c>
      <c r="G819" s="16" t="s">
        <v>2777</v>
      </c>
    </row>
    <row r="820" spans="1:7">
      <c r="A820" s="9">
        <v>818</v>
      </c>
      <c r="B820" s="2" t="s">
        <v>1128</v>
      </c>
      <c r="C820" s="2" t="s">
        <v>1133</v>
      </c>
      <c r="D820" s="10" t="s">
        <v>1134</v>
      </c>
      <c r="E820" s="2" t="s">
        <v>1135</v>
      </c>
      <c r="F820" s="16" t="s">
        <v>2776</v>
      </c>
      <c r="G820" s="16" t="s">
        <v>2777</v>
      </c>
    </row>
    <row r="821" spans="1:7">
      <c r="A821" s="9">
        <v>819</v>
      </c>
      <c r="B821" s="2" t="s">
        <v>1128</v>
      </c>
      <c r="C821" s="2" t="s">
        <v>1133</v>
      </c>
      <c r="D821" s="10" t="s">
        <v>1134</v>
      </c>
      <c r="E821" s="2" t="s">
        <v>1136</v>
      </c>
      <c r="F821" s="16" t="s">
        <v>2776</v>
      </c>
      <c r="G821" s="16" t="s">
        <v>2777</v>
      </c>
    </row>
    <row r="822" spans="1:7">
      <c r="A822" s="9">
        <v>820</v>
      </c>
      <c r="B822" s="2" t="s">
        <v>1128</v>
      </c>
      <c r="C822" s="2" t="s">
        <v>1133</v>
      </c>
      <c r="D822" s="10" t="s">
        <v>1138</v>
      </c>
      <c r="E822" s="2" t="s">
        <v>1137</v>
      </c>
      <c r="F822" s="16" t="s">
        <v>2778</v>
      </c>
      <c r="G822" s="16" t="str">
        <f>"92779"</f>
        <v>92779</v>
      </c>
    </row>
    <row r="823" spans="1:7">
      <c r="A823" s="9">
        <v>821</v>
      </c>
      <c r="B823" s="2" t="s">
        <v>1128</v>
      </c>
      <c r="C823" s="2" t="s">
        <v>1133</v>
      </c>
      <c r="D823" s="10" t="s">
        <v>1140</v>
      </c>
      <c r="E823" s="2" t="s">
        <v>1139</v>
      </c>
      <c r="F823" s="16" t="s">
        <v>2779</v>
      </c>
      <c r="G823" s="16" t="str">
        <f t="shared" ref="G823:G828" si="10">"38873"</f>
        <v>38873</v>
      </c>
    </row>
    <row r="824" spans="1:7">
      <c r="A824" s="9">
        <v>822</v>
      </c>
      <c r="B824" s="2" t="s">
        <v>1128</v>
      </c>
      <c r="C824" s="2" t="s">
        <v>1133</v>
      </c>
      <c r="D824" s="10" t="s">
        <v>1140</v>
      </c>
      <c r="E824" s="2" t="s">
        <v>1141</v>
      </c>
      <c r="F824" s="16" t="s">
        <v>2779</v>
      </c>
      <c r="G824" s="16" t="str">
        <f t="shared" si="10"/>
        <v>38873</v>
      </c>
    </row>
    <row r="825" spans="1:7">
      <c r="A825" s="9">
        <v>823</v>
      </c>
      <c r="B825" s="2" t="s">
        <v>1128</v>
      </c>
      <c r="C825" s="2" t="s">
        <v>1133</v>
      </c>
      <c r="D825" s="10" t="s">
        <v>1140</v>
      </c>
      <c r="E825" s="2" t="s">
        <v>1142</v>
      </c>
      <c r="F825" s="16" t="s">
        <v>2779</v>
      </c>
      <c r="G825" s="16" t="str">
        <f t="shared" si="10"/>
        <v>38873</v>
      </c>
    </row>
    <row r="826" spans="1:7">
      <c r="A826" s="9">
        <v>824</v>
      </c>
      <c r="B826" s="2" t="s">
        <v>1128</v>
      </c>
      <c r="C826" s="2" t="s">
        <v>1133</v>
      </c>
      <c r="D826" s="10" t="s">
        <v>1140</v>
      </c>
      <c r="E826" s="2" t="s">
        <v>1143</v>
      </c>
      <c r="F826" s="16" t="s">
        <v>2779</v>
      </c>
      <c r="G826" s="16" t="str">
        <f t="shared" si="10"/>
        <v>38873</v>
      </c>
    </row>
    <row r="827" spans="1:7">
      <c r="A827" s="9">
        <v>825</v>
      </c>
      <c r="B827" s="2" t="s">
        <v>1128</v>
      </c>
      <c r="C827" s="2" t="s">
        <v>1133</v>
      </c>
      <c r="D827" s="10" t="s">
        <v>1140</v>
      </c>
      <c r="E827" s="2" t="s">
        <v>1144</v>
      </c>
      <c r="F827" s="16" t="s">
        <v>2779</v>
      </c>
      <c r="G827" s="16" t="str">
        <f t="shared" si="10"/>
        <v>38873</v>
      </c>
    </row>
    <row r="828" spans="1:7">
      <c r="A828" s="9">
        <v>826</v>
      </c>
      <c r="B828" s="2" t="s">
        <v>1128</v>
      </c>
      <c r="C828" s="2" t="s">
        <v>1133</v>
      </c>
      <c r="D828" s="10" t="s">
        <v>1146</v>
      </c>
      <c r="E828" s="2" t="s">
        <v>1145</v>
      </c>
      <c r="F828" s="16" t="s">
        <v>2779</v>
      </c>
      <c r="G828" s="16" t="str">
        <f t="shared" si="10"/>
        <v>38873</v>
      </c>
    </row>
    <row r="829" spans="1:7">
      <c r="A829" s="9">
        <v>827</v>
      </c>
      <c r="B829" s="2" t="s">
        <v>1128</v>
      </c>
      <c r="C829" s="2" t="s">
        <v>1148</v>
      </c>
      <c r="D829" s="10" t="s">
        <v>1149</v>
      </c>
      <c r="E829" s="2" t="s">
        <v>1147</v>
      </c>
      <c r="F829" s="16" t="s">
        <v>2780</v>
      </c>
      <c r="G829" s="16" t="str">
        <f>"17671"</f>
        <v>17671</v>
      </c>
    </row>
    <row r="830" spans="1:7">
      <c r="A830" s="9">
        <v>828</v>
      </c>
      <c r="B830" s="2" t="s">
        <v>1128</v>
      </c>
      <c r="C830" s="2" t="s">
        <v>1148</v>
      </c>
      <c r="D830" s="10" t="s">
        <v>1149</v>
      </c>
      <c r="E830" s="2" t="s">
        <v>1150</v>
      </c>
      <c r="F830" s="17" t="s">
        <v>2780</v>
      </c>
      <c r="G830" s="17" t="str">
        <f>"17671"</f>
        <v>17671</v>
      </c>
    </row>
    <row r="831" spans="1:7">
      <c r="A831" s="9">
        <v>829</v>
      </c>
      <c r="B831" s="2" t="s">
        <v>1128</v>
      </c>
      <c r="C831" s="2" t="s">
        <v>1148</v>
      </c>
      <c r="D831" s="10" t="s">
        <v>1152</v>
      </c>
      <c r="E831" s="2" t="s">
        <v>1151</v>
      </c>
      <c r="F831" s="16" t="s">
        <v>2781</v>
      </c>
      <c r="G831" s="16" t="str">
        <f>"96686"</f>
        <v>96686</v>
      </c>
    </row>
    <row r="832" spans="1:7">
      <c r="A832" s="9">
        <v>830</v>
      </c>
      <c r="B832" s="2" t="s">
        <v>1128</v>
      </c>
      <c r="C832" s="2" t="s">
        <v>1148</v>
      </c>
      <c r="D832" s="10" t="s">
        <v>1154</v>
      </c>
      <c r="E832" s="2" t="s">
        <v>1153</v>
      </c>
      <c r="F832" s="16" t="s">
        <v>2782</v>
      </c>
      <c r="G832" s="16" t="str">
        <f>"93242"</f>
        <v>93242</v>
      </c>
    </row>
    <row r="833" spans="1:7">
      <c r="A833" s="9">
        <v>831</v>
      </c>
      <c r="B833" s="2" t="s">
        <v>1128</v>
      </c>
      <c r="C833" s="2" t="s">
        <v>1148</v>
      </c>
      <c r="D833" s="10" t="s">
        <v>1154</v>
      </c>
      <c r="E833" s="2" t="s">
        <v>1155</v>
      </c>
      <c r="F833" s="16" t="s">
        <v>2782</v>
      </c>
      <c r="G833" s="16" t="str">
        <f>"93242"</f>
        <v>93242</v>
      </c>
    </row>
    <row r="834" spans="1:7">
      <c r="A834" s="9">
        <v>832</v>
      </c>
      <c r="B834" s="2" t="s">
        <v>1128</v>
      </c>
      <c r="C834" s="2" t="s">
        <v>1148</v>
      </c>
      <c r="D834" s="10" t="s">
        <v>1154</v>
      </c>
      <c r="E834" s="2" t="s">
        <v>1156</v>
      </c>
      <c r="F834" s="16" t="s">
        <v>2782</v>
      </c>
      <c r="G834" s="16" t="str">
        <f>"93242"</f>
        <v>93242</v>
      </c>
    </row>
    <row r="835" spans="1:7">
      <c r="A835" s="9">
        <v>833</v>
      </c>
      <c r="B835" s="2" t="s">
        <v>1128</v>
      </c>
      <c r="C835" s="2" t="s">
        <v>1148</v>
      </c>
      <c r="D835" s="10" t="s">
        <v>1154</v>
      </c>
      <c r="E835" s="2" t="s">
        <v>1157</v>
      </c>
      <c r="F835" s="16" t="s">
        <v>2782</v>
      </c>
      <c r="G835" s="16" t="str">
        <f>"93242"</f>
        <v>93242</v>
      </c>
    </row>
    <row r="836" spans="1:7">
      <c r="A836" s="9">
        <v>834</v>
      </c>
      <c r="B836" s="2" t="s">
        <v>1128</v>
      </c>
      <c r="C836" s="2" t="s">
        <v>1148</v>
      </c>
      <c r="D836" s="10" t="s">
        <v>1154</v>
      </c>
      <c r="E836" s="2" t="s">
        <v>1158</v>
      </c>
      <c r="F836" s="16" t="s">
        <v>2782</v>
      </c>
      <c r="G836" s="16" t="str">
        <f>"93242"</f>
        <v>93242</v>
      </c>
    </row>
    <row r="837" spans="1:7">
      <c r="A837" s="9">
        <v>835</v>
      </c>
      <c r="B837" s="2" t="s">
        <v>1128</v>
      </c>
      <c r="C837" s="2" t="s">
        <v>1160</v>
      </c>
      <c r="D837" s="10" t="s">
        <v>2160</v>
      </c>
      <c r="E837" s="2" t="s">
        <v>1159</v>
      </c>
      <c r="F837" s="16" t="s">
        <v>2783</v>
      </c>
      <c r="G837" s="16" t="str">
        <f>"12345"</f>
        <v>12345</v>
      </c>
    </row>
    <row r="838" spans="1:7">
      <c r="A838" s="9">
        <v>836</v>
      </c>
      <c r="B838" s="2" t="s">
        <v>1128</v>
      </c>
      <c r="C838" s="2" t="s">
        <v>1160</v>
      </c>
      <c r="D838" s="10" t="s">
        <v>2160</v>
      </c>
      <c r="E838" s="2" t="s">
        <v>1161</v>
      </c>
      <c r="F838" s="17" t="s">
        <v>2783</v>
      </c>
      <c r="G838" s="17" t="str">
        <f>"12345"</f>
        <v>12345</v>
      </c>
    </row>
    <row r="839" spans="1:7">
      <c r="A839" s="9">
        <v>837</v>
      </c>
      <c r="B839" s="2" t="s">
        <v>1128</v>
      </c>
      <c r="C839" s="2" t="s">
        <v>1160</v>
      </c>
      <c r="D839" s="10" t="s">
        <v>2160</v>
      </c>
      <c r="E839" s="2" t="s">
        <v>1162</v>
      </c>
      <c r="F839" s="16" t="s">
        <v>2783</v>
      </c>
      <c r="G839" s="16" t="str">
        <f>"12345"</f>
        <v>12345</v>
      </c>
    </row>
    <row r="840" spans="1:7" ht="37.5">
      <c r="A840" s="9">
        <v>838</v>
      </c>
      <c r="B840" s="2" t="s">
        <v>1128</v>
      </c>
      <c r="C840" s="2" t="s">
        <v>1160</v>
      </c>
      <c r="D840" s="10" t="s">
        <v>2160</v>
      </c>
      <c r="E840" s="2" t="s">
        <v>1163</v>
      </c>
      <c r="F840" s="17" t="s">
        <v>2783</v>
      </c>
      <c r="G840" s="17" t="str">
        <f>"12345"</f>
        <v>12345</v>
      </c>
    </row>
    <row r="841" spans="1:7" ht="37.5">
      <c r="A841" s="9">
        <v>839</v>
      </c>
      <c r="B841" s="2" t="s">
        <v>1128</v>
      </c>
      <c r="C841" s="2" t="s">
        <v>1165</v>
      </c>
      <c r="D841" s="10" t="s">
        <v>2161</v>
      </c>
      <c r="E841" s="2" t="s">
        <v>1164</v>
      </c>
      <c r="F841" s="16" t="s">
        <v>2784</v>
      </c>
      <c r="G841" s="16" t="str">
        <f>"25201"</f>
        <v>25201</v>
      </c>
    </row>
    <row r="842" spans="1:7" ht="37.5">
      <c r="A842" s="9">
        <v>840</v>
      </c>
      <c r="B842" s="2" t="s">
        <v>1128</v>
      </c>
      <c r="C842" s="2" t="s">
        <v>1165</v>
      </c>
      <c r="D842" s="10" t="s">
        <v>2161</v>
      </c>
      <c r="E842" s="2" t="s">
        <v>1166</v>
      </c>
      <c r="F842" s="16" t="s">
        <v>2784</v>
      </c>
      <c r="G842" s="16" t="str">
        <f>"25201"</f>
        <v>25201</v>
      </c>
    </row>
    <row r="843" spans="1:7" ht="37.5">
      <c r="A843" s="9">
        <v>841</v>
      </c>
      <c r="B843" s="2" t="s">
        <v>1128</v>
      </c>
      <c r="C843" s="2" t="s">
        <v>1165</v>
      </c>
      <c r="D843" s="10" t="s">
        <v>2161</v>
      </c>
      <c r="E843" s="2" t="s">
        <v>1167</v>
      </c>
      <c r="F843" s="16" t="s">
        <v>2784</v>
      </c>
      <c r="G843" s="16" t="str">
        <f>"25201"</f>
        <v>25201</v>
      </c>
    </row>
    <row r="844" spans="1:7" ht="37.5">
      <c r="A844" s="9">
        <v>842</v>
      </c>
      <c r="B844" s="2" t="s">
        <v>1128</v>
      </c>
      <c r="C844" s="2" t="s">
        <v>1165</v>
      </c>
      <c r="D844" s="10" t="s">
        <v>2161</v>
      </c>
      <c r="E844" s="2" t="s">
        <v>1168</v>
      </c>
      <c r="F844" s="17" t="s">
        <v>2784</v>
      </c>
      <c r="G844" s="17" t="str">
        <f>"25201"</f>
        <v>25201</v>
      </c>
    </row>
    <row r="845" spans="1:7" ht="37.5">
      <c r="A845" s="9">
        <v>843</v>
      </c>
      <c r="B845" s="2" t="s">
        <v>1128</v>
      </c>
      <c r="C845" s="2" t="s">
        <v>1165</v>
      </c>
      <c r="D845" s="10" t="s">
        <v>2161</v>
      </c>
      <c r="E845" s="2" t="s">
        <v>1169</v>
      </c>
      <c r="F845" s="16" t="s">
        <v>2784</v>
      </c>
      <c r="G845" s="16" t="str">
        <f>"25201"</f>
        <v>25201</v>
      </c>
    </row>
    <row r="846" spans="1:7">
      <c r="A846" s="9">
        <v>844</v>
      </c>
      <c r="B846" s="2" t="s">
        <v>1128</v>
      </c>
      <c r="C846" s="2" t="s">
        <v>1165</v>
      </c>
      <c r="D846" s="10" t="s">
        <v>2162</v>
      </c>
      <c r="E846" s="2" t="s">
        <v>1170</v>
      </c>
      <c r="F846" s="16" t="s">
        <v>2785</v>
      </c>
      <c r="G846" s="16" t="str">
        <f>"29191"</f>
        <v>29191</v>
      </c>
    </row>
    <row r="847" spans="1:7">
      <c r="A847" s="9">
        <v>845</v>
      </c>
      <c r="B847" s="2" t="s">
        <v>1128</v>
      </c>
      <c r="C847" s="2" t="s">
        <v>1165</v>
      </c>
      <c r="D847" s="10" t="s">
        <v>2162</v>
      </c>
      <c r="E847" s="2" t="s">
        <v>1171</v>
      </c>
      <c r="F847" s="16" t="s">
        <v>2785</v>
      </c>
      <c r="G847" s="16" t="str">
        <f>"29191"</f>
        <v>29191</v>
      </c>
    </row>
    <row r="848" spans="1:7">
      <c r="A848" s="9">
        <v>846</v>
      </c>
      <c r="B848" s="2" t="s">
        <v>1128</v>
      </c>
      <c r="C848" s="2" t="s">
        <v>1173</v>
      </c>
      <c r="D848" s="10" t="s">
        <v>1174</v>
      </c>
      <c r="E848" s="2" t="s">
        <v>1172</v>
      </c>
      <c r="F848" s="16" t="s">
        <v>2786</v>
      </c>
      <c r="G848" s="16" t="str">
        <f>"11044"</f>
        <v>11044</v>
      </c>
    </row>
    <row r="849" spans="1:7">
      <c r="A849" s="9">
        <v>847</v>
      </c>
      <c r="B849" s="2" t="s">
        <v>1128</v>
      </c>
      <c r="C849" s="2" t="s">
        <v>1176</v>
      </c>
      <c r="D849" s="10" t="s">
        <v>2163</v>
      </c>
      <c r="E849" s="2" t="s">
        <v>1175</v>
      </c>
      <c r="F849" s="16" t="s">
        <v>2787</v>
      </c>
      <c r="G849" s="16" t="str">
        <f>"45240"</f>
        <v>45240</v>
      </c>
    </row>
    <row r="850" spans="1:7">
      <c r="A850" s="9">
        <v>848</v>
      </c>
      <c r="B850" s="2" t="s">
        <v>1128</v>
      </c>
      <c r="C850" s="2" t="s">
        <v>1176</v>
      </c>
      <c r="D850" s="10" t="s">
        <v>2163</v>
      </c>
      <c r="E850" s="2" t="s">
        <v>1177</v>
      </c>
      <c r="F850" s="16" t="s">
        <v>2787</v>
      </c>
      <c r="G850" s="16" t="str">
        <f>"45240"</f>
        <v>45240</v>
      </c>
    </row>
    <row r="851" spans="1:7">
      <c r="A851" s="9">
        <v>849</v>
      </c>
      <c r="B851" s="2" t="s">
        <v>1128</v>
      </c>
      <c r="C851" s="2" t="s">
        <v>1179</v>
      </c>
      <c r="D851" s="10" t="s">
        <v>1180</v>
      </c>
      <c r="E851" s="2" t="s">
        <v>1178</v>
      </c>
      <c r="F851" s="16" t="s">
        <v>2788</v>
      </c>
      <c r="G851" s="16" t="str">
        <f>"84411"</f>
        <v>84411</v>
      </c>
    </row>
    <row r="852" spans="1:7">
      <c r="A852" s="9">
        <v>850</v>
      </c>
      <c r="B852" s="2" t="s">
        <v>1128</v>
      </c>
      <c r="C852" s="2" t="s">
        <v>1179</v>
      </c>
      <c r="D852" s="10" t="s">
        <v>1182</v>
      </c>
      <c r="E852" s="2" t="s">
        <v>1181</v>
      </c>
      <c r="F852" s="16" t="s">
        <v>2789</v>
      </c>
      <c r="G852" s="16" t="str">
        <f>"73112"</f>
        <v>73112</v>
      </c>
    </row>
    <row r="853" spans="1:7">
      <c r="A853" s="9">
        <v>851</v>
      </c>
      <c r="B853" s="2" t="s">
        <v>1128</v>
      </c>
      <c r="C853" s="2" t="s">
        <v>1179</v>
      </c>
      <c r="D853" s="10" t="s">
        <v>1182</v>
      </c>
      <c r="E853" s="2" t="s">
        <v>81</v>
      </c>
      <c r="F853" s="16" t="s">
        <v>2789</v>
      </c>
      <c r="G853" s="16" t="str">
        <f>"73112"</f>
        <v>73112</v>
      </c>
    </row>
    <row r="854" spans="1:7">
      <c r="A854" s="9">
        <v>852</v>
      </c>
      <c r="B854" s="2" t="s">
        <v>1128</v>
      </c>
      <c r="C854" s="2" t="s">
        <v>1179</v>
      </c>
      <c r="D854" s="10" t="s">
        <v>1184</v>
      </c>
      <c r="E854" s="2" t="s">
        <v>1183</v>
      </c>
      <c r="F854" s="16" t="s">
        <v>2790</v>
      </c>
      <c r="G854" s="16" t="str">
        <f>"29037"</f>
        <v>29037</v>
      </c>
    </row>
    <row r="855" spans="1:7">
      <c r="A855" s="9">
        <v>853</v>
      </c>
      <c r="B855" s="2" t="s">
        <v>1128</v>
      </c>
      <c r="C855" s="2" t="s">
        <v>1179</v>
      </c>
      <c r="D855" s="10" t="s">
        <v>1184</v>
      </c>
      <c r="E855" s="2" t="s">
        <v>1185</v>
      </c>
      <c r="F855" s="16" t="s">
        <v>2790</v>
      </c>
      <c r="G855" s="16" t="str">
        <f>"29037"</f>
        <v>29037</v>
      </c>
    </row>
    <row r="856" spans="1:7" ht="37.5">
      <c r="A856" s="9">
        <v>854</v>
      </c>
      <c r="B856" s="2" t="s">
        <v>1128</v>
      </c>
      <c r="C856" s="2" t="s">
        <v>1179</v>
      </c>
      <c r="D856" s="10" t="s">
        <v>1184</v>
      </c>
      <c r="E856" s="2" t="s">
        <v>1186</v>
      </c>
      <c r="F856" s="17" t="s">
        <v>2790</v>
      </c>
      <c r="G856" s="17" t="str">
        <f>"29037"</f>
        <v>29037</v>
      </c>
    </row>
    <row r="857" spans="1:7">
      <c r="A857" s="9">
        <v>855</v>
      </c>
      <c r="B857" s="2" t="s">
        <v>1128</v>
      </c>
      <c r="C857" s="2" t="s">
        <v>1179</v>
      </c>
      <c r="D857" s="10" t="s">
        <v>1184</v>
      </c>
      <c r="E857" s="2" t="s">
        <v>1187</v>
      </c>
      <c r="F857" s="17" t="s">
        <v>2790</v>
      </c>
      <c r="G857" s="17" t="str">
        <f>"29037"</f>
        <v>29037</v>
      </c>
    </row>
    <row r="858" spans="1:7">
      <c r="A858" s="9">
        <v>856</v>
      </c>
      <c r="B858" s="2" t="s">
        <v>1128</v>
      </c>
      <c r="C858" s="2" t="s">
        <v>1179</v>
      </c>
      <c r="D858" s="10" t="s">
        <v>2164</v>
      </c>
      <c r="E858" s="2" t="s">
        <v>1188</v>
      </c>
      <c r="F858" s="16" t="s">
        <v>2791</v>
      </c>
      <c r="G858" s="16" t="str">
        <f t="shared" ref="G858:G863" si="11">"45110"</f>
        <v>45110</v>
      </c>
    </row>
    <row r="859" spans="1:7">
      <c r="A859" s="9">
        <v>857</v>
      </c>
      <c r="B859" s="2" t="s">
        <v>1128</v>
      </c>
      <c r="C859" s="2" t="s">
        <v>1179</v>
      </c>
      <c r="D859" s="10" t="s">
        <v>2164</v>
      </c>
      <c r="E859" s="2" t="s">
        <v>1189</v>
      </c>
      <c r="F859" s="16" t="s">
        <v>2791</v>
      </c>
      <c r="G859" s="16" t="str">
        <f t="shared" si="11"/>
        <v>45110</v>
      </c>
    </row>
    <row r="860" spans="1:7">
      <c r="A860" s="9">
        <v>858</v>
      </c>
      <c r="B860" s="2" t="s">
        <v>1128</v>
      </c>
      <c r="C860" s="2" t="s">
        <v>1179</v>
      </c>
      <c r="D860" s="10" t="s">
        <v>2164</v>
      </c>
      <c r="E860" s="2" t="s">
        <v>1190</v>
      </c>
      <c r="F860" s="16" t="s">
        <v>2791</v>
      </c>
      <c r="G860" s="16" t="str">
        <f t="shared" si="11"/>
        <v>45110</v>
      </c>
    </row>
    <row r="861" spans="1:7">
      <c r="A861" s="9">
        <v>859</v>
      </c>
      <c r="B861" s="2" t="s">
        <v>1128</v>
      </c>
      <c r="C861" s="2" t="s">
        <v>1179</v>
      </c>
      <c r="D861" s="10" t="s">
        <v>2164</v>
      </c>
      <c r="E861" s="2" t="s">
        <v>1191</v>
      </c>
      <c r="F861" s="16" t="s">
        <v>2791</v>
      </c>
      <c r="G861" s="16" t="str">
        <f t="shared" si="11"/>
        <v>45110</v>
      </c>
    </row>
    <row r="862" spans="1:7">
      <c r="A862" s="9">
        <v>860</v>
      </c>
      <c r="B862" s="2" t="s">
        <v>1128</v>
      </c>
      <c r="C862" s="2" t="s">
        <v>1179</v>
      </c>
      <c r="D862" s="10" t="s">
        <v>2164</v>
      </c>
      <c r="E862" s="2" t="s">
        <v>1192</v>
      </c>
      <c r="F862" s="16" t="s">
        <v>2791</v>
      </c>
      <c r="G862" s="16" t="str">
        <f t="shared" si="11"/>
        <v>45110</v>
      </c>
    </row>
    <row r="863" spans="1:7">
      <c r="A863" s="9">
        <v>861</v>
      </c>
      <c r="B863" s="2" t="s">
        <v>1128</v>
      </c>
      <c r="C863" s="2" t="s">
        <v>1179</v>
      </c>
      <c r="D863" s="10" t="s">
        <v>2164</v>
      </c>
      <c r="E863" s="2" t="s">
        <v>1193</v>
      </c>
      <c r="F863" s="16" t="s">
        <v>2791</v>
      </c>
      <c r="G863" s="16" t="str">
        <f t="shared" si="11"/>
        <v>45110</v>
      </c>
    </row>
    <row r="864" spans="1:7">
      <c r="A864" s="9">
        <v>862</v>
      </c>
      <c r="B864" s="2" t="s">
        <v>1128</v>
      </c>
      <c r="C864" s="2" t="s">
        <v>1179</v>
      </c>
      <c r="D864" s="10" t="s">
        <v>1184</v>
      </c>
      <c r="E864" s="2" t="s">
        <v>1194</v>
      </c>
      <c r="F864" s="16" t="s">
        <v>2790</v>
      </c>
      <c r="G864" s="16" t="str">
        <f>"29037"</f>
        <v>29037</v>
      </c>
    </row>
    <row r="865" spans="1:7">
      <c r="A865" s="9">
        <v>863</v>
      </c>
      <c r="B865" s="2" t="s">
        <v>1128</v>
      </c>
      <c r="C865" s="2" t="s">
        <v>1179</v>
      </c>
      <c r="D865" s="10" t="s">
        <v>1182</v>
      </c>
      <c r="E865" s="2" t="s">
        <v>1195</v>
      </c>
      <c r="F865" s="17" t="s">
        <v>2789</v>
      </c>
      <c r="G865" s="17" t="str">
        <f>"73112"</f>
        <v>73112</v>
      </c>
    </row>
    <row r="866" spans="1:7" ht="37.5">
      <c r="A866" s="9">
        <v>864</v>
      </c>
      <c r="B866" s="2" t="s">
        <v>1128</v>
      </c>
      <c r="C866" s="2" t="s">
        <v>1179</v>
      </c>
      <c r="D866" s="10" t="s">
        <v>2165</v>
      </c>
      <c r="E866" s="2" t="s">
        <v>1196</v>
      </c>
      <c r="F866" s="17" t="s">
        <v>2792</v>
      </c>
      <c r="G866" s="17" t="str">
        <f>"79292"</f>
        <v>79292</v>
      </c>
    </row>
    <row r="867" spans="1:7">
      <c r="A867" s="9">
        <v>865</v>
      </c>
      <c r="B867" s="2" t="s">
        <v>1128</v>
      </c>
      <c r="C867" s="2" t="s">
        <v>1198</v>
      </c>
      <c r="D867" s="10" t="s">
        <v>1199</v>
      </c>
      <c r="E867" s="2" t="s">
        <v>1197</v>
      </c>
      <c r="F867" s="16" t="s">
        <v>2793</v>
      </c>
      <c r="G867" s="16" t="str">
        <f>"122334"</f>
        <v>122334</v>
      </c>
    </row>
    <row r="868" spans="1:7">
      <c r="A868" s="9">
        <v>866</v>
      </c>
      <c r="B868" s="2" t="s">
        <v>1128</v>
      </c>
      <c r="C868" s="2" t="s">
        <v>1198</v>
      </c>
      <c r="D868" s="10" t="s">
        <v>1199</v>
      </c>
      <c r="E868" s="2" t="s">
        <v>1200</v>
      </c>
      <c r="F868" s="16" t="s">
        <v>2793</v>
      </c>
      <c r="G868" s="16" t="str">
        <f>"122334"</f>
        <v>122334</v>
      </c>
    </row>
    <row r="869" spans="1:7">
      <c r="A869" s="9">
        <v>867</v>
      </c>
      <c r="B869" s="2" t="s">
        <v>1128</v>
      </c>
      <c r="C869" s="2" t="s">
        <v>1198</v>
      </c>
      <c r="D869" s="10" t="s">
        <v>1199</v>
      </c>
      <c r="E869" s="2" t="s">
        <v>1201</v>
      </c>
      <c r="F869" s="16" t="s">
        <v>2793</v>
      </c>
      <c r="G869" s="16" t="str">
        <f>"122334"</f>
        <v>122334</v>
      </c>
    </row>
    <row r="870" spans="1:7">
      <c r="A870" s="9">
        <v>868</v>
      </c>
      <c r="B870" s="2" t="s">
        <v>1128</v>
      </c>
      <c r="C870" s="2" t="s">
        <v>1203</v>
      </c>
      <c r="D870" s="10" t="s">
        <v>1204</v>
      </c>
      <c r="E870" s="2" t="s">
        <v>1202</v>
      </c>
      <c r="F870" s="16" t="s">
        <v>2794</v>
      </c>
      <c r="G870" s="16" t="str">
        <f>"29921"</f>
        <v>29921</v>
      </c>
    </row>
    <row r="871" spans="1:7">
      <c r="A871" s="9">
        <v>869</v>
      </c>
      <c r="B871" s="2" t="s">
        <v>1128</v>
      </c>
      <c r="C871" s="2" t="s">
        <v>1203</v>
      </c>
      <c r="D871" s="10" t="s">
        <v>1206</v>
      </c>
      <c r="E871" s="2" t="s">
        <v>1205</v>
      </c>
      <c r="F871" s="16" t="s">
        <v>2795</v>
      </c>
      <c r="G871" s="16" t="str">
        <f>"84392"</f>
        <v>84392</v>
      </c>
    </row>
    <row r="872" spans="1:7">
      <c r="A872" s="9">
        <v>870</v>
      </c>
      <c r="B872" s="2" t="s">
        <v>1128</v>
      </c>
      <c r="C872" s="2" t="s">
        <v>1208</v>
      </c>
      <c r="D872" s="10" t="s">
        <v>1209</v>
      </c>
      <c r="E872" s="2" t="s">
        <v>1207</v>
      </c>
      <c r="F872" s="16" t="s">
        <v>2796</v>
      </c>
      <c r="G872" s="16" t="str">
        <f>"45799"</f>
        <v>45799</v>
      </c>
    </row>
    <row r="873" spans="1:7">
      <c r="A873" s="9">
        <v>871</v>
      </c>
      <c r="B873" s="2" t="s">
        <v>1128</v>
      </c>
      <c r="C873" s="2" t="s">
        <v>1208</v>
      </c>
      <c r="D873" s="10" t="s">
        <v>1209</v>
      </c>
      <c r="E873" s="2" t="s">
        <v>1210</v>
      </c>
      <c r="F873" s="16" t="s">
        <v>2796</v>
      </c>
      <c r="G873" s="16" t="str">
        <f>"45799"</f>
        <v>45799</v>
      </c>
    </row>
    <row r="874" spans="1:7">
      <c r="A874" s="9">
        <v>872</v>
      </c>
      <c r="B874" s="2" t="s">
        <v>1128</v>
      </c>
      <c r="C874" s="2" t="s">
        <v>1208</v>
      </c>
      <c r="D874" s="10" t="s">
        <v>1209</v>
      </c>
      <c r="E874" s="2" t="s">
        <v>1211</v>
      </c>
      <c r="F874" s="16" t="s">
        <v>2796</v>
      </c>
      <c r="G874" s="16" t="str">
        <f>"45799"</f>
        <v>45799</v>
      </c>
    </row>
    <row r="875" spans="1:7">
      <c r="A875" s="9">
        <v>873</v>
      </c>
      <c r="B875" s="2" t="s">
        <v>1128</v>
      </c>
      <c r="C875" s="2" t="s">
        <v>1213</v>
      </c>
      <c r="D875" s="10" t="s">
        <v>2166</v>
      </c>
      <c r="E875" s="2" t="s">
        <v>1212</v>
      </c>
      <c r="F875" s="16" t="s">
        <v>2797</v>
      </c>
      <c r="G875" s="16" t="str">
        <f>"82757"</f>
        <v>82757</v>
      </c>
    </row>
    <row r="876" spans="1:7">
      <c r="A876" s="9">
        <v>874</v>
      </c>
      <c r="B876" s="2" t="s">
        <v>1128</v>
      </c>
      <c r="C876" s="2" t="s">
        <v>1215</v>
      </c>
      <c r="D876" s="10" t="s">
        <v>1216</v>
      </c>
      <c r="E876" s="2" t="s">
        <v>1214</v>
      </c>
      <c r="F876" s="16" t="s">
        <v>2798</v>
      </c>
      <c r="G876" s="16" t="str">
        <f>"07052516"</f>
        <v>07052516</v>
      </c>
    </row>
    <row r="877" spans="1:7">
      <c r="A877" s="9">
        <v>875</v>
      </c>
      <c r="B877" s="2" t="s">
        <v>1128</v>
      </c>
      <c r="C877" s="2" t="s">
        <v>1215</v>
      </c>
      <c r="D877" s="10" t="s">
        <v>1216</v>
      </c>
      <c r="E877" s="2" t="s">
        <v>1217</v>
      </c>
      <c r="F877" s="16" t="s">
        <v>2798</v>
      </c>
      <c r="G877" s="16" t="str">
        <f>"07052516"</f>
        <v>07052516</v>
      </c>
    </row>
    <row r="878" spans="1:7">
      <c r="A878" s="9">
        <v>876</v>
      </c>
      <c r="B878" s="2" t="s">
        <v>1128</v>
      </c>
      <c r="C878" s="2" t="s">
        <v>1215</v>
      </c>
      <c r="D878" s="10" t="s">
        <v>1216</v>
      </c>
      <c r="E878" s="2" t="s">
        <v>1218</v>
      </c>
      <c r="F878" s="16" t="s">
        <v>2798</v>
      </c>
      <c r="G878" s="16" t="str">
        <f>"07052516"</f>
        <v>07052516</v>
      </c>
    </row>
    <row r="879" spans="1:7">
      <c r="A879" s="9">
        <v>877</v>
      </c>
      <c r="B879" s="2" t="s">
        <v>1128</v>
      </c>
      <c r="C879" s="2" t="s">
        <v>1215</v>
      </c>
      <c r="D879" s="10" t="s">
        <v>1216</v>
      </c>
      <c r="E879" s="2" t="s">
        <v>1219</v>
      </c>
      <c r="F879" s="16" t="s">
        <v>2798</v>
      </c>
      <c r="G879" s="16" t="str">
        <f>"07052516"</f>
        <v>07052516</v>
      </c>
    </row>
    <row r="880" spans="1:7">
      <c r="A880" s="9">
        <v>878</v>
      </c>
      <c r="B880" s="2" t="s">
        <v>1128</v>
      </c>
      <c r="C880" s="2" t="s">
        <v>1215</v>
      </c>
      <c r="D880" s="10" t="s">
        <v>1221</v>
      </c>
      <c r="E880" s="2" t="s">
        <v>1220</v>
      </c>
      <c r="F880" s="16" t="s">
        <v>2799</v>
      </c>
      <c r="G880" s="16" t="str">
        <f>"86510"</f>
        <v>86510</v>
      </c>
    </row>
    <row r="881" spans="1:7">
      <c r="A881" s="9">
        <v>879</v>
      </c>
      <c r="B881" s="2" t="s">
        <v>1128</v>
      </c>
      <c r="C881" s="2" t="s">
        <v>1215</v>
      </c>
      <c r="D881" s="10" t="s">
        <v>1221</v>
      </c>
      <c r="E881" s="2" t="s">
        <v>1222</v>
      </c>
      <c r="F881" s="16" t="s">
        <v>2799</v>
      </c>
      <c r="G881" s="16" t="str">
        <f>"86510"</f>
        <v>86510</v>
      </c>
    </row>
    <row r="882" spans="1:7">
      <c r="A882" s="9">
        <v>880</v>
      </c>
      <c r="B882" s="2" t="s">
        <v>1128</v>
      </c>
      <c r="C882" s="2" t="s">
        <v>1215</v>
      </c>
      <c r="D882" s="10" t="s">
        <v>1224</v>
      </c>
      <c r="E882" s="2" t="s">
        <v>1223</v>
      </c>
      <c r="F882" s="16" t="s">
        <v>2800</v>
      </c>
      <c r="G882" s="16" t="str">
        <f>"28853"</f>
        <v>28853</v>
      </c>
    </row>
    <row r="883" spans="1:7">
      <c r="A883" s="9">
        <v>881</v>
      </c>
      <c r="B883" s="2" t="s">
        <v>1128</v>
      </c>
      <c r="C883" s="2" t="s">
        <v>1215</v>
      </c>
      <c r="D883" s="10" t="s">
        <v>1224</v>
      </c>
      <c r="E883" s="2" t="s">
        <v>1225</v>
      </c>
      <c r="F883" s="16" t="s">
        <v>2800</v>
      </c>
      <c r="G883" s="16" t="str">
        <f>"28853"</f>
        <v>28853</v>
      </c>
    </row>
    <row r="884" spans="1:7">
      <c r="A884" s="9">
        <v>882</v>
      </c>
      <c r="B884" s="2" t="s">
        <v>1128</v>
      </c>
      <c r="C884" s="2" t="s">
        <v>1215</v>
      </c>
      <c r="D884" s="10" t="s">
        <v>1224</v>
      </c>
      <c r="E884" s="2" t="s">
        <v>1226</v>
      </c>
      <c r="F884" s="16" t="s">
        <v>2800</v>
      </c>
      <c r="G884" s="16" t="str">
        <f>"28853"</f>
        <v>28853</v>
      </c>
    </row>
    <row r="885" spans="1:7">
      <c r="A885" s="9">
        <v>883</v>
      </c>
      <c r="B885" s="2" t="s">
        <v>1128</v>
      </c>
      <c r="C885" s="2" t="s">
        <v>1215</v>
      </c>
      <c r="D885" s="10" t="s">
        <v>1224</v>
      </c>
      <c r="E885" s="2" t="s">
        <v>1227</v>
      </c>
      <c r="F885" s="16" t="s">
        <v>2800</v>
      </c>
      <c r="G885" s="16" t="str">
        <f>"28853"</f>
        <v>28853</v>
      </c>
    </row>
    <row r="886" spans="1:7">
      <c r="A886" s="9">
        <v>884</v>
      </c>
      <c r="B886" s="2" t="s">
        <v>1128</v>
      </c>
      <c r="C886" s="2" t="s">
        <v>1215</v>
      </c>
      <c r="D886" s="10" t="s">
        <v>1224</v>
      </c>
      <c r="E886" s="2" t="s">
        <v>1228</v>
      </c>
      <c r="F886" s="16" t="s">
        <v>2800</v>
      </c>
      <c r="G886" s="16" t="str">
        <f>"28853"</f>
        <v>28853</v>
      </c>
    </row>
    <row r="887" spans="1:7">
      <c r="A887" s="9">
        <v>885</v>
      </c>
      <c r="B887" s="2" t="s">
        <v>1128</v>
      </c>
      <c r="C887" s="2" t="s">
        <v>1215</v>
      </c>
      <c r="D887" s="10" t="s">
        <v>1230</v>
      </c>
      <c r="E887" s="2" t="s">
        <v>1229</v>
      </c>
      <c r="F887" s="16" t="s">
        <v>2801</v>
      </c>
      <c r="G887" s="16" t="str">
        <f t="shared" ref="G887:G893" si="12">"20276"</f>
        <v>20276</v>
      </c>
    </row>
    <row r="888" spans="1:7">
      <c r="A888" s="9">
        <v>886</v>
      </c>
      <c r="B888" s="2" t="s">
        <v>1128</v>
      </c>
      <c r="C888" s="2" t="s">
        <v>1215</v>
      </c>
      <c r="D888" s="10" t="s">
        <v>1230</v>
      </c>
      <c r="E888" s="2" t="s">
        <v>1231</v>
      </c>
      <c r="F888" s="16" t="s">
        <v>2801</v>
      </c>
      <c r="G888" s="16" t="str">
        <f t="shared" si="12"/>
        <v>20276</v>
      </c>
    </row>
    <row r="889" spans="1:7">
      <c r="A889" s="9">
        <v>887</v>
      </c>
      <c r="B889" s="2" t="s">
        <v>1128</v>
      </c>
      <c r="C889" s="2" t="s">
        <v>1215</v>
      </c>
      <c r="D889" s="10" t="s">
        <v>1230</v>
      </c>
      <c r="E889" s="2" t="s">
        <v>1232</v>
      </c>
      <c r="F889" s="16" t="s">
        <v>2801</v>
      </c>
      <c r="G889" s="16" t="str">
        <f t="shared" si="12"/>
        <v>20276</v>
      </c>
    </row>
    <row r="890" spans="1:7">
      <c r="A890" s="9">
        <v>888</v>
      </c>
      <c r="B890" s="2" t="s">
        <v>1128</v>
      </c>
      <c r="C890" s="2" t="s">
        <v>1215</v>
      </c>
      <c r="D890" s="10" t="s">
        <v>1230</v>
      </c>
      <c r="E890" s="2" t="s">
        <v>1233</v>
      </c>
      <c r="F890" s="16" t="s">
        <v>2801</v>
      </c>
      <c r="G890" s="16" t="str">
        <f t="shared" si="12"/>
        <v>20276</v>
      </c>
    </row>
    <row r="891" spans="1:7">
      <c r="A891" s="9">
        <v>889</v>
      </c>
      <c r="B891" s="2" t="s">
        <v>1128</v>
      </c>
      <c r="C891" s="2" t="s">
        <v>1215</v>
      </c>
      <c r="D891" s="10" t="s">
        <v>1230</v>
      </c>
      <c r="E891" s="2" t="s">
        <v>1234</v>
      </c>
      <c r="F891" s="16" t="s">
        <v>2801</v>
      </c>
      <c r="G891" s="16" t="str">
        <f t="shared" si="12"/>
        <v>20276</v>
      </c>
    </row>
    <row r="892" spans="1:7">
      <c r="A892" s="9">
        <v>890</v>
      </c>
      <c r="B892" s="2" t="s">
        <v>1128</v>
      </c>
      <c r="C892" s="2" t="s">
        <v>1215</v>
      </c>
      <c r="D892" s="10" t="s">
        <v>1230</v>
      </c>
      <c r="E892" s="2" t="s">
        <v>1235</v>
      </c>
      <c r="F892" s="16" t="s">
        <v>2801</v>
      </c>
      <c r="G892" s="16" t="str">
        <f t="shared" si="12"/>
        <v>20276</v>
      </c>
    </row>
    <row r="893" spans="1:7">
      <c r="A893" s="9">
        <v>891</v>
      </c>
      <c r="B893" s="2" t="s">
        <v>1128</v>
      </c>
      <c r="C893" s="2" t="s">
        <v>1215</v>
      </c>
      <c r="D893" s="10" t="s">
        <v>1230</v>
      </c>
      <c r="E893" s="2" t="s">
        <v>1236</v>
      </c>
      <c r="F893" s="17" t="s">
        <v>2801</v>
      </c>
      <c r="G893" s="17" t="str">
        <f t="shared" si="12"/>
        <v>20276</v>
      </c>
    </row>
    <row r="894" spans="1:7">
      <c r="A894" s="9">
        <v>892</v>
      </c>
      <c r="B894" s="2" t="s">
        <v>1128</v>
      </c>
      <c r="C894" s="2" t="s">
        <v>1215</v>
      </c>
      <c r="D894" s="10" t="s">
        <v>1238</v>
      </c>
      <c r="E894" s="2" t="s">
        <v>1237</v>
      </c>
      <c r="F894" s="16" t="s">
        <v>2802</v>
      </c>
      <c r="G894" s="16" t="str">
        <f>"4515045150"</f>
        <v>4515045150</v>
      </c>
    </row>
    <row r="895" spans="1:7">
      <c r="A895" s="9">
        <v>893</v>
      </c>
      <c r="B895" s="2" t="s">
        <v>1128</v>
      </c>
      <c r="C895" s="2" t="s">
        <v>1215</v>
      </c>
      <c r="D895" s="10" t="s">
        <v>1238</v>
      </c>
      <c r="E895" s="2" t="s">
        <v>1239</v>
      </c>
      <c r="F895" s="16" t="s">
        <v>2802</v>
      </c>
      <c r="G895" s="16" t="str">
        <f>"4515045150"</f>
        <v>4515045150</v>
      </c>
    </row>
    <row r="896" spans="1:7">
      <c r="A896" s="9">
        <v>894</v>
      </c>
      <c r="B896" s="2" t="s">
        <v>1128</v>
      </c>
      <c r="C896" s="2" t="s">
        <v>1215</v>
      </c>
      <c r="D896" s="10" t="s">
        <v>1238</v>
      </c>
      <c r="E896" s="2" t="s">
        <v>1240</v>
      </c>
      <c r="F896" s="16" t="s">
        <v>2802</v>
      </c>
      <c r="G896" s="16" t="str">
        <f>"4515045150"</f>
        <v>4515045150</v>
      </c>
    </row>
    <row r="897" spans="1:7">
      <c r="A897" s="9">
        <v>895</v>
      </c>
      <c r="B897" s="2" t="s">
        <v>1128</v>
      </c>
      <c r="C897" s="2" t="s">
        <v>1215</v>
      </c>
      <c r="D897" s="10" t="s">
        <v>1238</v>
      </c>
      <c r="E897" s="2" t="s">
        <v>1241</v>
      </c>
      <c r="F897" s="16" t="s">
        <v>2802</v>
      </c>
      <c r="G897" s="16" t="str">
        <f>"4515045150"</f>
        <v>4515045150</v>
      </c>
    </row>
    <row r="898" spans="1:7">
      <c r="A898" s="9">
        <v>896</v>
      </c>
      <c r="B898" s="2" t="s">
        <v>1128</v>
      </c>
      <c r="C898" s="2" t="s">
        <v>1215</v>
      </c>
      <c r="D898" s="10" t="s">
        <v>1216</v>
      </c>
      <c r="E898" s="2" t="s">
        <v>1242</v>
      </c>
      <c r="F898" s="17" t="s">
        <v>2798</v>
      </c>
      <c r="G898" s="17" t="str">
        <f>"07052516"</f>
        <v>07052516</v>
      </c>
    </row>
    <row r="899" spans="1:7">
      <c r="A899" s="9">
        <v>897</v>
      </c>
      <c r="B899" s="2" t="s">
        <v>1128</v>
      </c>
      <c r="C899" s="2" t="s">
        <v>1244</v>
      </c>
      <c r="D899" s="10" t="s">
        <v>1216</v>
      </c>
      <c r="E899" s="2" t="s">
        <v>1243</v>
      </c>
      <c r="F899" s="16" t="s">
        <v>2798</v>
      </c>
      <c r="G899" s="16" t="str">
        <f>"07052516"</f>
        <v>07052516</v>
      </c>
    </row>
    <row r="900" spans="1:7">
      <c r="A900" s="9">
        <v>898</v>
      </c>
      <c r="B900" s="2" t="s">
        <v>1128</v>
      </c>
      <c r="C900" s="2" t="s">
        <v>1244</v>
      </c>
      <c r="D900" s="10" t="s">
        <v>1246</v>
      </c>
      <c r="E900" s="2" t="s">
        <v>1245</v>
      </c>
      <c r="F900" s="16" t="s">
        <v>2803</v>
      </c>
      <c r="G900" s="16" t="str">
        <f>"54519"</f>
        <v>54519</v>
      </c>
    </row>
    <row r="901" spans="1:7">
      <c r="A901" s="9">
        <v>899</v>
      </c>
      <c r="B901" s="2" t="s">
        <v>1128</v>
      </c>
      <c r="C901" s="2" t="s">
        <v>1244</v>
      </c>
      <c r="D901" s="10" t="s">
        <v>1248</v>
      </c>
      <c r="E901" s="2" t="s">
        <v>1247</v>
      </c>
      <c r="F901" s="16" t="s">
        <v>2804</v>
      </c>
      <c r="G901" s="16" t="s">
        <v>2805</v>
      </c>
    </row>
    <row r="902" spans="1:7">
      <c r="A902" s="9">
        <v>900</v>
      </c>
      <c r="B902" s="2" t="s">
        <v>1128</v>
      </c>
      <c r="C902" s="2" t="s">
        <v>1244</v>
      </c>
      <c r="D902" s="10" t="s">
        <v>1246</v>
      </c>
      <c r="E902" s="2" t="s">
        <v>1249</v>
      </c>
      <c r="F902" s="16" t="s">
        <v>2803</v>
      </c>
      <c r="G902" s="16" t="str">
        <f>"54519"</f>
        <v>54519</v>
      </c>
    </row>
    <row r="903" spans="1:7">
      <c r="A903" s="9">
        <v>901</v>
      </c>
      <c r="B903" s="2" t="s">
        <v>1128</v>
      </c>
      <c r="C903" s="2" t="s">
        <v>1244</v>
      </c>
      <c r="D903" s="10" t="s">
        <v>1246</v>
      </c>
      <c r="E903" s="2" t="s">
        <v>1250</v>
      </c>
      <c r="F903" s="16" t="s">
        <v>2803</v>
      </c>
      <c r="G903" s="16" t="str">
        <f>"54519"</f>
        <v>54519</v>
      </c>
    </row>
    <row r="904" spans="1:7">
      <c r="A904" s="9">
        <v>902</v>
      </c>
      <c r="B904" s="2" t="s">
        <v>1128</v>
      </c>
      <c r="C904" s="2" t="s">
        <v>1244</v>
      </c>
      <c r="D904" s="10" t="s">
        <v>1246</v>
      </c>
      <c r="E904" s="2" t="s">
        <v>1251</v>
      </c>
      <c r="F904" s="16" t="s">
        <v>2803</v>
      </c>
      <c r="G904" s="16" t="str">
        <f>"54519"</f>
        <v>54519</v>
      </c>
    </row>
    <row r="905" spans="1:7">
      <c r="A905" s="9">
        <v>903</v>
      </c>
      <c r="B905" s="2" t="s">
        <v>1128</v>
      </c>
      <c r="C905" s="2" t="s">
        <v>1244</v>
      </c>
      <c r="D905" s="10" t="s">
        <v>1253</v>
      </c>
      <c r="E905" s="2" t="s">
        <v>1252</v>
      </c>
      <c r="F905" s="16" t="s">
        <v>2806</v>
      </c>
      <c r="G905" s="16" t="str">
        <f>"24592"</f>
        <v>24592</v>
      </c>
    </row>
    <row r="906" spans="1:7">
      <c r="A906" s="9">
        <v>904</v>
      </c>
      <c r="B906" s="2" t="s">
        <v>1128</v>
      </c>
      <c r="C906" s="2" t="s">
        <v>1244</v>
      </c>
      <c r="D906" s="10" t="s">
        <v>1253</v>
      </c>
      <c r="E906" s="2" t="s">
        <v>1254</v>
      </c>
      <c r="F906" s="16" t="s">
        <v>2806</v>
      </c>
      <c r="G906" s="16" t="str">
        <f>"24592"</f>
        <v>24592</v>
      </c>
    </row>
    <row r="907" spans="1:7">
      <c r="A907" s="9">
        <v>905</v>
      </c>
      <c r="B907" s="2" t="s">
        <v>1128</v>
      </c>
      <c r="C907" s="2" t="s">
        <v>1244</v>
      </c>
      <c r="D907" s="10" t="s">
        <v>1253</v>
      </c>
      <c r="E907" s="2" t="s">
        <v>1255</v>
      </c>
      <c r="F907" s="16" t="s">
        <v>2806</v>
      </c>
      <c r="G907" s="16" t="str">
        <f>"24592"</f>
        <v>24592</v>
      </c>
    </row>
    <row r="908" spans="1:7">
      <c r="A908" s="9">
        <v>906</v>
      </c>
      <c r="B908" s="2" t="s">
        <v>1128</v>
      </c>
      <c r="C908" s="2" t="s">
        <v>1244</v>
      </c>
      <c r="D908" s="10" t="s">
        <v>1257</v>
      </c>
      <c r="E908" s="2" t="s">
        <v>1256</v>
      </c>
      <c r="F908" s="16" t="s">
        <v>2807</v>
      </c>
      <c r="G908" s="16" t="str">
        <f>"29873"</f>
        <v>29873</v>
      </c>
    </row>
    <row r="909" spans="1:7" ht="37.5">
      <c r="A909" s="9">
        <v>907</v>
      </c>
      <c r="B909" s="2" t="s">
        <v>1128</v>
      </c>
      <c r="C909" s="2" t="s">
        <v>1244</v>
      </c>
      <c r="D909" s="10" t="s">
        <v>1257</v>
      </c>
      <c r="E909" s="2" t="s">
        <v>1258</v>
      </c>
      <c r="F909" s="16" t="s">
        <v>2807</v>
      </c>
      <c r="G909" s="16" t="str">
        <f>"29873"</f>
        <v>29873</v>
      </c>
    </row>
    <row r="910" spans="1:7">
      <c r="A910" s="9">
        <v>908</v>
      </c>
      <c r="B910" s="2" t="s">
        <v>1128</v>
      </c>
      <c r="C910" s="2" t="s">
        <v>1244</v>
      </c>
      <c r="D910" s="10" t="s">
        <v>1260</v>
      </c>
      <c r="E910" s="2" t="s">
        <v>1259</v>
      </c>
      <c r="F910" s="16" t="s">
        <v>2808</v>
      </c>
      <c r="G910" s="16" t="str">
        <f>"15118"</f>
        <v>15118</v>
      </c>
    </row>
    <row r="911" spans="1:7">
      <c r="A911" s="9">
        <v>909</v>
      </c>
      <c r="B911" s="2" t="s">
        <v>1128</v>
      </c>
      <c r="C911" s="2" t="s">
        <v>1244</v>
      </c>
      <c r="D911" s="10" t="s">
        <v>1260</v>
      </c>
      <c r="E911" s="2" t="s">
        <v>1261</v>
      </c>
      <c r="F911" s="17" t="s">
        <v>2808</v>
      </c>
      <c r="G911" s="17" t="str">
        <f>"15118"</f>
        <v>15118</v>
      </c>
    </row>
    <row r="912" spans="1:7">
      <c r="A912" s="9">
        <v>910</v>
      </c>
      <c r="B912" s="2" t="s">
        <v>1128</v>
      </c>
      <c r="C912" s="2" t="s">
        <v>1244</v>
      </c>
      <c r="D912" s="10" t="s">
        <v>1260</v>
      </c>
      <c r="E912" s="2" t="s">
        <v>1262</v>
      </c>
      <c r="F912" s="17" t="s">
        <v>2808</v>
      </c>
      <c r="G912" s="17" t="str">
        <f>"15118"</f>
        <v>15118</v>
      </c>
    </row>
    <row r="913" spans="1:7" ht="37.5">
      <c r="A913" s="9">
        <v>911</v>
      </c>
      <c r="B913" s="2" t="s">
        <v>1128</v>
      </c>
      <c r="C913" s="2" t="s">
        <v>1244</v>
      </c>
      <c r="D913" s="10" t="s">
        <v>1260</v>
      </c>
      <c r="E913" s="2" t="s">
        <v>1263</v>
      </c>
      <c r="F913" s="17" t="s">
        <v>2808</v>
      </c>
      <c r="G913" s="17" t="str">
        <f>"15118"</f>
        <v>15118</v>
      </c>
    </row>
    <row r="914" spans="1:7">
      <c r="A914" s="9">
        <v>912</v>
      </c>
      <c r="B914" s="2" t="s">
        <v>1128</v>
      </c>
      <c r="C914" s="2" t="s">
        <v>1244</v>
      </c>
      <c r="D914" s="10" t="s">
        <v>1248</v>
      </c>
      <c r="E914" s="2" t="s">
        <v>1264</v>
      </c>
      <c r="F914" s="16" t="s">
        <v>2804</v>
      </c>
      <c r="G914" s="16" t="s">
        <v>2805</v>
      </c>
    </row>
    <row r="915" spans="1:7">
      <c r="A915" s="9">
        <v>913</v>
      </c>
      <c r="B915" s="2" t="s">
        <v>1128</v>
      </c>
      <c r="C915" s="2" t="s">
        <v>1244</v>
      </c>
      <c r="D915" s="10" t="s">
        <v>1266</v>
      </c>
      <c r="E915" s="2" t="s">
        <v>1265</v>
      </c>
      <c r="F915" s="16" t="s">
        <v>2809</v>
      </c>
      <c r="G915" s="16" t="str">
        <f>"11111"</f>
        <v>11111</v>
      </c>
    </row>
    <row r="916" spans="1:7">
      <c r="A916" s="9">
        <v>914</v>
      </c>
      <c r="B916" s="2" t="s">
        <v>1128</v>
      </c>
      <c r="C916" s="2" t="s">
        <v>1244</v>
      </c>
      <c r="D916" s="10" t="s">
        <v>1268</v>
      </c>
      <c r="E916" s="2" t="s">
        <v>1267</v>
      </c>
      <c r="F916" s="16" t="s">
        <v>2810</v>
      </c>
      <c r="G916" s="16" t="s">
        <v>2811</v>
      </c>
    </row>
    <row r="917" spans="1:7">
      <c r="A917" s="9">
        <v>915</v>
      </c>
      <c r="B917" s="2" t="s">
        <v>1128</v>
      </c>
      <c r="C917" s="2" t="s">
        <v>1244</v>
      </c>
      <c r="D917" s="10" t="s">
        <v>1260</v>
      </c>
      <c r="E917" s="2" t="s">
        <v>1269</v>
      </c>
      <c r="F917" s="16" t="s">
        <v>2808</v>
      </c>
      <c r="G917" s="16" t="str">
        <f>"15118"</f>
        <v>15118</v>
      </c>
    </row>
    <row r="918" spans="1:7">
      <c r="A918" s="9">
        <v>916</v>
      </c>
      <c r="B918" s="2" t="s">
        <v>1128</v>
      </c>
      <c r="C918" s="2" t="s">
        <v>1244</v>
      </c>
      <c r="D918" s="10" t="s">
        <v>1260</v>
      </c>
      <c r="E918" s="2" t="s">
        <v>1212</v>
      </c>
      <c r="F918" s="16" t="s">
        <v>2808</v>
      </c>
      <c r="G918" s="16" t="str">
        <f>"15118"</f>
        <v>15118</v>
      </c>
    </row>
    <row r="919" spans="1:7">
      <c r="A919" s="9">
        <v>917</v>
      </c>
      <c r="B919" s="2" t="s">
        <v>1128</v>
      </c>
      <c r="C919" s="2" t="s">
        <v>1244</v>
      </c>
      <c r="D919" s="10" t="s">
        <v>1260</v>
      </c>
      <c r="E919" s="2" t="s">
        <v>1270</v>
      </c>
      <c r="F919" s="16" t="s">
        <v>2808</v>
      </c>
      <c r="G919" s="16" t="str">
        <f>"15118"</f>
        <v>15118</v>
      </c>
    </row>
    <row r="920" spans="1:7">
      <c r="A920" s="9">
        <v>918</v>
      </c>
      <c r="B920" s="2" t="s">
        <v>1128</v>
      </c>
      <c r="C920" s="2" t="s">
        <v>1244</v>
      </c>
      <c r="D920" s="10" t="s">
        <v>1246</v>
      </c>
      <c r="E920" s="2" t="s">
        <v>1271</v>
      </c>
      <c r="F920" s="16" t="s">
        <v>2803</v>
      </c>
      <c r="G920" s="16" t="str">
        <f>"54519"</f>
        <v>54519</v>
      </c>
    </row>
    <row r="921" spans="1:7" ht="37.5">
      <c r="A921" s="9">
        <v>919</v>
      </c>
      <c r="B921" s="2" t="s">
        <v>1128</v>
      </c>
      <c r="C921" s="2" t="s">
        <v>1244</v>
      </c>
      <c r="D921" s="10" t="s">
        <v>1273</v>
      </c>
      <c r="E921" s="2" t="s">
        <v>1272</v>
      </c>
      <c r="F921" s="17" t="s">
        <v>2812</v>
      </c>
      <c r="G921" s="17" t="str">
        <f>"14192"</f>
        <v>14192</v>
      </c>
    </row>
    <row r="922" spans="1:7">
      <c r="A922" s="9">
        <v>920</v>
      </c>
      <c r="B922" s="2" t="s">
        <v>1276</v>
      </c>
      <c r="C922" s="2" t="s">
        <v>1275</v>
      </c>
      <c r="D922" s="10" t="s">
        <v>1277</v>
      </c>
      <c r="E922" s="2" t="s">
        <v>1274</v>
      </c>
      <c r="F922" s="16" t="s">
        <v>2813</v>
      </c>
      <c r="G922" s="16" t="str">
        <f>"52406"</f>
        <v>52406</v>
      </c>
    </row>
    <row r="923" spans="1:7">
      <c r="A923" s="9">
        <v>921</v>
      </c>
      <c r="B923" s="2" t="s">
        <v>1276</v>
      </c>
      <c r="C923" s="2" t="s">
        <v>348</v>
      </c>
      <c r="D923" s="10" t="s">
        <v>1279</v>
      </c>
      <c r="E923" s="2" t="s">
        <v>1278</v>
      </c>
      <c r="F923" s="16" t="s">
        <v>2814</v>
      </c>
      <c r="G923" s="16" t="str">
        <f>"35106"</f>
        <v>35106</v>
      </c>
    </row>
    <row r="924" spans="1:7">
      <c r="A924" s="9">
        <v>922</v>
      </c>
      <c r="B924" s="2" t="s">
        <v>1282</v>
      </c>
      <c r="C924" s="2" t="s">
        <v>1281</v>
      </c>
      <c r="D924" s="10" t="s">
        <v>2326</v>
      </c>
      <c r="E924" s="2" t="s">
        <v>1280</v>
      </c>
      <c r="F924" s="16" t="s">
        <v>2815</v>
      </c>
      <c r="G924" s="16" t="str">
        <f>"80024"</f>
        <v>80024</v>
      </c>
    </row>
    <row r="925" spans="1:7">
      <c r="A925" s="9">
        <v>923</v>
      </c>
      <c r="B925" s="2" t="s">
        <v>1282</v>
      </c>
      <c r="C925" s="2" t="s">
        <v>1281</v>
      </c>
      <c r="D925" s="10" t="s">
        <v>2167</v>
      </c>
      <c r="E925" s="2" t="s">
        <v>1283</v>
      </c>
      <c r="F925" s="17" t="s">
        <v>2816</v>
      </c>
      <c r="G925" s="17" t="str">
        <f>"70059"</f>
        <v>70059</v>
      </c>
    </row>
    <row r="926" spans="1:7">
      <c r="A926" s="9">
        <v>924</v>
      </c>
      <c r="B926" s="2" t="s">
        <v>1282</v>
      </c>
      <c r="C926" s="2" t="s">
        <v>1285</v>
      </c>
      <c r="D926" s="10" t="s">
        <v>2168</v>
      </c>
      <c r="E926" s="2" t="s">
        <v>1284</v>
      </c>
      <c r="F926" s="16" t="s">
        <v>2817</v>
      </c>
      <c r="G926" s="16" t="str">
        <f>"75454"</f>
        <v>75454</v>
      </c>
    </row>
    <row r="927" spans="1:7" ht="37.5">
      <c r="A927" s="9">
        <v>925</v>
      </c>
      <c r="B927" s="2" t="s">
        <v>1282</v>
      </c>
      <c r="C927" s="2" t="s">
        <v>1285</v>
      </c>
      <c r="D927" s="10" t="s">
        <v>2168</v>
      </c>
      <c r="E927" s="2" t="s">
        <v>1286</v>
      </c>
      <c r="F927" s="17" t="s">
        <v>2817</v>
      </c>
      <c r="G927" s="17" t="str">
        <f>"75454"</f>
        <v>75454</v>
      </c>
    </row>
    <row r="928" spans="1:7">
      <c r="A928" s="9">
        <v>926</v>
      </c>
      <c r="B928" s="2" t="s">
        <v>1289</v>
      </c>
      <c r="C928" s="2" t="s">
        <v>1288</v>
      </c>
      <c r="D928" s="10" t="s">
        <v>1290</v>
      </c>
      <c r="E928" s="2" t="s">
        <v>1287</v>
      </c>
      <c r="F928" s="16" t="s">
        <v>2818</v>
      </c>
      <c r="G928" s="16" t="str">
        <f>"81183"</f>
        <v>81183</v>
      </c>
    </row>
    <row r="929" spans="1:7">
      <c r="A929" s="9">
        <v>927</v>
      </c>
      <c r="B929" s="2" t="s">
        <v>1289</v>
      </c>
      <c r="C929" s="2" t="s">
        <v>1292</v>
      </c>
      <c r="D929" s="10" t="s">
        <v>1293</v>
      </c>
      <c r="E929" s="2" t="s">
        <v>1291</v>
      </c>
      <c r="F929" s="16" t="s">
        <v>2819</v>
      </c>
      <c r="G929" s="16" t="str">
        <f>"39571"</f>
        <v>39571</v>
      </c>
    </row>
    <row r="930" spans="1:7">
      <c r="A930" s="9">
        <v>928</v>
      </c>
      <c r="B930" s="2" t="s">
        <v>1289</v>
      </c>
      <c r="C930" s="2" t="s">
        <v>1292</v>
      </c>
      <c r="D930" s="10" t="s">
        <v>1293</v>
      </c>
      <c r="E930" s="2" t="s">
        <v>1294</v>
      </c>
      <c r="F930" s="16" t="s">
        <v>2819</v>
      </c>
      <c r="G930" s="16" t="str">
        <f>"39571"</f>
        <v>39571</v>
      </c>
    </row>
    <row r="931" spans="1:7">
      <c r="A931" s="9">
        <v>929</v>
      </c>
      <c r="B931" s="2" t="s">
        <v>1289</v>
      </c>
      <c r="C931" s="2" t="s">
        <v>1292</v>
      </c>
      <c r="D931" s="10" t="s">
        <v>1293</v>
      </c>
      <c r="E931" s="2" t="s">
        <v>1295</v>
      </c>
      <c r="F931" s="16" t="s">
        <v>2819</v>
      </c>
      <c r="G931" s="16" t="str">
        <f>"39571"</f>
        <v>39571</v>
      </c>
    </row>
    <row r="932" spans="1:7" ht="37.5">
      <c r="A932" s="9">
        <v>930</v>
      </c>
      <c r="B932" s="2" t="s">
        <v>1289</v>
      </c>
      <c r="C932" s="2" t="s">
        <v>1297</v>
      </c>
      <c r="D932" s="10" t="s">
        <v>1298</v>
      </c>
      <c r="E932" s="2" t="s">
        <v>1296</v>
      </c>
      <c r="F932" s="17" t="s">
        <v>2820</v>
      </c>
      <c r="G932" s="17" t="str">
        <f>"98610"</f>
        <v>98610</v>
      </c>
    </row>
    <row r="933" spans="1:7">
      <c r="A933" s="9">
        <v>931</v>
      </c>
      <c r="B933" s="2" t="s">
        <v>1289</v>
      </c>
      <c r="C933" s="2" t="s">
        <v>1300</v>
      </c>
      <c r="D933" s="10" t="s">
        <v>1301</v>
      </c>
      <c r="E933" s="2" t="s">
        <v>1299</v>
      </c>
      <c r="F933" s="16" t="s">
        <v>2821</v>
      </c>
      <c r="G933" s="16" t="s">
        <v>2822</v>
      </c>
    </row>
    <row r="934" spans="1:7">
      <c r="A934" s="9">
        <v>932</v>
      </c>
      <c r="B934" s="2" t="s">
        <v>1289</v>
      </c>
      <c r="C934" s="2" t="s">
        <v>1300</v>
      </c>
      <c r="D934" s="10" t="s">
        <v>1303</v>
      </c>
      <c r="E934" s="2" t="s">
        <v>1302</v>
      </c>
      <c r="F934" s="16" t="s">
        <v>2823</v>
      </c>
      <c r="G934" s="16" t="str">
        <f>"51568"</f>
        <v>51568</v>
      </c>
    </row>
    <row r="935" spans="1:7">
      <c r="A935" s="9">
        <v>933</v>
      </c>
      <c r="B935" s="2" t="s">
        <v>1289</v>
      </c>
      <c r="C935" s="2" t="s">
        <v>1300</v>
      </c>
      <c r="D935" s="10" t="s">
        <v>1303</v>
      </c>
      <c r="E935" s="2" t="s">
        <v>1304</v>
      </c>
      <c r="F935" s="16" t="s">
        <v>2823</v>
      </c>
      <c r="G935" s="16" t="str">
        <f>"51568"</f>
        <v>51568</v>
      </c>
    </row>
    <row r="936" spans="1:7">
      <c r="A936" s="9">
        <v>934</v>
      </c>
      <c r="B936" s="2" t="s">
        <v>1289</v>
      </c>
      <c r="C936" s="2" t="s">
        <v>1300</v>
      </c>
      <c r="D936" s="10" t="s">
        <v>1303</v>
      </c>
      <c r="E936" s="2" t="s">
        <v>1305</v>
      </c>
      <c r="F936" s="16" t="s">
        <v>2823</v>
      </c>
      <c r="G936" s="16" t="str">
        <f>"51568"</f>
        <v>51568</v>
      </c>
    </row>
    <row r="937" spans="1:7">
      <c r="A937" s="9">
        <v>935</v>
      </c>
      <c r="B937" s="2" t="s">
        <v>1289</v>
      </c>
      <c r="C937" s="2" t="s">
        <v>1300</v>
      </c>
      <c r="D937" s="10" t="s">
        <v>1303</v>
      </c>
      <c r="E937" s="2" t="s">
        <v>1306</v>
      </c>
      <c r="F937" s="17" t="s">
        <v>2823</v>
      </c>
      <c r="G937" s="17" t="str">
        <f>"51568"</f>
        <v>51568</v>
      </c>
    </row>
    <row r="938" spans="1:7">
      <c r="A938" s="9">
        <v>936</v>
      </c>
      <c r="B938" s="2" t="s">
        <v>1289</v>
      </c>
      <c r="C938" s="2" t="s">
        <v>1300</v>
      </c>
      <c r="D938" s="10" t="s">
        <v>1303</v>
      </c>
      <c r="E938" s="2" t="s">
        <v>1307</v>
      </c>
      <c r="F938" s="17" t="s">
        <v>2823</v>
      </c>
      <c r="G938" s="17" t="str">
        <f>"51568"</f>
        <v>51568</v>
      </c>
    </row>
    <row r="939" spans="1:7">
      <c r="A939" s="9">
        <v>937</v>
      </c>
      <c r="B939" s="4" t="s">
        <v>3504</v>
      </c>
      <c r="C939" s="4" t="s">
        <v>3505</v>
      </c>
      <c r="D939" s="18" t="s">
        <v>3506</v>
      </c>
      <c r="E939" s="4" t="s">
        <v>3507</v>
      </c>
      <c r="F939" s="11" t="s">
        <v>3922</v>
      </c>
      <c r="G939" s="11" t="str">
        <f>"70400"</f>
        <v>70400</v>
      </c>
    </row>
    <row r="940" spans="1:7">
      <c r="A940" s="9">
        <v>938</v>
      </c>
      <c r="B940" s="4" t="s">
        <v>3504</v>
      </c>
      <c r="C940" s="4" t="s">
        <v>3508</v>
      </c>
      <c r="D940" s="4" t="s">
        <v>3509</v>
      </c>
      <c r="E940" s="4" t="s">
        <v>3510</v>
      </c>
      <c r="F940" s="11" t="s">
        <v>3859</v>
      </c>
      <c r="G940" s="11" t="str">
        <f>"71006"</f>
        <v>71006</v>
      </c>
    </row>
    <row r="941" spans="1:7" ht="37.5">
      <c r="A941" s="9">
        <v>939</v>
      </c>
      <c r="B941" s="2" t="s">
        <v>1310</v>
      </c>
      <c r="C941" s="2" t="s">
        <v>1309</v>
      </c>
      <c r="D941" s="10" t="s">
        <v>2169</v>
      </c>
      <c r="E941" s="2" t="s">
        <v>1308</v>
      </c>
      <c r="F941" s="17" t="s">
        <v>2824</v>
      </c>
      <c r="G941" s="17" t="str">
        <f>"31748"</f>
        <v>31748</v>
      </c>
    </row>
    <row r="942" spans="1:7" ht="37.5">
      <c r="A942" s="9">
        <v>940</v>
      </c>
      <c r="B942" s="2" t="s">
        <v>1310</v>
      </c>
      <c r="C942" s="2" t="s">
        <v>1312</v>
      </c>
      <c r="D942" s="10" t="s">
        <v>2170</v>
      </c>
      <c r="E942" s="2" t="s">
        <v>1311</v>
      </c>
      <c r="F942" s="17" t="s">
        <v>2825</v>
      </c>
      <c r="G942" s="17" t="str">
        <f>"88151"</f>
        <v>88151</v>
      </c>
    </row>
    <row r="943" spans="1:7" ht="37.5">
      <c r="A943" s="9">
        <v>941</v>
      </c>
      <c r="B943" s="2" t="s">
        <v>1310</v>
      </c>
      <c r="C943" s="2" t="s">
        <v>1314</v>
      </c>
      <c r="D943" s="10" t="s">
        <v>2171</v>
      </c>
      <c r="E943" s="2" t="s">
        <v>1313</v>
      </c>
      <c r="F943" s="17" t="s">
        <v>2826</v>
      </c>
      <c r="G943" s="17" t="str">
        <f>"87770"</f>
        <v>87770</v>
      </c>
    </row>
    <row r="944" spans="1:7" ht="37.5">
      <c r="A944" s="9">
        <v>942</v>
      </c>
      <c r="B944" s="2" t="s">
        <v>1310</v>
      </c>
      <c r="C944" s="2" t="s">
        <v>1314</v>
      </c>
      <c r="D944" s="10" t="s">
        <v>2171</v>
      </c>
      <c r="E944" s="2" t="s">
        <v>1315</v>
      </c>
      <c r="F944" s="17" t="s">
        <v>2826</v>
      </c>
      <c r="G944" s="17" t="str">
        <f>"87770"</f>
        <v>87770</v>
      </c>
    </row>
    <row r="945" spans="1:7">
      <c r="A945" s="9">
        <v>943</v>
      </c>
      <c r="B945" s="2" t="s">
        <v>1310</v>
      </c>
      <c r="C945" s="2" t="s">
        <v>1317</v>
      </c>
      <c r="D945" s="10" t="s">
        <v>2172</v>
      </c>
      <c r="E945" s="2" t="s">
        <v>1316</v>
      </c>
      <c r="F945" s="17" t="s">
        <v>2827</v>
      </c>
      <c r="G945" s="17" t="str">
        <f>"20647"</f>
        <v>20647</v>
      </c>
    </row>
    <row r="946" spans="1:7">
      <c r="A946" s="9">
        <v>944</v>
      </c>
      <c r="B946" s="2" t="s">
        <v>1310</v>
      </c>
      <c r="C946" s="2" t="s">
        <v>1317</v>
      </c>
      <c r="D946" s="10" t="s">
        <v>2173</v>
      </c>
      <c r="E946" s="2" t="s">
        <v>1318</v>
      </c>
      <c r="F946" s="16" t="s">
        <v>2828</v>
      </c>
      <c r="G946" s="16" t="str">
        <f>"12091"</f>
        <v>12091</v>
      </c>
    </row>
    <row r="947" spans="1:7">
      <c r="A947" s="9">
        <v>945</v>
      </c>
      <c r="B947" s="2" t="s">
        <v>1310</v>
      </c>
      <c r="C947" s="2" t="s">
        <v>1320</v>
      </c>
      <c r="D947" s="10" t="s">
        <v>2174</v>
      </c>
      <c r="E947" s="2" t="s">
        <v>1319</v>
      </c>
      <c r="F947" s="17" t="s">
        <v>2829</v>
      </c>
      <c r="G947" s="17" t="str">
        <f>"45297"</f>
        <v>45297</v>
      </c>
    </row>
    <row r="948" spans="1:7">
      <c r="A948" s="9">
        <v>946</v>
      </c>
      <c r="B948" s="2" t="s">
        <v>1310</v>
      </c>
      <c r="C948" s="2" t="s">
        <v>1322</v>
      </c>
      <c r="D948" s="10" t="s">
        <v>1323</v>
      </c>
      <c r="E948" s="2" t="s">
        <v>1321</v>
      </c>
      <c r="F948" s="16" t="s">
        <v>2830</v>
      </c>
      <c r="G948" s="16" t="str">
        <f>"12548"</f>
        <v>12548</v>
      </c>
    </row>
    <row r="949" spans="1:7">
      <c r="A949" s="9">
        <v>947</v>
      </c>
      <c r="B949" s="2" t="s">
        <v>1310</v>
      </c>
      <c r="C949" s="2" t="s">
        <v>1322</v>
      </c>
      <c r="D949" s="10" t="s">
        <v>2175</v>
      </c>
      <c r="E949" s="2" t="s">
        <v>1324</v>
      </c>
      <c r="F949" s="16" t="s">
        <v>2831</v>
      </c>
      <c r="G949" s="16" t="str">
        <f>"42425"</f>
        <v>42425</v>
      </c>
    </row>
    <row r="950" spans="1:7">
      <c r="A950" s="9">
        <v>948</v>
      </c>
      <c r="B950" s="2" t="s">
        <v>1310</v>
      </c>
      <c r="C950" s="2" t="s">
        <v>1322</v>
      </c>
      <c r="D950" s="10" t="s">
        <v>2176</v>
      </c>
      <c r="E950" s="2" t="s">
        <v>1325</v>
      </c>
      <c r="F950" s="17" t="s">
        <v>2832</v>
      </c>
      <c r="G950" s="17" t="str">
        <f>"31507"</f>
        <v>31507</v>
      </c>
    </row>
    <row r="951" spans="1:7" ht="37.5">
      <c r="A951" s="9">
        <v>949</v>
      </c>
      <c r="B951" s="2" t="s">
        <v>1310</v>
      </c>
      <c r="C951" s="2" t="s">
        <v>1322</v>
      </c>
      <c r="D951" s="10" t="s">
        <v>2177</v>
      </c>
      <c r="E951" s="2" t="s">
        <v>1326</v>
      </c>
      <c r="F951" s="17" t="s">
        <v>2833</v>
      </c>
      <c r="G951" s="17" t="str">
        <f>"12966"</f>
        <v>12966</v>
      </c>
    </row>
    <row r="952" spans="1:7">
      <c r="A952" s="9">
        <v>950</v>
      </c>
      <c r="B952" s="2" t="s">
        <v>1310</v>
      </c>
      <c r="C952" s="2" t="s">
        <v>1328</v>
      </c>
      <c r="D952" s="10" t="s">
        <v>2178</v>
      </c>
      <c r="E952" s="2" t="s">
        <v>1327</v>
      </c>
      <c r="F952" s="16" t="s">
        <v>2834</v>
      </c>
      <c r="G952" s="16" t="str">
        <f>"51273"</f>
        <v>51273</v>
      </c>
    </row>
    <row r="953" spans="1:7">
      <c r="A953" s="9">
        <v>951</v>
      </c>
      <c r="B953" s="2" t="s">
        <v>1310</v>
      </c>
      <c r="C953" s="2" t="s">
        <v>1330</v>
      </c>
      <c r="D953" s="10" t="s">
        <v>1331</v>
      </c>
      <c r="E953" s="2" t="s">
        <v>1329</v>
      </c>
      <c r="F953" s="16" t="s">
        <v>2835</v>
      </c>
      <c r="G953" s="16" t="str">
        <f>"99656"</f>
        <v>99656</v>
      </c>
    </row>
    <row r="954" spans="1:7">
      <c r="A954" s="9">
        <v>952</v>
      </c>
      <c r="B954" s="2" t="s">
        <v>1310</v>
      </c>
      <c r="C954" s="2" t="s">
        <v>1330</v>
      </c>
      <c r="D954" s="10" t="s">
        <v>1333</v>
      </c>
      <c r="E954" s="2" t="s">
        <v>1332</v>
      </c>
      <c r="F954" s="17" t="s">
        <v>2836</v>
      </c>
      <c r="G954" s="17" t="str">
        <f>"35345"</f>
        <v>35345</v>
      </c>
    </row>
    <row r="955" spans="1:7" ht="37.5">
      <c r="A955" s="9">
        <v>953</v>
      </c>
      <c r="B955" s="2" t="s">
        <v>1310</v>
      </c>
      <c r="C955" s="2" t="s">
        <v>1330</v>
      </c>
      <c r="D955" s="10" t="s">
        <v>2179</v>
      </c>
      <c r="E955" s="2" t="s">
        <v>1334</v>
      </c>
      <c r="F955" s="17" t="s">
        <v>2837</v>
      </c>
      <c r="G955" s="17" t="str">
        <f>"15665"</f>
        <v>15665</v>
      </c>
    </row>
    <row r="956" spans="1:7" ht="37.5">
      <c r="A956" s="9">
        <v>954</v>
      </c>
      <c r="B956" s="2" t="s">
        <v>1310</v>
      </c>
      <c r="C956" s="2" t="s">
        <v>1330</v>
      </c>
      <c r="D956" s="10" t="s">
        <v>2180</v>
      </c>
      <c r="E956" s="2" t="s">
        <v>1335</v>
      </c>
      <c r="F956" s="17" t="s">
        <v>2838</v>
      </c>
      <c r="G956" s="17" t="str">
        <f>"21469"</f>
        <v>21469</v>
      </c>
    </row>
    <row r="957" spans="1:7">
      <c r="A957" s="9">
        <v>955</v>
      </c>
      <c r="B957" s="2" t="s">
        <v>1310</v>
      </c>
      <c r="C957" s="2" t="s">
        <v>1330</v>
      </c>
      <c r="D957" s="10" t="s">
        <v>1337</v>
      </c>
      <c r="E957" s="2" t="s">
        <v>1336</v>
      </c>
      <c r="F957" s="17" t="s">
        <v>2839</v>
      </c>
      <c r="G957" s="17" t="str">
        <f>"77179"</f>
        <v>77179</v>
      </c>
    </row>
    <row r="958" spans="1:7" ht="37.5">
      <c r="A958" s="9">
        <v>956</v>
      </c>
      <c r="B958" s="2" t="s">
        <v>1310</v>
      </c>
      <c r="C958" s="2" t="s">
        <v>1339</v>
      </c>
      <c r="D958" s="10" t="s">
        <v>2181</v>
      </c>
      <c r="E958" s="2" t="s">
        <v>1338</v>
      </c>
      <c r="F958" s="17" t="s">
        <v>2840</v>
      </c>
      <c r="G958" s="17" t="str">
        <f>"60730"</f>
        <v>60730</v>
      </c>
    </row>
    <row r="959" spans="1:7">
      <c r="A959" s="9">
        <v>957</v>
      </c>
      <c r="B959" s="2" t="s">
        <v>1310</v>
      </c>
      <c r="C959" s="2" t="s">
        <v>1341</v>
      </c>
      <c r="D959" s="10" t="s">
        <v>2182</v>
      </c>
      <c r="E959" s="2" t="s">
        <v>1340</v>
      </c>
      <c r="F959" s="16" t="s">
        <v>2841</v>
      </c>
      <c r="G959" s="16" t="str">
        <f>"37588"</f>
        <v>37588</v>
      </c>
    </row>
    <row r="960" spans="1:7">
      <c r="A960" s="9">
        <v>958</v>
      </c>
      <c r="B960" s="2" t="s">
        <v>1310</v>
      </c>
      <c r="C960" s="2" t="s">
        <v>1341</v>
      </c>
      <c r="D960" s="10" t="s">
        <v>2182</v>
      </c>
      <c r="E960" s="2" t="s">
        <v>1342</v>
      </c>
      <c r="F960" s="16" t="s">
        <v>2841</v>
      </c>
      <c r="G960" s="16" t="str">
        <f>"37588"</f>
        <v>37588</v>
      </c>
    </row>
    <row r="961" spans="1:7">
      <c r="A961" s="9">
        <v>959</v>
      </c>
      <c r="B961" s="2" t="s">
        <v>1310</v>
      </c>
      <c r="C961" s="2" t="s">
        <v>1341</v>
      </c>
      <c r="D961" s="10" t="s">
        <v>2182</v>
      </c>
      <c r="E961" s="2" t="s">
        <v>1343</v>
      </c>
      <c r="F961" s="16" t="s">
        <v>2841</v>
      </c>
      <c r="G961" s="16" t="str">
        <f>"37588"</f>
        <v>37588</v>
      </c>
    </row>
    <row r="962" spans="1:7">
      <c r="A962" s="9">
        <v>960</v>
      </c>
      <c r="B962" s="2" t="s">
        <v>1345</v>
      </c>
      <c r="C962" s="2" t="s">
        <v>1344</v>
      </c>
      <c r="D962" s="10" t="s">
        <v>2183</v>
      </c>
      <c r="E962" s="2" t="s">
        <v>1329</v>
      </c>
      <c r="F962" s="16" t="s">
        <v>2842</v>
      </c>
      <c r="G962" s="16" t="str">
        <f>"74800"</f>
        <v>74800</v>
      </c>
    </row>
    <row r="963" spans="1:7">
      <c r="A963" s="9">
        <v>961</v>
      </c>
      <c r="B963" s="2" t="s">
        <v>1345</v>
      </c>
      <c r="C963" s="2" t="s">
        <v>1344</v>
      </c>
      <c r="D963" s="10" t="s">
        <v>2183</v>
      </c>
      <c r="E963" s="2" t="s">
        <v>1346</v>
      </c>
      <c r="F963" s="16" t="s">
        <v>2842</v>
      </c>
      <c r="G963" s="16" t="str">
        <f>"74800"</f>
        <v>74800</v>
      </c>
    </row>
    <row r="964" spans="1:7">
      <c r="A964" s="9">
        <v>962</v>
      </c>
      <c r="B964" s="15" t="s">
        <v>3511</v>
      </c>
      <c r="C964" s="15" t="s">
        <v>3512</v>
      </c>
      <c r="D964" s="15" t="s">
        <v>3513</v>
      </c>
      <c r="E964" s="20" t="s">
        <v>3514</v>
      </c>
      <c r="F964" s="11" t="s">
        <v>3860</v>
      </c>
      <c r="G964" s="11" t="str">
        <f>"276280"</f>
        <v>276280</v>
      </c>
    </row>
    <row r="965" spans="1:7">
      <c r="A965" s="9">
        <v>963</v>
      </c>
      <c r="B965" s="15" t="s">
        <v>3511</v>
      </c>
      <c r="C965" s="15" t="s">
        <v>3515</v>
      </c>
      <c r="D965" s="18" t="s">
        <v>3924</v>
      </c>
      <c r="E965" s="20" t="s">
        <v>3516</v>
      </c>
      <c r="F965" s="11" t="s">
        <v>3923</v>
      </c>
      <c r="G965" s="11" t="str">
        <f>"263060"</f>
        <v>263060</v>
      </c>
    </row>
    <row r="966" spans="1:7">
      <c r="A966" s="9">
        <v>964</v>
      </c>
      <c r="B966" s="15" t="s">
        <v>3511</v>
      </c>
      <c r="C966" s="15" t="s">
        <v>3517</v>
      </c>
      <c r="D966" s="11" t="s">
        <v>3872</v>
      </c>
      <c r="E966" s="20" t="s">
        <v>3518</v>
      </c>
      <c r="F966" s="11" t="s">
        <v>3871</v>
      </c>
      <c r="G966" s="11" t="str">
        <f>"17996"</f>
        <v>17996</v>
      </c>
    </row>
    <row r="967" spans="1:7">
      <c r="A967" s="9">
        <v>965</v>
      </c>
      <c r="B967" s="15" t="s">
        <v>3511</v>
      </c>
      <c r="C967" s="15" t="s">
        <v>3519</v>
      </c>
      <c r="D967" s="21" t="s">
        <v>3926</v>
      </c>
      <c r="E967" s="20" t="s">
        <v>3520</v>
      </c>
      <c r="F967" s="11" t="s">
        <v>3925</v>
      </c>
      <c r="G967" s="11" t="str">
        <f>"32851"</f>
        <v>32851</v>
      </c>
    </row>
    <row r="968" spans="1:7">
      <c r="A968" s="9">
        <v>966</v>
      </c>
      <c r="B968" s="15" t="s">
        <v>3511</v>
      </c>
      <c r="C968" s="15" t="s">
        <v>3519</v>
      </c>
      <c r="D968" s="21" t="s">
        <v>3926</v>
      </c>
      <c r="E968" s="20" t="s">
        <v>3521</v>
      </c>
      <c r="F968" s="11" t="s">
        <v>3925</v>
      </c>
      <c r="G968" s="11" t="str">
        <f>"32851"</f>
        <v>32851</v>
      </c>
    </row>
    <row r="969" spans="1:7" ht="37.5">
      <c r="A969" s="9">
        <v>967</v>
      </c>
      <c r="B969" s="15" t="s">
        <v>3511</v>
      </c>
      <c r="C969" s="15" t="s">
        <v>3522</v>
      </c>
      <c r="D969" s="11" t="s">
        <v>3869</v>
      </c>
      <c r="E969" s="20" t="s">
        <v>3523</v>
      </c>
      <c r="F969" s="11" t="s">
        <v>3870</v>
      </c>
      <c r="G969" s="11" t="str">
        <f>"5588"</f>
        <v>5588</v>
      </c>
    </row>
    <row r="970" spans="1:7" ht="37.5">
      <c r="A970" s="9">
        <v>968</v>
      </c>
      <c r="B970" s="15" t="s">
        <v>3511</v>
      </c>
      <c r="C970" s="15" t="s">
        <v>3522</v>
      </c>
      <c r="D970" s="11" t="s">
        <v>3867</v>
      </c>
      <c r="E970" s="20" t="s">
        <v>3524</v>
      </c>
      <c r="F970" s="11" t="s">
        <v>3868</v>
      </c>
      <c r="G970" s="11" t="str">
        <f>"60637"</f>
        <v>60637</v>
      </c>
    </row>
    <row r="971" spans="1:7">
      <c r="A971" s="9">
        <v>969</v>
      </c>
      <c r="B971" s="2" t="s">
        <v>1349</v>
      </c>
      <c r="C971" s="2" t="s">
        <v>1348</v>
      </c>
      <c r="D971" s="10" t="s">
        <v>1350</v>
      </c>
      <c r="E971" s="2" t="s">
        <v>1347</v>
      </c>
      <c r="F971" s="16" t="s">
        <v>2843</v>
      </c>
      <c r="G971" s="16" t="str">
        <f t="shared" ref="G971" si="13">"20515"</f>
        <v>20515</v>
      </c>
    </row>
    <row r="972" spans="1:7">
      <c r="A972" s="9">
        <v>970</v>
      </c>
      <c r="B972" s="2" t="s">
        <v>1349</v>
      </c>
      <c r="C972" s="2" t="s">
        <v>1348</v>
      </c>
      <c r="D972" s="10" t="s">
        <v>1352</v>
      </c>
      <c r="E972" s="2" t="s">
        <v>1351</v>
      </c>
      <c r="F972" s="16" t="s">
        <v>2844</v>
      </c>
      <c r="G972" s="16" t="str">
        <f>"41016"</f>
        <v>41016</v>
      </c>
    </row>
    <row r="973" spans="1:7">
      <c r="A973" s="9">
        <v>971</v>
      </c>
      <c r="B973" s="2" t="s">
        <v>1349</v>
      </c>
      <c r="C973" s="2" t="s">
        <v>1354</v>
      </c>
      <c r="D973" s="10" t="s">
        <v>1355</v>
      </c>
      <c r="E973" s="2" t="s">
        <v>1353</v>
      </c>
      <c r="F973" s="17" t="s">
        <v>2845</v>
      </c>
      <c r="G973" s="17" t="str">
        <f>"83867"</f>
        <v>83867</v>
      </c>
    </row>
    <row r="974" spans="1:7">
      <c r="A974" s="9">
        <v>972</v>
      </c>
      <c r="B974" s="2" t="s">
        <v>1349</v>
      </c>
      <c r="C974" s="2" t="s">
        <v>1354</v>
      </c>
      <c r="D974" s="10" t="s">
        <v>1357</v>
      </c>
      <c r="E974" s="2" t="s">
        <v>1356</v>
      </c>
      <c r="F974" s="16" t="s">
        <v>2846</v>
      </c>
      <c r="G974" s="16" t="str">
        <f>"74454"</f>
        <v>74454</v>
      </c>
    </row>
    <row r="975" spans="1:7">
      <c r="A975" s="9">
        <v>973</v>
      </c>
      <c r="B975" s="2" t="s">
        <v>1349</v>
      </c>
      <c r="C975" s="2" t="s">
        <v>1354</v>
      </c>
      <c r="D975" s="10" t="s">
        <v>1359</v>
      </c>
      <c r="E975" s="2" t="s">
        <v>1358</v>
      </c>
      <c r="F975" s="16" t="s">
        <v>2847</v>
      </c>
      <c r="G975" s="16" t="str">
        <f>"198025"</f>
        <v>198025</v>
      </c>
    </row>
    <row r="976" spans="1:7">
      <c r="A976" s="9">
        <v>974</v>
      </c>
      <c r="B976" s="2" t="s">
        <v>1349</v>
      </c>
      <c r="C976" s="2" t="s">
        <v>1361</v>
      </c>
      <c r="D976" s="10" t="s">
        <v>1362</v>
      </c>
      <c r="E976" s="2" t="s">
        <v>1360</v>
      </c>
      <c r="F976" s="17" t="s">
        <v>2848</v>
      </c>
      <c r="G976" s="17" t="str">
        <f>"78783"</f>
        <v>78783</v>
      </c>
    </row>
    <row r="977" spans="1:7">
      <c r="A977" s="9">
        <v>975</v>
      </c>
      <c r="B977" s="2" t="s">
        <v>1349</v>
      </c>
      <c r="C977" s="2" t="s">
        <v>1364</v>
      </c>
      <c r="D977" s="10" t="s">
        <v>1365</v>
      </c>
      <c r="E977" s="2" t="s">
        <v>1363</v>
      </c>
      <c r="F977" s="16" t="s">
        <v>2849</v>
      </c>
      <c r="G977" s="16" t="str">
        <f>"73604"</f>
        <v>73604</v>
      </c>
    </row>
    <row r="978" spans="1:7">
      <c r="A978" s="9">
        <v>976</v>
      </c>
      <c r="B978" s="2" t="s">
        <v>1349</v>
      </c>
      <c r="C978" s="2" t="s">
        <v>1364</v>
      </c>
      <c r="D978" s="10" t="s">
        <v>1365</v>
      </c>
      <c r="E978" s="2" t="s">
        <v>1366</v>
      </c>
      <c r="F978" s="16" t="s">
        <v>2849</v>
      </c>
      <c r="G978" s="16" t="str">
        <f>"73604"</f>
        <v>73604</v>
      </c>
    </row>
    <row r="979" spans="1:7">
      <c r="A979" s="9">
        <v>977</v>
      </c>
      <c r="B979" s="2" t="s">
        <v>1349</v>
      </c>
      <c r="C979" s="2" t="s">
        <v>348</v>
      </c>
      <c r="D979" s="10" t="s">
        <v>1368</v>
      </c>
      <c r="E979" s="2" t="s">
        <v>1367</v>
      </c>
      <c r="F979" s="16" t="s">
        <v>2850</v>
      </c>
      <c r="G979" s="16" t="str">
        <f>"51721"</f>
        <v>51721</v>
      </c>
    </row>
    <row r="980" spans="1:7">
      <c r="A980" s="9">
        <v>978</v>
      </c>
      <c r="B980" s="2" t="s">
        <v>1349</v>
      </c>
      <c r="C980" s="2" t="s">
        <v>348</v>
      </c>
      <c r="D980" s="10" t="s">
        <v>1368</v>
      </c>
      <c r="E980" s="2" t="s">
        <v>1369</v>
      </c>
      <c r="F980" s="16" t="s">
        <v>2850</v>
      </c>
      <c r="G980" s="16" t="str">
        <f>"51721"</f>
        <v>51721</v>
      </c>
    </row>
    <row r="981" spans="1:7" ht="37.5">
      <c r="A981" s="9">
        <v>979</v>
      </c>
      <c r="B981" s="2" t="s">
        <v>1349</v>
      </c>
      <c r="C981" s="2" t="s">
        <v>348</v>
      </c>
      <c r="D981" s="10" t="s">
        <v>1371</v>
      </c>
      <c r="E981" s="2" t="s">
        <v>1370</v>
      </c>
      <c r="F981" s="17" t="s">
        <v>2851</v>
      </c>
      <c r="G981" s="17" t="str">
        <f>"18855"</f>
        <v>18855</v>
      </c>
    </row>
    <row r="982" spans="1:7">
      <c r="A982" s="9">
        <v>980</v>
      </c>
      <c r="B982" s="2" t="s">
        <v>1349</v>
      </c>
      <c r="C982" s="2" t="s">
        <v>348</v>
      </c>
      <c r="D982" s="10" t="s">
        <v>1373</v>
      </c>
      <c r="E982" s="2" t="s">
        <v>1372</v>
      </c>
      <c r="F982" s="16" t="s">
        <v>2852</v>
      </c>
      <c r="G982" s="16" t="str">
        <f>"47622"</f>
        <v>47622</v>
      </c>
    </row>
    <row r="983" spans="1:7">
      <c r="A983" s="9">
        <v>981</v>
      </c>
      <c r="B983" s="2" t="s">
        <v>1349</v>
      </c>
      <c r="C983" s="2" t="s">
        <v>1375</v>
      </c>
      <c r="D983" s="10" t="s">
        <v>1376</v>
      </c>
      <c r="E983" s="2" t="s">
        <v>1374</v>
      </c>
      <c r="F983" s="16" t="s">
        <v>2853</v>
      </c>
      <c r="G983" s="16" t="str">
        <f>"14282"</f>
        <v>14282</v>
      </c>
    </row>
    <row r="984" spans="1:7">
      <c r="A984" s="9">
        <v>982</v>
      </c>
      <c r="B984" s="2" t="s">
        <v>1349</v>
      </c>
      <c r="C984" s="2" t="s">
        <v>1378</v>
      </c>
      <c r="D984" s="10" t="s">
        <v>1379</v>
      </c>
      <c r="E984" s="2" t="s">
        <v>1377</v>
      </c>
      <c r="F984" s="16" t="s">
        <v>2854</v>
      </c>
      <c r="G984" s="16" t="str">
        <f>"49319"</f>
        <v>49319</v>
      </c>
    </row>
    <row r="985" spans="1:7">
      <c r="A985" s="9">
        <v>983</v>
      </c>
      <c r="B985" s="2" t="s">
        <v>1349</v>
      </c>
      <c r="C985" s="2" t="s">
        <v>1381</v>
      </c>
      <c r="D985" s="10" t="s">
        <v>1382</v>
      </c>
      <c r="E985" s="2" t="s">
        <v>1380</v>
      </c>
      <c r="F985" s="16" t="s">
        <v>2855</v>
      </c>
      <c r="G985" s="16" t="str">
        <f>"13801"</f>
        <v>13801</v>
      </c>
    </row>
    <row r="986" spans="1:7">
      <c r="A986" s="9">
        <v>984</v>
      </c>
      <c r="B986" s="2" t="s">
        <v>1349</v>
      </c>
      <c r="C986" s="2" t="s">
        <v>1384</v>
      </c>
      <c r="D986" s="10" t="s">
        <v>1385</v>
      </c>
      <c r="E986" s="2" t="s">
        <v>1383</v>
      </c>
      <c r="F986" s="16" t="s">
        <v>2856</v>
      </c>
      <c r="G986" s="16" t="str">
        <f>"64963"</f>
        <v>64963</v>
      </c>
    </row>
    <row r="987" spans="1:7">
      <c r="A987" s="9">
        <v>985</v>
      </c>
      <c r="B987" s="20" t="s">
        <v>3525</v>
      </c>
      <c r="C987" s="20" t="s">
        <v>3526</v>
      </c>
      <c r="D987" s="21" t="s">
        <v>3928</v>
      </c>
      <c r="E987" s="20" t="s">
        <v>3527</v>
      </c>
      <c r="F987" s="11" t="s">
        <v>3927</v>
      </c>
      <c r="G987" s="11" t="str">
        <f>"22580"</f>
        <v>22580</v>
      </c>
    </row>
    <row r="988" spans="1:7">
      <c r="A988" s="9">
        <v>986</v>
      </c>
      <c r="B988" s="15" t="s">
        <v>3525</v>
      </c>
      <c r="C988" s="15" t="s">
        <v>3526</v>
      </c>
      <c r="D988" s="11" t="s">
        <v>3865</v>
      </c>
      <c r="E988" s="20" t="s">
        <v>3528</v>
      </c>
      <c r="F988" s="11" t="s">
        <v>3866</v>
      </c>
      <c r="G988" s="11" t="str">
        <f>"18849"</f>
        <v>18849</v>
      </c>
    </row>
    <row r="989" spans="1:7" ht="37.5">
      <c r="A989" s="9">
        <v>987</v>
      </c>
      <c r="B989" s="15" t="s">
        <v>3525</v>
      </c>
      <c r="C989" s="15" t="s">
        <v>3529</v>
      </c>
      <c r="D989" s="15" t="s">
        <v>3530</v>
      </c>
      <c r="E989" s="20" t="s">
        <v>3531</v>
      </c>
      <c r="F989" s="11" t="s">
        <v>3861</v>
      </c>
      <c r="G989" s="11" t="str">
        <f>"36114"</f>
        <v>36114</v>
      </c>
    </row>
    <row r="990" spans="1:7">
      <c r="A990" s="9">
        <v>988</v>
      </c>
      <c r="B990" s="15" t="s">
        <v>3525</v>
      </c>
      <c r="C990" s="15" t="s">
        <v>3532</v>
      </c>
      <c r="D990" s="15" t="s">
        <v>3533</v>
      </c>
      <c r="E990" s="20" t="s">
        <v>3534</v>
      </c>
      <c r="F990" s="11" t="s">
        <v>3862</v>
      </c>
      <c r="G990" s="11" t="str">
        <f>"55752"</f>
        <v>55752</v>
      </c>
    </row>
    <row r="991" spans="1:7">
      <c r="A991" s="9">
        <v>989</v>
      </c>
      <c r="B991" s="15" t="s">
        <v>3525</v>
      </c>
      <c r="C991" s="15" t="s">
        <v>3532</v>
      </c>
      <c r="D991" s="15" t="s">
        <v>3864</v>
      </c>
      <c r="E991" s="20" t="s">
        <v>3535</v>
      </c>
      <c r="F991" s="11" t="s">
        <v>3863</v>
      </c>
      <c r="G991" s="11" t="str">
        <f>"31276"</f>
        <v>31276</v>
      </c>
    </row>
    <row r="992" spans="1:7">
      <c r="A992" s="9">
        <v>990</v>
      </c>
      <c r="B992" s="15" t="s">
        <v>3525</v>
      </c>
      <c r="C992" s="15" t="s">
        <v>3536</v>
      </c>
      <c r="D992" s="11" t="s">
        <v>3873</v>
      </c>
      <c r="E992" s="20" t="s">
        <v>3537</v>
      </c>
      <c r="F992" s="11" t="s">
        <v>3874</v>
      </c>
      <c r="G992" s="11" t="str">
        <f>"01021"</f>
        <v>01021</v>
      </c>
    </row>
    <row r="993" spans="1:7">
      <c r="A993" s="9">
        <v>991</v>
      </c>
      <c r="B993" s="2" t="s">
        <v>1388</v>
      </c>
      <c r="C993" s="2" t="s">
        <v>1387</v>
      </c>
      <c r="D993" s="10" t="s">
        <v>1389</v>
      </c>
      <c r="E993" s="2" t="s">
        <v>1386</v>
      </c>
      <c r="F993" s="16" t="s">
        <v>2857</v>
      </c>
      <c r="G993" s="16" t="s">
        <v>2858</v>
      </c>
    </row>
    <row r="994" spans="1:7">
      <c r="A994" s="9">
        <v>992</v>
      </c>
      <c r="B994" s="2" t="s">
        <v>1388</v>
      </c>
      <c r="C994" s="2" t="s">
        <v>1391</v>
      </c>
      <c r="D994" s="10" t="s">
        <v>1392</v>
      </c>
      <c r="E994" s="2" t="s">
        <v>1390</v>
      </c>
      <c r="F994" s="16" t="s">
        <v>2859</v>
      </c>
      <c r="G994" s="16" t="str">
        <f>"5510701"</f>
        <v>5510701</v>
      </c>
    </row>
    <row r="995" spans="1:7" ht="37.5">
      <c r="A995" s="9">
        <v>993</v>
      </c>
      <c r="B995" s="2" t="s">
        <v>1388</v>
      </c>
      <c r="C995" s="2" t="s">
        <v>1391</v>
      </c>
      <c r="D995" s="10" t="s">
        <v>1394</v>
      </c>
      <c r="E995" s="2" t="s">
        <v>1393</v>
      </c>
      <c r="F995" s="17" t="s">
        <v>2860</v>
      </c>
      <c r="G995" s="17" t="str">
        <f>"57842"</f>
        <v>57842</v>
      </c>
    </row>
    <row r="996" spans="1:7">
      <c r="A996" s="9">
        <v>994</v>
      </c>
      <c r="B996" s="2" t="s">
        <v>1388</v>
      </c>
      <c r="C996" s="2" t="s">
        <v>1396</v>
      </c>
      <c r="D996" s="10" t="s">
        <v>1397</v>
      </c>
      <c r="E996" s="2" t="s">
        <v>1395</v>
      </c>
      <c r="F996" s="16" t="s">
        <v>2861</v>
      </c>
      <c r="G996" s="16" t="str">
        <f>"nong"</f>
        <v>nong</v>
      </c>
    </row>
    <row r="997" spans="1:7">
      <c r="A997" s="9">
        <v>995</v>
      </c>
      <c r="B997" s="2" t="s">
        <v>1388</v>
      </c>
      <c r="C997" s="2" t="s">
        <v>1396</v>
      </c>
      <c r="D997" s="10" t="s">
        <v>1399</v>
      </c>
      <c r="E997" s="2" t="s">
        <v>1398</v>
      </c>
      <c r="F997" s="16" t="s">
        <v>2862</v>
      </c>
      <c r="G997" s="16" t="s">
        <v>2863</v>
      </c>
    </row>
    <row r="998" spans="1:7">
      <c r="A998" s="9">
        <v>996</v>
      </c>
      <c r="B998" s="2" t="s">
        <v>1388</v>
      </c>
      <c r="C998" s="2" t="s">
        <v>1401</v>
      </c>
      <c r="D998" s="10" t="s">
        <v>1402</v>
      </c>
      <c r="E998" s="2" t="s">
        <v>1400</v>
      </c>
      <c r="F998" s="16" t="s">
        <v>2864</v>
      </c>
      <c r="G998" s="16" t="str">
        <f>"89174"</f>
        <v>89174</v>
      </c>
    </row>
    <row r="999" spans="1:7">
      <c r="A999" s="9">
        <v>997</v>
      </c>
      <c r="B999" s="2" t="s">
        <v>1388</v>
      </c>
      <c r="C999" s="2" t="s">
        <v>1401</v>
      </c>
      <c r="D999" s="10" t="s">
        <v>1404</v>
      </c>
      <c r="E999" s="2" t="s">
        <v>1403</v>
      </c>
      <c r="F999" s="16" t="s">
        <v>2865</v>
      </c>
      <c r="G999" s="16" t="str">
        <f>"555376"</f>
        <v>555376</v>
      </c>
    </row>
    <row r="1000" spans="1:7">
      <c r="A1000" s="9">
        <v>998</v>
      </c>
      <c r="B1000" s="2" t="s">
        <v>1388</v>
      </c>
      <c r="C1000" s="2" t="s">
        <v>348</v>
      </c>
      <c r="D1000" s="10" t="s">
        <v>1406</v>
      </c>
      <c r="E1000" s="2" t="s">
        <v>1405</v>
      </c>
      <c r="F1000" s="16" t="s">
        <v>2866</v>
      </c>
      <c r="G1000" s="16" t="str">
        <f>"74206"</f>
        <v>74206</v>
      </c>
    </row>
    <row r="1001" spans="1:7">
      <c r="A1001" s="9">
        <v>999</v>
      </c>
      <c r="B1001" s="2" t="s">
        <v>1388</v>
      </c>
      <c r="C1001" s="2" t="s">
        <v>1408</v>
      </c>
      <c r="D1001" s="10" t="s">
        <v>1409</v>
      </c>
      <c r="E1001" s="2" t="s">
        <v>1407</v>
      </c>
      <c r="F1001" s="16" t="s">
        <v>2867</v>
      </c>
      <c r="G1001" s="16" t="str">
        <f>"12520"</f>
        <v>12520</v>
      </c>
    </row>
    <row r="1002" spans="1:7">
      <c r="A1002" s="9">
        <v>1000</v>
      </c>
      <c r="B1002" s="2" t="s">
        <v>1388</v>
      </c>
      <c r="C1002" s="2" t="s">
        <v>1408</v>
      </c>
      <c r="D1002" s="10" t="s">
        <v>1411</v>
      </c>
      <c r="E1002" s="2" t="s">
        <v>1410</v>
      </c>
      <c r="F1002" s="16" t="s">
        <v>2868</v>
      </c>
      <c r="G1002" s="16" t="str">
        <f>"2557"</f>
        <v>2557</v>
      </c>
    </row>
    <row r="1003" spans="1:7">
      <c r="A1003" s="9">
        <v>1001</v>
      </c>
      <c r="B1003" s="2" t="s">
        <v>1388</v>
      </c>
      <c r="C1003" s="2" t="s">
        <v>1408</v>
      </c>
      <c r="D1003" s="10" t="s">
        <v>1413</v>
      </c>
      <c r="E1003" s="2" t="s">
        <v>1412</v>
      </c>
      <c r="F1003" s="16" t="s">
        <v>2869</v>
      </c>
      <c r="G1003" s="16" t="str">
        <f>"56912"</f>
        <v>56912</v>
      </c>
    </row>
    <row r="1004" spans="1:7">
      <c r="A1004" s="9">
        <v>1002</v>
      </c>
      <c r="B1004" s="2" t="s">
        <v>1388</v>
      </c>
      <c r="C1004" s="2" t="s">
        <v>1408</v>
      </c>
      <c r="D1004" s="10" t="s">
        <v>1409</v>
      </c>
      <c r="E1004" s="2" t="s">
        <v>1414</v>
      </c>
      <c r="F1004" s="16" t="s">
        <v>2867</v>
      </c>
      <c r="G1004" s="16" t="str">
        <f>"12520"</f>
        <v>12520</v>
      </c>
    </row>
    <row r="1005" spans="1:7">
      <c r="A1005" s="9">
        <v>1003</v>
      </c>
      <c r="B1005" s="2" t="s">
        <v>1388</v>
      </c>
      <c r="C1005" s="2" t="s">
        <v>1408</v>
      </c>
      <c r="D1005" s="10" t="s">
        <v>1416</v>
      </c>
      <c r="E1005" s="2" t="s">
        <v>1415</v>
      </c>
      <c r="F1005" s="16" t="s">
        <v>2870</v>
      </c>
      <c r="G1005" s="16" t="str">
        <f>"33140"</f>
        <v>33140</v>
      </c>
    </row>
    <row r="1006" spans="1:7">
      <c r="A1006" s="9">
        <v>1004</v>
      </c>
      <c r="B1006" s="2" t="s">
        <v>1388</v>
      </c>
      <c r="C1006" s="2" t="s">
        <v>1418</v>
      </c>
      <c r="D1006" s="10" t="s">
        <v>1419</v>
      </c>
      <c r="E1006" s="2" t="s">
        <v>1417</v>
      </c>
      <c r="F1006" s="16" t="s">
        <v>2871</v>
      </c>
      <c r="G1006" s="16" t="s">
        <v>2872</v>
      </c>
    </row>
    <row r="1007" spans="1:7" ht="37.5">
      <c r="A1007" s="9">
        <v>1005</v>
      </c>
      <c r="B1007" s="2" t="s">
        <v>1422</v>
      </c>
      <c r="C1007" s="2" t="s">
        <v>1421</v>
      </c>
      <c r="D1007" s="10" t="s">
        <v>2327</v>
      </c>
      <c r="E1007" s="2" t="s">
        <v>1420</v>
      </c>
      <c r="F1007" s="17" t="s">
        <v>2873</v>
      </c>
      <c r="G1007" s="17" t="str">
        <f>"33573"</f>
        <v>33573</v>
      </c>
    </row>
    <row r="1008" spans="1:7" ht="37.5">
      <c r="A1008" s="9">
        <v>1006</v>
      </c>
      <c r="B1008" s="2" t="s">
        <v>1422</v>
      </c>
      <c r="C1008" s="2" t="s">
        <v>1421</v>
      </c>
      <c r="D1008" s="10" t="s">
        <v>2327</v>
      </c>
      <c r="E1008" s="2" t="s">
        <v>1423</v>
      </c>
      <c r="F1008" s="17" t="s">
        <v>2873</v>
      </c>
      <c r="G1008" s="17" t="str">
        <f>"33573"</f>
        <v>33573</v>
      </c>
    </row>
    <row r="1009" spans="1:7">
      <c r="A1009" s="9">
        <v>1007</v>
      </c>
      <c r="B1009" s="2" t="s">
        <v>1422</v>
      </c>
      <c r="C1009" s="2" t="s">
        <v>1425</v>
      </c>
      <c r="D1009" s="10" t="s">
        <v>2328</v>
      </c>
      <c r="E1009" s="2" t="s">
        <v>1424</v>
      </c>
      <c r="F1009" s="16" t="s">
        <v>2874</v>
      </c>
      <c r="G1009" s="16" t="str">
        <f>"45350"</f>
        <v>45350</v>
      </c>
    </row>
    <row r="1010" spans="1:7">
      <c r="A1010" s="9">
        <v>1008</v>
      </c>
      <c r="B1010" s="2" t="s">
        <v>1422</v>
      </c>
      <c r="C1010" s="2" t="s">
        <v>1427</v>
      </c>
      <c r="D1010" s="10" t="s">
        <v>2329</v>
      </c>
      <c r="E1010" s="2" t="s">
        <v>1426</v>
      </c>
      <c r="F1010" s="16" t="s">
        <v>2875</v>
      </c>
      <c r="G1010" s="16" t="str">
        <f>"67191"</f>
        <v>67191</v>
      </c>
    </row>
    <row r="1011" spans="1:7">
      <c r="A1011" s="9">
        <v>1009</v>
      </c>
      <c r="B1011" s="2" t="s">
        <v>1422</v>
      </c>
      <c r="C1011" s="2" t="s">
        <v>1427</v>
      </c>
      <c r="D1011" s="10" t="s">
        <v>2329</v>
      </c>
      <c r="E1011" s="2" t="s">
        <v>1428</v>
      </c>
      <c r="F1011" s="16" t="s">
        <v>2875</v>
      </c>
      <c r="G1011" s="16" t="str">
        <f>"67191"</f>
        <v>67191</v>
      </c>
    </row>
    <row r="1012" spans="1:7">
      <c r="A1012" s="9">
        <v>1010</v>
      </c>
      <c r="B1012" s="2" t="s">
        <v>1422</v>
      </c>
      <c r="C1012" s="2" t="s">
        <v>1427</v>
      </c>
      <c r="D1012" s="10" t="s">
        <v>2329</v>
      </c>
      <c r="E1012" s="2" t="s">
        <v>1429</v>
      </c>
      <c r="F1012" s="16" t="s">
        <v>2875</v>
      </c>
      <c r="G1012" s="16" t="str">
        <f>"67191"</f>
        <v>67191</v>
      </c>
    </row>
    <row r="1013" spans="1:7">
      <c r="A1013" s="9">
        <v>1011</v>
      </c>
      <c r="B1013" s="2" t="s">
        <v>1422</v>
      </c>
      <c r="C1013" s="2" t="s">
        <v>1427</v>
      </c>
      <c r="D1013" s="10" t="s">
        <v>2329</v>
      </c>
      <c r="E1013" s="2" t="s">
        <v>1430</v>
      </c>
      <c r="F1013" s="16" t="s">
        <v>2875</v>
      </c>
      <c r="G1013" s="16" t="str">
        <f>"67191"</f>
        <v>67191</v>
      </c>
    </row>
    <row r="1014" spans="1:7">
      <c r="A1014" s="9">
        <v>1012</v>
      </c>
      <c r="B1014" s="2" t="s">
        <v>1422</v>
      </c>
      <c r="C1014" s="2" t="s">
        <v>1427</v>
      </c>
      <c r="D1014" s="10" t="s">
        <v>2329</v>
      </c>
      <c r="E1014" s="2" t="s">
        <v>1431</v>
      </c>
      <c r="F1014" s="16" t="s">
        <v>2875</v>
      </c>
      <c r="G1014" s="16" t="str">
        <f>"67191"</f>
        <v>67191</v>
      </c>
    </row>
    <row r="1015" spans="1:7">
      <c r="A1015" s="9">
        <v>1013</v>
      </c>
      <c r="B1015" s="2" t="s">
        <v>1422</v>
      </c>
      <c r="C1015" s="2" t="s">
        <v>1433</v>
      </c>
      <c r="D1015" s="10" t="s">
        <v>2330</v>
      </c>
      <c r="E1015" s="2" t="s">
        <v>1432</v>
      </c>
      <c r="F1015" s="16" t="s">
        <v>2876</v>
      </c>
      <c r="G1015" s="16" t="str">
        <f>"71488"</f>
        <v>71488</v>
      </c>
    </row>
    <row r="1016" spans="1:7">
      <c r="A1016" s="9">
        <v>1014</v>
      </c>
      <c r="B1016" s="14" t="s">
        <v>3538</v>
      </c>
      <c r="C1016" s="14" t="s">
        <v>3539</v>
      </c>
      <c r="D1016" s="14" t="s">
        <v>3540</v>
      </c>
      <c r="E1016" s="14" t="s">
        <v>3541</v>
      </c>
      <c r="F1016" s="11" t="s">
        <v>3875</v>
      </c>
      <c r="G1016" s="11" t="str">
        <f>"29399"</f>
        <v>29399</v>
      </c>
    </row>
    <row r="1017" spans="1:7">
      <c r="A1017" s="9">
        <v>1015</v>
      </c>
      <c r="B1017" s="14" t="s">
        <v>3538</v>
      </c>
      <c r="C1017" s="14" t="s">
        <v>3539</v>
      </c>
      <c r="D1017" s="14" t="s">
        <v>3542</v>
      </c>
      <c r="E1017" s="14" t="s">
        <v>3543</v>
      </c>
      <c r="F1017" s="11" t="s">
        <v>3876</v>
      </c>
      <c r="G1017" s="11" t="str">
        <f>"81756"</f>
        <v>81756</v>
      </c>
    </row>
    <row r="1018" spans="1:7">
      <c r="A1018" s="9">
        <v>1016</v>
      </c>
      <c r="B1018" s="14" t="s">
        <v>3538</v>
      </c>
      <c r="C1018" s="14" t="s">
        <v>3539</v>
      </c>
      <c r="D1018" s="14" t="s">
        <v>3544</v>
      </c>
      <c r="E1018" s="14" t="s">
        <v>3545</v>
      </c>
      <c r="F1018" s="11" t="s">
        <v>3877</v>
      </c>
      <c r="G1018" s="11" t="str">
        <f>"818246"</f>
        <v>818246</v>
      </c>
    </row>
    <row r="1019" spans="1:7">
      <c r="A1019" s="9">
        <v>1017</v>
      </c>
      <c r="B1019" s="14" t="s">
        <v>3538</v>
      </c>
      <c r="C1019" s="14" t="s">
        <v>3539</v>
      </c>
      <c r="D1019" s="14" t="s">
        <v>3544</v>
      </c>
      <c r="E1019" s="14" t="s">
        <v>3546</v>
      </c>
      <c r="F1019" s="11" t="s">
        <v>3877</v>
      </c>
      <c r="G1019" s="11" t="str">
        <f>"818246"</f>
        <v>818246</v>
      </c>
    </row>
    <row r="1020" spans="1:7">
      <c r="A1020" s="9">
        <v>1018</v>
      </c>
      <c r="B1020" s="14" t="s">
        <v>3538</v>
      </c>
      <c r="C1020" s="14" t="s">
        <v>3539</v>
      </c>
      <c r="D1020" s="14" t="s">
        <v>3544</v>
      </c>
      <c r="E1020" s="14" t="s">
        <v>3547</v>
      </c>
      <c r="F1020" s="11" t="s">
        <v>3877</v>
      </c>
      <c r="G1020" s="11" t="str">
        <f>"818246"</f>
        <v>818246</v>
      </c>
    </row>
    <row r="1021" spans="1:7">
      <c r="A1021" s="9">
        <v>1019</v>
      </c>
      <c r="B1021" s="14" t="s">
        <v>3538</v>
      </c>
      <c r="C1021" s="14" t="s">
        <v>3539</v>
      </c>
      <c r="D1021" s="14" t="s">
        <v>3544</v>
      </c>
      <c r="E1021" s="14" t="s">
        <v>3548</v>
      </c>
      <c r="F1021" s="11" t="s">
        <v>3877</v>
      </c>
      <c r="G1021" s="11" t="str">
        <f>"818246"</f>
        <v>818246</v>
      </c>
    </row>
    <row r="1022" spans="1:7">
      <c r="A1022" s="9">
        <v>1020</v>
      </c>
      <c r="B1022" s="14" t="s">
        <v>3538</v>
      </c>
      <c r="C1022" s="14" t="s">
        <v>3539</v>
      </c>
      <c r="D1022" s="14" t="s">
        <v>3544</v>
      </c>
      <c r="E1022" s="14" t="s">
        <v>3549</v>
      </c>
      <c r="F1022" s="11" t="s">
        <v>3877</v>
      </c>
      <c r="G1022" s="11" t="str">
        <f>"818246"</f>
        <v>818246</v>
      </c>
    </row>
    <row r="1023" spans="1:7">
      <c r="A1023" s="9">
        <v>1021</v>
      </c>
      <c r="B1023" s="14" t="s">
        <v>3538</v>
      </c>
      <c r="C1023" s="14" t="s">
        <v>3539</v>
      </c>
      <c r="D1023" s="14" t="s">
        <v>3550</v>
      </c>
      <c r="E1023" s="14" t="s">
        <v>3551</v>
      </c>
      <c r="F1023" s="11" t="s">
        <v>3878</v>
      </c>
      <c r="G1023" s="11" t="str">
        <f>"87469"</f>
        <v>87469</v>
      </c>
    </row>
    <row r="1024" spans="1:7">
      <c r="A1024" s="9">
        <v>1022</v>
      </c>
      <c r="B1024" s="14" t="s">
        <v>3538</v>
      </c>
      <c r="C1024" s="14" t="s">
        <v>3552</v>
      </c>
      <c r="D1024" s="14" t="s">
        <v>3553</v>
      </c>
      <c r="E1024" s="14" t="s">
        <v>3554</v>
      </c>
      <c r="F1024" s="11" t="s">
        <v>3879</v>
      </c>
      <c r="G1024" s="11" t="str">
        <f>"27628"</f>
        <v>27628</v>
      </c>
    </row>
    <row r="1025" spans="1:7">
      <c r="A1025" s="9">
        <v>1023</v>
      </c>
      <c r="B1025" s="14" t="s">
        <v>3538</v>
      </c>
      <c r="C1025" s="14" t="s">
        <v>3552</v>
      </c>
      <c r="D1025" s="14" t="s">
        <v>3553</v>
      </c>
      <c r="E1025" s="14" t="s">
        <v>3555</v>
      </c>
      <c r="F1025" s="11" t="s">
        <v>3879</v>
      </c>
      <c r="G1025" s="11" t="str">
        <f>"27628"</f>
        <v>27628</v>
      </c>
    </row>
    <row r="1026" spans="1:7">
      <c r="A1026" s="9">
        <v>1024</v>
      </c>
      <c r="B1026" s="14" t="s">
        <v>3538</v>
      </c>
      <c r="C1026" s="14" t="s">
        <v>3552</v>
      </c>
      <c r="D1026" s="14" t="s">
        <v>3556</v>
      </c>
      <c r="E1026" s="14" t="s">
        <v>3557</v>
      </c>
      <c r="F1026" s="11" t="s">
        <v>3880</v>
      </c>
      <c r="G1026" s="11" t="str">
        <f>"52199"</f>
        <v>52199</v>
      </c>
    </row>
    <row r="1027" spans="1:7">
      <c r="A1027" s="9">
        <v>1025</v>
      </c>
      <c r="B1027" s="14" t="s">
        <v>3538</v>
      </c>
      <c r="C1027" s="14" t="s">
        <v>3552</v>
      </c>
      <c r="D1027" s="14" t="s">
        <v>3556</v>
      </c>
      <c r="E1027" s="14" t="s">
        <v>3558</v>
      </c>
      <c r="F1027" s="11" t="s">
        <v>3880</v>
      </c>
      <c r="G1027" s="11" t="str">
        <f>"52199"</f>
        <v>52199</v>
      </c>
    </row>
    <row r="1028" spans="1:7">
      <c r="A1028" s="9">
        <v>1026</v>
      </c>
      <c r="B1028" s="13" t="s">
        <v>3538</v>
      </c>
      <c r="C1028" s="13" t="s">
        <v>3559</v>
      </c>
      <c r="D1028" s="13" t="s">
        <v>3560</v>
      </c>
      <c r="E1028" s="13" t="s">
        <v>3561</v>
      </c>
      <c r="F1028" s="11" t="s">
        <v>3881</v>
      </c>
      <c r="G1028" s="11" t="str">
        <f>"77993"</f>
        <v>77993</v>
      </c>
    </row>
    <row r="1029" spans="1:7">
      <c r="A1029" s="9">
        <v>1027</v>
      </c>
      <c r="B1029" s="13" t="s">
        <v>3538</v>
      </c>
      <c r="C1029" s="13" t="s">
        <v>3559</v>
      </c>
      <c r="D1029" s="13" t="s">
        <v>3560</v>
      </c>
      <c r="E1029" s="13" t="s">
        <v>1135</v>
      </c>
      <c r="F1029" s="11" t="s">
        <v>3881</v>
      </c>
      <c r="G1029" s="11" t="str">
        <f>"77993"</f>
        <v>77993</v>
      </c>
    </row>
    <row r="1030" spans="1:7">
      <c r="A1030" s="9">
        <v>1028</v>
      </c>
      <c r="B1030" s="13" t="s">
        <v>3538</v>
      </c>
      <c r="C1030" s="13" t="s">
        <v>3559</v>
      </c>
      <c r="D1030" s="13" t="s">
        <v>3560</v>
      </c>
      <c r="E1030" s="13" t="s">
        <v>3562</v>
      </c>
      <c r="F1030" s="11" t="s">
        <v>3881</v>
      </c>
      <c r="G1030" s="11" t="str">
        <f>"77993"</f>
        <v>77993</v>
      </c>
    </row>
    <row r="1031" spans="1:7">
      <c r="A1031" s="9">
        <v>1029</v>
      </c>
      <c r="B1031" s="13" t="s">
        <v>3538</v>
      </c>
      <c r="C1031" s="13" t="s">
        <v>3563</v>
      </c>
      <c r="D1031" s="13" t="s">
        <v>1479</v>
      </c>
      <c r="E1031" s="13" t="s">
        <v>3564</v>
      </c>
      <c r="F1031" s="11" t="s">
        <v>2899</v>
      </c>
      <c r="G1031" s="11" t="str">
        <f>"22432"</f>
        <v>22432</v>
      </c>
    </row>
    <row r="1032" spans="1:7">
      <c r="A1032" s="9">
        <v>1030</v>
      </c>
      <c r="B1032" s="2" t="s">
        <v>1436</v>
      </c>
      <c r="C1032" s="2" t="s">
        <v>1435</v>
      </c>
      <c r="D1032" s="10" t="s">
        <v>1437</v>
      </c>
      <c r="E1032" s="2" t="s">
        <v>1434</v>
      </c>
      <c r="F1032" s="16" t="s">
        <v>2877</v>
      </c>
      <c r="G1032" s="16" t="str">
        <f>"2522"</f>
        <v>2522</v>
      </c>
    </row>
    <row r="1033" spans="1:7">
      <c r="A1033" s="9">
        <v>1031</v>
      </c>
      <c r="B1033" s="2" t="s">
        <v>1436</v>
      </c>
      <c r="C1033" s="2" t="s">
        <v>1435</v>
      </c>
      <c r="D1033" s="10" t="s">
        <v>2184</v>
      </c>
      <c r="E1033" s="2" t="s">
        <v>1438</v>
      </c>
      <c r="F1033" s="16" t="s">
        <v>2877</v>
      </c>
      <c r="G1033" s="16" t="str">
        <f>"2522"</f>
        <v>2522</v>
      </c>
    </row>
    <row r="1034" spans="1:7">
      <c r="A1034" s="9">
        <v>1032</v>
      </c>
      <c r="B1034" s="2" t="s">
        <v>1436</v>
      </c>
      <c r="C1034" s="2" t="s">
        <v>1435</v>
      </c>
      <c r="D1034" s="10" t="s">
        <v>2184</v>
      </c>
      <c r="E1034" s="2" t="s">
        <v>1439</v>
      </c>
      <c r="F1034" s="16" t="s">
        <v>2877</v>
      </c>
      <c r="G1034" s="16" t="str">
        <f>"2522"</f>
        <v>2522</v>
      </c>
    </row>
    <row r="1035" spans="1:7">
      <c r="A1035" s="9">
        <v>1033</v>
      </c>
      <c r="B1035" s="2" t="s">
        <v>1436</v>
      </c>
      <c r="C1035" s="2" t="s">
        <v>1435</v>
      </c>
      <c r="D1035" s="10" t="s">
        <v>2184</v>
      </c>
      <c r="E1035" s="2" t="s">
        <v>1440</v>
      </c>
      <c r="F1035" s="17" t="s">
        <v>2877</v>
      </c>
      <c r="G1035" s="17" t="str">
        <f>"2522"</f>
        <v>2522</v>
      </c>
    </row>
    <row r="1036" spans="1:7">
      <c r="A1036" s="9">
        <v>1034</v>
      </c>
      <c r="B1036" s="2" t="s">
        <v>1436</v>
      </c>
      <c r="C1036" s="2" t="s">
        <v>1435</v>
      </c>
      <c r="D1036" s="10" t="s">
        <v>2185</v>
      </c>
      <c r="E1036" s="2" t="s">
        <v>854</v>
      </c>
      <c r="F1036" s="16" t="s">
        <v>2878</v>
      </c>
      <c r="G1036" s="16" t="str">
        <f>"60007"</f>
        <v>60007</v>
      </c>
    </row>
    <row r="1037" spans="1:7" ht="37.5">
      <c r="A1037" s="9">
        <v>1035</v>
      </c>
      <c r="B1037" s="2" t="s">
        <v>1436</v>
      </c>
      <c r="C1037" s="2" t="s">
        <v>1442</v>
      </c>
      <c r="D1037" s="10" t="s">
        <v>2186</v>
      </c>
      <c r="E1037" s="2" t="s">
        <v>1441</v>
      </c>
      <c r="F1037" s="17" t="s">
        <v>2879</v>
      </c>
      <c r="G1037" s="17" t="str">
        <f>"2557"</f>
        <v>2557</v>
      </c>
    </row>
    <row r="1038" spans="1:7">
      <c r="A1038" s="9">
        <v>1036</v>
      </c>
      <c r="B1038" s="2" t="s">
        <v>1436</v>
      </c>
      <c r="C1038" s="2" t="s">
        <v>1442</v>
      </c>
      <c r="D1038" s="10" t="s">
        <v>2186</v>
      </c>
      <c r="E1038" s="2" t="s">
        <v>1443</v>
      </c>
      <c r="F1038" s="16" t="s">
        <v>2879</v>
      </c>
      <c r="G1038" s="16" t="str">
        <f>"2557"</f>
        <v>2557</v>
      </c>
    </row>
    <row r="1039" spans="1:7">
      <c r="A1039" s="9">
        <v>1037</v>
      </c>
      <c r="B1039" s="2" t="s">
        <v>1436</v>
      </c>
      <c r="C1039" s="2" t="s">
        <v>1442</v>
      </c>
      <c r="D1039" s="10" t="s">
        <v>2186</v>
      </c>
      <c r="E1039" s="2" t="s">
        <v>1444</v>
      </c>
      <c r="F1039" s="16" t="s">
        <v>2879</v>
      </c>
      <c r="G1039" s="16" t="str">
        <f>"2557"</f>
        <v>2557</v>
      </c>
    </row>
    <row r="1040" spans="1:7">
      <c r="A1040" s="9">
        <v>1038</v>
      </c>
      <c r="B1040" s="2" t="s">
        <v>1436</v>
      </c>
      <c r="C1040" s="2" t="s">
        <v>1442</v>
      </c>
      <c r="D1040" s="10" t="s">
        <v>2186</v>
      </c>
      <c r="E1040" s="2" t="s">
        <v>1445</v>
      </c>
      <c r="F1040" s="16" t="s">
        <v>2879</v>
      </c>
      <c r="G1040" s="16" t="str">
        <f>"2557"</f>
        <v>2557</v>
      </c>
    </row>
    <row r="1041" spans="1:7">
      <c r="A1041" s="9">
        <v>1039</v>
      </c>
      <c r="B1041" s="2" t="s">
        <v>1436</v>
      </c>
      <c r="C1041" s="2" t="s">
        <v>1447</v>
      </c>
      <c r="D1041" s="10" t="s">
        <v>2187</v>
      </c>
      <c r="E1041" s="2" t="s">
        <v>1446</v>
      </c>
      <c r="F1041" s="17" t="s">
        <v>2880</v>
      </c>
      <c r="G1041" s="17" t="str">
        <f>"11111"</f>
        <v>11111</v>
      </c>
    </row>
    <row r="1042" spans="1:7" ht="37.5">
      <c r="A1042" s="9">
        <v>1040</v>
      </c>
      <c r="B1042" s="2" t="s">
        <v>1436</v>
      </c>
      <c r="C1042" s="2" t="s">
        <v>1449</v>
      </c>
      <c r="D1042" s="10" t="s">
        <v>2188</v>
      </c>
      <c r="E1042" s="2" t="s">
        <v>1448</v>
      </c>
      <c r="F1042" s="17" t="s">
        <v>2881</v>
      </c>
      <c r="G1042" s="17" t="str">
        <f>"7476"</f>
        <v>7476</v>
      </c>
    </row>
    <row r="1043" spans="1:7">
      <c r="A1043" s="9">
        <v>1041</v>
      </c>
      <c r="B1043" s="2" t="s">
        <v>1436</v>
      </c>
      <c r="C1043" s="2" t="s">
        <v>1449</v>
      </c>
      <c r="D1043" s="10" t="s">
        <v>2189</v>
      </c>
      <c r="E1043" s="2" t="s">
        <v>1450</v>
      </c>
      <c r="F1043" s="16" t="s">
        <v>2882</v>
      </c>
      <c r="G1043" s="16" t="str">
        <f>"66123"</f>
        <v>66123</v>
      </c>
    </row>
    <row r="1044" spans="1:7">
      <c r="A1044" s="9">
        <v>1042</v>
      </c>
      <c r="B1044" s="2" t="s">
        <v>1436</v>
      </c>
      <c r="C1044" s="2" t="s">
        <v>1451</v>
      </c>
      <c r="D1044" s="10" t="s">
        <v>2190</v>
      </c>
      <c r="E1044" s="2" t="s">
        <v>807</v>
      </c>
      <c r="F1044" s="16" t="s">
        <v>2883</v>
      </c>
      <c r="G1044" s="16" t="str">
        <f>"2125"</f>
        <v>2125</v>
      </c>
    </row>
    <row r="1045" spans="1:7">
      <c r="A1045" s="9">
        <v>1043</v>
      </c>
      <c r="B1045" s="2" t="s">
        <v>1436</v>
      </c>
      <c r="C1045" s="2" t="s">
        <v>1451</v>
      </c>
      <c r="D1045" s="10" t="s">
        <v>2331</v>
      </c>
      <c r="E1045" s="2" t="s">
        <v>1452</v>
      </c>
      <c r="F1045" s="16" t="s">
        <v>2884</v>
      </c>
      <c r="G1045" s="16" t="str">
        <f>"19782521"</f>
        <v>19782521</v>
      </c>
    </row>
    <row r="1046" spans="1:7">
      <c r="A1046" s="9">
        <v>1044</v>
      </c>
      <c r="B1046" s="2" t="s">
        <v>1436</v>
      </c>
      <c r="C1046" s="2" t="s">
        <v>1454</v>
      </c>
      <c r="D1046" s="10" t="s">
        <v>2191</v>
      </c>
      <c r="E1046" s="2" t="s">
        <v>1453</v>
      </c>
      <c r="F1046" s="16" t="s">
        <v>2885</v>
      </c>
      <c r="G1046" s="16" t="str">
        <f>"95000"</f>
        <v>95000</v>
      </c>
    </row>
    <row r="1047" spans="1:7">
      <c r="A1047" s="9">
        <v>1045</v>
      </c>
      <c r="B1047" s="2" t="s">
        <v>1436</v>
      </c>
      <c r="C1047" s="2" t="s">
        <v>1454</v>
      </c>
      <c r="D1047" s="10" t="s">
        <v>2191</v>
      </c>
      <c r="E1047" s="2" t="s">
        <v>1455</v>
      </c>
      <c r="F1047" s="16" t="s">
        <v>2885</v>
      </c>
      <c r="G1047" s="16" t="str">
        <f>"95000"</f>
        <v>95000</v>
      </c>
    </row>
    <row r="1048" spans="1:7">
      <c r="A1048" s="9">
        <v>1046</v>
      </c>
      <c r="B1048" s="2" t="s">
        <v>1436</v>
      </c>
      <c r="C1048" s="2" t="s">
        <v>1454</v>
      </c>
      <c r="D1048" s="10" t="s">
        <v>2191</v>
      </c>
      <c r="E1048" s="2" t="s">
        <v>1456</v>
      </c>
      <c r="F1048" s="16" t="s">
        <v>2885</v>
      </c>
      <c r="G1048" s="16" t="str">
        <f>"95000"</f>
        <v>95000</v>
      </c>
    </row>
    <row r="1049" spans="1:7">
      <c r="A1049" s="9">
        <v>1047</v>
      </c>
      <c r="B1049" s="2" t="s">
        <v>1436</v>
      </c>
      <c r="C1049" s="2" t="s">
        <v>1458</v>
      </c>
      <c r="D1049" s="10" t="s">
        <v>2192</v>
      </c>
      <c r="E1049" s="2" t="s">
        <v>1457</v>
      </c>
      <c r="F1049" s="16" t="s">
        <v>2886</v>
      </c>
      <c r="G1049" s="16" t="str">
        <f>"80465"</f>
        <v>80465</v>
      </c>
    </row>
    <row r="1050" spans="1:7">
      <c r="A1050" s="9">
        <v>1048</v>
      </c>
      <c r="B1050" s="2" t="s">
        <v>1436</v>
      </c>
      <c r="C1050" s="2" t="s">
        <v>1458</v>
      </c>
      <c r="D1050" s="10" t="s">
        <v>2193</v>
      </c>
      <c r="E1050" s="2" t="s">
        <v>1459</v>
      </c>
      <c r="F1050" s="16" t="s">
        <v>2887</v>
      </c>
      <c r="G1050" s="16" t="str">
        <f>"51607"</f>
        <v>51607</v>
      </c>
    </row>
    <row r="1051" spans="1:7">
      <c r="A1051" s="9">
        <v>1049</v>
      </c>
      <c r="B1051" s="2" t="s">
        <v>1436</v>
      </c>
      <c r="C1051" s="2" t="s">
        <v>1458</v>
      </c>
      <c r="D1051" s="10" t="s">
        <v>2193</v>
      </c>
      <c r="E1051" s="2" t="s">
        <v>1460</v>
      </c>
      <c r="F1051" s="16" t="s">
        <v>2887</v>
      </c>
      <c r="G1051" s="16" t="str">
        <f>"51607"</f>
        <v>51607</v>
      </c>
    </row>
    <row r="1052" spans="1:7">
      <c r="A1052" s="9">
        <v>1050</v>
      </c>
      <c r="B1052" s="2" t="s">
        <v>1436</v>
      </c>
      <c r="C1052" s="2" t="s">
        <v>1458</v>
      </c>
      <c r="D1052" s="10" t="s">
        <v>2194</v>
      </c>
      <c r="E1052" s="2" t="s">
        <v>1461</v>
      </c>
      <c r="F1052" s="16" t="s">
        <v>2888</v>
      </c>
      <c r="G1052" s="16" t="str">
        <f>"88313"</f>
        <v>88313</v>
      </c>
    </row>
    <row r="1053" spans="1:7">
      <c r="A1053" s="9">
        <v>1051</v>
      </c>
      <c r="B1053" s="2" t="s">
        <v>1436</v>
      </c>
      <c r="C1053" s="2" t="s">
        <v>1458</v>
      </c>
      <c r="D1053" s="10" t="s">
        <v>2194</v>
      </c>
      <c r="E1053" s="2" t="s">
        <v>811</v>
      </c>
      <c r="F1053" s="16" t="s">
        <v>2888</v>
      </c>
      <c r="G1053" s="16" t="str">
        <f>"88313"</f>
        <v>88313</v>
      </c>
    </row>
    <row r="1054" spans="1:7">
      <c r="A1054" s="9">
        <v>1052</v>
      </c>
      <c r="B1054" s="2" t="s">
        <v>1436</v>
      </c>
      <c r="C1054" s="2" t="s">
        <v>1463</v>
      </c>
      <c r="D1054" s="10" t="s">
        <v>2194</v>
      </c>
      <c r="E1054" s="2" t="s">
        <v>1462</v>
      </c>
      <c r="F1054" s="16" t="s">
        <v>2888</v>
      </c>
      <c r="G1054" s="16" t="str">
        <f>"88313"</f>
        <v>88313</v>
      </c>
    </row>
    <row r="1055" spans="1:7">
      <c r="A1055" s="9">
        <v>1053</v>
      </c>
      <c r="B1055" s="2" t="s">
        <v>1436</v>
      </c>
      <c r="C1055" s="2" t="s">
        <v>1465</v>
      </c>
      <c r="D1055" s="10" t="s">
        <v>2332</v>
      </c>
      <c r="E1055" s="2" t="s">
        <v>1464</v>
      </c>
      <c r="F1055" s="16" t="s">
        <v>2889</v>
      </c>
      <c r="G1055" s="16" t="str">
        <f>"32593"</f>
        <v>32593</v>
      </c>
    </row>
    <row r="1056" spans="1:7">
      <c r="A1056" s="9">
        <v>1054</v>
      </c>
      <c r="B1056" s="2" t="s">
        <v>1436</v>
      </c>
      <c r="C1056" s="2" t="s">
        <v>1465</v>
      </c>
      <c r="D1056" s="10" t="s">
        <v>2195</v>
      </c>
      <c r="E1056" s="2" t="s">
        <v>1466</v>
      </c>
      <c r="F1056" s="16" t="s">
        <v>2890</v>
      </c>
      <c r="G1056" s="16" t="str">
        <f>"55553"</f>
        <v>55553</v>
      </c>
    </row>
    <row r="1057" spans="1:7">
      <c r="A1057" s="9">
        <v>1055</v>
      </c>
      <c r="B1057" s="2" t="s">
        <v>1436</v>
      </c>
      <c r="C1057" s="2" t="s">
        <v>1465</v>
      </c>
      <c r="D1057" s="10" t="s">
        <v>2196</v>
      </c>
      <c r="E1057" s="2" t="s">
        <v>1467</v>
      </c>
      <c r="F1057" s="16" t="s">
        <v>2891</v>
      </c>
      <c r="G1057" s="16" t="str">
        <f>"32125"</f>
        <v>32125</v>
      </c>
    </row>
    <row r="1058" spans="1:7">
      <c r="A1058" s="9">
        <v>1056</v>
      </c>
      <c r="B1058" s="2" t="s">
        <v>1436</v>
      </c>
      <c r="C1058" s="2" t="s">
        <v>1465</v>
      </c>
      <c r="D1058" s="10" t="s">
        <v>2333</v>
      </c>
      <c r="E1058" s="2" t="s">
        <v>1468</v>
      </c>
      <c r="F1058" s="16" t="s">
        <v>2892</v>
      </c>
      <c r="G1058" s="16" t="str">
        <f>"13464"</f>
        <v>13464</v>
      </c>
    </row>
    <row r="1059" spans="1:7">
      <c r="A1059" s="9">
        <v>1057</v>
      </c>
      <c r="B1059" s="2" t="s">
        <v>1436</v>
      </c>
      <c r="C1059" s="2" t="s">
        <v>1465</v>
      </c>
      <c r="D1059" s="10" t="s">
        <v>2333</v>
      </c>
      <c r="E1059" s="2" t="s">
        <v>1469</v>
      </c>
      <c r="F1059" s="16" t="s">
        <v>2892</v>
      </c>
      <c r="G1059" s="16" t="str">
        <f>"13464"</f>
        <v>13464</v>
      </c>
    </row>
    <row r="1060" spans="1:7">
      <c r="A1060" s="9">
        <v>1058</v>
      </c>
      <c r="B1060" s="2" t="s">
        <v>1436</v>
      </c>
      <c r="C1060" s="2" t="s">
        <v>1471</v>
      </c>
      <c r="D1060" s="10" t="s">
        <v>1472</v>
      </c>
      <c r="E1060" s="2" t="s">
        <v>1470</v>
      </c>
      <c r="F1060" s="16" t="s">
        <v>2893</v>
      </c>
      <c r="G1060" s="16" t="str">
        <f>"00011"</f>
        <v>00011</v>
      </c>
    </row>
    <row r="1061" spans="1:7" ht="37.5">
      <c r="A1061" s="9">
        <v>1059</v>
      </c>
      <c r="B1061" s="2" t="s">
        <v>1436</v>
      </c>
      <c r="C1061" s="2" t="s">
        <v>1471</v>
      </c>
      <c r="D1061" s="10" t="s">
        <v>2197</v>
      </c>
      <c r="E1061" s="2" t="s">
        <v>1473</v>
      </c>
      <c r="F1061" s="17" t="s">
        <v>2894</v>
      </c>
      <c r="G1061" s="17" t="s">
        <v>2895</v>
      </c>
    </row>
    <row r="1062" spans="1:7" ht="37.5">
      <c r="A1062" s="9">
        <v>1060</v>
      </c>
      <c r="B1062" s="2" t="s">
        <v>1436</v>
      </c>
      <c r="C1062" s="2" t="s">
        <v>1471</v>
      </c>
      <c r="D1062" s="10" t="s">
        <v>2198</v>
      </c>
      <c r="E1062" s="2" t="s">
        <v>1474</v>
      </c>
      <c r="F1062" s="16" t="s">
        <v>2896</v>
      </c>
      <c r="G1062" s="16" t="str">
        <f>"7125323"</f>
        <v>7125323</v>
      </c>
    </row>
    <row r="1063" spans="1:7">
      <c r="A1063" s="9">
        <v>1061</v>
      </c>
      <c r="B1063" s="2" t="s">
        <v>1436</v>
      </c>
      <c r="C1063" s="2" t="s">
        <v>1476</v>
      </c>
      <c r="D1063" s="10" t="s">
        <v>1477</v>
      </c>
      <c r="E1063" s="2" t="s">
        <v>1475</v>
      </c>
      <c r="F1063" s="16" t="s">
        <v>2897</v>
      </c>
      <c r="G1063" s="16" t="s">
        <v>2898</v>
      </c>
    </row>
    <row r="1064" spans="1:7">
      <c r="A1064" s="9">
        <v>1062</v>
      </c>
      <c r="B1064" s="2" t="s">
        <v>1436</v>
      </c>
      <c r="C1064" s="2" t="s">
        <v>1476</v>
      </c>
      <c r="D1064" s="10" t="s">
        <v>1479</v>
      </c>
      <c r="E1064" s="2" t="s">
        <v>1478</v>
      </c>
      <c r="F1064" s="16" t="s">
        <v>2899</v>
      </c>
      <c r="G1064" s="16" t="s">
        <v>2900</v>
      </c>
    </row>
    <row r="1065" spans="1:7">
      <c r="A1065" s="9">
        <v>1063</v>
      </c>
      <c r="B1065" s="2" t="s">
        <v>1436</v>
      </c>
      <c r="C1065" s="2" t="s">
        <v>1476</v>
      </c>
      <c r="D1065" s="10" t="s">
        <v>1479</v>
      </c>
      <c r="E1065" s="2" t="s">
        <v>1480</v>
      </c>
      <c r="F1065" s="16" t="s">
        <v>2899</v>
      </c>
      <c r="G1065" s="16" t="s">
        <v>2900</v>
      </c>
    </row>
    <row r="1066" spans="1:7">
      <c r="A1066" s="9">
        <v>1064</v>
      </c>
      <c r="B1066" s="2" t="s">
        <v>1436</v>
      </c>
      <c r="C1066" s="2" t="s">
        <v>1476</v>
      </c>
      <c r="D1066" s="10" t="s">
        <v>1479</v>
      </c>
      <c r="E1066" s="2" t="s">
        <v>1481</v>
      </c>
      <c r="F1066" s="16" t="s">
        <v>2899</v>
      </c>
      <c r="G1066" s="16" t="s">
        <v>2900</v>
      </c>
    </row>
    <row r="1067" spans="1:7">
      <c r="A1067" s="9">
        <v>1065</v>
      </c>
      <c r="B1067" s="2" t="s">
        <v>1436</v>
      </c>
      <c r="C1067" s="2" t="s">
        <v>1476</v>
      </c>
      <c r="D1067" s="10" t="s">
        <v>1479</v>
      </c>
      <c r="E1067" s="2" t="s">
        <v>1482</v>
      </c>
      <c r="F1067" s="16" t="s">
        <v>2899</v>
      </c>
      <c r="G1067" s="16" t="s">
        <v>2900</v>
      </c>
    </row>
    <row r="1068" spans="1:7">
      <c r="A1068" s="9">
        <v>1066</v>
      </c>
      <c r="B1068" s="2" t="s">
        <v>1436</v>
      </c>
      <c r="C1068" s="2" t="s">
        <v>1476</v>
      </c>
      <c r="D1068" s="10" t="s">
        <v>1479</v>
      </c>
      <c r="E1068" s="2" t="s">
        <v>1483</v>
      </c>
      <c r="F1068" s="16" t="s">
        <v>2899</v>
      </c>
      <c r="G1068" s="16" t="s">
        <v>2900</v>
      </c>
    </row>
    <row r="1069" spans="1:7">
      <c r="A1069" s="9">
        <v>1067</v>
      </c>
      <c r="B1069" s="2" t="s">
        <v>1436</v>
      </c>
      <c r="C1069" s="2" t="s">
        <v>1476</v>
      </c>
      <c r="D1069" s="10" t="s">
        <v>1479</v>
      </c>
      <c r="E1069" s="2" t="s">
        <v>1484</v>
      </c>
      <c r="F1069" s="16" t="s">
        <v>2899</v>
      </c>
      <c r="G1069" s="16" t="s">
        <v>2900</v>
      </c>
    </row>
    <row r="1070" spans="1:7">
      <c r="A1070" s="9">
        <v>1068</v>
      </c>
      <c r="B1070" s="2" t="s">
        <v>1436</v>
      </c>
      <c r="C1070" s="2" t="s">
        <v>1476</v>
      </c>
      <c r="D1070" s="10" t="s">
        <v>1486</v>
      </c>
      <c r="E1070" s="2" t="s">
        <v>1485</v>
      </c>
      <c r="F1070" s="16" t="s">
        <v>2901</v>
      </c>
      <c r="G1070" s="16" t="str">
        <f>"255727"</f>
        <v>255727</v>
      </c>
    </row>
    <row r="1071" spans="1:7" ht="37.5">
      <c r="A1071" s="9">
        <v>1069</v>
      </c>
      <c r="B1071" s="2" t="s">
        <v>1436</v>
      </c>
      <c r="C1071" s="2" t="s">
        <v>1488</v>
      </c>
      <c r="D1071" s="10" t="s">
        <v>1489</v>
      </c>
      <c r="E1071" s="2" t="s">
        <v>1487</v>
      </c>
      <c r="F1071" s="17" t="s">
        <v>2902</v>
      </c>
      <c r="G1071" s="17" t="str">
        <f t="shared" ref="G1071:G1077" si="14">"642655"</f>
        <v>642655</v>
      </c>
    </row>
    <row r="1072" spans="1:7" ht="37.5">
      <c r="A1072" s="9">
        <v>1070</v>
      </c>
      <c r="B1072" s="2" t="s">
        <v>1436</v>
      </c>
      <c r="C1072" s="2" t="s">
        <v>1488</v>
      </c>
      <c r="D1072" s="10" t="s">
        <v>1489</v>
      </c>
      <c r="E1072" s="2" t="s">
        <v>1490</v>
      </c>
      <c r="F1072" s="17" t="s">
        <v>2902</v>
      </c>
      <c r="G1072" s="17" t="str">
        <f t="shared" si="14"/>
        <v>642655</v>
      </c>
    </row>
    <row r="1073" spans="1:7" ht="37.5">
      <c r="A1073" s="9">
        <v>1071</v>
      </c>
      <c r="B1073" s="2" t="s">
        <v>1436</v>
      </c>
      <c r="C1073" s="2" t="s">
        <v>1488</v>
      </c>
      <c r="D1073" s="10" t="s">
        <v>1489</v>
      </c>
      <c r="E1073" s="2" t="s">
        <v>1491</v>
      </c>
      <c r="F1073" s="17" t="s">
        <v>2902</v>
      </c>
      <c r="G1073" s="17" t="str">
        <f t="shared" si="14"/>
        <v>642655</v>
      </c>
    </row>
    <row r="1074" spans="1:7" ht="37.5">
      <c r="A1074" s="9">
        <v>1072</v>
      </c>
      <c r="B1074" s="2" t="s">
        <v>1436</v>
      </c>
      <c r="C1074" s="2" t="s">
        <v>1488</v>
      </c>
      <c r="D1074" s="10" t="s">
        <v>1489</v>
      </c>
      <c r="E1074" s="2" t="s">
        <v>1492</v>
      </c>
      <c r="F1074" s="17" t="s">
        <v>2902</v>
      </c>
      <c r="G1074" s="17" t="str">
        <f t="shared" si="14"/>
        <v>642655</v>
      </c>
    </row>
    <row r="1075" spans="1:7" ht="37.5">
      <c r="A1075" s="9">
        <v>1073</v>
      </c>
      <c r="B1075" s="2" t="s">
        <v>1436</v>
      </c>
      <c r="C1075" s="2" t="s">
        <v>1488</v>
      </c>
      <c r="D1075" s="10" t="s">
        <v>1489</v>
      </c>
      <c r="E1075" s="2" t="s">
        <v>1493</v>
      </c>
      <c r="F1075" s="17" t="s">
        <v>2902</v>
      </c>
      <c r="G1075" s="17" t="str">
        <f t="shared" si="14"/>
        <v>642655</v>
      </c>
    </row>
    <row r="1076" spans="1:7" ht="37.5">
      <c r="A1076" s="9">
        <v>1074</v>
      </c>
      <c r="B1076" s="2" t="s">
        <v>1436</v>
      </c>
      <c r="C1076" s="2" t="s">
        <v>1488</v>
      </c>
      <c r="D1076" s="10" t="s">
        <v>1489</v>
      </c>
      <c r="E1076" s="2" t="s">
        <v>1494</v>
      </c>
      <c r="F1076" s="17" t="s">
        <v>2902</v>
      </c>
      <c r="G1076" s="17" t="str">
        <f t="shared" si="14"/>
        <v>642655</v>
      </c>
    </row>
    <row r="1077" spans="1:7" ht="37.5">
      <c r="A1077" s="9">
        <v>1075</v>
      </c>
      <c r="B1077" s="2" t="s">
        <v>1436</v>
      </c>
      <c r="C1077" s="2" t="s">
        <v>1488</v>
      </c>
      <c r="D1077" s="10" t="s">
        <v>1489</v>
      </c>
      <c r="E1077" s="2" t="s">
        <v>1495</v>
      </c>
      <c r="F1077" s="17" t="s">
        <v>2902</v>
      </c>
      <c r="G1077" s="17" t="str">
        <f t="shared" si="14"/>
        <v>642655</v>
      </c>
    </row>
    <row r="1078" spans="1:7">
      <c r="A1078" s="9">
        <v>1076</v>
      </c>
      <c r="B1078" s="2" t="s">
        <v>1436</v>
      </c>
      <c r="C1078" s="2" t="s">
        <v>1488</v>
      </c>
      <c r="D1078" s="10" t="s">
        <v>1497</v>
      </c>
      <c r="E1078" s="2" t="s">
        <v>1496</v>
      </c>
      <c r="F1078" s="17" t="s">
        <v>2903</v>
      </c>
      <c r="G1078" s="17" t="str">
        <f>"6330808"</f>
        <v>6330808</v>
      </c>
    </row>
    <row r="1079" spans="1:7">
      <c r="A1079" s="9">
        <v>1077</v>
      </c>
      <c r="B1079" s="2" t="s">
        <v>1436</v>
      </c>
      <c r="C1079" s="2" t="s">
        <v>1488</v>
      </c>
      <c r="D1079" s="10" t="s">
        <v>1498</v>
      </c>
      <c r="E1079" s="2" t="s">
        <v>1141</v>
      </c>
      <c r="F1079" s="16" t="s">
        <v>2904</v>
      </c>
      <c r="G1079" s="16" t="str">
        <f>"45376"</f>
        <v>45376</v>
      </c>
    </row>
    <row r="1080" spans="1:7">
      <c r="A1080" s="9">
        <v>1078</v>
      </c>
      <c r="B1080" s="2" t="s">
        <v>1436</v>
      </c>
      <c r="C1080" s="2" t="s">
        <v>1488</v>
      </c>
      <c r="D1080" s="10" t="s">
        <v>1500</v>
      </c>
      <c r="E1080" s="2" t="s">
        <v>1499</v>
      </c>
      <c r="F1080" s="16" t="s">
        <v>2905</v>
      </c>
      <c r="G1080" s="16" t="str">
        <f>"23240"</f>
        <v>23240</v>
      </c>
    </row>
    <row r="1081" spans="1:7">
      <c r="A1081" s="9">
        <v>1079</v>
      </c>
      <c r="B1081" s="2" t="s">
        <v>1436</v>
      </c>
      <c r="C1081" s="2" t="s">
        <v>1502</v>
      </c>
      <c r="D1081" s="10" t="s">
        <v>1503</v>
      </c>
      <c r="E1081" s="2" t="s">
        <v>1501</v>
      </c>
      <c r="F1081" s="16" t="s">
        <v>2906</v>
      </c>
      <c r="G1081" s="16" t="str">
        <f>"24913"</f>
        <v>24913</v>
      </c>
    </row>
    <row r="1082" spans="1:7">
      <c r="A1082" s="9">
        <v>1080</v>
      </c>
      <c r="B1082" s="2" t="s">
        <v>1436</v>
      </c>
      <c r="C1082" s="2" t="s">
        <v>1502</v>
      </c>
      <c r="D1082" s="10" t="s">
        <v>1505</v>
      </c>
      <c r="E1082" s="2" t="s">
        <v>1504</v>
      </c>
      <c r="F1082" s="16" t="s">
        <v>2907</v>
      </c>
      <c r="G1082" s="16" t="str">
        <f>"6330603"</f>
        <v>6330603</v>
      </c>
    </row>
    <row r="1083" spans="1:7">
      <c r="A1083" s="9">
        <v>1081</v>
      </c>
      <c r="B1083" s="2" t="s">
        <v>1436</v>
      </c>
      <c r="C1083" s="2" t="s">
        <v>1502</v>
      </c>
      <c r="D1083" s="10" t="s">
        <v>1507</v>
      </c>
      <c r="E1083" s="2" t="s">
        <v>1506</v>
      </c>
      <c r="F1083" s="16" t="s">
        <v>2908</v>
      </c>
      <c r="G1083" s="16" t="str">
        <f>"33180"</f>
        <v>33180</v>
      </c>
    </row>
    <row r="1084" spans="1:7">
      <c r="A1084" s="9">
        <v>1082</v>
      </c>
      <c r="B1084" s="2" t="s">
        <v>1436</v>
      </c>
      <c r="C1084" s="2" t="s">
        <v>1509</v>
      </c>
      <c r="D1084" s="10" t="s">
        <v>1510</v>
      </c>
      <c r="E1084" s="2" t="s">
        <v>1508</v>
      </c>
      <c r="F1084" s="16" t="s">
        <v>2909</v>
      </c>
      <c r="G1084" s="16" t="s">
        <v>2910</v>
      </c>
    </row>
    <row r="1085" spans="1:7">
      <c r="A1085" s="9">
        <v>1083</v>
      </c>
      <c r="B1085" s="2" t="s">
        <v>1436</v>
      </c>
      <c r="C1085" s="2" t="s">
        <v>1509</v>
      </c>
      <c r="D1085" s="10" t="s">
        <v>1510</v>
      </c>
      <c r="E1085" s="2" t="s">
        <v>1511</v>
      </c>
      <c r="F1085" s="16" t="s">
        <v>2909</v>
      </c>
      <c r="G1085" s="16" t="s">
        <v>2910</v>
      </c>
    </row>
    <row r="1086" spans="1:7">
      <c r="A1086" s="9">
        <v>1084</v>
      </c>
      <c r="B1086" s="2" t="s">
        <v>1436</v>
      </c>
      <c r="C1086" s="2" t="s">
        <v>1509</v>
      </c>
      <c r="D1086" s="10" t="s">
        <v>1513</v>
      </c>
      <c r="E1086" s="2" t="s">
        <v>1512</v>
      </c>
      <c r="F1086" s="16" t="s">
        <v>2911</v>
      </c>
      <c r="G1086" s="16" t="s">
        <v>2912</v>
      </c>
    </row>
    <row r="1087" spans="1:7">
      <c r="A1087" s="9">
        <v>1085</v>
      </c>
      <c r="B1087" s="2" t="s">
        <v>1436</v>
      </c>
      <c r="C1087" s="2" t="s">
        <v>1509</v>
      </c>
      <c r="D1087" s="10" t="s">
        <v>1513</v>
      </c>
      <c r="E1087" s="2" t="s">
        <v>1514</v>
      </c>
      <c r="F1087" s="16" t="s">
        <v>2911</v>
      </c>
      <c r="G1087" s="16" t="s">
        <v>2912</v>
      </c>
    </row>
    <row r="1088" spans="1:7">
      <c r="A1088" s="9">
        <v>1086</v>
      </c>
      <c r="B1088" s="2" t="s">
        <v>1436</v>
      </c>
      <c r="C1088" s="2" t="s">
        <v>1509</v>
      </c>
      <c r="D1088" s="10" t="s">
        <v>1513</v>
      </c>
      <c r="E1088" s="2" t="s">
        <v>1515</v>
      </c>
      <c r="F1088" s="16" t="s">
        <v>2911</v>
      </c>
      <c r="G1088" s="16" t="s">
        <v>2912</v>
      </c>
    </row>
    <row r="1089" spans="1:7">
      <c r="A1089" s="9">
        <v>1087</v>
      </c>
      <c r="B1089" s="2" t="s">
        <v>1436</v>
      </c>
      <c r="C1089" s="2" t="s">
        <v>1509</v>
      </c>
      <c r="D1089" s="10" t="s">
        <v>1510</v>
      </c>
      <c r="E1089" s="2" t="s">
        <v>1516</v>
      </c>
      <c r="F1089" s="16" t="s">
        <v>2909</v>
      </c>
      <c r="G1089" s="16" t="s">
        <v>2910</v>
      </c>
    </row>
    <row r="1090" spans="1:7">
      <c r="A1090" s="9">
        <v>1088</v>
      </c>
      <c r="B1090" s="20" t="s">
        <v>3565</v>
      </c>
      <c r="C1090" s="20" t="s">
        <v>3566</v>
      </c>
      <c r="D1090" s="13" t="s">
        <v>3567</v>
      </c>
      <c r="E1090" s="20" t="s">
        <v>3568</v>
      </c>
      <c r="F1090" s="11" t="s">
        <v>3882</v>
      </c>
      <c r="G1090" s="11" t="str">
        <f>"28521"</f>
        <v>28521</v>
      </c>
    </row>
    <row r="1091" spans="1:7">
      <c r="A1091" s="9">
        <v>1089</v>
      </c>
      <c r="B1091" s="4" t="s">
        <v>3565</v>
      </c>
      <c r="C1091" s="4" t="s">
        <v>3569</v>
      </c>
      <c r="D1091" s="4" t="s">
        <v>3570</v>
      </c>
      <c r="E1091" s="13" t="s">
        <v>3571</v>
      </c>
      <c r="F1091" s="11" t="s">
        <v>3883</v>
      </c>
      <c r="G1091" s="11" t="str">
        <f>"27897"</f>
        <v>27897</v>
      </c>
    </row>
    <row r="1092" spans="1:7">
      <c r="A1092" s="9">
        <v>1090</v>
      </c>
      <c r="B1092" s="4" t="s">
        <v>3565</v>
      </c>
      <c r="C1092" s="4" t="s">
        <v>3569</v>
      </c>
      <c r="D1092" s="4" t="s">
        <v>3570</v>
      </c>
      <c r="E1092" s="13" t="s">
        <v>3572</v>
      </c>
      <c r="F1092" s="11" t="s">
        <v>3883</v>
      </c>
      <c r="G1092" s="11" t="str">
        <f>"27897"</f>
        <v>27897</v>
      </c>
    </row>
    <row r="1093" spans="1:7">
      <c r="A1093" s="9">
        <v>1091</v>
      </c>
      <c r="B1093" s="4" t="s">
        <v>3565</v>
      </c>
      <c r="C1093" s="4" t="s">
        <v>3569</v>
      </c>
      <c r="D1093" s="4" t="s">
        <v>3573</v>
      </c>
      <c r="E1093" s="13" t="s">
        <v>3574</v>
      </c>
      <c r="F1093" s="11" t="s">
        <v>3884</v>
      </c>
      <c r="G1093" s="11" t="str">
        <f>"56931"</f>
        <v>56931</v>
      </c>
    </row>
    <row r="1094" spans="1:7">
      <c r="A1094" s="9">
        <v>1092</v>
      </c>
      <c r="B1094" s="4" t="s">
        <v>3565</v>
      </c>
      <c r="C1094" s="4" t="s">
        <v>3569</v>
      </c>
      <c r="D1094" s="4" t="s">
        <v>3575</v>
      </c>
      <c r="E1094" s="13" t="s">
        <v>3576</v>
      </c>
      <c r="F1094" s="11" t="s">
        <v>3885</v>
      </c>
      <c r="G1094" s="11" t="str">
        <f>"96704"</f>
        <v>96704</v>
      </c>
    </row>
    <row r="1095" spans="1:7">
      <c r="A1095" s="9">
        <v>1093</v>
      </c>
      <c r="B1095" s="4" t="s">
        <v>3565</v>
      </c>
      <c r="C1095" s="4" t="s">
        <v>3569</v>
      </c>
      <c r="D1095" s="4" t="s">
        <v>3577</v>
      </c>
      <c r="E1095" s="13" t="s">
        <v>3578</v>
      </c>
      <c r="F1095" s="11" t="s">
        <v>3886</v>
      </c>
      <c r="G1095" s="11" t="str">
        <f>"37736"</f>
        <v>37736</v>
      </c>
    </row>
    <row r="1096" spans="1:7">
      <c r="A1096" s="9">
        <v>1094</v>
      </c>
      <c r="B1096" s="4" t="s">
        <v>3565</v>
      </c>
      <c r="C1096" s="4" t="s">
        <v>3569</v>
      </c>
      <c r="D1096" s="4" t="s">
        <v>3577</v>
      </c>
      <c r="E1096" s="13" t="s">
        <v>3579</v>
      </c>
      <c r="F1096" s="11" t="s">
        <v>3886</v>
      </c>
      <c r="G1096" s="11" t="str">
        <f>"37736"</f>
        <v>37736</v>
      </c>
    </row>
    <row r="1097" spans="1:7">
      <c r="A1097" s="9">
        <v>1095</v>
      </c>
      <c r="B1097" s="4" t="s">
        <v>3565</v>
      </c>
      <c r="C1097" s="4" t="s">
        <v>3569</v>
      </c>
      <c r="D1097" s="4" t="s">
        <v>3577</v>
      </c>
      <c r="E1097" s="13" t="s">
        <v>3580</v>
      </c>
      <c r="F1097" s="11" t="s">
        <v>3886</v>
      </c>
      <c r="G1097" s="11" t="str">
        <f>"37736"</f>
        <v>37736</v>
      </c>
    </row>
    <row r="1098" spans="1:7">
      <c r="A1098" s="9">
        <v>1096</v>
      </c>
      <c r="B1098" s="4" t="s">
        <v>3565</v>
      </c>
      <c r="C1098" s="4" t="s">
        <v>3569</v>
      </c>
      <c r="D1098" s="4" t="s">
        <v>3577</v>
      </c>
      <c r="E1098" s="13" t="s">
        <v>3581</v>
      </c>
      <c r="F1098" s="11" t="s">
        <v>3886</v>
      </c>
      <c r="G1098" s="11" t="str">
        <f>"37736"</f>
        <v>37736</v>
      </c>
    </row>
    <row r="1099" spans="1:7">
      <c r="A1099" s="9">
        <v>1097</v>
      </c>
      <c r="B1099" s="4" t="s">
        <v>3565</v>
      </c>
      <c r="C1099" s="4" t="s">
        <v>3569</v>
      </c>
      <c r="D1099" s="4" t="s">
        <v>3582</v>
      </c>
      <c r="E1099" s="13" t="s">
        <v>3583</v>
      </c>
      <c r="F1099" s="11" t="s">
        <v>3887</v>
      </c>
      <c r="G1099" s="11" t="str">
        <f>"17019"</f>
        <v>17019</v>
      </c>
    </row>
    <row r="1100" spans="1:7">
      <c r="A1100" s="9">
        <v>1098</v>
      </c>
      <c r="B1100" s="4" t="s">
        <v>3565</v>
      </c>
      <c r="C1100" s="4" t="s">
        <v>3584</v>
      </c>
      <c r="D1100" s="18" t="s">
        <v>3930</v>
      </c>
      <c r="E1100" s="13" t="s">
        <v>3585</v>
      </c>
      <c r="F1100" s="11" t="s">
        <v>3929</v>
      </c>
      <c r="G1100" s="11" t="str">
        <f>"33016"</f>
        <v>33016</v>
      </c>
    </row>
    <row r="1101" spans="1:7">
      <c r="A1101" s="9">
        <v>1099</v>
      </c>
      <c r="B1101" s="4" t="s">
        <v>3565</v>
      </c>
      <c r="C1101" s="4" t="s">
        <v>3584</v>
      </c>
      <c r="D1101" s="4" t="s">
        <v>3586</v>
      </c>
      <c r="E1101" s="13" t="s">
        <v>3587</v>
      </c>
      <c r="F1101" s="11" t="s">
        <v>3888</v>
      </c>
      <c r="G1101" s="11" t="str">
        <f>"82997"</f>
        <v>82997</v>
      </c>
    </row>
    <row r="1102" spans="1:7">
      <c r="A1102" s="9">
        <v>1100</v>
      </c>
      <c r="B1102" s="4" t="s">
        <v>3565</v>
      </c>
      <c r="C1102" s="4" t="s">
        <v>3584</v>
      </c>
      <c r="D1102" s="4" t="s">
        <v>3588</v>
      </c>
      <c r="E1102" s="13" t="s">
        <v>3589</v>
      </c>
      <c r="F1102" s="11" t="s">
        <v>3889</v>
      </c>
      <c r="G1102" s="11" t="str">
        <f>"12345"</f>
        <v>12345</v>
      </c>
    </row>
    <row r="1103" spans="1:7">
      <c r="A1103" s="9">
        <v>1101</v>
      </c>
      <c r="B1103" s="4" t="s">
        <v>3565</v>
      </c>
      <c r="C1103" s="4" t="s">
        <v>3584</v>
      </c>
      <c r="D1103" s="4" t="s">
        <v>3588</v>
      </c>
      <c r="E1103" s="13" t="s">
        <v>3590</v>
      </c>
      <c r="F1103" s="11" t="s">
        <v>3889</v>
      </c>
      <c r="G1103" s="11" t="str">
        <f>"12345"</f>
        <v>12345</v>
      </c>
    </row>
    <row r="1104" spans="1:7">
      <c r="A1104" s="9">
        <v>1102</v>
      </c>
      <c r="B1104" s="4" t="s">
        <v>3565</v>
      </c>
      <c r="C1104" s="4" t="s">
        <v>3584</v>
      </c>
      <c r="D1104" s="4" t="s">
        <v>3588</v>
      </c>
      <c r="E1104" s="13" t="s">
        <v>3591</v>
      </c>
      <c r="F1104" s="11" t="s">
        <v>3889</v>
      </c>
      <c r="G1104" s="11" t="str">
        <f>"12345"</f>
        <v>12345</v>
      </c>
    </row>
    <row r="1105" spans="1:7">
      <c r="A1105" s="9">
        <v>1103</v>
      </c>
      <c r="B1105" s="4" t="s">
        <v>3565</v>
      </c>
      <c r="C1105" s="4" t="s">
        <v>3584</v>
      </c>
      <c r="D1105" s="4" t="s">
        <v>3588</v>
      </c>
      <c r="E1105" s="13" t="s">
        <v>3592</v>
      </c>
      <c r="F1105" s="11" t="s">
        <v>3889</v>
      </c>
      <c r="G1105" s="11" t="str">
        <f>"12345"</f>
        <v>12345</v>
      </c>
    </row>
    <row r="1106" spans="1:7">
      <c r="A1106" s="9">
        <v>1104</v>
      </c>
      <c r="B1106" s="4" t="s">
        <v>3565</v>
      </c>
      <c r="C1106" s="4" t="s">
        <v>3593</v>
      </c>
      <c r="D1106" s="4" t="s">
        <v>3594</v>
      </c>
      <c r="E1106" s="13" t="s">
        <v>3595</v>
      </c>
      <c r="F1106" s="11" t="s">
        <v>3890</v>
      </c>
      <c r="G1106" s="11" t="str">
        <f>"19803"</f>
        <v>19803</v>
      </c>
    </row>
    <row r="1107" spans="1:7">
      <c r="A1107" s="9">
        <v>1105</v>
      </c>
      <c r="B1107" s="4" t="s">
        <v>3565</v>
      </c>
      <c r="C1107" s="4" t="s">
        <v>3593</v>
      </c>
      <c r="D1107" s="4" t="s">
        <v>3594</v>
      </c>
      <c r="E1107" s="13" t="s">
        <v>3596</v>
      </c>
      <c r="F1107" s="11" t="s">
        <v>3890</v>
      </c>
      <c r="G1107" s="11" t="str">
        <f>"19803"</f>
        <v>19803</v>
      </c>
    </row>
    <row r="1108" spans="1:7">
      <c r="A1108" s="9">
        <v>1106</v>
      </c>
      <c r="B1108" s="4" t="s">
        <v>3565</v>
      </c>
      <c r="C1108" s="4" t="s">
        <v>3593</v>
      </c>
      <c r="D1108" s="4" t="s">
        <v>3594</v>
      </c>
      <c r="E1108" s="13" t="s">
        <v>3597</v>
      </c>
      <c r="F1108" s="11" t="s">
        <v>3890</v>
      </c>
      <c r="G1108" s="11" t="str">
        <f>"19803"</f>
        <v>19803</v>
      </c>
    </row>
    <row r="1109" spans="1:7">
      <c r="A1109" s="9">
        <v>1107</v>
      </c>
      <c r="B1109" s="4" t="s">
        <v>3565</v>
      </c>
      <c r="C1109" s="4" t="s">
        <v>3598</v>
      </c>
      <c r="D1109" s="4" t="s">
        <v>3599</v>
      </c>
      <c r="E1109" s="13" t="s">
        <v>3600</v>
      </c>
      <c r="F1109" s="11" t="s">
        <v>3891</v>
      </c>
      <c r="G1109" s="11" t="str">
        <f>"45821"</f>
        <v>45821</v>
      </c>
    </row>
    <row r="1110" spans="1:7">
      <c r="A1110" s="9">
        <v>1108</v>
      </c>
      <c r="B1110" s="4" t="s">
        <v>3565</v>
      </c>
      <c r="C1110" s="4" t="s">
        <v>3601</v>
      </c>
      <c r="D1110" s="4" t="s">
        <v>3602</v>
      </c>
      <c r="E1110" s="13" t="s">
        <v>3603</v>
      </c>
      <c r="F1110" s="11" t="s">
        <v>3892</v>
      </c>
      <c r="G1110" s="11" t="str">
        <f>"0110"</f>
        <v>0110</v>
      </c>
    </row>
    <row r="1111" spans="1:7" ht="37.5">
      <c r="A1111" s="9">
        <v>1109</v>
      </c>
      <c r="B1111" s="4" t="s">
        <v>3565</v>
      </c>
      <c r="C1111" s="4" t="s">
        <v>3601</v>
      </c>
      <c r="D1111" s="4" t="s">
        <v>3604</v>
      </c>
      <c r="E1111" s="13" t="s">
        <v>3605</v>
      </c>
      <c r="F1111" s="11" t="s">
        <v>3893</v>
      </c>
      <c r="G1111" s="11" t="str">
        <f>"20022518"</f>
        <v>20022518</v>
      </c>
    </row>
    <row r="1112" spans="1:7">
      <c r="A1112" s="9">
        <v>1110</v>
      </c>
      <c r="B1112" s="4" t="s">
        <v>3565</v>
      </c>
      <c r="C1112" s="4" t="s">
        <v>3601</v>
      </c>
      <c r="D1112" s="4" t="s">
        <v>3602</v>
      </c>
      <c r="E1112" s="13" t="s">
        <v>3606</v>
      </c>
      <c r="F1112" s="11" t="s">
        <v>3892</v>
      </c>
      <c r="G1112" s="11" t="str">
        <f>"0110"</f>
        <v>0110</v>
      </c>
    </row>
    <row r="1113" spans="1:7">
      <c r="A1113" s="9">
        <v>1111</v>
      </c>
      <c r="B1113" s="22" t="s">
        <v>3565</v>
      </c>
      <c r="C1113" s="22" t="s">
        <v>3601</v>
      </c>
      <c r="D1113" s="22" t="s">
        <v>3602</v>
      </c>
      <c r="E1113" s="23" t="s">
        <v>3607</v>
      </c>
      <c r="F1113" s="11" t="s">
        <v>3892</v>
      </c>
      <c r="G1113" s="11" t="str">
        <f>"0110"</f>
        <v>0110</v>
      </c>
    </row>
    <row r="1114" spans="1:7" ht="37.5">
      <c r="A1114" s="9">
        <v>1112</v>
      </c>
      <c r="B1114" s="4" t="s">
        <v>3565</v>
      </c>
      <c r="C1114" s="4" t="s">
        <v>3601</v>
      </c>
      <c r="D1114" s="4" t="s">
        <v>3602</v>
      </c>
      <c r="E1114" s="13" t="s">
        <v>3608</v>
      </c>
      <c r="F1114" s="11" t="s">
        <v>3892</v>
      </c>
      <c r="G1114" s="11" t="str">
        <f>"0110"</f>
        <v>0110</v>
      </c>
    </row>
    <row r="1115" spans="1:7">
      <c r="A1115" s="9">
        <v>1113</v>
      </c>
      <c r="B1115" s="4" t="s">
        <v>3565</v>
      </c>
      <c r="C1115" s="4" t="s">
        <v>3601</v>
      </c>
      <c r="D1115" s="4" t="s">
        <v>1537</v>
      </c>
      <c r="E1115" s="13" t="s">
        <v>3609</v>
      </c>
      <c r="F1115" s="11" t="s">
        <v>2918</v>
      </c>
      <c r="G1115" s="11" t="str">
        <f>"14111"</f>
        <v>14111</v>
      </c>
    </row>
    <row r="1116" spans="1:7">
      <c r="A1116" s="9">
        <v>1114</v>
      </c>
      <c r="B1116" s="4" t="s">
        <v>3565</v>
      </c>
      <c r="C1116" s="4" t="s">
        <v>3601</v>
      </c>
      <c r="D1116" s="4" t="s">
        <v>1537</v>
      </c>
      <c r="E1116" s="13" t="s">
        <v>3610</v>
      </c>
      <c r="F1116" s="11" t="s">
        <v>2918</v>
      </c>
      <c r="G1116" s="11" t="str">
        <f>"14111"</f>
        <v>14111</v>
      </c>
    </row>
    <row r="1117" spans="1:7">
      <c r="A1117" s="9">
        <v>1115</v>
      </c>
      <c r="B1117" s="2" t="s">
        <v>1519</v>
      </c>
      <c r="C1117" s="2" t="s">
        <v>1518</v>
      </c>
      <c r="D1117" s="10" t="s">
        <v>1520</v>
      </c>
      <c r="E1117" s="2" t="s">
        <v>1517</v>
      </c>
      <c r="F1117" s="16" t="s">
        <v>2913</v>
      </c>
      <c r="G1117" s="16" t="str">
        <f>"6900304"</f>
        <v>6900304</v>
      </c>
    </row>
    <row r="1118" spans="1:7">
      <c r="A1118" s="9">
        <v>1116</v>
      </c>
      <c r="B1118" s="2" t="s">
        <v>1519</v>
      </c>
      <c r="C1118" s="2" t="s">
        <v>1518</v>
      </c>
      <c r="D1118" s="10" t="s">
        <v>1520</v>
      </c>
      <c r="E1118" s="2" t="s">
        <v>1521</v>
      </c>
      <c r="F1118" s="16" t="s">
        <v>2913</v>
      </c>
      <c r="G1118" s="16" t="str">
        <f>"6900304"</f>
        <v>6900304</v>
      </c>
    </row>
    <row r="1119" spans="1:7" ht="37.5">
      <c r="A1119" s="9">
        <v>1117</v>
      </c>
      <c r="B1119" s="2" t="s">
        <v>1519</v>
      </c>
      <c r="C1119" s="2" t="s">
        <v>1518</v>
      </c>
      <c r="D1119" s="10" t="s">
        <v>1523</v>
      </c>
      <c r="E1119" s="2" t="s">
        <v>1522</v>
      </c>
      <c r="F1119" s="17" t="s">
        <v>2914</v>
      </c>
      <c r="G1119" s="17" t="str">
        <f>"200520"</f>
        <v>200520</v>
      </c>
    </row>
    <row r="1120" spans="1:7">
      <c r="A1120" s="9">
        <v>1118</v>
      </c>
      <c r="B1120" s="2" t="s">
        <v>1519</v>
      </c>
      <c r="C1120" s="2" t="s">
        <v>1518</v>
      </c>
      <c r="D1120" s="10" t="s">
        <v>1523</v>
      </c>
      <c r="E1120" s="2" t="s">
        <v>1524</v>
      </c>
      <c r="F1120" s="16" t="s">
        <v>2914</v>
      </c>
      <c r="G1120" s="16" t="str">
        <f>"200520"</f>
        <v>200520</v>
      </c>
    </row>
    <row r="1121" spans="1:7">
      <c r="A1121" s="9">
        <v>1119</v>
      </c>
      <c r="B1121" s="2" t="s">
        <v>1519</v>
      </c>
      <c r="C1121" s="2" t="s">
        <v>1526</v>
      </c>
      <c r="D1121" s="10" t="s">
        <v>1527</v>
      </c>
      <c r="E1121" s="2" t="s">
        <v>1525</v>
      </c>
      <c r="F1121" s="16" t="s">
        <v>2915</v>
      </c>
      <c r="G1121" s="16" t="str">
        <f>"24680"</f>
        <v>24680</v>
      </c>
    </row>
    <row r="1122" spans="1:7">
      <c r="A1122" s="9">
        <v>1120</v>
      </c>
      <c r="B1122" s="2" t="s">
        <v>1519</v>
      </c>
      <c r="C1122" s="2" t="s">
        <v>1529</v>
      </c>
      <c r="D1122" s="10" t="s">
        <v>1530</v>
      </c>
      <c r="E1122" s="2" t="s">
        <v>1528</v>
      </c>
      <c r="F1122" s="16" t="s">
        <v>2916</v>
      </c>
      <c r="G1122" s="16" t="str">
        <f>"99636"</f>
        <v>99636</v>
      </c>
    </row>
    <row r="1123" spans="1:7" ht="37.5">
      <c r="A1123" s="9">
        <v>1121</v>
      </c>
      <c r="B1123" s="2" t="s">
        <v>1519</v>
      </c>
      <c r="C1123" s="2" t="s">
        <v>1529</v>
      </c>
      <c r="D1123" s="10" t="s">
        <v>1530</v>
      </c>
      <c r="E1123" s="2" t="s">
        <v>1531</v>
      </c>
      <c r="F1123" s="17" t="s">
        <v>2916</v>
      </c>
      <c r="G1123" s="17" t="str">
        <f>"99636"</f>
        <v>99636</v>
      </c>
    </row>
    <row r="1124" spans="1:7">
      <c r="A1124" s="9">
        <v>1122</v>
      </c>
      <c r="B1124" s="2" t="s">
        <v>1519</v>
      </c>
      <c r="C1124" s="2" t="s">
        <v>1533</v>
      </c>
      <c r="D1124" s="10" t="s">
        <v>1534</v>
      </c>
      <c r="E1124" s="2" t="s">
        <v>1532</v>
      </c>
      <c r="F1124" s="16" t="s">
        <v>2917</v>
      </c>
      <c r="G1124" s="16" t="str">
        <f>"26258"</f>
        <v>26258</v>
      </c>
    </row>
    <row r="1125" spans="1:7">
      <c r="A1125" s="9">
        <v>1123</v>
      </c>
      <c r="B1125" s="2" t="s">
        <v>1519</v>
      </c>
      <c r="C1125" s="2" t="s">
        <v>1536</v>
      </c>
      <c r="D1125" s="10" t="s">
        <v>1537</v>
      </c>
      <c r="E1125" s="2" t="s">
        <v>1535</v>
      </c>
      <c r="F1125" s="16" t="s">
        <v>2918</v>
      </c>
      <c r="G1125" s="16" t="str">
        <f>"14111"</f>
        <v>14111</v>
      </c>
    </row>
    <row r="1126" spans="1:7">
      <c r="A1126" s="9">
        <v>1124</v>
      </c>
      <c r="B1126" s="2" t="s">
        <v>1519</v>
      </c>
      <c r="C1126" s="2" t="s">
        <v>1539</v>
      </c>
      <c r="D1126" s="10" t="s">
        <v>1540</v>
      </c>
      <c r="E1126" s="2" t="s">
        <v>1538</v>
      </c>
      <c r="F1126" s="16" t="s">
        <v>2919</v>
      </c>
      <c r="G1126" s="16" t="str">
        <f>"76352"</f>
        <v>76352</v>
      </c>
    </row>
    <row r="1127" spans="1:7">
      <c r="A1127" s="9">
        <v>1125</v>
      </c>
      <c r="B1127" s="2" t="s">
        <v>1519</v>
      </c>
      <c r="C1127" s="2" t="s">
        <v>1539</v>
      </c>
      <c r="D1127" s="10" t="s">
        <v>1540</v>
      </c>
      <c r="E1127" s="2" t="s">
        <v>1541</v>
      </c>
      <c r="F1127" s="16" t="s">
        <v>2919</v>
      </c>
      <c r="G1127" s="16" t="str">
        <f>"76352"</f>
        <v>76352</v>
      </c>
    </row>
    <row r="1128" spans="1:7">
      <c r="A1128" s="9">
        <v>1126</v>
      </c>
      <c r="B1128" s="2" t="s">
        <v>1519</v>
      </c>
      <c r="C1128" s="2" t="s">
        <v>1539</v>
      </c>
      <c r="D1128" s="10" t="s">
        <v>1543</v>
      </c>
      <c r="E1128" s="2" t="s">
        <v>1542</v>
      </c>
      <c r="F1128" s="16" t="s">
        <v>2920</v>
      </c>
      <c r="G1128" s="16" t="s">
        <v>2921</v>
      </c>
    </row>
    <row r="1129" spans="1:7">
      <c r="A1129" s="9">
        <v>1127</v>
      </c>
      <c r="B1129" s="2" t="s">
        <v>1519</v>
      </c>
      <c r="C1129" s="2" t="s">
        <v>1539</v>
      </c>
      <c r="D1129" s="10" t="s">
        <v>1545</v>
      </c>
      <c r="E1129" s="2" t="s">
        <v>1544</v>
      </c>
      <c r="F1129" s="16" t="s">
        <v>2922</v>
      </c>
      <c r="G1129" s="16" t="str">
        <f>"edu2557"</f>
        <v>edu2557</v>
      </c>
    </row>
    <row r="1130" spans="1:7">
      <c r="A1130" s="9">
        <v>1128</v>
      </c>
      <c r="B1130" s="2" t="s">
        <v>1519</v>
      </c>
      <c r="C1130" s="2" t="s">
        <v>1536</v>
      </c>
      <c r="D1130" s="10" t="s">
        <v>1537</v>
      </c>
      <c r="E1130" s="2" t="s">
        <v>1546</v>
      </c>
      <c r="F1130" s="16" t="s">
        <v>2918</v>
      </c>
      <c r="G1130" s="16" t="str">
        <f>"14111"</f>
        <v>14111</v>
      </c>
    </row>
    <row r="1131" spans="1:7">
      <c r="A1131" s="9">
        <v>1129</v>
      </c>
      <c r="B1131" s="2" t="s">
        <v>1519</v>
      </c>
      <c r="C1131" s="2" t="s">
        <v>1548</v>
      </c>
      <c r="D1131" s="10" t="s">
        <v>1549</v>
      </c>
      <c r="E1131" s="2" t="s">
        <v>1547</v>
      </c>
      <c r="F1131" s="16" t="s">
        <v>2923</v>
      </c>
      <c r="G1131" s="16" t="str">
        <f>"36831"</f>
        <v>36831</v>
      </c>
    </row>
    <row r="1132" spans="1:7">
      <c r="A1132" s="9">
        <v>1130</v>
      </c>
      <c r="B1132" s="2" t="s">
        <v>1519</v>
      </c>
      <c r="C1132" s="2" t="s">
        <v>1548</v>
      </c>
      <c r="D1132" s="10" t="s">
        <v>1549</v>
      </c>
      <c r="E1132" s="2" t="s">
        <v>1550</v>
      </c>
      <c r="F1132" s="16" t="s">
        <v>2923</v>
      </c>
      <c r="G1132" s="16" t="str">
        <f>"36831"</f>
        <v>36831</v>
      </c>
    </row>
    <row r="1133" spans="1:7">
      <c r="A1133" s="9">
        <v>1131</v>
      </c>
      <c r="B1133" s="2" t="s">
        <v>1519</v>
      </c>
      <c r="C1133" s="2" t="s">
        <v>1552</v>
      </c>
      <c r="D1133" s="10" t="s">
        <v>1553</v>
      </c>
      <c r="E1133" s="2" t="s">
        <v>1551</v>
      </c>
      <c r="F1133" s="16" t="s">
        <v>2924</v>
      </c>
      <c r="G1133" s="16" t="str">
        <f>"69643"</f>
        <v>69643</v>
      </c>
    </row>
    <row r="1134" spans="1:7">
      <c r="A1134" s="9">
        <v>1132</v>
      </c>
      <c r="B1134" s="2" t="s">
        <v>1519</v>
      </c>
      <c r="C1134" s="2" t="s">
        <v>1552</v>
      </c>
      <c r="D1134" s="10" t="s">
        <v>1553</v>
      </c>
      <c r="E1134" s="2" t="s">
        <v>1554</v>
      </c>
      <c r="F1134" s="16" t="s">
        <v>2924</v>
      </c>
      <c r="G1134" s="16" t="str">
        <f>"69643"</f>
        <v>69643</v>
      </c>
    </row>
    <row r="1135" spans="1:7">
      <c r="A1135" s="9">
        <v>1133</v>
      </c>
      <c r="B1135" s="2" t="s">
        <v>1519</v>
      </c>
      <c r="C1135" s="2" t="s">
        <v>1552</v>
      </c>
      <c r="D1135" s="10" t="s">
        <v>1553</v>
      </c>
      <c r="E1135" s="2" t="s">
        <v>1555</v>
      </c>
      <c r="F1135" s="16" t="s">
        <v>2924</v>
      </c>
      <c r="G1135" s="16" t="str">
        <f>"69643"</f>
        <v>69643</v>
      </c>
    </row>
    <row r="1136" spans="1:7">
      <c r="A1136" s="9">
        <v>1134</v>
      </c>
      <c r="B1136" s="2" t="s">
        <v>1519</v>
      </c>
      <c r="C1136" s="2" t="s">
        <v>1552</v>
      </c>
      <c r="D1136" s="10" t="s">
        <v>1553</v>
      </c>
      <c r="E1136" s="2" t="s">
        <v>1556</v>
      </c>
      <c r="F1136" s="16" t="s">
        <v>2924</v>
      </c>
      <c r="G1136" s="16" t="str">
        <f>"69643"</f>
        <v>69643</v>
      </c>
    </row>
    <row r="1137" spans="1:7">
      <c r="A1137" s="9">
        <v>1135</v>
      </c>
      <c r="B1137" s="2" t="s">
        <v>1519</v>
      </c>
      <c r="C1137" s="2" t="s">
        <v>1552</v>
      </c>
      <c r="D1137" s="10" t="s">
        <v>1553</v>
      </c>
      <c r="E1137" s="2" t="s">
        <v>1557</v>
      </c>
      <c r="F1137" s="16" t="s">
        <v>2924</v>
      </c>
      <c r="G1137" s="16" t="str">
        <f>"69643"</f>
        <v>69643</v>
      </c>
    </row>
    <row r="1138" spans="1:7" ht="37.5">
      <c r="A1138" s="9">
        <v>1136</v>
      </c>
      <c r="B1138" s="2" t="s">
        <v>1560</v>
      </c>
      <c r="C1138" s="2" t="s">
        <v>1559</v>
      </c>
      <c r="D1138" s="10" t="s">
        <v>1561</v>
      </c>
      <c r="E1138" s="2" t="s">
        <v>1558</v>
      </c>
      <c r="F1138" s="17" t="s">
        <v>2925</v>
      </c>
      <c r="G1138" s="17" t="str">
        <f>"41626"</f>
        <v>41626</v>
      </c>
    </row>
    <row r="1139" spans="1:7">
      <c r="A1139" s="9">
        <v>1137</v>
      </c>
      <c r="B1139" s="2" t="s">
        <v>1560</v>
      </c>
      <c r="C1139" s="2" t="s">
        <v>1559</v>
      </c>
      <c r="D1139" s="10" t="s">
        <v>1563</v>
      </c>
      <c r="E1139" s="2" t="s">
        <v>1562</v>
      </c>
      <c r="F1139" s="16" t="s">
        <v>2926</v>
      </c>
      <c r="G1139" s="16" t="str">
        <f>"76543"</f>
        <v>76543</v>
      </c>
    </row>
    <row r="1140" spans="1:7">
      <c r="A1140" s="9">
        <v>1138</v>
      </c>
      <c r="B1140" s="2" t="s">
        <v>1560</v>
      </c>
      <c r="C1140" s="2" t="s">
        <v>1559</v>
      </c>
      <c r="D1140" s="10" t="s">
        <v>1565</v>
      </c>
      <c r="E1140" s="2" t="s">
        <v>1564</v>
      </c>
      <c r="F1140" s="16" t="s">
        <v>2927</v>
      </c>
      <c r="G1140" s="16" t="s">
        <v>2928</v>
      </c>
    </row>
    <row r="1141" spans="1:7">
      <c r="A1141" s="9">
        <v>1139</v>
      </c>
      <c r="B1141" s="2" t="s">
        <v>1560</v>
      </c>
      <c r="C1141" s="2" t="s">
        <v>1567</v>
      </c>
      <c r="D1141" s="10" t="s">
        <v>1568</v>
      </c>
      <c r="E1141" s="2" t="s">
        <v>1566</v>
      </c>
      <c r="F1141" s="17" t="s">
        <v>2929</v>
      </c>
      <c r="G1141" s="17" t="str">
        <f>"27392"</f>
        <v>27392</v>
      </c>
    </row>
    <row r="1142" spans="1:7">
      <c r="A1142" s="9">
        <v>1140</v>
      </c>
      <c r="B1142" s="2" t="s">
        <v>1560</v>
      </c>
      <c r="C1142" s="2" t="s">
        <v>1567</v>
      </c>
      <c r="D1142" s="10" t="s">
        <v>1570</v>
      </c>
      <c r="E1142" s="2" t="s">
        <v>1569</v>
      </c>
      <c r="F1142" s="16" t="s">
        <v>2930</v>
      </c>
      <c r="G1142" s="16" t="s">
        <v>2931</v>
      </c>
    </row>
    <row r="1143" spans="1:7">
      <c r="A1143" s="9">
        <v>1141</v>
      </c>
      <c r="B1143" s="2" t="s">
        <v>1560</v>
      </c>
      <c r="C1143" s="2" t="s">
        <v>1572</v>
      </c>
      <c r="D1143" s="10" t="s">
        <v>1573</v>
      </c>
      <c r="E1143" s="2" t="s">
        <v>1571</v>
      </c>
      <c r="F1143" s="17" t="s">
        <v>2932</v>
      </c>
      <c r="G1143" s="17" t="str">
        <f>"12345"</f>
        <v>12345</v>
      </c>
    </row>
    <row r="1144" spans="1:7">
      <c r="A1144" s="9">
        <v>1142</v>
      </c>
      <c r="B1144" s="2" t="s">
        <v>1560</v>
      </c>
      <c r="C1144" s="2" t="s">
        <v>1572</v>
      </c>
      <c r="D1144" s="10" t="s">
        <v>1575</v>
      </c>
      <c r="E1144" s="2" t="s">
        <v>1574</v>
      </c>
      <c r="F1144" s="16" t="s">
        <v>2933</v>
      </c>
      <c r="G1144" s="16" t="str">
        <f>"73614"</f>
        <v>73614</v>
      </c>
    </row>
    <row r="1145" spans="1:7">
      <c r="A1145" s="9">
        <v>1143</v>
      </c>
      <c r="B1145" s="2" t="s">
        <v>1560</v>
      </c>
      <c r="C1145" s="2" t="s">
        <v>1572</v>
      </c>
      <c r="D1145" s="10" t="s">
        <v>1577</v>
      </c>
      <c r="E1145" s="2" t="s">
        <v>1576</v>
      </c>
      <c r="F1145" s="16" t="s">
        <v>2934</v>
      </c>
      <c r="G1145" s="16" t="str">
        <f>"1234"</f>
        <v>1234</v>
      </c>
    </row>
    <row r="1146" spans="1:7">
      <c r="A1146" s="9">
        <v>1144</v>
      </c>
      <c r="B1146" s="2" t="s">
        <v>1560</v>
      </c>
      <c r="C1146" s="2" t="s">
        <v>1579</v>
      </c>
      <c r="D1146" s="10" t="s">
        <v>1580</v>
      </c>
      <c r="E1146" s="2" t="s">
        <v>1578</v>
      </c>
      <c r="F1146" s="16" t="s">
        <v>2935</v>
      </c>
      <c r="G1146" s="16" t="str">
        <f>"12345"</f>
        <v>12345</v>
      </c>
    </row>
    <row r="1147" spans="1:7">
      <c r="A1147" s="9">
        <v>1145</v>
      </c>
      <c r="B1147" s="2" t="s">
        <v>1560</v>
      </c>
      <c r="C1147" s="2" t="s">
        <v>1582</v>
      </c>
      <c r="D1147" s="10" t="s">
        <v>1583</v>
      </c>
      <c r="E1147" s="2" t="s">
        <v>1581</v>
      </c>
      <c r="F1147" s="16" t="s">
        <v>2936</v>
      </c>
      <c r="G1147" s="16" t="str">
        <f>"35451"</f>
        <v>35451</v>
      </c>
    </row>
    <row r="1148" spans="1:7">
      <c r="A1148" s="9">
        <v>1146</v>
      </c>
      <c r="B1148" s="2" t="s">
        <v>1560</v>
      </c>
      <c r="C1148" s="2" t="s">
        <v>348</v>
      </c>
      <c r="D1148" s="10" t="s">
        <v>1585</v>
      </c>
      <c r="E1148" s="2" t="s">
        <v>1584</v>
      </c>
      <c r="F1148" s="16" t="s">
        <v>2937</v>
      </c>
      <c r="G1148" s="16" t="str">
        <f>"14556"</f>
        <v>14556</v>
      </c>
    </row>
    <row r="1149" spans="1:7">
      <c r="A1149" s="9">
        <v>1147</v>
      </c>
      <c r="B1149" s="2" t="s">
        <v>1560</v>
      </c>
      <c r="C1149" s="2" t="s">
        <v>1587</v>
      </c>
      <c r="D1149" s="10" t="s">
        <v>1216</v>
      </c>
      <c r="E1149" s="2" t="s">
        <v>1586</v>
      </c>
      <c r="F1149" s="16" t="s">
        <v>2938</v>
      </c>
      <c r="G1149" s="16" t="s">
        <v>2939</v>
      </c>
    </row>
    <row r="1150" spans="1:7">
      <c r="A1150" s="9">
        <v>1148</v>
      </c>
      <c r="B1150" s="2" t="s">
        <v>1560</v>
      </c>
      <c r="C1150" s="2" t="s">
        <v>1587</v>
      </c>
      <c r="D1150" s="10" t="s">
        <v>1589</v>
      </c>
      <c r="E1150" s="2" t="s">
        <v>1588</v>
      </c>
      <c r="F1150" s="16" t="s">
        <v>2940</v>
      </c>
      <c r="G1150" s="16" t="s">
        <v>2941</v>
      </c>
    </row>
    <row r="1151" spans="1:7">
      <c r="A1151" s="9">
        <v>1149</v>
      </c>
      <c r="B1151" s="2" t="s">
        <v>1560</v>
      </c>
      <c r="C1151" s="2" t="s">
        <v>1587</v>
      </c>
      <c r="D1151" s="10" t="s">
        <v>213</v>
      </c>
      <c r="E1151" s="2" t="s">
        <v>1590</v>
      </c>
      <c r="F1151" s="16" t="s">
        <v>2942</v>
      </c>
      <c r="G1151" s="16" t="s">
        <v>2943</v>
      </c>
    </row>
    <row r="1152" spans="1:7">
      <c r="A1152" s="9">
        <v>1150</v>
      </c>
      <c r="B1152" s="2" t="s">
        <v>1560</v>
      </c>
      <c r="C1152" s="2" t="s">
        <v>1587</v>
      </c>
      <c r="D1152" s="10" t="s">
        <v>1592</v>
      </c>
      <c r="E1152" s="2" t="s">
        <v>1591</v>
      </c>
      <c r="F1152" s="16" t="s">
        <v>2944</v>
      </c>
      <c r="G1152" s="16" t="str">
        <f>"26986"</f>
        <v>26986</v>
      </c>
    </row>
    <row r="1153" spans="1:7">
      <c r="A1153" s="9">
        <v>1151</v>
      </c>
      <c r="B1153" s="13" t="s">
        <v>3611</v>
      </c>
      <c r="C1153" s="13" t="s">
        <v>3612</v>
      </c>
      <c r="D1153" s="13" t="s">
        <v>3613</v>
      </c>
      <c r="E1153" s="13" t="s">
        <v>3614</v>
      </c>
      <c r="F1153" s="11" t="s">
        <v>3894</v>
      </c>
      <c r="G1153" s="11" t="str">
        <f>"32061"</f>
        <v>32061</v>
      </c>
    </row>
    <row r="1154" spans="1:7">
      <c r="A1154" s="9">
        <v>1152</v>
      </c>
      <c r="B1154" s="13" t="s">
        <v>3611</v>
      </c>
      <c r="C1154" s="13" t="s">
        <v>3615</v>
      </c>
      <c r="D1154" s="13" t="s">
        <v>3616</v>
      </c>
      <c r="E1154" s="13" t="s">
        <v>3617</v>
      </c>
      <c r="F1154" s="11" t="s">
        <v>3895</v>
      </c>
      <c r="G1154" s="11" t="str">
        <f>"58968"</f>
        <v>58968</v>
      </c>
    </row>
    <row r="1155" spans="1:7">
      <c r="A1155" s="9">
        <v>1153</v>
      </c>
      <c r="B1155" s="13" t="s">
        <v>3611</v>
      </c>
      <c r="C1155" s="13" t="s">
        <v>3615</v>
      </c>
      <c r="D1155" s="13" t="s">
        <v>3616</v>
      </c>
      <c r="E1155" s="13" t="s">
        <v>3618</v>
      </c>
      <c r="F1155" s="11" t="s">
        <v>3895</v>
      </c>
      <c r="G1155" s="11" t="str">
        <f>"58968"</f>
        <v>58968</v>
      </c>
    </row>
    <row r="1156" spans="1:7">
      <c r="A1156" s="9">
        <v>1154</v>
      </c>
      <c r="B1156" s="13" t="s">
        <v>3611</v>
      </c>
      <c r="C1156" s="13" t="s">
        <v>3619</v>
      </c>
      <c r="D1156" s="13" t="s">
        <v>1599</v>
      </c>
      <c r="E1156" s="13" t="s">
        <v>3620</v>
      </c>
      <c r="F1156" s="11" t="s">
        <v>2946</v>
      </c>
      <c r="G1156" s="11" t="str">
        <f>"38702"</f>
        <v>38702</v>
      </c>
    </row>
    <row r="1157" spans="1:7">
      <c r="A1157" s="9">
        <v>1155</v>
      </c>
      <c r="B1157" s="13" t="s">
        <v>3611</v>
      </c>
      <c r="C1157" s="13" t="s">
        <v>3619</v>
      </c>
      <c r="D1157" s="13" t="s">
        <v>3621</v>
      </c>
      <c r="E1157" s="13" t="s">
        <v>3622</v>
      </c>
      <c r="F1157" s="11" t="s">
        <v>3896</v>
      </c>
      <c r="G1157" s="11" t="str">
        <f>"53281"</f>
        <v>53281</v>
      </c>
    </row>
    <row r="1158" spans="1:7">
      <c r="A1158" s="9">
        <v>1156</v>
      </c>
      <c r="B1158" s="2" t="s">
        <v>1595</v>
      </c>
      <c r="C1158" s="2" t="s">
        <v>1594</v>
      </c>
      <c r="D1158" s="10" t="s">
        <v>1596</v>
      </c>
      <c r="E1158" s="2" t="s">
        <v>1593</v>
      </c>
      <c r="F1158" s="16" t="s">
        <v>2945</v>
      </c>
      <c r="G1158" s="16" t="str">
        <f>"48174"</f>
        <v>48174</v>
      </c>
    </row>
    <row r="1159" spans="1:7">
      <c r="A1159" s="9">
        <v>1157</v>
      </c>
      <c r="B1159" s="2" t="s">
        <v>1595</v>
      </c>
      <c r="C1159" s="2" t="s">
        <v>1594</v>
      </c>
      <c r="D1159" s="10" t="s">
        <v>1596</v>
      </c>
      <c r="E1159" s="2" t="s">
        <v>1597</v>
      </c>
      <c r="F1159" s="16" t="s">
        <v>2945</v>
      </c>
      <c r="G1159" s="16" t="str">
        <f>"48174"</f>
        <v>48174</v>
      </c>
    </row>
    <row r="1160" spans="1:7">
      <c r="A1160" s="9">
        <v>1158</v>
      </c>
      <c r="B1160" s="2" t="s">
        <v>1595</v>
      </c>
      <c r="C1160" s="2" t="s">
        <v>1594</v>
      </c>
      <c r="D1160" s="10" t="s">
        <v>1599</v>
      </c>
      <c r="E1160" s="2" t="s">
        <v>1598</v>
      </c>
      <c r="F1160" s="16" t="s">
        <v>2946</v>
      </c>
      <c r="G1160" s="16" t="str">
        <f>"38702"</f>
        <v>38702</v>
      </c>
    </row>
    <row r="1161" spans="1:7">
      <c r="A1161" s="9">
        <v>1159</v>
      </c>
      <c r="B1161" s="2" t="s">
        <v>1595</v>
      </c>
      <c r="C1161" s="2" t="s">
        <v>1601</v>
      </c>
      <c r="D1161" s="10" t="s">
        <v>1602</v>
      </c>
      <c r="E1161" s="2" t="s">
        <v>1600</v>
      </c>
      <c r="F1161" s="16" t="s">
        <v>2947</v>
      </c>
      <c r="G1161" s="16" t="s">
        <v>2948</v>
      </c>
    </row>
    <row r="1162" spans="1:7">
      <c r="A1162" s="9">
        <v>1160</v>
      </c>
      <c r="B1162" s="2" t="s">
        <v>1595</v>
      </c>
      <c r="C1162" s="2" t="s">
        <v>1601</v>
      </c>
      <c r="D1162" s="10" t="s">
        <v>1604</v>
      </c>
      <c r="E1162" s="2" t="s">
        <v>1603</v>
      </c>
      <c r="F1162" s="16" t="s">
        <v>2949</v>
      </c>
      <c r="G1162" s="16" t="str">
        <f>"50326"</f>
        <v>50326</v>
      </c>
    </row>
    <row r="1163" spans="1:7">
      <c r="A1163" s="9">
        <v>1161</v>
      </c>
      <c r="B1163" s="2" t="s">
        <v>1595</v>
      </c>
      <c r="C1163" s="2" t="s">
        <v>1601</v>
      </c>
      <c r="D1163" s="10" t="s">
        <v>1604</v>
      </c>
      <c r="E1163" s="2" t="s">
        <v>1605</v>
      </c>
      <c r="F1163" s="16" t="s">
        <v>2949</v>
      </c>
      <c r="G1163" s="16" t="str">
        <f>"50326"</f>
        <v>50326</v>
      </c>
    </row>
    <row r="1164" spans="1:7">
      <c r="A1164" s="9">
        <v>1162</v>
      </c>
      <c r="B1164" s="2" t="s">
        <v>1595</v>
      </c>
      <c r="C1164" s="2" t="s">
        <v>1601</v>
      </c>
      <c r="D1164" s="10" t="s">
        <v>1604</v>
      </c>
      <c r="E1164" s="2" t="s">
        <v>1606</v>
      </c>
      <c r="F1164" s="16" t="s">
        <v>2949</v>
      </c>
      <c r="G1164" s="16" t="str">
        <f>"50326"</f>
        <v>50326</v>
      </c>
    </row>
    <row r="1165" spans="1:7">
      <c r="A1165" s="9">
        <v>1163</v>
      </c>
      <c r="B1165" s="2" t="s">
        <v>1595</v>
      </c>
      <c r="C1165" s="2" t="s">
        <v>1601</v>
      </c>
      <c r="D1165" s="10" t="s">
        <v>1604</v>
      </c>
      <c r="E1165" s="2" t="s">
        <v>1607</v>
      </c>
      <c r="F1165" s="16" t="s">
        <v>2949</v>
      </c>
      <c r="G1165" s="16" t="str">
        <f>"50326"</f>
        <v>50326</v>
      </c>
    </row>
    <row r="1166" spans="1:7">
      <c r="A1166" s="9">
        <v>1164</v>
      </c>
      <c r="B1166" s="2" t="s">
        <v>1595</v>
      </c>
      <c r="C1166" s="2" t="s">
        <v>1601</v>
      </c>
      <c r="D1166" s="10" t="s">
        <v>1604</v>
      </c>
      <c r="E1166" s="2" t="s">
        <v>1608</v>
      </c>
      <c r="F1166" s="16" t="s">
        <v>2949</v>
      </c>
      <c r="G1166" s="16" t="str">
        <f>"50326"</f>
        <v>50326</v>
      </c>
    </row>
    <row r="1167" spans="1:7" ht="37.5">
      <c r="A1167" s="9">
        <v>1165</v>
      </c>
      <c r="B1167" s="2" t="s">
        <v>1595</v>
      </c>
      <c r="C1167" s="2" t="s">
        <v>1610</v>
      </c>
      <c r="D1167" s="10" t="s">
        <v>1611</v>
      </c>
      <c r="E1167" s="2" t="s">
        <v>1609</v>
      </c>
      <c r="F1167" s="17" t="s">
        <v>2950</v>
      </c>
      <c r="G1167" s="17" t="s">
        <v>2951</v>
      </c>
    </row>
    <row r="1168" spans="1:7">
      <c r="A1168" s="9">
        <v>1166</v>
      </c>
      <c r="B1168" s="2" t="s">
        <v>1595</v>
      </c>
      <c r="C1168" s="2" t="s">
        <v>1613</v>
      </c>
      <c r="D1168" s="10" t="s">
        <v>1614</v>
      </c>
      <c r="E1168" s="2" t="s">
        <v>1612</v>
      </c>
      <c r="F1168" s="16" t="s">
        <v>2952</v>
      </c>
      <c r="G1168" s="16" t="str">
        <f>"27335"</f>
        <v>27335</v>
      </c>
    </row>
    <row r="1169" spans="1:7" ht="37.5">
      <c r="A1169" s="9">
        <v>1167</v>
      </c>
      <c r="B1169" s="2" t="s">
        <v>1595</v>
      </c>
      <c r="C1169" s="2" t="s">
        <v>1613</v>
      </c>
      <c r="D1169" s="10" t="s">
        <v>1616</v>
      </c>
      <c r="E1169" s="2" t="s">
        <v>1615</v>
      </c>
      <c r="F1169" s="17" t="s">
        <v>2953</v>
      </c>
      <c r="G1169" s="17" t="str">
        <f>"98536"</f>
        <v>98536</v>
      </c>
    </row>
    <row r="1170" spans="1:7">
      <c r="A1170" s="9">
        <v>1168</v>
      </c>
      <c r="B1170" s="2" t="s">
        <v>1595</v>
      </c>
      <c r="C1170" s="2" t="s">
        <v>1613</v>
      </c>
      <c r="D1170" s="10" t="s">
        <v>1616</v>
      </c>
      <c r="E1170" s="2" t="s">
        <v>1617</v>
      </c>
      <c r="F1170" s="16" t="s">
        <v>2953</v>
      </c>
      <c r="G1170" s="16" t="str">
        <f>"98536"</f>
        <v>98536</v>
      </c>
    </row>
    <row r="1171" spans="1:7">
      <c r="A1171" s="9">
        <v>1169</v>
      </c>
      <c r="B1171" s="2" t="s">
        <v>1595</v>
      </c>
      <c r="C1171" s="2" t="s">
        <v>1613</v>
      </c>
      <c r="D1171" s="10" t="s">
        <v>1619</v>
      </c>
      <c r="E1171" s="2" t="s">
        <v>1618</v>
      </c>
      <c r="F1171" s="16" t="s">
        <v>2954</v>
      </c>
      <c r="G1171" s="16" t="str">
        <f>"99624"</f>
        <v>99624</v>
      </c>
    </row>
    <row r="1172" spans="1:7" ht="37.5">
      <c r="A1172" s="9">
        <v>1170</v>
      </c>
      <c r="B1172" s="4" t="s">
        <v>3623</v>
      </c>
      <c r="C1172" s="4" t="s">
        <v>3624</v>
      </c>
      <c r="D1172" s="4" t="s">
        <v>3625</v>
      </c>
      <c r="E1172" s="4" t="s">
        <v>3626</v>
      </c>
      <c r="F1172" s="11" t="s">
        <v>3897</v>
      </c>
      <c r="G1172" s="11" t="str">
        <f>"60608"</f>
        <v>60608</v>
      </c>
    </row>
    <row r="1173" spans="1:7" ht="37.5">
      <c r="A1173" s="9">
        <v>1171</v>
      </c>
      <c r="B1173" s="2" t="s">
        <v>1622</v>
      </c>
      <c r="C1173" s="2" t="s">
        <v>1621</v>
      </c>
      <c r="D1173" s="10" t="s">
        <v>2199</v>
      </c>
      <c r="E1173" s="2" t="s">
        <v>1620</v>
      </c>
      <c r="F1173" s="17" t="s">
        <v>2955</v>
      </c>
      <c r="G1173" s="17" t="str">
        <f>"12386"</f>
        <v>12386</v>
      </c>
    </row>
    <row r="1174" spans="1:7">
      <c r="A1174" s="9">
        <v>1172</v>
      </c>
      <c r="B1174" s="2" t="s">
        <v>1622</v>
      </c>
      <c r="C1174" s="2" t="s">
        <v>1621</v>
      </c>
      <c r="D1174" s="10" t="s">
        <v>2200</v>
      </c>
      <c r="E1174" s="2" t="s">
        <v>1623</v>
      </c>
      <c r="F1174" s="16" t="s">
        <v>2956</v>
      </c>
      <c r="G1174" s="16" t="str">
        <f>"26804"</f>
        <v>26804</v>
      </c>
    </row>
    <row r="1175" spans="1:7">
      <c r="A1175" s="9">
        <v>1173</v>
      </c>
      <c r="B1175" s="2" t="s">
        <v>1622</v>
      </c>
      <c r="C1175" s="2" t="s">
        <v>1621</v>
      </c>
      <c r="D1175" s="10" t="s">
        <v>2201</v>
      </c>
      <c r="E1175" s="2" t="s">
        <v>1624</v>
      </c>
      <c r="F1175" s="16" t="s">
        <v>2957</v>
      </c>
      <c r="G1175" s="16" t="s">
        <v>2958</v>
      </c>
    </row>
    <row r="1176" spans="1:7">
      <c r="A1176" s="9">
        <v>1174</v>
      </c>
      <c r="B1176" s="2" t="s">
        <v>1622</v>
      </c>
      <c r="C1176" s="2" t="s">
        <v>1626</v>
      </c>
      <c r="D1176" s="10" t="s">
        <v>2202</v>
      </c>
      <c r="E1176" s="2" t="s">
        <v>1625</v>
      </c>
      <c r="F1176" s="17" t="s">
        <v>2959</v>
      </c>
      <c r="G1176" s="17" t="str">
        <f>"56732"</f>
        <v>56732</v>
      </c>
    </row>
    <row r="1177" spans="1:7">
      <c r="A1177" s="9">
        <v>1175</v>
      </c>
      <c r="B1177" s="2" t="s">
        <v>1622</v>
      </c>
      <c r="C1177" s="2" t="s">
        <v>1626</v>
      </c>
      <c r="D1177" s="10" t="s">
        <v>2203</v>
      </c>
      <c r="E1177" s="2" t="s">
        <v>1627</v>
      </c>
      <c r="F1177" s="16" t="s">
        <v>2960</v>
      </c>
      <c r="G1177" s="16" t="str">
        <f>"96137"</f>
        <v>96137</v>
      </c>
    </row>
    <row r="1178" spans="1:7">
      <c r="A1178" s="9">
        <v>1176</v>
      </c>
      <c r="B1178" s="2" t="s">
        <v>1622</v>
      </c>
      <c r="C1178" s="2" t="s">
        <v>1626</v>
      </c>
      <c r="D1178" s="10" t="s">
        <v>2204</v>
      </c>
      <c r="E1178" s="2" t="s">
        <v>1628</v>
      </c>
      <c r="F1178" s="16" t="s">
        <v>2961</v>
      </c>
      <c r="G1178" s="16" t="str">
        <f>"42532"</f>
        <v>42532</v>
      </c>
    </row>
    <row r="1179" spans="1:7">
      <c r="A1179" s="9">
        <v>1177</v>
      </c>
      <c r="B1179" s="2" t="s">
        <v>1622</v>
      </c>
      <c r="C1179" s="2" t="s">
        <v>1626</v>
      </c>
      <c r="D1179" s="10" t="s">
        <v>2205</v>
      </c>
      <c r="E1179" s="2" t="s">
        <v>1629</v>
      </c>
      <c r="F1179" s="16" t="s">
        <v>2962</v>
      </c>
      <c r="G1179" s="16" t="str">
        <f>"28458"</f>
        <v>28458</v>
      </c>
    </row>
    <row r="1180" spans="1:7">
      <c r="A1180" s="9">
        <v>1178</v>
      </c>
      <c r="B1180" s="2" t="s">
        <v>1622</v>
      </c>
      <c r="C1180" s="2" t="s">
        <v>1631</v>
      </c>
      <c r="D1180" s="10" t="s">
        <v>2334</v>
      </c>
      <c r="E1180" s="2" t="s">
        <v>1630</v>
      </c>
      <c r="F1180" s="16" t="s">
        <v>2963</v>
      </c>
      <c r="G1180" s="16" t="s">
        <v>2964</v>
      </c>
    </row>
    <row r="1181" spans="1:7">
      <c r="A1181" s="9">
        <v>1179</v>
      </c>
      <c r="B1181" s="2" t="s">
        <v>1622</v>
      </c>
      <c r="C1181" s="2" t="s">
        <v>1631</v>
      </c>
      <c r="D1181" s="10" t="s">
        <v>2335</v>
      </c>
      <c r="E1181" s="2" t="s">
        <v>1632</v>
      </c>
      <c r="F1181" s="16" t="s">
        <v>2965</v>
      </c>
      <c r="G1181" s="16" t="str">
        <f>"95020"</f>
        <v>95020</v>
      </c>
    </row>
    <row r="1182" spans="1:7">
      <c r="A1182" s="9">
        <v>1180</v>
      </c>
      <c r="B1182" s="2" t="s">
        <v>1622</v>
      </c>
      <c r="C1182" s="2" t="s">
        <v>1631</v>
      </c>
      <c r="D1182" s="10" t="s">
        <v>2206</v>
      </c>
      <c r="E1182" s="2" t="s">
        <v>1633</v>
      </c>
      <c r="F1182" s="16" t="s">
        <v>2966</v>
      </c>
      <c r="G1182" s="16" t="s">
        <v>2967</v>
      </c>
    </row>
    <row r="1183" spans="1:7" ht="37.5">
      <c r="A1183" s="9">
        <v>1181</v>
      </c>
      <c r="B1183" s="2" t="s">
        <v>1622</v>
      </c>
      <c r="C1183" s="2" t="s">
        <v>1631</v>
      </c>
      <c r="D1183" s="10" t="s">
        <v>2207</v>
      </c>
      <c r="E1183" s="2" t="s">
        <v>1634</v>
      </c>
      <c r="F1183" s="17" t="s">
        <v>2968</v>
      </c>
      <c r="G1183" s="17" t="str">
        <f>"22024"</f>
        <v>22024</v>
      </c>
    </row>
    <row r="1184" spans="1:7">
      <c r="A1184" s="9">
        <v>1182</v>
      </c>
      <c r="B1184" s="2" t="s">
        <v>1637</v>
      </c>
      <c r="C1184" s="2" t="s">
        <v>1636</v>
      </c>
      <c r="D1184" s="10" t="s">
        <v>2336</v>
      </c>
      <c r="E1184" s="2" t="s">
        <v>1635</v>
      </c>
      <c r="F1184" s="16" t="s">
        <v>2969</v>
      </c>
      <c r="G1184" s="16" t="str">
        <f>"12889"</f>
        <v>12889</v>
      </c>
    </row>
    <row r="1185" spans="1:7">
      <c r="A1185" s="9">
        <v>1183</v>
      </c>
      <c r="B1185" s="2" t="s">
        <v>1637</v>
      </c>
      <c r="C1185" s="2" t="s">
        <v>1636</v>
      </c>
      <c r="D1185" s="10" t="s">
        <v>2336</v>
      </c>
      <c r="E1185" s="2" t="s">
        <v>1638</v>
      </c>
      <c r="F1185" s="16" t="s">
        <v>2969</v>
      </c>
      <c r="G1185" s="16" t="str">
        <f>"12889"</f>
        <v>12889</v>
      </c>
    </row>
    <row r="1186" spans="1:7">
      <c r="A1186" s="9">
        <v>1184</v>
      </c>
      <c r="B1186" s="2" t="s">
        <v>1643</v>
      </c>
      <c r="C1186" s="2" t="s">
        <v>1640</v>
      </c>
      <c r="D1186" s="10" t="s">
        <v>2208</v>
      </c>
      <c r="E1186" s="2" t="s">
        <v>1639</v>
      </c>
      <c r="F1186" s="16" t="s">
        <v>2970</v>
      </c>
      <c r="G1186" s="16" t="str">
        <f>"61724"</f>
        <v>61724</v>
      </c>
    </row>
    <row r="1187" spans="1:7">
      <c r="A1187" s="9">
        <v>1185</v>
      </c>
      <c r="B1187" s="2" t="s">
        <v>1643</v>
      </c>
      <c r="C1187" s="2" t="s">
        <v>1642</v>
      </c>
      <c r="D1187" s="10" t="s">
        <v>2208</v>
      </c>
      <c r="E1187" s="2" t="s">
        <v>1641</v>
      </c>
      <c r="F1187" s="16" t="s">
        <v>2970</v>
      </c>
      <c r="G1187" s="16" t="str">
        <f>"61724"</f>
        <v>61724</v>
      </c>
    </row>
    <row r="1188" spans="1:7">
      <c r="A1188" s="9">
        <v>1186</v>
      </c>
      <c r="B1188" s="2" t="s">
        <v>1643</v>
      </c>
      <c r="C1188" s="2" t="s">
        <v>1642</v>
      </c>
      <c r="D1188" s="10" t="s">
        <v>2208</v>
      </c>
      <c r="E1188" s="2" t="s">
        <v>1644</v>
      </c>
      <c r="F1188" s="16" t="s">
        <v>2970</v>
      </c>
      <c r="G1188" s="16" t="str">
        <f>"61724"</f>
        <v>61724</v>
      </c>
    </row>
    <row r="1189" spans="1:7">
      <c r="A1189" s="9">
        <v>1187</v>
      </c>
      <c r="B1189" s="2" t="s">
        <v>1643</v>
      </c>
      <c r="C1189" s="2" t="s">
        <v>1640</v>
      </c>
      <c r="D1189" s="10" t="s">
        <v>2208</v>
      </c>
      <c r="E1189" s="2" t="s">
        <v>1645</v>
      </c>
      <c r="F1189" s="16" t="s">
        <v>2970</v>
      </c>
      <c r="G1189" s="16" t="str">
        <f>"61724"</f>
        <v>61724</v>
      </c>
    </row>
    <row r="1190" spans="1:7">
      <c r="A1190" s="9">
        <v>1188</v>
      </c>
      <c r="B1190" s="2" t="s">
        <v>1643</v>
      </c>
      <c r="C1190" s="2" t="s">
        <v>1640</v>
      </c>
      <c r="D1190" s="10" t="s">
        <v>2208</v>
      </c>
      <c r="E1190" s="2" t="s">
        <v>1646</v>
      </c>
      <c r="F1190" s="16" t="s">
        <v>2970</v>
      </c>
      <c r="G1190" s="16" t="str">
        <f>"61724"</f>
        <v>61724</v>
      </c>
    </row>
    <row r="1191" spans="1:7">
      <c r="A1191" s="9">
        <v>1189</v>
      </c>
      <c r="B1191" s="2" t="s">
        <v>1643</v>
      </c>
      <c r="C1191" s="2" t="s">
        <v>1648</v>
      </c>
      <c r="D1191" s="10" t="s">
        <v>2209</v>
      </c>
      <c r="E1191" s="2" t="s">
        <v>1647</v>
      </c>
      <c r="F1191" s="16" t="s">
        <v>2971</v>
      </c>
      <c r="G1191" s="16" t="s">
        <v>2972</v>
      </c>
    </row>
    <row r="1192" spans="1:7">
      <c r="A1192" s="9">
        <v>1190</v>
      </c>
      <c r="B1192" s="2" t="s">
        <v>1643</v>
      </c>
      <c r="C1192" s="2" t="s">
        <v>1648</v>
      </c>
      <c r="D1192" s="10" t="s">
        <v>2209</v>
      </c>
      <c r="E1192" s="2" t="s">
        <v>1343</v>
      </c>
      <c r="F1192" s="16" t="s">
        <v>2971</v>
      </c>
      <c r="G1192" s="16" t="s">
        <v>2972</v>
      </c>
    </row>
    <row r="1193" spans="1:7">
      <c r="A1193" s="9">
        <v>1191</v>
      </c>
      <c r="B1193" s="2" t="s">
        <v>1643</v>
      </c>
      <c r="C1193" s="2" t="s">
        <v>1648</v>
      </c>
      <c r="D1193" s="10" t="s">
        <v>2210</v>
      </c>
      <c r="E1193" s="2" t="s">
        <v>1649</v>
      </c>
      <c r="F1193" s="16" t="s">
        <v>2971</v>
      </c>
      <c r="G1193" s="16" t="s">
        <v>2972</v>
      </c>
    </row>
    <row r="1194" spans="1:7">
      <c r="A1194" s="9">
        <v>1192</v>
      </c>
      <c r="B1194" s="2" t="s">
        <v>1643</v>
      </c>
      <c r="C1194" s="2" t="s">
        <v>1648</v>
      </c>
      <c r="D1194" s="10" t="s">
        <v>2209</v>
      </c>
      <c r="E1194" s="2" t="s">
        <v>1650</v>
      </c>
      <c r="F1194" s="16" t="s">
        <v>2971</v>
      </c>
      <c r="G1194" s="16" t="s">
        <v>2972</v>
      </c>
    </row>
    <row r="1195" spans="1:7">
      <c r="A1195" s="9">
        <v>1193</v>
      </c>
      <c r="B1195" s="2" t="s">
        <v>1643</v>
      </c>
      <c r="C1195" s="2" t="s">
        <v>1652</v>
      </c>
      <c r="D1195" s="10" t="s">
        <v>1653</v>
      </c>
      <c r="E1195" s="2" t="s">
        <v>1651</v>
      </c>
      <c r="F1195" s="17" t="s">
        <v>2973</v>
      </c>
      <c r="G1195" s="17" t="str">
        <f>"14923"</f>
        <v>14923</v>
      </c>
    </row>
    <row r="1196" spans="1:7">
      <c r="A1196" s="9">
        <v>1194</v>
      </c>
      <c r="B1196" s="2" t="s">
        <v>1643</v>
      </c>
      <c r="C1196" s="2" t="s">
        <v>1652</v>
      </c>
      <c r="D1196" s="10" t="s">
        <v>1653</v>
      </c>
      <c r="E1196" s="2" t="s">
        <v>1654</v>
      </c>
      <c r="F1196" s="17" t="s">
        <v>2973</v>
      </c>
      <c r="G1196" s="17" t="str">
        <f>"14923"</f>
        <v>14923</v>
      </c>
    </row>
    <row r="1197" spans="1:7" ht="37.5">
      <c r="A1197" s="9">
        <v>1195</v>
      </c>
      <c r="B1197" s="2" t="s">
        <v>1643</v>
      </c>
      <c r="C1197" s="2" t="s">
        <v>1656</v>
      </c>
      <c r="D1197" s="10" t="s">
        <v>1657</v>
      </c>
      <c r="E1197" s="2" t="s">
        <v>1655</v>
      </c>
      <c r="F1197" s="17" t="s">
        <v>2974</v>
      </c>
      <c r="G1197" s="17" t="str">
        <f>"96455"</f>
        <v>96455</v>
      </c>
    </row>
    <row r="1198" spans="1:7" ht="37.5">
      <c r="A1198" s="9">
        <v>1196</v>
      </c>
      <c r="B1198" s="2" t="s">
        <v>1643</v>
      </c>
      <c r="C1198" s="2" t="s">
        <v>1656</v>
      </c>
      <c r="D1198" s="10" t="s">
        <v>1657</v>
      </c>
      <c r="E1198" s="2" t="s">
        <v>1658</v>
      </c>
      <c r="F1198" s="17" t="s">
        <v>2974</v>
      </c>
      <c r="G1198" s="17" t="str">
        <f>"96455"</f>
        <v>96455</v>
      </c>
    </row>
    <row r="1199" spans="1:7" ht="37.5">
      <c r="A1199" s="9">
        <v>1197</v>
      </c>
      <c r="B1199" s="2" t="s">
        <v>1643</v>
      </c>
      <c r="C1199" s="2" t="s">
        <v>1656</v>
      </c>
      <c r="D1199" s="10" t="s">
        <v>1657</v>
      </c>
      <c r="E1199" s="2" t="s">
        <v>1659</v>
      </c>
      <c r="F1199" s="17" t="s">
        <v>2974</v>
      </c>
      <c r="G1199" s="17" t="str">
        <f>"96455"</f>
        <v>96455</v>
      </c>
    </row>
    <row r="1200" spans="1:7" ht="37.5">
      <c r="A1200" s="9">
        <v>1198</v>
      </c>
      <c r="B1200" s="2" t="s">
        <v>1643</v>
      </c>
      <c r="C1200" s="2" t="s">
        <v>1656</v>
      </c>
      <c r="D1200" s="10" t="s">
        <v>1657</v>
      </c>
      <c r="E1200" s="2" t="s">
        <v>1660</v>
      </c>
      <c r="F1200" s="17" t="s">
        <v>2974</v>
      </c>
      <c r="G1200" s="17" t="str">
        <f>"96455"</f>
        <v>96455</v>
      </c>
    </row>
    <row r="1201" spans="1:7" ht="56.25">
      <c r="A1201" s="9">
        <v>1199</v>
      </c>
      <c r="B1201" s="2" t="s">
        <v>1643</v>
      </c>
      <c r="C1201" s="2" t="s">
        <v>1656</v>
      </c>
      <c r="D1201" s="10" t="s">
        <v>1657</v>
      </c>
      <c r="E1201" s="2" t="s">
        <v>1661</v>
      </c>
      <c r="F1201" s="17" t="s">
        <v>2974</v>
      </c>
      <c r="G1201" s="17" t="str">
        <f>"96455"</f>
        <v>96455</v>
      </c>
    </row>
    <row r="1202" spans="1:7" ht="37.5">
      <c r="A1202" s="9">
        <v>1200</v>
      </c>
      <c r="B1202" s="4" t="s">
        <v>3627</v>
      </c>
      <c r="C1202" s="4" t="s">
        <v>3628</v>
      </c>
      <c r="D1202" s="4" t="s">
        <v>3629</v>
      </c>
      <c r="E1202" s="4" t="s">
        <v>3630</v>
      </c>
      <c r="F1202" s="11" t="s">
        <v>2995</v>
      </c>
      <c r="G1202" s="11" t="str">
        <f>"66340"</f>
        <v>66340</v>
      </c>
    </row>
    <row r="1203" spans="1:7">
      <c r="A1203" s="9">
        <v>1201</v>
      </c>
      <c r="B1203" s="4" t="s">
        <v>3627</v>
      </c>
      <c r="C1203" s="4" t="s">
        <v>3631</v>
      </c>
      <c r="D1203" s="4" t="s">
        <v>2337</v>
      </c>
      <c r="E1203" s="13" t="s">
        <v>3632</v>
      </c>
      <c r="F1203" s="11" t="s">
        <v>2980</v>
      </c>
      <c r="G1203" s="11" t="str">
        <f>"51675"</f>
        <v>51675</v>
      </c>
    </row>
    <row r="1204" spans="1:7">
      <c r="A1204" s="9">
        <v>1202</v>
      </c>
      <c r="B1204" s="2" t="s">
        <v>1664</v>
      </c>
      <c r="C1204" s="2" t="s">
        <v>1663</v>
      </c>
      <c r="D1204" s="10" t="s">
        <v>2211</v>
      </c>
      <c r="E1204" s="2" t="s">
        <v>1662</v>
      </c>
      <c r="F1204" s="16" t="s">
        <v>2975</v>
      </c>
      <c r="G1204" s="16" t="str">
        <f>"18081"</f>
        <v>18081</v>
      </c>
    </row>
    <row r="1205" spans="1:7">
      <c r="A1205" s="9">
        <v>1203</v>
      </c>
      <c r="B1205" s="2" t="s">
        <v>1664</v>
      </c>
      <c r="C1205" s="2" t="s">
        <v>1663</v>
      </c>
      <c r="D1205" s="10" t="s">
        <v>2212</v>
      </c>
      <c r="E1205" s="2" t="s">
        <v>1665</v>
      </c>
      <c r="F1205" s="16" t="s">
        <v>2976</v>
      </c>
      <c r="G1205" s="16" t="str">
        <f>"65029"</f>
        <v>65029</v>
      </c>
    </row>
    <row r="1206" spans="1:7">
      <c r="A1206" s="9">
        <v>1204</v>
      </c>
      <c r="B1206" s="2" t="s">
        <v>1664</v>
      </c>
      <c r="C1206" s="2" t="s">
        <v>551</v>
      </c>
      <c r="D1206" s="10" t="s">
        <v>2213</v>
      </c>
      <c r="E1206" s="2" t="s">
        <v>1666</v>
      </c>
      <c r="F1206" s="16" t="s">
        <v>2977</v>
      </c>
      <c r="G1206" s="16" t="str">
        <f>"62767"</f>
        <v>62767</v>
      </c>
    </row>
    <row r="1207" spans="1:7">
      <c r="A1207" s="9">
        <v>1205</v>
      </c>
      <c r="B1207" s="2" t="s">
        <v>1664</v>
      </c>
      <c r="C1207" s="2" t="s">
        <v>551</v>
      </c>
      <c r="D1207" s="10" t="s">
        <v>2214</v>
      </c>
      <c r="E1207" s="2" t="s">
        <v>1667</v>
      </c>
      <c r="F1207" s="17" t="s">
        <v>2978</v>
      </c>
      <c r="G1207" s="17" t="s">
        <v>2979</v>
      </c>
    </row>
    <row r="1208" spans="1:7">
      <c r="A1208" s="9">
        <v>1206</v>
      </c>
      <c r="B1208" s="2" t="s">
        <v>1664</v>
      </c>
      <c r="C1208" s="2" t="s">
        <v>1669</v>
      </c>
      <c r="D1208" s="10" t="s">
        <v>2337</v>
      </c>
      <c r="E1208" s="2" t="s">
        <v>1668</v>
      </c>
      <c r="F1208" s="16" t="s">
        <v>2980</v>
      </c>
      <c r="G1208" s="16" t="str">
        <f>"51675"</f>
        <v>51675</v>
      </c>
    </row>
    <row r="1209" spans="1:7">
      <c r="A1209" s="9">
        <v>1207</v>
      </c>
      <c r="B1209" s="2" t="s">
        <v>1664</v>
      </c>
      <c r="C1209" s="2" t="s">
        <v>1671</v>
      </c>
      <c r="D1209" s="10" t="s">
        <v>2338</v>
      </c>
      <c r="E1209" s="2" t="s">
        <v>1670</v>
      </c>
      <c r="F1209" s="16" t="s">
        <v>2981</v>
      </c>
      <c r="G1209" s="16" t="str">
        <f>"77496"</f>
        <v>77496</v>
      </c>
    </row>
    <row r="1210" spans="1:7">
      <c r="A1210" s="9">
        <v>1208</v>
      </c>
      <c r="B1210" s="2" t="s">
        <v>1664</v>
      </c>
      <c r="C1210" s="2" t="s">
        <v>1671</v>
      </c>
      <c r="D1210" s="10" t="s">
        <v>2339</v>
      </c>
      <c r="E1210" s="2" t="s">
        <v>1672</v>
      </c>
      <c r="F1210" s="16" t="s">
        <v>2982</v>
      </c>
      <c r="G1210" s="16" t="str">
        <f>"71017"</f>
        <v>71017</v>
      </c>
    </row>
    <row r="1211" spans="1:7" ht="37.5">
      <c r="A1211" s="9">
        <v>1209</v>
      </c>
      <c r="B1211" s="2" t="s">
        <v>1664</v>
      </c>
      <c r="C1211" s="2" t="s">
        <v>1674</v>
      </c>
      <c r="D1211" s="10" t="s">
        <v>2215</v>
      </c>
      <c r="E1211" s="2" t="s">
        <v>1673</v>
      </c>
      <c r="F1211" s="17" t="s">
        <v>2983</v>
      </c>
      <c r="G1211" s="17" t="str">
        <f>"44539"</f>
        <v>44539</v>
      </c>
    </row>
    <row r="1212" spans="1:7">
      <c r="A1212" s="9">
        <v>1210</v>
      </c>
      <c r="B1212" s="2" t="s">
        <v>1664</v>
      </c>
      <c r="C1212" s="2" t="s">
        <v>1674</v>
      </c>
      <c r="D1212" s="10" t="s">
        <v>2340</v>
      </c>
      <c r="E1212" s="2" t="s">
        <v>1675</v>
      </c>
      <c r="F1212" s="17" t="s">
        <v>2984</v>
      </c>
      <c r="G1212" s="17" t="str">
        <f>"21993"</f>
        <v>21993</v>
      </c>
    </row>
    <row r="1213" spans="1:7" ht="37.5">
      <c r="A1213" s="9">
        <v>1211</v>
      </c>
      <c r="B1213" s="2" t="s">
        <v>1664</v>
      </c>
      <c r="C1213" s="2" t="s">
        <v>1677</v>
      </c>
      <c r="D1213" s="10" t="s">
        <v>2216</v>
      </c>
      <c r="E1213" s="2" t="s">
        <v>1676</v>
      </c>
      <c r="F1213" s="17" t="s">
        <v>2985</v>
      </c>
      <c r="G1213" s="17" t="str">
        <f>"75859"</f>
        <v>75859</v>
      </c>
    </row>
    <row r="1214" spans="1:7">
      <c r="A1214" s="9">
        <v>1212</v>
      </c>
      <c r="B1214" s="2" t="s">
        <v>1664</v>
      </c>
      <c r="C1214" s="2" t="s">
        <v>1677</v>
      </c>
      <c r="D1214" s="10" t="s">
        <v>2217</v>
      </c>
      <c r="E1214" s="2" t="s">
        <v>1678</v>
      </c>
      <c r="F1214" s="16" t="s">
        <v>2986</v>
      </c>
      <c r="G1214" s="16" t="str">
        <f>"56413"</f>
        <v>56413</v>
      </c>
    </row>
    <row r="1215" spans="1:7">
      <c r="A1215" s="9">
        <v>1213</v>
      </c>
      <c r="B1215" s="2" t="s">
        <v>1664</v>
      </c>
      <c r="C1215" s="2" t="s">
        <v>1677</v>
      </c>
      <c r="D1215" s="10" t="s">
        <v>2218</v>
      </c>
      <c r="E1215" s="2" t="s">
        <v>1679</v>
      </c>
      <c r="F1215" s="16" t="s">
        <v>2987</v>
      </c>
      <c r="G1215" s="16" t="str">
        <f>"97836"</f>
        <v>97836</v>
      </c>
    </row>
    <row r="1216" spans="1:7">
      <c r="A1216" s="9">
        <v>1214</v>
      </c>
      <c r="B1216" s="2" t="s">
        <v>1664</v>
      </c>
      <c r="C1216" s="2" t="s">
        <v>1681</v>
      </c>
      <c r="D1216" s="10" t="s">
        <v>2341</v>
      </c>
      <c r="E1216" s="2" t="s">
        <v>1680</v>
      </c>
      <c r="F1216" s="16" t="s">
        <v>2988</v>
      </c>
      <c r="G1216" s="16" t="str">
        <f>"26484"</f>
        <v>26484</v>
      </c>
    </row>
    <row r="1217" spans="1:7" ht="37.5">
      <c r="A1217" s="9">
        <v>1215</v>
      </c>
      <c r="B1217" s="2" t="s">
        <v>1664</v>
      </c>
      <c r="C1217" s="2" t="s">
        <v>1681</v>
      </c>
      <c r="D1217" s="10" t="s">
        <v>2219</v>
      </c>
      <c r="E1217" s="2" t="s">
        <v>1682</v>
      </c>
      <c r="F1217" s="17" t="s">
        <v>2989</v>
      </c>
      <c r="G1217" s="17" t="str">
        <f>"81686"</f>
        <v>81686</v>
      </c>
    </row>
    <row r="1218" spans="1:7">
      <c r="A1218" s="9">
        <v>1216</v>
      </c>
      <c r="B1218" s="2" t="s">
        <v>1664</v>
      </c>
      <c r="C1218" s="2" t="s">
        <v>1684</v>
      </c>
      <c r="D1218" s="10" t="s">
        <v>2342</v>
      </c>
      <c r="E1218" s="2" t="s">
        <v>1683</v>
      </c>
      <c r="F1218" s="16" t="s">
        <v>2990</v>
      </c>
      <c r="G1218" s="16" t="str">
        <f>"85373"</f>
        <v>85373</v>
      </c>
    </row>
    <row r="1219" spans="1:7">
      <c r="A1219" s="9">
        <v>1217</v>
      </c>
      <c r="B1219" s="2" t="s">
        <v>1664</v>
      </c>
      <c r="C1219" s="2" t="s">
        <v>1686</v>
      </c>
      <c r="D1219" s="10" t="s">
        <v>2343</v>
      </c>
      <c r="E1219" s="2" t="s">
        <v>1685</v>
      </c>
      <c r="F1219" s="16" t="s">
        <v>2991</v>
      </c>
      <c r="G1219" s="16" t="s">
        <v>2992</v>
      </c>
    </row>
    <row r="1220" spans="1:7">
      <c r="A1220" s="9">
        <v>1218</v>
      </c>
      <c r="B1220" s="2" t="s">
        <v>1664</v>
      </c>
      <c r="C1220" s="2" t="s">
        <v>1688</v>
      </c>
      <c r="D1220" s="10" t="s">
        <v>2220</v>
      </c>
      <c r="E1220" s="2" t="s">
        <v>1687</v>
      </c>
      <c r="F1220" s="16" t="s">
        <v>2993</v>
      </c>
      <c r="G1220" s="16" t="s">
        <v>2994</v>
      </c>
    </row>
    <row r="1221" spans="1:7" ht="37.5">
      <c r="A1221" s="9">
        <v>1219</v>
      </c>
      <c r="B1221" s="2" t="s">
        <v>1664</v>
      </c>
      <c r="C1221" s="2" t="s">
        <v>1688</v>
      </c>
      <c r="D1221" s="10" t="s">
        <v>2221</v>
      </c>
      <c r="E1221" s="2" t="s">
        <v>1689</v>
      </c>
      <c r="F1221" s="17" t="s">
        <v>2995</v>
      </c>
      <c r="G1221" s="17" t="str">
        <f>"66340"</f>
        <v>66340</v>
      </c>
    </row>
    <row r="1222" spans="1:7">
      <c r="A1222" s="9">
        <v>1220</v>
      </c>
      <c r="B1222" s="2" t="s">
        <v>1664</v>
      </c>
      <c r="C1222" s="2" t="s">
        <v>1688</v>
      </c>
      <c r="D1222" s="10" t="s">
        <v>2221</v>
      </c>
      <c r="E1222" s="2" t="s">
        <v>1690</v>
      </c>
      <c r="F1222" s="17" t="s">
        <v>2995</v>
      </c>
      <c r="G1222" s="17" t="str">
        <f>"66340"</f>
        <v>66340</v>
      </c>
    </row>
    <row r="1223" spans="1:7">
      <c r="A1223" s="9">
        <v>1221</v>
      </c>
      <c r="B1223" s="2" t="s">
        <v>1664</v>
      </c>
      <c r="C1223" s="2" t="s">
        <v>1688</v>
      </c>
      <c r="D1223" s="10" t="s">
        <v>2222</v>
      </c>
      <c r="E1223" s="2" t="s">
        <v>1691</v>
      </c>
      <c r="F1223" s="16" t="s">
        <v>2996</v>
      </c>
      <c r="G1223" s="16" t="s">
        <v>2997</v>
      </c>
    </row>
    <row r="1224" spans="1:7" ht="37.5">
      <c r="A1224" s="9">
        <v>1222</v>
      </c>
      <c r="B1224" s="2" t="s">
        <v>1694</v>
      </c>
      <c r="C1224" s="2" t="s">
        <v>1693</v>
      </c>
      <c r="D1224" s="10" t="s">
        <v>2223</v>
      </c>
      <c r="E1224" s="2" t="s">
        <v>1692</v>
      </c>
      <c r="F1224" s="17" t="s">
        <v>2998</v>
      </c>
      <c r="G1224" s="17" t="str">
        <f>"94223"</f>
        <v>94223</v>
      </c>
    </row>
    <row r="1225" spans="1:7">
      <c r="A1225" s="9">
        <v>1223</v>
      </c>
      <c r="B1225" s="2" t="s">
        <v>1694</v>
      </c>
      <c r="C1225" s="2" t="s">
        <v>1693</v>
      </c>
      <c r="D1225" s="10" t="s">
        <v>2224</v>
      </c>
      <c r="E1225" s="2" t="s">
        <v>1695</v>
      </c>
      <c r="F1225" s="16" t="s">
        <v>2999</v>
      </c>
      <c r="G1225" s="16" t="str">
        <f>"70565"</f>
        <v>70565</v>
      </c>
    </row>
    <row r="1226" spans="1:7">
      <c r="A1226" s="9">
        <v>1224</v>
      </c>
      <c r="B1226" s="2" t="s">
        <v>1694</v>
      </c>
      <c r="C1226" s="2" t="s">
        <v>1697</v>
      </c>
      <c r="D1226" s="10" t="s">
        <v>2225</v>
      </c>
      <c r="E1226" s="2" t="s">
        <v>1696</v>
      </c>
      <c r="F1226" s="16" t="s">
        <v>3000</v>
      </c>
      <c r="G1226" s="16" t="s">
        <v>3001</v>
      </c>
    </row>
    <row r="1227" spans="1:7">
      <c r="A1227" s="9">
        <v>1225</v>
      </c>
      <c r="B1227" s="2" t="s">
        <v>1694</v>
      </c>
      <c r="C1227" s="2" t="s">
        <v>1697</v>
      </c>
      <c r="D1227" s="10" t="s">
        <v>2226</v>
      </c>
      <c r="E1227" s="2" t="s">
        <v>1698</v>
      </c>
      <c r="F1227" s="16" t="s">
        <v>3002</v>
      </c>
      <c r="G1227" s="16" t="str">
        <f>"12326"</f>
        <v>12326</v>
      </c>
    </row>
    <row r="1228" spans="1:7" ht="37.5">
      <c r="A1228" s="9">
        <v>1226</v>
      </c>
      <c r="B1228" s="2" t="s">
        <v>1694</v>
      </c>
      <c r="C1228" s="2" t="s">
        <v>1697</v>
      </c>
      <c r="D1228" s="10" t="s">
        <v>2227</v>
      </c>
      <c r="E1228" s="2" t="s">
        <v>1699</v>
      </c>
      <c r="F1228" s="17" t="s">
        <v>3003</v>
      </c>
      <c r="G1228" s="17" t="str">
        <f>"95936"</f>
        <v>95936</v>
      </c>
    </row>
    <row r="1229" spans="1:7">
      <c r="A1229" s="9">
        <v>1227</v>
      </c>
      <c r="B1229" s="2" t="s">
        <v>1694</v>
      </c>
      <c r="C1229" s="2" t="s">
        <v>1701</v>
      </c>
      <c r="D1229" s="10" t="s">
        <v>2228</v>
      </c>
      <c r="E1229" s="2" t="s">
        <v>1700</v>
      </c>
      <c r="F1229" s="16" t="s">
        <v>3004</v>
      </c>
      <c r="G1229" s="16" t="str">
        <f>"87381"</f>
        <v>87381</v>
      </c>
    </row>
    <row r="1230" spans="1:7">
      <c r="A1230" s="9">
        <v>1228</v>
      </c>
      <c r="B1230" s="2" t="s">
        <v>1694</v>
      </c>
      <c r="C1230" s="2" t="s">
        <v>1701</v>
      </c>
      <c r="D1230" s="10" t="s">
        <v>2229</v>
      </c>
      <c r="E1230" s="2" t="s">
        <v>1702</v>
      </c>
      <c r="F1230" s="16" t="s">
        <v>3005</v>
      </c>
      <c r="G1230" s="16" t="str">
        <f>"69834"</f>
        <v>69834</v>
      </c>
    </row>
    <row r="1231" spans="1:7">
      <c r="A1231" s="9">
        <v>1229</v>
      </c>
      <c r="B1231" s="2" t="s">
        <v>1694</v>
      </c>
      <c r="C1231" s="2" t="s">
        <v>1704</v>
      </c>
      <c r="D1231" s="10" t="s">
        <v>2344</v>
      </c>
      <c r="E1231" s="2" t="s">
        <v>1703</v>
      </c>
      <c r="F1231" s="16" t="s">
        <v>3006</v>
      </c>
      <c r="G1231" s="16" t="str">
        <f>"94790"</f>
        <v>94790</v>
      </c>
    </row>
    <row r="1232" spans="1:7">
      <c r="A1232" s="9">
        <v>1230</v>
      </c>
      <c r="B1232" s="2" t="s">
        <v>1694</v>
      </c>
      <c r="C1232" s="2" t="s">
        <v>1704</v>
      </c>
      <c r="D1232" s="10" t="s">
        <v>2230</v>
      </c>
      <c r="E1232" s="2" t="s">
        <v>1705</v>
      </c>
      <c r="F1232" s="16" t="s">
        <v>3007</v>
      </c>
      <c r="G1232" s="16" t="str">
        <f>"30098"</f>
        <v>30098</v>
      </c>
    </row>
    <row r="1233" spans="1:7" ht="37.5">
      <c r="A1233" s="9">
        <v>1231</v>
      </c>
      <c r="B1233" s="2" t="s">
        <v>1694</v>
      </c>
      <c r="C1233" s="2" t="s">
        <v>1707</v>
      </c>
      <c r="D1233" s="10" t="s">
        <v>2345</v>
      </c>
      <c r="E1233" s="2" t="s">
        <v>1706</v>
      </c>
      <c r="F1233" s="17" t="s">
        <v>3008</v>
      </c>
      <c r="G1233" s="17" t="str">
        <f>"66649"</f>
        <v>66649</v>
      </c>
    </row>
    <row r="1234" spans="1:7">
      <c r="A1234" s="9">
        <v>1232</v>
      </c>
      <c r="B1234" s="2" t="s">
        <v>1694</v>
      </c>
      <c r="C1234" s="2" t="s">
        <v>1707</v>
      </c>
      <c r="D1234" s="10" t="s">
        <v>2231</v>
      </c>
      <c r="E1234" s="2" t="s">
        <v>1708</v>
      </c>
      <c r="F1234" s="16" t="s">
        <v>3009</v>
      </c>
      <c r="G1234" s="16" t="str">
        <f>"62632"</f>
        <v>62632</v>
      </c>
    </row>
    <row r="1235" spans="1:7" ht="37.5">
      <c r="A1235" s="9">
        <v>1233</v>
      </c>
      <c r="B1235" s="2" t="s">
        <v>1694</v>
      </c>
      <c r="C1235" s="2" t="s">
        <v>1707</v>
      </c>
      <c r="D1235" s="10" t="s">
        <v>2232</v>
      </c>
      <c r="E1235" s="2" t="s">
        <v>1709</v>
      </c>
      <c r="F1235" s="17" t="s">
        <v>3010</v>
      </c>
      <c r="G1235" s="17" t="str">
        <f>"13554"</f>
        <v>13554</v>
      </c>
    </row>
    <row r="1236" spans="1:7">
      <c r="A1236" s="9">
        <v>1234</v>
      </c>
      <c r="B1236" s="2" t="s">
        <v>1694</v>
      </c>
      <c r="C1236" s="2" t="s">
        <v>1707</v>
      </c>
      <c r="D1236" s="10" t="s">
        <v>2356</v>
      </c>
      <c r="E1236" s="2" t="s">
        <v>1710</v>
      </c>
      <c r="F1236" s="17" t="s">
        <v>3011</v>
      </c>
      <c r="G1236" s="17" t="s">
        <v>3012</v>
      </c>
    </row>
    <row r="1237" spans="1:7">
      <c r="A1237" s="9">
        <v>1235</v>
      </c>
      <c r="B1237" s="2" t="s">
        <v>48</v>
      </c>
      <c r="C1237" s="2" t="s">
        <v>64</v>
      </c>
      <c r="D1237" s="10" t="s">
        <v>2287</v>
      </c>
      <c r="E1237" s="2" t="s">
        <v>1711</v>
      </c>
      <c r="F1237" s="16" t="s">
        <v>2373</v>
      </c>
      <c r="G1237" s="16" t="str">
        <f>"41080"</f>
        <v>41080</v>
      </c>
    </row>
    <row r="1238" spans="1:7">
      <c r="A1238" s="9">
        <v>1236</v>
      </c>
      <c r="B1238" s="2" t="s">
        <v>1694</v>
      </c>
      <c r="C1238" s="2" t="s">
        <v>1713</v>
      </c>
      <c r="D1238" s="10" t="s">
        <v>2233</v>
      </c>
      <c r="E1238" s="2" t="s">
        <v>1712</v>
      </c>
      <c r="F1238" s="16" t="s">
        <v>3013</v>
      </c>
      <c r="G1238" s="16" t="str">
        <f>"64497"</f>
        <v>64497</v>
      </c>
    </row>
    <row r="1239" spans="1:7">
      <c r="A1239" s="9">
        <v>1237</v>
      </c>
      <c r="B1239" s="2" t="s">
        <v>1694</v>
      </c>
      <c r="C1239" s="2" t="s">
        <v>1715</v>
      </c>
      <c r="D1239" s="10" t="s">
        <v>2234</v>
      </c>
      <c r="E1239" s="2" t="s">
        <v>1714</v>
      </c>
      <c r="F1239" s="16" t="s">
        <v>3014</v>
      </c>
      <c r="G1239" s="16" t="str">
        <f>"24680"</f>
        <v>24680</v>
      </c>
    </row>
    <row r="1240" spans="1:7">
      <c r="A1240" s="9">
        <v>1238</v>
      </c>
      <c r="B1240" s="2" t="s">
        <v>1694</v>
      </c>
      <c r="C1240" s="2" t="s">
        <v>1715</v>
      </c>
      <c r="D1240" s="10" t="s">
        <v>2235</v>
      </c>
      <c r="E1240" s="2" t="s">
        <v>1716</v>
      </c>
      <c r="F1240" s="16" t="s">
        <v>3015</v>
      </c>
      <c r="G1240" s="16" t="str">
        <f>"59653"</f>
        <v>59653</v>
      </c>
    </row>
    <row r="1241" spans="1:7">
      <c r="A1241" s="9">
        <v>1239</v>
      </c>
      <c r="B1241" s="2" t="s">
        <v>1694</v>
      </c>
      <c r="C1241" s="2" t="s">
        <v>1715</v>
      </c>
      <c r="D1241" s="10" t="s">
        <v>2236</v>
      </c>
      <c r="E1241" s="2" t="s">
        <v>1717</v>
      </c>
      <c r="F1241" s="16" t="s">
        <v>3016</v>
      </c>
      <c r="G1241" s="16" t="str">
        <f>"20751"</f>
        <v>20751</v>
      </c>
    </row>
    <row r="1242" spans="1:7" ht="37.5">
      <c r="A1242" s="9">
        <v>1240</v>
      </c>
      <c r="B1242" s="2" t="s">
        <v>1694</v>
      </c>
      <c r="C1242" s="2" t="s">
        <v>1719</v>
      </c>
      <c r="D1242" s="10" t="s">
        <v>2237</v>
      </c>
      <c r="E1242" s="2" t="s">
        <v>1718</v>
      </c>
      <c r="F1242" s="17" t="s">
        <v>3017</v>
      </c>
      <c r="G1242" s="17" t="str">
        <f>"74075"</f>
        <v>74075</v>
      </c>
    </row>
    <row r="1243" spans="1:7" ht="37.5">
      <c r="A1243" s="9">
        <v>1241</v>
      </c>
      <c r="B1243" s="2" t="s">
        <v>1694</v>
      </c>
      <c r="C1243" s="2" t="s">
        <v>1719</v>
      </c>
      <c r="D1243" s="10" t="s">
        <v>2238</v>
      </c>
      <c r="E1243" s="2" t="s">
        <v>1720</v>
      </c>
      <c r="F1243" s="17" t="s">
        <v>3018</v>
      </c>
      <c r="G1243" s="17" t="str">
        <f>"41929"</f>
        <v>41929</v>
      </c>
    </row>
    <row r="1244" spans="1:7">
      <c r="A1244" s="9">
        <v>1242</v>
      </c>
      <c r="B1244" s="2" t="s">
        <v>1694</v>
      </c>
      <c r="C1244" s="2" t="s">
        <v>1722</v>
      </c>
      <c r="D1244" s="10" t="s">
        <v>2239</v>
      </c>
      <c r="E1244" s="2" t="s">
        <v>1721</v>
      </c>
      <c r="F1244" s="16" t="s">
        <v>3019</v>
      </c>
      <c r="G1244" s="16" t="str">
        <f>"0901747260"</f>
        <v>0901747260</v>
      </c>
    </row>
    <row r="1245" spans="1:7">
      <c r="A1245" s="9">
        <v>1243</v>
      </c>
      <c r="B1245" s="2" t="s">
        <v>1725</v>
      </c>
      <c r="C1245" s="2" t="s">
        <v>1724</v>
      </c>
      <c r="D1245" s="10" t="s">
        <v>1726</v>
      </c>
      <c r="E1245" s="2" t="s">
        <v>1723</v>
      </c>
      <c r="F1245" s="16" t="s">
        <v>3020</v>
      </c>
      <c r="G1245" s="16" t="str">
        <f>"13521"</f>
        <v>13521</v>
      </c>
    </row>
    <row r="1246" spans="1:7">
      <c r="A1246" s="9">
        <v>1244</v>
      </c>
      <c r="B1246" s="2" t="s">
        <v>1725</v>
      </c>
      <c r="C1246" s="2" t="s">
        <v>1728</v>
      </c>
      <c r="D1246" s="10" t="s">
        <v>1729</v>
      </c>
      <c r="E1246" s="2" t="s">
        <v>1727</v>
      </c>
      <c r="F1246" s="16" t="s">
        <v>3021</v>
      </c>
      <c r="G1246" s="16" t="str">
        <f>"90824"</f>
        <v>90824</v>
      </c>
    </row>
    <row r="1247" spans="1:7">
      <c r="A1247" s="9">
        <v>1245</v>
      </c>
      <c r="B1247" s="2" t="s">
        <v>1725</v>
      </c>
      <c r="C1247" s="2" t="s">
        <v>1728</v>
      </c>
      <c r="D1247" s="10" t="s">
        <v>1731</v>
      </c>
      <c r="E1247" s="2" t="s">
        <v>1730</v>
      </c>
      <c r="F1247" s="16" t="s">
        <v>3022</v>
      </c>
      <c r="G1247" s="16" t="str">
        <f>"46888"</f>
        <v>46888</v>
      </c>
    </row>
    <row r="1248" spans="1:7">
      <c r="A1248" s="9">
        <v>1246</v>
      </c>
      <c r="B1248" s="2" t="s">
        <v>1725</v>
      </c>
      <c r="C1248" s="2" t="s">
        <v>1733</v>
      </c>
      <c r="D1248" s="10" t="s">
        <v>1734</v>
      </c>
      <c r="E1248" s="2" t="s">
        <v>1732</v>
      </c>
      <c r="F1248" s="16" t="s">
        <v>3023</v>
      </c>
      <c r="G1248" s="16" t="str">
        <f>"57077"</f>
        <v>57077</v>
      </c>
    </row>
    <row r="1249" spans="1:7">
      <c r="A1249" s="9">
        <v>1247</v>
      </c>
      <c r="B1249" s="2" t="s">
        <v>1725</v>
      </c>
      <c r="C1249" s="2" t="s">
        <v>1733</v>
      </c>
      <c r="D1249" s="10" t="s">
        <v>1734</v>
      </c>
      <c r="E1249" s="2" t="s">
        <v>1735</v>
      </c>
      <c r="F1249" s="16" t="s">
        <v>3023</v>
      </c>
      <c r="G1249" s="16" t="str">
        <f>"57077"</f>
        <v>57077</v>
      </c>
    </row>
    <row r="1250" spans="1:7">
      <c r="A1250" s="9">
        <v>1248</v>
      </c>
      <c r="B1250" s="2" t="s">
        <v>1725</v>
      </c>
      <c r="C1250" s="2" t="s">
        <v>1733</v>
      </c>
      <c r="D1250" s="10" t="s">
        <v>1737</v>
      </c>
      <c r="E1250" s="2" t="s">
        <v>1736</v>
      </c>
      <c r="F1250" s="16" t="s">
        <v>3024</v>
      </c>
      <c r="G1250" s="16" t="s">
        <v>3025</v>
      </c>
    </row>
    <row r="1251" spans="1:7">
      <c r="A1251" s="9">
        <v>1249</v>
      </c>
      <c r="B1251" s="2" t="s">
        <v>1725</v>
      </c>
      <c r="C1251" s="2" t="s">
        <v>1733</v>
      </c>
      <c r="D1251" s="10" t="s">
        <v>1737</v>
      </c>
      <c r="E1251" s="2" t="s">
        <v>1738</v>
      </c>
      <c r="F1251" s="16" t="s">
        <v>3024</v>
      </c>
      <c r="G1251" s="16" t="s">
        <v>3025</v>
      </c>
    </row>
    <row r="1252" spans="1:7">
      <c r="A1252" s="9">
        <v>1250</v>
      </c>
      <c r="B1252" s="2" t="s">
        <v>1725</v>
      </c>
      <c r="C1252" s="2" t="s">
        <v>1733</v>
      </c>
      <c r="D1252" s="10" t="s">
        <v>1740</v>
      </c>
      <c r="E1252" s="2" t="s">
        <v>1739</v>
      </c>
      <c r="F1252" s="16" t="s">
        <v>3026</v>
      </c>
      <c r="G1252" s="16" t="str">
        <f>"69393"</f>
        <v>69393</v>
      </c>
    </row>
    <row r="1253" spans="1:7">
      <c r="A1253" s="9">
        <v>1251</v>
      </c>
      <c r="B1253" s="2" t="s">
        <v>1725</v>
      </c>
      <c r="C1253" s="2" t="s">
        <v>1733</v>
      </c>
      <c r="D1253" s="10" t="s">
        <v>1740</v>
      </c>
      <c r="E1253" s="2" t="s">
        <v>1741</v>
      </c>
      <c r="F1253" s="16" t="s">
        <v>3026</v>
      </c>
      <c r="G1253" s="16" t="str">
        <f>"69393"</f>
        <v>69393</v>
      </c>
    </row>
    <row r="1254" spans="1:7">
      <c r="A1254" s="9">
        <v>1252</v>
      </c>
      <c r="B1254" s="2" t="s">
        <v>1725</v>
      </c>
      <c r="C1254" s="2" t="s">
        <v>1733</v>
      </c>
      <c r="D1254" s="10" t="s">
        <v>1743</v>
      </c>
      <c r="E1254" s="2" t="s">
        <v>1742</v>
      </c>
      <c r="F1254" s="16" t="s">
        <v>3027</v>
      </c>
      <c r="G1254" s="16" t="str">
        <f>"43742"</f>
        <v>43742</v>
      </c>
    </row>
    <row r="1255" spans="1:7">
      <c r="A1255" s="9">
        <v>1253</v>
      </c>
      <c r="B1255" s="2" t="s">
        <v>1725</v>
      </c>
      <c r="C1255" s="2" t="s">
        <v>1733</v>
      </c>
      <c r="D1255" s="10" t="s">
        <v>1743</v>
      </c>
      <c r="E1255" s="2" t="s">
        <v>1744</v>
      </c>
      <c r="F1255" s="16" t="s">
        <v>3027</v>
      </c>
      <c r="G1255" s="16" t="str">
        <f>"43742"</f>
        <v>43742</v>
      </c>
    </row>
    <row r="1256" spans="1:7">
      <c r="A1256" s="9">
        <v>1254</v>
      </c>
      <c r="B1256" s="2" t="s">
        <v>1725</v>
      </c>
      <c r="C1256" s="2" t="s">
        <v>1733</v>
      </c>
      <c r="D1256" s="10" t="s">
        <v>1743</v>
      </c>
      <c r="E1256" s="2" t="s">
        <v>1745</v>
      </c>
      <c r="F1256" s="16" t="s">
        <v>3027</v>
      </c>
      <c r="G1256" s="16" t="str">
        <f>"43742"</f>
        <v>43742</v>
      </c>
    </row>
    <row r="1257" spans="1:7">
      <c r="A1257" s="9">
        <v>1255</v>
      </c>
      <c r="B1257" s="2" t="s">
        <v>1725</v>
      </c>
      <c r="C1257" s="2" t="s">
        <v>1747</v>
      </c>
      <c r="D1257" s="10" t="s">
        <v>1748</v>
      </c>
      <c r="E1257" s="2" t="s">
        <v>1746</v>
      </c>
      <c r="F1257" s="16" t="s">
        <v>3028</v>
      </c>
      <c r="G1257" s="16" t="str">
        <f>"15945"</f>
        <v>15945</v>
      </c>
    </row>
    <row r="1258" spans="1:7">
      <c r="A1258" s="9">
        <v>1256</v>
      </c>
      <c r="B1258" s="2" t="s">
        <v>1725</v>
      </c>
      <c r="C1258" s="2" t="s">
        <v>1747</v>
      </c>
      <c r="D1258" s="10" t="s">
        <v>1748</v>
      </c>
      <c r="E1258" s="2" t="s">
        <v>1749</v>
      </c>
      <c r="F1258" s="16" t="s">
        <v>3028</v>
      </c>
      <c r="G1258" s="16" t="str">
        <f>"15945"</f>
        <v>15945</v>
      </c>
    </row>
    <row r="1259" spans="1:7">
      <c r="A1259" s="9">
        <v>1257</v>
      </c>
      <c r="B1259" s="2" t="s">
        <v>1725</v>
      </c>
      <c r="C1259" s="2" t="s">
        <v>1751</v>
      </c>
      <c r="D1259" s="10" t="s">
        <v>1752</v>
      </c>
      <c r="E1259" s="2" t="s">
        <v>1750</v>
      </c>
      <c r="F1259" s="16" t="s">
        <v>3029</v>
      </c>
      <c r="G1259" s="16" t="str">
        <f>"86784"</f>
        <v>86784</v>
      </c>
    </row>
    <row r="1260" spans="1:7">
      <c r="A1260" s="9">
        <v>1258</v>
      </c>
      <c r="B1260" s="2" t="s">
        <v>1725</v>
      </c>
      <c r="C1260" s="2" t="s">
        <v>1751</v>
      </c>
      <c r="D1260" s="10" t="s">
        <v>1754</v>
      </c>
      <c r="E1260" s="2" t="s">
        <v>1753</v>
      </c>
      <c r="F1260" s="16" t="s">
        <v>3030</v>
      </c>
      <c r="G1260" s="16" t="str">
        <f>"69395"</f>
        <v>69395</v>
      </c>
    </row>
    <row r="1261" spans="1:7">
      <c r="A1261" s="9">
        <v>1259</v>
      </c>
      <c r="B1261" s="2" t="s">
        <v>1725</v>
      </c>
      <c r="C1261" s="2" t="s">
        <v>1756</v>
      </c>
      <c r="D1261" s="10" t="s">
        <v>1757</v>
      </c>
      <c r="E1261" s="2" t="s">
        <v>1755</v>
      </c>
      <c r="F1261" s="16" t="s">
        <v>3031</v>
      </c>
      <c r="G1261" s="16" t="str">
        <f>"12216"</f>
        <v>12216</v>
      </c>
    </row>
    <row r="1262" spans="1:7">
      <c r="A1262" s="9">
        <v>1260</v>
      </c>
      <c r="B1262" s="2" t="s">
        <v>1725</v>
      </c>
      <c r="C1262" s="2" t="s">
        <v>1756</v>
      </c>
      <c r="D1262" s="10" t="s">
        <v>1759</v>
      </c>
      <c r="E1262" s="2" t="s">
        <v>1758</v>
      </c>
      <c r="F1262" s="16" t="s">
        <v>3032</v>
      </c>
      <c r="G1262" s="16" t="str">
        <f>"16043"</f>
        <v>16043</v>
      </c>
    </row>
    <row r="1263" spans="1:7" ht="37.5">
      <c r="A1263" s="9">
        <v>1261</v>
      </c>
      <c r="B1263" s="2" t="s">
        <v>1762</v>
      </c>
      <c r="C1263" s="2" t="s">
        <v>1761</v>
      </c>
      <c r="D1263" s="10" t="s">
        <v>1763</v>
      </c>
      <c r="E1263" s="2" t="s">
        <v>1760</v>
      </c>
      <c r="F1263" s="17" t="s">
        <v>3033</v>
      </c>
      <c r="G1263" s="17" t="str">
        <f>"71371"</f>
        <v>71371</v>
      </c>
    </row>
    <row r="1264" spans="1:7">
      <c r="A1264" s="9">
        <v>1262</v>
      </c>
      <c r="B1264" s="2" t="s">
        <v>1762</v>
      </c>
      <c r="C1264" s="2" t="s">
        <v>1765</v>
      </c>
      <c r="D1264" s="10" t="s">
        <v>1766</v>
      </c>
      <c r="E1264" s="2" t="s">
        <v>1764</v>
      </c>
      <c r="F1264" s="17" t="s">
        <v>3034</v>
      </c>
      <c r="G1264" s="17" t="str">
        <f>"kl183"</f>
        <v>kl183</v>
      </c>
    </row>
    <row r="1265" spans="1:7">
      <c r="A1265" s="9">
        <v>1263</v>
      </c>
      <c r="B1265" s="2" t="s">
        <v>1762</v>
      </c>
      <c r="C1265" s="2" t="s">
        <v>1765</v>
      </c>
      <c r="D1265" s="10" t="s">
        <v>1768</v>
      </c>
      <c r="E1265" s="2" t="s">
        <v>1767</v>
      </c>
      <c r="F1265" s="16" t="s">
        <v>3035</v>
      </c>
      <c r="G1265" s="16" t="str">
        <f>"36268"</f>
        <v>36268</v>
      </c>
    </row>
    <row r="1266" spans="1:7">
      <c r="A1266" s="9">
        <v>1264</v>
      </c>
      <c r="B1266" s="2" t="s">
        <v>1762</v>
      </c>
      <c r="C1266" s="2" t="s">
        <v>1770</v>
      </c>
      <c r="D1266" s="10" t="s">
        <v>1771</v>
      </c>
      <c r="E1266" s="2" t="s">
        <v>1769</v>
      </c>
      <c r="F1266" s="16" t="s">
        <v>3036</v>
      </c>
      <c r="G1266" s="16" t="str">
        <f>"93421"</f>
        <v>93421</v>
      </c>
    </row>
    <row r="1267" spans="1:7">
      <c r="A1267" s="9">
        <v>1265</v>
      </c>
      <c r="B1267" s="2" t="s">
        <v>1762</v>
      </c>
      <c r="C1267" s="2" t="s">
        <v>1770</v>
      </c>
      <c r="D1267" s="10" t="s">
        <v>1771</v>
      </c>
      <c r="E1267" s="2" t="s">
        <v>1772</v>
      </c>
      <c r="F1267" s="17" t="s">
        <v>3036</v>
      </c>
      <c r="G1267" s="17" t="str">
        <f>"93421"</f>
        <v>93421</v>
      </c>
    </row>
    <row r="1268" spans="1:7">
      <c r="A1268" s="9">
        <v>1266</v>
      </c>
      <c r="B1268" s="2" t="s">
        <v>1762</v>
      </c>
      <c r="C1268" s="2" t="s">
        <v>1770</v>
      </c>
      <c r="D1268" s="10" t="s">
        <v>1771</v>
      </c>
      <c r="E1268" s="2" t="s">
        <v>1773</v>
      </c>
      <c r="F1268" s="16" t="s">
        <v>3036</v>
      </c>
      <c r="G1268" s="16" t="str">
        <f>"93421"</f>
        <v>93421</v>
      </c>
    </row>
    <row r="1269" spans="1:7">
      <c r="A1269" s="9">
        <v>1267</v>
      </c>
      <c r="B1269" s="2" t="s">
        <v>1762</v>
      </c>
      <c r="C1269" s="2" t="s">
        <v>1770</v>
      </c>
      <c r="D1269" s="10" t="s">
        <v>1771</v>
      </c>
      <c r="E1269" s="2" t="s">
        <v>1774</v>
      </c>
      <c r="F1269" s="17" t="s">
        <v>3036</v>
      </c>
      <c r="G1269" s="17" t="str">
        <f>"93421"</f>
        <v>93421</v>
      </c>
    </row>
    <row r="1270" spans="1:7">
      <c r="A1270" s="9">
        <v>1268</v>
      </c>
      <c r="B1270" s="2" t="s">
        <v>1762</v>
      </c>
      <c r="C1270" s="2" t="s">
        <v>1770</v>
      </c>
      <c r="D1270" s="10" t="s">
        <v>1776</v>
      </c>
      <c r="E1270" s="2" t="s">
        <v>1775</v>
      </c>
      <c r="F1270" s="16" t="s">
        <v>3037</v>
      </c>
      <c r="G1270" s="16" t="str">
        <f>"79332"</f>
        <v>79332</v>
      </c>
    </row>
    <row r="1271" spans="1:7">
      <c r="A1271" s="9">
        <v>1269</v>
      </c>
      <c r="B1271" s="2" t="s">
        <v>1762</v>
      </c>
      <c r="C1271" s="2" t="s">
        <v>1770</v>
      </c>
      <c r="D1271" s="10" t="s">
        <v>1771</v>
      </c>
      <c r="E1271" s="2" t="s">
        <v>1777</v>
      </c>
      <c r="F1271" s="16" t="s">
        <v>3036</v>
      </c>
      <c r="G1271" s="16" t="str">
        <f>"93421"</f>
        <v>93421</v>
      </c>
    </row>
    <row r="1272" spans="1:7">
      <c r="A1272" s="9">
        <v>1270</v>
      </c>
      <c r="B1272" s="2" t="s">
        <v>1762</v>
      </c>
      <c r="C1272" s="2" t="s">
        <v>1770</v>
      </c>
      <c r="D1272" s="10" t="s">
        <v>1771</v>
      </c>
      <c r="E1272" s="2" t="s">
        <v>1778</v>
      </c>
      <c r="F1272" s="16" t="s">
        <v>3036</v>
      </c>
      <c r="G1272" s="16" t="str">
        <f>"93421"</f>
        <v>93421</v>
      </c>
    </row>
    <row r="1273" spans="1:7" ht="37.5">
      <c r="A1273" s="9">
        <v>1271</v>
      </c>
      <c r="B1273" s="2" t="s">
        <v>1762</v>
      </c>
      <c r="C1273" s="2" t="s">
        <v>1780</v>
      </c>
      <c r="D1273" s="10" t="s">
        <v>1781</v>
      </c>
      <c r="E1273" s="2" t="s">
        <v>1779</v>
      </c>
      <c r="F1273" s="17" t="s">
        <v>3038</v>
      </c>
      <c r="G1273" s="17" t="str">
        <f>"82273"</f>
        <v>82273</v>
      </c>
    </row>
    <row r="1274" spans="1:7">
      <c r="A1274" s="9">
        <v>1272</v>
      </c>
      <c r="B1274" s="19" t="s">
        <v>3538</v>
      </c>
      <c r="C1274" s="13" t="s">
        <v>3634</v>
      </c>
      <c r="D1274" s="24" t="s">
        <v>3635</v>
      </c>
      <c r="E1274" s="13" t="s">
        <v>3636</v>
      </c>
      <c r="F1274" s="11" t="s">
        <v>3931</v>
      </c>
      <c r="G1274" s="11" t="str">
        <f>"96355"</f>
        <v>96355</v>
      </c>
    </row>
    <row r="1275" spans="1:7">
      <c r="A1275" s="9">
        <v>1273</v>
      </c>
      <c r="B1275" s="13" t="s">
        <v>3633</v>
      </c>
      <c r="C1275" s="13" t="s">
        <v>3637</v>
      </c>
      <c r="D1275" s="13" t="s">
        <v>3638</v>
      </c>
      <c r="E1275" s="13" t="s">
        <v>3639</v>
      </c>
      <c r="F1275" s="11" t="s">
        <v>3898</v>
      </c>
      <c r="G1275" s="11" t="str">
        <f>"12345"</f>
        <v>12345</v>
      </c>
    </row>
    <row r="1276" spans="1:7">
      <c r="A1276" s="9">
        <v>1274</v>
      </c>
      <c r="B1276" s="13" t="s">
        <v>3633</v>
      </c>
      <c r="C1276" s="13" t="s">
        <v>3637</v>
      </c>
      <c r="D1276" s="13" t="s">
        <v>3638</v>
      </c>
      <c r="E1276" s="13" t="s">
        <v>3640</v>
      </c>
      <c r="F1276" s="11" t="s">
        <v>3898</v>
      </c>
      <c r="G1276" s="11" t="str">
        <f>"12345"</f>
        <v>12345</v>
      </c>
    </row>
    <row r="1277" spans="1:7">
      <c r="A1277" s="9">
        <v>1275</v>
      </c>
      <c r="B1277" s="13" t="s">
        <v>3633</v>
      </c>
      <c r="C1277" s="13" t="s">
        <v>3637</v>
      </c>
      <c r="D1277" s="13" t="s">
        <v>3638</v>
      </c>
      <c r="E1277" s="13" t="s">
        <v>3641</v>
      </c>
      <c r="F1277" s="11" t="s">
        <v>3898</v>
      </c>
      <c r="G1277" s="11" t="str">
        <f>"12345"</f>
        <v>12345</v>
      </c>
    </row>
    <row r="1278" spans="1:7">
      <c r="A1278" s="9">
        <v>1276</v>
      </c>
      <c r="B1278" s="13" t="s">
        <v>3633</v>
      </c>
      <c r="C1278" s="13" t="s">
        <v>3637</v>
      </c>
      <c r="D1278" s="13" t="s">
        <v>3638</v>
      </c>
      <c r="E1278" s="13" t="s">
        <v>3642</v>
      </c>
      <c r="F1278" s="11" t="s">
        <v>3898</v>
      </c>
      <c r="G1278" s="11" t="str">
        <f>"12345"</f>
        <v>12345</v>
      </c>
    </row>
    <row r="1279" spans="1:7">
      <c r="A1279" s="9">
        <v>1277</v>
      </c>
      <c r="B1279" s="13" t="s">
        <v>3633</v>
      </c>
      <c r="C1279" s="13" t="s">
        <v>3643</v>
      </c>
      <c r="D1279" s="13" t="s">
        <v>1785</v>
      </c>
      <c r="E1279" s="13" t="s">
        <v>3644</v>
      </c>
      <c r="F1279" s="11" t="s">
        <v>3039</v>
      </c>
      <c r="G1279" s="11" t="str">
        <f>"Pik123456"</f>
        <v>Pik123456</v>
      </c>
    </row>
    <row r="1280" spans="1:7">
      <c r="A1280" s="9">
        <v>1278</v>
      </c>
      <c r="B1280" s="13" t="s">
        <v>3633</v>
      </c>
      <c r="C1280" s="13" t="s">
        <v>3643</v>
      </c>
      <c r="D1280" s="13" t="s">
        <v>1785</v>
      </c>
      <c r="E1280" s="13" t="s">
        <v>3645</v>
      </c>
      <c r="F1280" s="11" t="s">
        <v>3039</v>
      </c>
      <c r="G1280" s="11" t="str">
        <f>"Pik123456"</f>
        <v>Pik123456</v>
      </c>
    </row>
    <row r="1281" spans="1:7">
      <c r="A1281" s="9">
        <v>1279</v>
      </c>
      <c r="B1281" s="13" t="s">
        <v>3633</v>
      </c>
      <c r="C1281" s="13" t="s">
        <v>3643</v>
      </c>
      <c r="D1281" s="13" t="s">
        <v>1785</v>
      </c>
      <c r="E1281" s="13" t="s">
        <v>3646</v>
      </c>
      <c r="F1281" s="11" t="s">
        <v>3039</v>
      </c>
      <c r="G1281" s="11" t="str">
        <f>"Pik123456"</f>
        <v>Pik123456</v>
      </c>
    </row>
    <row r="1282" spans="1:7">
      <c r="A1282" s="9">
        <v>1280</v>
      </c>
      <c r="B1282" s="13" t="s">
        <v>3633</v>
      </c>
      <c r="C1282" s="13" t="s">
        <v>3643</v>
      </c>
      <c r="D1282" s="13" t="s">
        <v>1785</v>
      </c>
      <c r="E1282" s="13" t="s">
        <v>3647</v>
      </c>
      <c r="F1282" s="11" t="s">
        <v>3039</v>
      </c>
      <c r="G1282" s="11" t="str">
        <f>"Pik123456"</f>
        <v>Pik123456</v>
      </c>
    </row>
    <row r="1283" spans="1:7">
      <c r="A1283" s="9">
        <v>1281</v>
      </c>
      <c r="B1283" s="2" t="s">
        <v>1784</v>
      </c>
      <c r="C1283" s="2" t="s">
        <v>1783</v>
      </c>
      <c r="D1283" s="10" t="s">
        <v>1785</v>
      </c>
      <c r="E1283" s="2" t="s">
        <v>1782</v>
      </c>
      <c r="F1283" s="16" t="s">
        <v>3039</v>
      </c>
      <c r="G1283" s="16" t="str">
        <f>"Pik123456"</f>
        <v>Pik123456</v>
      </c>
    </row>
    <row r="1284" spans="1:7">
      <c r="A1284" s="9">
        <v>1282</v>
      </c>
      <c r="B1284" s="2" t="s">
        <v>1784</v>
      </c>
      <c r="C1284" s="2" t="s">
        <v>1787</v>
      </c>
      <c r="D1284" s="10" t="s">
        <v>1788</v>
      </c>
      <c r="E1284" s="2" t="s">
        <v>1786</v>
      </c>
      <c r="F1284" s="16" t="s">
        <v>3040</v>
      </c>
      <c r="G1284" s="16" t="str">
        <f>"32125"</f>
        <v>32125</v>
      </c>
    </row>
    <row r="1285" spans="1:7">
      <c r="A1285" s="9">
        <v>1283</v>
      </c>
      <c r="B1285" s="2" t="s">
        <v>1784</v>
      </c>
      <c r="C1285" s="2" t="s">
        <v>1787</v>
      </c>
      <c r="D1285" s="10" t="s">
        <v>1788</v>
      </c>
      <c r="E1285" s="2" t="s">
        <v>1789</v>
      </c>
      <c r="F1285" s="16" t="s">
        <v>3040</v>
      </c>
      <c r="G1285" s="16" t="str">
        <f>"32125"</f>
        <v>32125</v>
      </c>
    </row>
    <row r="1286" spans="1:7">
      <c r="A1286" s="9">
        <v>1284</v>
      </c>
      <c r="B1286" s="2" t="s">
        <v>1784</v>
      </c>
      <c r="C1286" s="2" t="s">
        <v>1787</v>
      </c>
      <c r="D1286" s="10" t="s">
        <v>1788</v>
      </c>
      <c r="E1286" s="2" t="s">
        <v>1790</v>
      </c>
      <c r="F1286" s="16" t="s">
        <v>3040</v>
      </c>
      <c r="G1286" s="16" t="str">
        <f>"32125"</f>
        <v>32125</v>
      </c>
    </row>
    <row r="1287" spans="1:7">
      <c r="A1287" s="9">
        <v>1285</v>
      </c>
      <c r="B1287" s="2" t="s">
        <v>1784</v>
      </c>
      <c r="C1287" s="2" t="s">
        <v>1787</v>
      </c>
      <c r="D1287" s="10" t="s">
        <v>1788</v>
      </c>
      <c r="E1287" s="2" t="s">
        <v>1791</v>
      </c>
      <c r="F1287" s="16" t="s">
        <v>3040</v>
      </c>
      <c r="G1287" s="16" t="str">
        <f>"32125"</f>
        <v>32125</v>
      </c>
    </row>
    <row r="1288" spans="1:7" ht="37.5">
      <c r="A1288" s="9">
        <v>1286</v>
      </c>
      <c r="B1288" s="2" t="s">
        <v>1784</v>
      </c>
      <c r="C1288" s="2" t="s">
        <v>1787</v>
      </c>
      <c r="D1288" s="10" t="s">
        <v>1793</v>
      </c>
      <c r="E1288" s="2" t="s">
        <v>1792</v>
      </c>
      <c r="F1288" s="17" t="s">
        <v>3041</v>
      </c>
      <c r="G1288" s="17" t="str">
        <f>"25274"</f>
        <v>25274</v>
      </c>
    </row>
    <row r="1289" spans="1:7">
      <c r="A1289" s="9">
        <v>1287</v>
      </c>
      <c r="B1289" s="2" t="s">
        <v>1796</v>
      </c>
      <c r="C1289" s="2" t="s">
        <v>1795</v>
      </c>
      <c r="D1289" s="10" t="s">
        <v>2346</v>
      </c>
      <c r="E1289" s="2" t="s">
        <v>1794</v>
      </c>
      <c r="F1289" s="16" t="s">
        <v>3042</v>
      </c>
      <c r="G1289" s="16" t="str">
        <f>"52721"</f>
        <v>52721</v>
      </c>
    </row>
    <row r="1290" spans="1:7">
      <c r="A1290" s="9">
        <v>1288</v>
      </c>
      <c r="B1290" s="2" t="s">
        <v>1796</v>
      </c>
      <c r="C1290" s="2" t="s">
        <v>1795</v>
      </c>
      <c r="D1290" s="10" t="s">
        <v>2240</v>
      </c>
      <c r="E1290" s="2" t="s">
        <v>1797</v>
      </c>
      <c r="F1290" s="16" t="s">
        <v>3043</v>
      </c>
      <c r="G1290" s="16" t="str">
        <f>"12345"</f>
        <v>12345</v>
      </c>
    </row>
    <row r="1291" spans="1:7">
      <c r="A1291" s="9">
        <v>1289</v>
      </c>
      <c r="B1291" s="2" t="s">
        <v>1796</v>
      </c>
      <c r="C1291" s="2" t="s">
        <v>1799</v>
      </c>
      <c r="D1291" s="10" t="s">
        <v>2241</v>
      </c>
      <c r="E1291" s="2" t="s">
        <v>1798</v>
      </c>
      <c r="F1291" s="17" t="s">
        <v>3044</v>
      </c>
      <c r="G1291" s="17" t="str">
        <f>"91760"</f>
        <v>91760</v>
      </c>
    </row>
    <row r="1292" spans="1:7">
      <c r="A1292" s="9">
        <v>1290</v>
      </c>
      <c r="B1292" s="2" t="s">
        <v>1796</v>
      </c>
      <c r="C1292" s="2" t="s">
        <v>1801</v>
      </c>
      <c r="D1292" s="10" t="s">
        <v>2242</v>
      </c>
      <c r="E1292" s="2" t="s">
        <v>1800</v>
      </c>
      <c r="F1292" s="16" t="s">
        <v>3045</v>
      </c>
      <c r="G1292" s="16" t="str">
        <f>"28173"</f>
        <v>28173</v>
      </c>
    </row>
    <row r="1293" spans="1:7">
      <c r="A1293" s="9">
        <v>1291</v>
      </c>
      <c r="B1293" s="2" t="s">
        <v>1796</v>
      </c>
      <c r="C1293" s="2" t="s">
        <v>1801</v>
      </c>
      <c r="D1293" s="10" t="s">
        <v>2243</v>
      </c>
      <c r="E1293" s="2" t="s">
        <v>1802</v>
      </c>
      <c r="F1293" s="16" t="s">
        <v>3046</v>
      </c>
      <c r="G1293" s="16" t="str">
        <f>"490845"</f>
        <v>490845</v>
      </c>
    </row>
    <row r="1294" spans="1:7">
      <c r="A1294" s="9">
        <v>1292</v>
      </c>
      <c r="B1294" s="2" t="s">
        <v>1796</v>
      </c>
      <c r="C1294" s="2" t="s">
        <v>1801</v>
      </c>
      <c r="D1294" s="10" t="s">
        <v>2244</v>
      </c>
      <c r="E1294" s="2" t="s">
        <v>1803</v>
      </c>
      <c r="F1294" s="16" t="s">
        <v>3047</v>
      </c>
      <c r="G1294" s="16" t="str">
        <f>"22222"</f>
        <v>22222</v>
      </c>
    </row>
    <row r="1295" spans="1:7">
      <c r="A1295" s="9">
        <v>1293</v>
      </c>
      <c r="B1295" s="2" t="s">
        <v>1796</v>
      </c>
      <c r="C1295" s="2" t="s">
        <v>1805</v>
      </c>
      <c r="D1295" s="10" t="s">
        <v>2347</v>
      </c>
      <c r="E1295" s="2" t="s">
        <v>1804</v>
      </c>
      <c r="F1295" s="16" t="s">
        <v>3048</v>
      </c>
      <c r="G1295" s="16" t="str">
        <f>"75539"</f>
        <v>75539</v>
      </c>
    </row>
    <row r="1296" spans="1:7">
      <c r="A1296" s="9">
        <v>1294</v>
      </c>
      <c r="B1296" s="2" t="s">
        <v>1796</v>
      </c>
      <c r="C1296" s="2" t="s">
        <v>1805</v>
      </c>
      <c r="D1296" s="10" t="s">
        <v>2348</v>
      </c>
      <c r="E1296" s="2" t="s">
        <v>1806</v>
      </c>
      <c r="F1296" s="17" t="s">
        <v>3049</v>
      </c>
      <c r="G1296" s="17" t="str">
        <f>"82187"</f>
        <v>82187</v>
      </c>
    </row>
    <row r="1297" spans="1:7">
      <c r="A1297" s="9">
        <v>1295</v>
      </c>
      <c r="B1297" s="2" t="s">
        <v>1796</v>
      </c>
      <c r="C1297" s="2" t="s">
        <v>1808</v>
      </c>
      <c r="D1297" s="10" t="s">
        <v>2245</v>
      </c>
      <c r="E1297" s="2" t="s">
        <v>1807</v>
      </c>
      <c r="F1297" s="16" t="s">
        <v>3050</v>
      </c>
      <c r="G1297" s="16" t="str">
        <f>"252521"</f>
        <v>252521</v>
      </c>
    </row>
    <row r="1298" spans="1:7">
      <c r="A1298" s="9">
        <v>1296</v>
      </c>
      <c r="B1298" s="2" t="s">
        <v>1796</v>
      </c>
      <c r="C1298" s="2" t="s">
        <v>1808</v>
      </c>
      <c r="D1298" s="10" t="s">
        <v>2245</v>
      </c>
      <c r="E1298" s="2" t="s">
        <v>1809</v>
      </c>
      <c r="F1298" s="16" t="s">
        <v>3050</v>
      </c>
      <c r="G1298" s="16" t="str">
        <f>"252521"</f>
        <v>252521</v>
      </c>
    </row>
    <row r="1299" spans="1:7">
      <c r="A1299" s="9">
        <v>1297</v>
      </c>
      <c r="B1299" s="2" t="s">
        <v>1796</v>
      </c>
      <c r="C1299" s="2" t="s">
        <v>1808</v>
      </c>
      <c r="D1299" s="10" t="s">
        <v>2246</v>
      </c>
      <c r="E1299" s="2" t="s">
        <v>1810</v>
      </c>
      <c r="F1299" s="16" t="s">
        <v>3051</v>
      </c>
      <c r="G1299" s="16" t="str">
        <f>"30628"</f>
        <v>30628</v>
      </c>
    </row>
    <row r="1300" spans="1:7">
      <c r="A1300" s="9">
        <v>1298</v>
      </c>
      <c r="B1300" s="2" t="s">
        <v>1796</v>
      </c>
      <c r="C1300" s="2" t="s">
        <v>1812</v>
      </c>
      <c r="D1300" s="10" t="s">
        <v>2349</v>
      </c>
      <c r="E1300" s="2" t="s">
        <v>1811</v>
      </c>
      <c r="F1300" s="16" t="s">
        <v>3052</v>
      </c>
      <c r="G1300" s="16" t="str">
        <f>"94549"</f>
        <v>94549</v>
      </c>
    </row>
    <row r="1301" spans="1:7">
      <c r="A1301" s="9">
        <v>1299</v>
      </c>
      <c r="B1301" s="2" t="s">
        <v>1796</v>
      </c>
      <c r="C1301" s="2" t="s">
        <v>1812</v>
      </c>
      <c r="D1301" s="10" t="s">
        <v>2247</v>
      </c>
      <c r="E1301" s="2" t="s">
        <v>1813</v>
      </c>
      <c r="F1301" s="16" t="s">
        <v>3053</v>
      </c>
      <c r="G1301" s="16" t="str">
        <f>"2518"</f>
        <v>2518</v>
      </c>
    </row>
    <row r="1302" spans="1:7">
      <c r="A1302" s="9">
        <v>1300</v>
      </c>
      <c r="B1302" s="2" t="s">
        <v>1796</v>
      </c>
      <c r="C1302" s="2" t="s">
        <v>1812</v>
      </c>
      <c r="D1302" s="10" t="s">
        <v>2248</v>
      </c>
      <c r="E1302" s="2" t="s">
        <v>1814</v>
      </c>
      <c r="F1302" s="16" t="s">
        <v>3054</v>
      </c>
      <c r="G1302" s="16" t="str">
        <f>"34884"</f>
        <v>34884</v>
      </c>
    </row>
    <row r="1303" spans="1:7">
      <c r="A1303" s="9">
        <v>1301</v>
      </c>
      <c r="B1303" s="14" t="s">
        <v>3648</v>
      </c>
      <c r="C1303" s="14" t="s">
        <v>3649</v>
      </c>
      <c r="D1303" s="14" t="s">
        <v>3650</v>
      </c>
      <c r="E1303" s="14" t="s">
        <v>3651</v>
      </c>
      <c r="F1303" s="11" t="s">
        <v>3899</v>
      </c>
      <c r="G1303" s="11" t="str">
        <f>"97946"</f>
        <v>97946</v>
      </c>
    </row>
    <row r="1304" spans="1:7">
      <c r="A1304" s="9">
        <v>1302</v>
      </c>
      <c r="B1304" s="14" t="s">
        <v>3648</v>
      </c>
      <c r="C1304" s="14" t="s">
        <v>3649</v>
      </c>
      <c r="D1304" s="14" t="s">
        <v>3650</v>
      </c>
      <c r="E1304" s="14" t="s">
        <v>255</v>
      </c>
      <c r="F1304" s="11" t="s">
        <v>3899</v>
      </c>
      <c r="G1304" s="11" t="str">
        <f>"97946"</f>
        <v>97946</v>
      </c>
    </row>
    <row r="1305" spans="1:7">
      <c r="A1305" s="9">
        <v>1303</v>
      </c>
      <c r="B1305" s="14" t="s">
        <v>3648</v>
      </c>
      <c r="C1305" s="14" t="s">
        <v>3649</v>
      </c>
      <c r="D1305" s="14" t="s">
        <v>3650</v>
      </c>
      <c r="E1305" s="14" t="s">
        <v>3652</v>
      </c>
      <c r="F1305" s="11" t="s">
        <v>3899</v>
      </c>
      <c r="G1305" s="11" t="str">
        <f>"97946"</f>
        <v>97946</v>
      </c>
    </row>
    <row r="1306" spans="1:7">
      <c r="A1306" s="9">
        <v>1304</v>
      </c>
      <c r="B1306" s="14" t="s">
        <v>3648</v>
      </c>
      <c r="C1306" s="14" t="s">
        <v>3649</v>
      </c>
      <c r="D1306" s="14" t="s">
        <v>3650</v>
      </c>
      <c r="E1306" s="14" t="s">
        <v>3653</v>
      </c>
      <c r="F1306" s="11" t="s">
        <v>3899</v>
      </c>
      <c r="G1306" s="11" t="str">
        <f>"97946"</f>
        <v>97946</v>
      </c>
    </row>
    <row r="1307" spans="1:7">
      <c r="A1307" s="9">
        <v>1305</v>
      </c>
      <c r="B1307" s="14" t="s">
        <v>3648</v>
      </c>
      <c r="C1307" s="14" t="s">
        <v>3654</v>
      </c>
      <c r="D1307" s="14" t="s">
        <v>3655</v>
      </c>
      <c r="E1307" s="14" t="s">
        <v>3656</v>
      </c>
      <c r="F1307" s="11" t="s">
        <v>3900</v>
      </c>
      <c r="G1307" s="11" t="str">
        <f>"25251"</f>
        <v>25251</v>
      </c>
    </row>
    <row r="1308" spans="1:7">
      <c r="A1308" s="9">
        <v>1306</v>
      </c>
      <c r="B1308" s="14" t="s">
        <v>3648</v>
      </c>
      <c r="C1308" s="14" t="s">
        <v>3654</v>
      </c>
      <c r="D1308" s="14" t="s">
        <v>3657</v>
      </c>
      <c r="E1308" s="14" t="s">
        <v>3658</v>
      </c>
      <c r="F1308" s="11" t="s">
        <v>3901</v>
      </c>
      <c r="G1308" s="11" t="str">
        <f>"29879"</f>
        <v>29879</v>
      </c>
    </row>
    <row r="1309" spans="1:7">
      <c r="A1309" s="9">
        <v>1307</v>
      </c>
      <c r="B1309" s="14" t="s">
        <v>3648</v>
      </c>
      <c r="C1309" s="14" t="s">
        <v>3654</v>
      </c>
      <c r="D1309" s="14" t="s">
        <v>3659</v>
      </c>
      <c r="E1309" s="14" t="s">
        <v>3660</v>
      </c>
      <c r="F1309" s="11" t="s">
        <v>3902</v>
      </c>
      <c r="G1309" s="11" t="str">
        <f>"70574"</f>
        <v>70574</v>
      </c>
    </row>
    <row r="1310" spans="1:7">
      <c r="A1310" s="9">
        <v>1308</v>
      </c>
      <c r="B1310" s="14" t="s">
        <v>3648</v>
      </c>
      <c r="C1310" s="14" t="s">
        <v>3654</v>
      </c>
      <c r="D1310" s="14" t="s">
        <v>3661</v>
      </c>
      <c r="E1310" s="14" t="s">
        <v>3662</v>
      </c>
      <c r="F1310" s="11" t="s">
        <v>3903</v>
      </c>
      <c r="G1310" s="11" t="str">
        <f>"6390403"</f>
        <v>6390403</v>
      </c>
    </row>
    <row r="1311" spans="1:7">
      <c r="A1311" s="9">
        <v>1309</v>
      </c>
      <c r="B1311" s="14" t="s">
        <v>3648</v>
      </c>
      <c r="C1311" s="14" t="s">
        <v>3663</v>
      </c>
      <c r="D1311" s="14" t="s">
        <v>3664</v>
      </c>
      <c r="E1311" s="14" t="s">
        <v>3665</v>
      </c>
      <c r="F1311" s="11" t="s">
        <v>3904</v>
      </c>
      <c r="G1311" s="11" t="str">
        <f t="shared" ref="G1311:G1317" si="15">"76104"</f>
        <v>76104</v>
      </c>
    </row>
    <row r="1312" spans="1:7">
      <c r="A1312" s="9">
        <v>1310</v>
      </c>
      <c r="B1312" s="14" t="s">
        <v>3648</v>
      </c>
      <c r="C1312" s="14" t="s">
        <v>3663</v>
      </c>
      <c r="D1312" s="14" t="s">
        <v>3664</v>
      </c>
      <c r="E1312" s="14" t="s">
        <v>3666</v>
      </c>
      <c r="F1312" s="11" t="s">
        <v>3904</v>
      </c>
      <c r="G1312" s="11" t="str">
        <f t="shared" si="15"/>
        <v>76104</v>
      </c>
    </row>
    <row r="1313" spans="1:7">
      <c r="A1313" s="9">
        <v>1311</v>
      </c>
      <c r="B1313" s="14" t="s">
        <v>3648</v>
      </c>
      <c r="C1313" s="14" t="s">
        <v>3663</v>
      </c>
      <c r="D1313" s="14" t="s">
        <v>3664</v>
      </c>
      <c r="E1313" s="14" t="s">
        <v>3667</v>
      </c>
      <c r="F1313" s="11" t="s">
        <v>3904</v>
      </c>
      <c r="G1313" s="11" t="str">
        <f t="shared" si="15"/>
        <v>76104</v>
      </c>
    </row>
    <row r="1314" spans="1:7">
      <c r="A1314" s="9">
        <v>1312</v>
      </c>
      <c r="B1314" s="14" t="s">
        <v>3648</v>
      </c>
      <c r="C1314" s="14" t="s">
        <v>3663</v>
      </c>
      <c r="D1314" s="14" t="s">
        <v>3664</v>
      </c>
      <c r="E1314" s="14" t="s">
        <v>3668</v>
      </c>
      <c r="F1314" s="11" t="s">
        <v>3904</v>
      </c>
      <c r="G1314" s="11" t="str">
        <f t="shared" si="15"/>
        <v>76104</v>
      </c>
    </row>
    <row r="1315" spans="1:7">
      <c r="A1315" s="9">
        <v>1313</v>
      </c>
      <c r="B1315" s="14" t="s">
        <v>3648</v>
      </c>
      <c r="C1315" s="14" t="s">
        <v>3663</v>
      </c>
      <c r="D1315" s="14" t="s">
        <v>3664</v>
      </c>
      <c r="E1315" s="14" t="s">
        <v>3669</v>
      </c>
      <c r="F1315" s="11" t="s">
        <v>3904</v>
      </c>
      <c r="G1315" s="11" t="str">
        <f t="shared" si="15"/>
        <v>76104</v>
      </c>
    </row>
    <row r="1316" spans="1:7">
      <c r="A1316" s="9">
        <v>1314</v>
      </c>
      <c r="B1316" s="14" t="s">
        <v>3648</v>
      </c>
      <c r="C1316" s="14" t="s">
        <v>3663</v>
      </c>
      <c r="D1316" s="14" t="s">
        <v>3664</v>
      </c>
      <c r="E1316" s="14" t="s">
        <v>3670</v>
      </c>
      <c r="F1316" s="11" t="s">
        <v>3904</v>
      </c>
      <c r="G1316" s="11" t="str">
        <f t="shared" si="15"/>
        <v>76104</v>
      </c>
    </row>
    <row r="1317" spans="1:7">
      <c r="A1317" s="9">
        <v>1315</v>
      </c>
      <c r="B1317" s="14" t="s">
        <v>3648</v>
      </c>
      <c r="C1317" s="14" t="s">
        <v>3663</v>
      </c>
      <c r="D1317" s="14" t="s">
        <v>3664</v>
      </c>
      <c r="E1317" s="14" t="s">
        <v>3671</v>
      </c>
      <c r="F1317" s="11" t="s">
        <v>3904</v>
      </c>
      <c r="G1317" s="11" t="str">
        <f t="shared" si="15"/>
        <v>76104</v>
      </c>
    </row>
    <row r="1318" spans="1:7" ht="37.5">
      <c r="A1318" s="9">
        <v>1316</v>
      </c>
      <c r="B1318" s="14" t="s">
        <v>3648</v>
      </c>
      <c r="C1318" s="14" t="s">
        <v>3663</v>
      </c>
      <c r="D1318" s="14" t="s">
        <v>2350</v>
      </c>
      <c r="E1318" s="14" t="s">
        <v>3672</v>
      </c>
      <c r="F1318" s="11" t="s">
        <v>3055</v>
      </c>
      <c r="G1318" s="11" t="str">
        <f>"31506"</f>
        <v>31506</v>
      </c>
    </row>
    <row r="1319" spans="1:7">
      <c r="A1319" s="9">
        <v>1317</v>
      </c>
      <c r="B1319" s="14" t="s">
        <v>3648</v>
      </c>
      <c r="C1319" s="14" t="s">
        <v>3663</v>
      </c>
      <c r="D1319" s="14" t="s">
        <v>2350</v>
      </c>
      <c r="E1319" s="14" t="s">
        <v>3673</v>
      </c>
      <c r="F1319" s="11" t="s">
        <v>3055</v>
      </c>
      <c r="G1319" s="11" t="str">
        <f>"31506"</f>
        <v>31506</v>
      </c>
    </row>
    <row r="1320" spans="1:7">
      <c r="A1320" s="9">
        <v>1318</v>
      </c>
      <c r="B1320" s="2" t="s">
        <v>1817</v>
      </c>
      <c r="C1320" s="2" t="s">
        <v>1816</v>
      </c>
      <c r="D1320" s="10" t="s">
        <v>2350</v>
      </c>
      <c r="E1320" s="2" t="s">
        <v>1815</v>
      </c>
      <c r="F1320" s="16" t="s">
        <v>3055</v>
      </c>
      <c r="G1320" s="16" t="str">
        <f>"31506"</f>
        <v>31506</v>
      </c>
    </row>
    <row r="1321" spans="1:7">
      <c r="A1321" s="9">
        <v>1319</v>
      </c>
      <c r="B1321" s="2" t="s">
        <v>1817</v>
      </c>
      <c r="C1321" s="2" t="s">
        <v>1819</v>
      </c>
      <c r="D1321" s="10" t="s">
        <v>393</v>
      </c>
      <c r="E1321" s="2" t="s">
        <v>1818</v>
      </c>
      <c r="F1321" s="16" t="s">
        <v>3056</v>
      </c>
      <c r="G1321" s="16" t="str">
        <f>"20025"</f>
        <v>20025</v>
      </c>
    </row>
    <row r="1322" spans="1:7">
      <c r="A1322" s="9">
        <v>1320</v>
      </c>
      <c r="B1322" s="2" t="s">
        <v>1817</v>
      </c>
      <c r="C1322" s="2" t="s">
        <v>1819</v>
      </c>
      <c r="D1322" s="10" t="s">
        <v>393</v>
      </c>
      <c r="E1322" s="2" t="s">
        <v>1820</v>
      </c>
      <c r="F1322" s="16" t="s">
        <v>3056</v>
      </c>
      <c r="G1322" s="16" t="str">
        <f>"20025"</f>
        <v>20025</v>
      </c>
    </row>
    <row r="1323" spans="1:7">
      <c r="A1323" s="9">
        <v>1321</v>
      </c>
      <c r="B1323" s="4" t="s">
        <v>3674</v>
      </c>
      <c r="C1323" s="4" t="s">
        <v>3675</v>
      </c>
      <c r="D1323" s="4" t="s">
        <v>3676</v>
      </c>
      <c r="E1323" s="4" t="s">
        <v>3677</v>
      </c>
      <c r="F1323" s="11" t="s">
        <v>3905</v>
      </c>
      <c r="G1323" s="11" t="str">
        <f>"87595"</f>
        <v>87595</v>
      </c>
    </row>
    <row r="1324" spans="1:7">
      <c r="A1324" s="9">
        <v>1322</v>
      </c>
      <c r="B1324" s="4" t="s">
        <v>3674</v>
      </c>
      <c r="C1324" s="4" t="s">
        <v>3675</v>
      </c>
      <c r="D1324" s="4" t="s">
        <v>3678</v>
      </c>
      <c r="E1324" s="4" t="s">
        <v>3679</v>
      </c>
      <c r="F1324" s="11" t="s">
        <v>3906</v>
      </c>
      <c r="G1324" s="11" t="str">
        <f>"93456"</f>
        <v>93456</v>
      </c>
    </row>
    <row r="1325" spans="1:7" ht="37.5">
      <c r="A1325" s="9">
        <v>1323</v>
      </c>
      <c r="B1325" s="2" t="s">
        <v>1823</v>
      </c>
      <c r="C1325" s="2" t="s">
        <v>1822</v>
      </c>
      <c r="D1325" s="10" t="s">
        <v>1824</v>
      </c>
      <c r="E1325" s="2" t="s">
        <v>1821</v>
      </c>
      <c r="F1325" s="17" t="s">
        <v>3057</v>
      </c>
      <c r="G1325" s="17" t="str">
        <f>"11737"</f>
        <v>11737</v>
      </c>
    </row>
    <row r="1326" spans="1:7" ht="37.5">
      <c r="A1326" s="9">
        <v>1324</v>
      </c>
      <c r="B1326" s="2" t="s">
        <v>1823</v>
      </c>
      <c r="C1326" s="2" t="s">
        <v>1826</v>
      </c>
      <c r="D1326" s="10" t="s">
        <v>1827</v>
      </c>
      <c r="E1326" s="2" t="s">
        <v>1825</v>
      </c>
      <c r="F1326" s="17" t="s">
        <v>3058</v>
      </c>
      <c r="G1326" s="17" t="str">
        <f>"25280"</f>
        <v>25280</v>
      </c>
    </row>
    <row r="1327" spans="1:7">
      <c r="A1327" s="9">
        <v>1325</v>
      </c>
      <c r="B1327" s="2" t="s">
        <v>1823</v>
      </c>
      <c r="C1327" s="2" t="s">
        <v>1826</v>
      </c>
      <c r="D1327" s="10" t="s">
        <v>2249</v>
      </c>
      <c r="E1327" s="2" t="s">
        <v>1828</v>
      </c>
      <c r="F1327" s="16" t="s">
        <v>3059</v>
      </c>
      <c r="G1327" s="16" t="str">
        <f>"33100"</f>
        <v>33100</v>
      </c>
    </row>
    <row r="1328" spans="1:7" ht="37.5">
      <c r="A1328" s="9">
        <v>1326</v>
      </c>
      <c r="B1328" s="2" t="s">
        <v>1823</v>
      </c>
      <c r="C1328" s="2" t="s">
        <v>1830</v>
      </c>
      <c r="D1328" s="10" t="s">
        <v>2250</v>
      </c>
      <c r="E1328" s="2" t="s">
        <v>1829</v>
      </c>
      <c r="F1328" s="17" t="s">
        <v>3060</v>
      </c>
      <c r="G1328" s="17" t="str">
        <f>"13937"</f>
        <v>13937</v>
      </c>
    </row>
    <row r="1329" spans="1:7" ht="37.5">
      <c r="A1329" s="9">
        <v>1327</v>
      </c>
      <c r="B1329" s="2" t="s">
        <v>1823</v>
      </c>
      <c r="C1329" s="2" t="s">
        <v>1830</v>
      </c>
      <c r="D1329" s="10" t="s">
        <v>2251</v>
      </c>
      <c r="E1329" s="2" t="s">
        <v>1831</v>
      </c>
      <c r="F1329" s="17" t="s">
        <v>3061</v>
      </c>
      <c r="G1329" s="17" t="str">
        <f>"94781"</f>
        <v>94781</v>
      </c>
    </row>
    <row r="1330" spans="1:7">
      <c r="A1330" s="9">
        <v>1328</v>
      </c>
      <c r="B1330" s="2" t="s">
        <v>1823</v>
      </c>
      <c r="C1330" s="2" t="s">
        <v>1833</v>
      </c>
      <c r="D1330" s="10" t="s">
        <v>1834</v>
      </c>
      <c r="E1330" s="2" t="s">
        <v>1832</v>
      </c>
      <c r="F1330" s="16" t="s">
        <v>3062</v>
      </c>
      <c r="G1330" s="16" t="str">
        <f>"16789"</f>
        <v>16789</v>
      </c>
    </row>
    <row r="1331" spans="1:7" ht="37.5">
      <c r="A1331" s="9">
        <v>1329</v>
      </c>
      <c r="B1331" s="2" t="s">
        <v>1823</v>
      </c>
      <c r="C1331" s="2" t="s">
        <v>1833</v>
      </c>
      <c r="D1331" s="10" t="s">
        <v>2252</v>
      </c>
      <c r="E1331" s="2" t="s">
        <v>1835</v>
      </c>
      <c r="F1331" s="17" t="s">
        <v>3063</v>
      </c>
      <c r="G1331" s="17" t="str">
        <f>"59827"</f>
        <v>59827</v>
      </c>
    </row>
    <row r="1332" spans="1:7">
      <c r="A1332" s="9">
        <v>1330</v>
      </c>
      <c r="B1332" s="2" t="s">
        <v>1823</v>
      </c>
      <c r="C1332" s="2" t="s">
        <v>1833</v>
      </c>
      <c r="D1332" s="10" t="s">
        <v>2253</v>
      </c>
      <c r="E1332" s="2" t="s">
        <v>1836</v>
      </c>
      <c r="F1332" s="16" t="s">
        <v>3064</v>
      </c>
      <c r="G1332" s="16" t="str">
        <f>"58442"</f>
        <v>58442</v>
      </c>
    </row>
    <row r="1333" spans="1:7">
      <c r="A1333" s="9">
        <v>1331</v>
      </c>
      <c r="B1333" s="2" t="s">
        <v>1823</v>
      </c>
      <c r="C1333" s="2" t="s">
        <v>1838</v>
      </c>
      <c r="D1333" s="10" t="s">
        <v>1839</v>
      </c>
      <c r="E1333" s="2" t="s">
        <v>1837</v>
      </c>
      <c r="F1333" s="17" t="s">
        <v>3065</v>
      </c>
      <c r="G1333" s="17" t="str">
        <f>"88860"</f>
        <v>88860</v>
      </c>
    </row>
    <row r="1334" spans="1:7">
      <c r="A1334" s="9">
        <v>1332</v>
      </c>
      <c r="B1334" s="2" t="s">
        <v>1823</v>
      </c>
      <c r="C1334" s="2" t="s">
        <v>1838</v>
      </c>
      <c r="D1334" s="10" t="s">
        <v>1841</v>
      </c>
      <c r="E1334" s="2" t="s">
        <v>1840</v>
      </c>
      <c r="F1334" s="16" t="s">
        <v>3066</v>
      </c>
      <c r="G1334" s="16" t="str">
        <f>"82217"</f>
        <v>82217</v>
      </c>
    </row>
    <row r="1335" spans="1:7">
      <c r="A1335" s="9">
        <v>1333</v>
      </c>
      <c r="B1335" s="2" t="s">
        <v>1823</v>
      </c>
      <c r="C1335" s="2" t="s">
        <v>1843</v>
      </c>
      <c r="D1335" s="10" t="s">
        <v>2254</v>
      </c>
      <c r="E1335" s="2" t="s">
        <v>1842</v>
      </c>
      <c r="F1335" s="16" t="s">
        <v>3067</v>
      </c>
      <c r="G1335" s="16" t="str">
        <f>"93406"</f>
        <v>93406</v>
      </c>
    </row>
    <row r="1336" spans="1:7">
      <c r="A1336" s="9">
        <v>1334</v>
      </c>
      <c r="B1336" s="2" t="s">
        <v>1823</v>
      </c>
      <c r="C1336" s="2" t="s">
        <v>1843</v>
      </c>
      <c r="D1336" s="10" t="s">
        <v>2255</v>
      </c>
      <c r="E1336" s="2" t="s">
        <v>1844</v>
      </c>
      <c r="F1336" s="16" t="s">
        <v>3068</v>
      </c>
      <c r="G1336" s="16" t="str">
        <f>"64212"</f>
        <v>64212</v>
      </c>
    </row>
    <row r="1337" spans="1:7" ht="37.5">
      <c r="A1337" s="9">
        <v>1335</v>
      </c>
      <c r="B1337" s="2" t="s">
        <v>1846</v>
      </c>
      <c r="C1337" s="2" t="s">
        <v>1822</v>
      </c>
      <c r="D1337" s="10" t="s">
        <v>2256</v>
      </c>
      <c r="E1337" s="2" t="s">
        <v>1845</v>
      </c>
      <c r="F1337" s="17" t="s">
        <v>3069</v>
      </c>
      <c r="G1337" s="17" t="str">
        <f>"79716"</f>
        <v>79716</v>
      </c>
    </row>
    <row r="1338" spans="1:7">
      <c r="A1338" s="9">
        <v>1336</v>
      </c>
      <c r="B1338" s="13" t="s">
        <v>3680</v>
      </c>
      <c r="C1338" s="13" t="s">
        <v>3681</v>
      </c>
      <c r="D1338" s="13" t="s">
        <v>3682</v>
      </c>
      <c r="E1338" s="13" t="s">
        <v>3683</v>
      </c>
      <c r="F1338" s="11" t="s">
        <v>3907</v>
      </c>
      <c r="G1338" s="11" t="str">
        <f>"69597"</f>
        <v>69597</v>
      </c>
    </row>
    <row r="1339" spans="1:7">
      <c r="A1339" s="9">
        <v>1337</v>
      </c>
      <c r="B1339" s="13" t="s">
        <v>3680</v>
      </c>
      <c r="C1339" s="13" t="s">
        <v>3684</v>
      </c>
      <c r="D1339" s="13" t="s">
        <v>3685</v>
      </c>
      <c r="E1339" s="13" t="s">
        <v>3686</v>
      </c>
      <c r="F1339" s="11" t="s">
        <v>3908</v>
      </c>
      <c r="G1339" s="11" t="str">
        <f>"80528"</f>
        <v>80528</v>
      </c>
    </row>
    <row r="1340" spans="1:7">
      <c r="A1340" s="9">
        <v>1338</v>
      </c>
      <c r="B1340" s="13" t="s">
        <v>3680</v>
      </c>
      <c r="C1340" s="13" t="s">
        <v>3687</v>
      </c>
      <c r="D1340" s="13" t="s">
        <v>2259</v>
      </c>
      <c r="E1340" s="13" t="s">
        <v>3688</v>
      </c>
      <c r="F1340" s="11" t="s">
        <v>3074</v>
      </c>
      <c r="G1340" s="11" t="str">
        <f>"18655"</f>
        <v>18655</v>
      </c>
    </row>
    <row r="1341" spans="1:7">
      <c r="A1341" s="9">
        <v>1339</v>
      </c>
      <c r="B1341" s="13" t="s">
        <v>3680</v>
      </c>
      <c r="C1341" s="13" t="s">
        <v>3687</v>
      </c>
      <c r="D1341" s="13" t="s">
        <v>1854</v>
      </c>
      <c r="E1341" s="13" t="s">
        <v>3689</v>
      </c>
      <c r="F1341" s="11" t="s">
        <v>3073</v>
      </c>
      <c r="G1341" s="11" t="str">
        <f>"56814"</f>
        <v>56814</v>
      </c>
    </row>
    <row r="1342" spans="1:7">
      <c r="A1342" s="9">
        <v>1340</v>
      </c>
      <c r="B1342" s="2" t="s">
        <v>1849</v>
      </c>
      <c r="C1342" s="2" t="s">
        <v>1848</v>
      </c>
      <c r="D1342" s="10" t="s">
        <v>1850</v>
      </c>
      <c r="E1342" s="2" t="s">
        <v>1847</v>
      </c>
      <c r="F1342" s="16" t="s">
        <v>3070</v>
      </c>
      <c r="G1342" s="16" t="str">
        <f>"17410"</f>
        <v>17410</v>
      </c>
    </row>
    <row r="1343" spans="1:7">
      <c r="A1343" s="9">
        <v>1341</v>
      </c>
      <c r="B1343" s="2" t="s">
        <v>1849</v>
      </c>
      <c r="C1343" s="2" t="s">
        <v>1848</v>
      </c>
      <c r="D1343" s="10" t="s">
        <v>2257</v>
      </c>
      <c r="E1343" s="2" t="s">
        <v>1851</v>
      </c>
      <c r="F1343" s="16" t="s">
        <v>3071</v>
      </c>
      <c r="G1343" s="16" t="str">
        <f>"81939"</f>
        <v>81939</v>
      </c>
    </row>
    <row r="1344" spans="1:7">
      <c r="A1344" s="9">
        <v>1342</v>
      </c>
      <c r="B1344" s="2" t="s">
        <v>1849</v>
      </c>
      <c r="C1344" s="2" t="s">
        <v>1848</v>
      </c>
      <c r="D1344" s="10" t="s">
        <v>2258</v>
      </c>
      <c r="E1344" s="2" t="s">
        <v>1190</v>
      </c>
      <c r="F1344" s="16" t="s">
        <v>3072</v>
      </c>
      <c r="G1344" s="16" t="str">
        <f>"64111"</f>
        <v>64111</v>
      </c>
    </row>
    <row r="1345" spans="1:7">
      <c r="A1345" s="9">
        <v>1343</v>
      </c>
      <c r="B1345" s="2" t="s">
        <v>1849</v>
      </c>
      <c r="C1345" s="2" t="s">
        <v>1853</v>
      </c>
      <c r="D1345" s="10" t="s">
        <v>1854</v>
      </c>
      <c r="E1345" s="2" t="s">
        <v>1852</v>
      </c>
      <c r="F1345" s="16" t="s">
        <v>3073</v>
      </c>
      <c r="G1345" s="16" t="str">
        <f>"56814"</f>
        <v>56814</v>
      </c>
    </row>
    <row r="1346" spans="1:7">
      <c r="A1346" s="9">
        <v>1344</v>
      </c>
      <c r="B1346" s="2" t="s">
        <v>1849</v>
      </c>
      <c r="C1346" s="2" t="s">
        <v>1853</v>
      </c>
      <c r="D1346" s="10" t="s">
        <v>2259</v>
      </c>
      <c r="E1346" s="2" t="s">
        <v>1241</v>
      </c>
      <c r="F1346" s="16" t="s">
        <v>3074</v>
      </c>
      <c r="G1346" s="16" t="str">
        <f>"18655"</f>
        <v>18655</v>
      </c>
    </row>
    <row r="1347" spans="1:7">
      <c r="A1347" s="9">
        <v>1345</v>
      </c>
      <c r="B1347" s="2" t="s">
        <v>1849</v>
      </c>
      <c r="C1347" s="2" t="s">
        <v>1856</v>
      </c>
      <c r="D1347" s="10" t="s">
        <v>1857</v>
      </c>
      <c r="E1347" s="2" t="s">
        <v>1855</v>
      </c>
      <c r="F1347" s="16" t="s">
        <v>3075</v>
      </c>
      <c r="G1347" s="16" t="str">
        <f>"T30866"</f>
        <v>T30866</v>
      </c>
    </row>
    <row r="1348" spans="1:7">
      <c r="A1348" s="9">
        <v>1346</v>
      </c>
      <c r="B1348" s="2" t="s">
        <v>1849</v>
      </c>
      <c r="C1348" s="2" t="s">
        <v>1856</v>
      </c>
      <c r="D1348" s="10" t="s">
        <v>1859</v>
      </c>
      <c r="E1348" s="2" t="s">
        <v>1858</v>
      </c>
      <c r="F1348" s="16" t="s">
        <v>3076</v>
      </c>
      <c r="G1348" s="16" t="str">
        <f>"7464"</f>
        <v>7464</v>
      </c>
    </row>
    <row r="1349" spans="1:7">
      <c r="A1349" s="9">
        <v>1347</v>
      </c>
      <c r="B1349" s="2" t="s">
        <v>1849</v>
      </c>
      <c r="C1349" s="2" t="s">
        <v>1861</v>
      </c>
      <c r="D1349" s="10" t="s">
        <v>1862</v>
      </c>
      <c r="E1349" s="2" t="s">
        <v>1860</v>
      </c>
      <c r="F1349" s="16" t="s">
        <v>3077</v>
      </c>
      <c r="G1349" s="16" t="str">
        <f>"49836"</f>
        <v>49836</v>
      </c>
    </row>
    <row r="1350" spans="1:7">
      <c r="A1350" s="9">
        <v>1348</v>
      </c>
      <c r="B1350" s="2" t="s">
        <v>1849</v>
      </c>
      <c r="C1350" s="2" t="s">
        <v>1861</v>
      </c>
      <c r="D1350" s="10" t="s">
        <v>2260</v>
      </c>
      <c r="E1350" s="2" t="s">
        <v>1863</v>
      </c>
      <c r="F1350" s="16" t="s">
        <v>3078</v>
      </c>
      <c r="G1350" s="16" t="str">
        <f>"77991"</f>
        <v>77991</v>
      </c>
    </row>
    <row r="1351" spans="1:7">
      <c r="A1351" s="9">
        <v>1349</v>
      </c>
      <c r="B1351" s="2" t="s">
        <v>1849</v>
      </c>
      <c r="C1351" s="2" t="s">
        <v>1865</v>
      </c>
      <c r="D1351" s="10" t="s">
        <v>2261</v>
      </c>
      <c r="E1351" s="2" t="s">
        <v>1864</v>
      </c>
      <c r="F1351" s="16" t="s">
        <v>3079</v>
      </c>
      <c r="G1351" s="16" t="str">
        <f>"2505"</f>
        <v>2505</v>
      </c>
    </row>
    <row r="1352" spans="1:7">
      <c r="A1352" s="9">
        <v>1350</v>
      </c>
      <c r="B1352" s="2" t="s">
        <v>1849</v>
      </c>
      <c r="C1352" s="2" t="s">
        <v>1865</v>
      </c>
      <c r="D1352" s="10" t="s">
        <v>2262</v>
      </c>
      <c r="E1352" s="2" t="s">
        <v>1866</v>
      </c>
      <c r="F1352" s="16" t="s">
        <v>3080</v>
      </c>
      <c r="G1352" s="16" t="str">
        <f>"0511"</f>
        <v>0511</v>
      </c>
    </row>
    <row r="1353" spans="1:7">
      <c r="A1353" s="9">
        <v>1351</v>
      </c>
      <c r="B1353" s="2" t="s">
        <v>1849</v>
      </c>
      <c r="C1353" s="2" t="s">
        <v>1865</v>
      </c>
      <c r="D1353" s="10" t="s">
        <v>2262</v>
      </c>
      <c r="E1353" s="2" t="s">
        <v>1867</v>
      </c>
      <c r="F1353" s="16" t="s">
        <v>3080</v>
      </c>
      <c r="G1353" s="16" t="str">
        <f>"0511"</f>
        <v>0511</v>
      </c>
    </row>
    <row r="1354" spans="1:7">
      <c r="A1354" s="9">
        <v>1352</v>
      </c>
      <c r="B1354" s="2" t="s">
        <v>1849</v>
      </c>
      <c r="C1354" s="2" t="s">
        <v>1869</v>
      </c>
      <c r="D1354" s="10" t="s">
        <v>2241</v>
      </c>
      <c r="E1354" s="2" t="s">
        <v>1868</v>
      </c>
      <c r="F1354" s="16" t="s">
        <v>3081</v>
      </c>
      <c r="G1354" s="16" t="str">
        <f>"70392"</f>
        <v>70392</v>
      </c>
    </row>
    <row r="1355" spans="1:7">
      <c r="A1355" s="9">
        <v>1353</v>
      </c>
      <c r="B1355" s="2" t="s">
        <v>1849</v>
      </c>
      <c r="C1355" s="2" t="s">
        <v>1869</v>
      </c>
      <c r="D1355" s="10" t="s">
        <v>2263</v>
      </c>
      <c r="E1355" s="2" t="s">
        <v>1870</v>
      </c>
      <c r="F1355" s="16" t="s">
        <v>3082</v>
      </c>
      <c r="G1355" s="16" t="str">
        <f>"85432"</f>
        <v>85432</v>
      </c>
    </row>
    <row r="1356" spans="1:7">
      <c r="A1356" s="9">
        <v>1354</v>
      </c>
      <c r="B1356" s="2" t="s">
        <v>1849</v>
      </c>
      <c r="C1356" s="2" t="s">
        <v>1869</v>
      </c>
      <c r="D1356" s="10" t="s">
        <v>2264</v>
      </c>
      <c r="E1356" s="2" t="s">
        <v>1871</v>
      </c>
      <c r="F1356" s="16" t="s">
        <v>3083</v>
      </c>
      <c r="G1356" s="16" t="str">
        <f>"2527"</f>
        <v>2527</v>
      </c>
    </row>
    <row r="1357" spans="1:7">
      <c r="A1357" s="9">
        <v>1355</v>
      </c>
      <c r="B1357" s="2" t="s">
        <v>1849</v>
      </c>
      <c r="C1357" s="2" t="s">
        <v>1869</v>
      </c>
      <c r="D1357" s="10" t="s">
        <v>2265</v>
      </c>
      <c r="E1357" s="2" t="s">
        <v>1872</v>
      </c>
      <c r="F1357" s="16" t="s">
        <v>3084</v>
      </c>
      <c r="G1357" s="16" t="str">
        <f>"63328"</f>
        <v>63328</v>
      </c>
    </row>
    <row r="1358" spans="1:7">
      <c r="A1358" s="9">
        <v>1356</v>
      </c>
      <c r="B1358" s="2" t="s">
        <v>1849</v>
      </c>
      <c r="C1358" s="2" t="s">
        <v>1874</v>
      </c>
      <c r="D1358" s="10" t="s">
        <v>1875</v>
      </c>
      <c r="E1358" s="2" t="s">
        <v>1873</v>
      </c>
      <c r="F1358" s="16" t="s">
        <v>3085</v>
      </c>
      <c r="G1358" s="16" t="str">
        <f>"21917"</f>
        <v>21917</v>
      </c>
    </row>
    <row r="1359" spans="1:7">
      <c r="A1359" s="9">
        <v>1357</v>
      </c>
      <c r="B1359" s="14" t="s">
        <v>3690</v>
      </c>
      <c r="C1359" s="14" t="s">
        <v>3691</v>
      </c>
      <c r="D1359" s="14" t="s">
        <v>3692</v>
      </c>
      <c r="E1359" s="14" t="s">
        <v>3693</v>
      </c>
      <c r="F1359" s="11" t="s">
        <v>3909</v>
      </c>
      <c r="G1359" s="11" t="str">
        <f>"57349"</f>
        <v>57349</v>
      </c>
    </row>
    <row r="1360" spans="1:7">
      <c r="A1360" s="9">
        <v>1358</v>
      </c>
      <c r="B1360" s="14" t="s">
        <v>3690</v>
      </c>
      <c r="C1360" s="14" t="s">
        <v>3694</v>
      </c>
      <c r="D1360" s="14" t="s">
        <v>2353</v>
      </c>
      <c r="E1360" s="14" t="s">
        <v>3695</v>
      </c>
      <c r="F1360" s="11" t="s">
        <v>3094</v>
      </c>
      <c r="G1360" s="11" t="str">
        <f>"39375"</f>
        <v>39375</v>
      </c>
    </row>
    <row r="1361" spans="1:7">
      <c r="A1361" s="9">
        <v>1359</v>
      </c>
      <c r="B1361" s="14" t="s">
        <v>3690</v>
      </c>
      <c r="C1361" s="14" t="s">
        <v>3696</v>
      </c>
      <c r="D1361" s="14" t="s">
        <v>2353</v>
      </c>
      <c r="E1361" s="14" t="s">
        <v>3697</v>
      </c>
      <c r="F1361" s="11" t="s">
        <v>3094</v>
      </c>
      <c r="G1361" s="11" t="str">
        <f>"39375"</f>
        <v>39375</v>
      </c>
    </row>
    <row r="1362" spans="1:7">
      <c r="A1362" s="9">
        <v>1360</v>
      </c>
      <c r="B1362" s="2" t="s">
        <v>1878</v>
      </c>
      <c r="C1362" s="2" t="s">
        <v>1877</v>
      </c>
      <c r="D1362" s="10" t="s">
        <v>2351</v>
      </c>
      <c r="E1362" s="2" t="s">
        <v>1876</v>
      </c>
      <c r="F1362" s="16" t="s">
        <v>3086</v>
      </c>
      <c r="G1362" s="16" t="str">
        <f>"12345"</f>
        <v>12345</v>
      </c>
    </row>
    <row r="1363" spans="1:7">
      <c r="A1363" s="9">
        <v>1361</v>
      </c>
      <c r="B1363" s="2" t="s">
        <v>1878</v>
      </c>
      <c r="C1363" s="2" t="s">
        <v>1877</v>
      </c>
      <c r="D1363" s="10" t="s">
        <v>2351</v>
      </c>
      <c r="E1363" s="2" t="s">
        <v>1879</v>
      </c>
      <c r="F1363" s="16" t="s">
        <v>3086</v>
      </c>
      <c r="G1363" s="16" t="str">
        <f>"12345"</f>
        <v>12345</v>
      </c>
    </row>
    <row r="1364" spans="1:7">
      <c r="A1364" s="9">
        <v>1362</v>
      </c>
      <c r="B1364" s="2" t="s">
        <v>1878</v>
      </c>
      <c r="C1364" s="2" t="s">
        <v>1877</v>
      </c>
      <c r="D1364" s="10" t="s">
        <v>2266</v>
      </c>
      <c r="E1364" s="2" t="s">
        <v>1880</v>
      </c>
      <c r="F1364" s="16" t="s">
        <v>3087</v>
      </c>
      <c r="G1364" s="16" t="str">
        <f>"79570"</f>
        <v>79570</v>
      </c>
    </row>
    <row r="1365" spans="1:7">
      <c r="A1365" s="9">
        <v>1363</v>
      </c>
      <c r="B1365" s="2" t="s">
        <v>1878</v>
      </c>
      <c r="C1365" s="2" t="s">
        <v>1877</v>
      </c>
      <c r="D1365" s="10" t="s">
        <v>2266</v>
      </c>
      <c r="E1365" s="2" t="s">
        <v>1881</v>
      </c>
      <c r="F1365" s="16" t="s">
        <v>3087</v>
      </c>
      <c r="G1365" s="16" t="str">
        <f>"79570"</f>
        <v>79570</v>
      </c>
    </row>
    <row r="1366" spans="1:7">
      <c r="A1366" s="9">
        <v>1364</v>
      </c>
      <c r="B1366" s="2" t="s">
        <v>1878</v>
      </c>
      <c r="C1366" s="2" t="s">
        <v>1877</v>
      </c>
      <c r="D1366" s="10" t="s">
        <v>2266</v>
      </c>
      <c r="E1366" s="2" t="s">
        <v>1882</v>
      </c>
      <c r="F1366" s="16" t="s">
        <v>3087</v>
      </c>
      <c r="G1366" s="16" t="str">
        <f>"79570"</f>
        <v>79570</v>
      </c>
    </row>
    <row r="1367" spans="1:7">
      <c r="A1367" s="9">
        <v>1365</v>
      </c>
      <c r="B1367" s="2" t="s">
        <v>1878</v>
      </c>
      <c r="C1367" s="2" t="s">
        <v>1877</v>
      </c>
      <c r="D1367" s="10" t="s">
        <v>2266</v>
      </c>
      <c r="E1367" s="2" t="s">
        <v>1883</v>
      </c>
      <c r="F1367" s="16" t="s">
        <v>3087</v>
      </c>
      <c r="G1367" s="16" t="str">
        <f>"79570"</f>
        <v>79570</v>
      </c>
    </row>
    <row r="1368" spans="1:7">
      <c r="A1368" s="9">
        <v>1366</v>
      </c>
      <c r="B1368" s="2" t="s">
        <v>1878</v>
      </c>
      <c r="C1368" s="2" t="s">
        <v>1885</v>
      </c>
      <c r="D1368" s="10" t="s">
        <v>2267</v>
      </c>
      <c r="E1368" s="2" t="s">
        <v>1884</v>
      </c>
      <c r="F1368" s="16" t="s">
        <v>3088</v>
      </c>
      <c r="G1368" s="16" t="str">
        <f t="shared" ref="G1368:G1373" si="16">"56293"</f>
        <v>56293</v>
      </c>
    </row>
    <row r="1369" spans="1:7">
      <c r="A1369" s="9">
        <v>1367</v>
      </c>
      <c r="B1369" s="2" t="s">
        <v>1878</v>
      </c>
      <c r="C1369" s="2" t="s">
        <v>1885</v>
      </c>
      <c r="D1369" s="10" t="s">
        <v>2267</v>
      </c>
      <c r="E1369" s="2" t="s">
        <v>1886</v>
      </c>
      <c r="F1369" s="16" t="s">
        <v>3088</v>
      </c>
      <c r="G1369" s="16" t="str">
        <f t="shared" si="16"/>
        <v>56293</v>
      </c>
    </row>
    <row r="1370" spans="1:7">
      <c r="A1370" s="9">
        <v>1368</v>
      </c>
      <c r="B1370" s="2" t="s">
        <v>1878</v>
      </c>
      <c r="C1370" s="2" t="s">
        <v>1885</v>
      </c>
      <c r="D1370" s="10" t="s">
        <v>2267</v>
      </c>
      <c r="E1370" s="2" t="s">
        <v>1887</v>
      </c>
      <c r="F1370" s="16" t="s">
        <v>3088</v>
      </c>
      <c r="G1370" s="16" t="str">
        <f t="shared" si="16"/>
        <v>56293</v>
      </c>
    </row>
    <row r="1371" spans="1:7">
      <c r="A1371" s="9">
        <v>1369</v>
      </c>
      <c r="B1371" s="2" t="s">
        <v>1878</v>
      </c>
      <c r="C1371" s="2" t="s">
        <v>1885</v>
      </c>
      <c r="D1371" s="10" t="s">
        <v>2267</v>
      </c>
      <c r="E1371" s="2" t="s">
        <v>1888</v>
      </c>
      <c r="F1371" s="16" t="s">
        <v>3088</v>
      </c>
      <c r="G1371" s="16" t="str">
        <f t="shared" si="16"/>
        <v>56293</v>
      </c>
    </row>
    <row r="1372" spans="1:7">
      <c r="A1372" s="9">
        <v>1370</v>
      </c>
      <c r="B1372" s="2" t="s">
        <v>1878</v>
      </c>
      <c r="C1372" s="2" t="s">
        <v>1885</v>
      </c>
      <c r="D1372" s="10" t="s">
        <v>2267</v>
      </c>
      <c r="E1372" s="2" t="s">
        <v>1889</v>
      </c>
      <c r="F1372" s="16" t="s">
        <v>3088</v>
      </c>
      <c r="G1372" s="16" t="str">
        <f t="shared" si="16"/>
        <v>56293</v>
      </c>
    </row>
    <row r="1373" spans="1:7">
      <c r="A1373" s="9">
        <v>1371</v>
      </c>
      <c r="B1373" s="2" t="s">
        <v>1878</v>
      </c>
      <c r="C1373" s="2" t="s">
        <v>1885</v>
      </c>
      <c r="D1373" s="10" t="s">
        <v>2267</v>
      </c>
      <c r="E1373" s="2" t="s">
        <v>1890</v>
      </c>
      <c r="F1373" s="16" t="s">
        <v>3088</v>
      </c>
      <c r="G1373" s="16" t="str">
        <f t="shared" si="16"/>
        <v>56293</v>
      </c>
    </row>
    <row r="1374" spans="1:7">
      <c r="A1374" s="9">
        <v>1372</v>
      </c>
      <c r="B1374" s="2" t="s">
        <v>1878</v>
      </c>
      <c r="C1374" s="2" t="s">
        <v>1885</v>
      </c>
      <c r="D1374" s="10" t="s">
        <v>2268</v>
      </c>
      <c r="E1374" s="2" t="s">
        <v>528</v>
      </c>
      <c r="F1374" s="16" t="s">
        <v>3089</v>
      </c>
      <c r="G1374" s="16" t="str">
        <f t="shared" ref="G1374:G1380" si="17">"62126"</f>
        <v>62126</v>
      </c>
    </row>
    <row r="1375" spans="1:7">
      <c r="A1375" s="9">
        <v>1373</v>
      </c>
      <c r="B1375" s="2" t="s">
        <v>1878</v>
      </c>
      <c r="C1375" s="2" t="s">
        <v>1885</v>
      </c>
      <c r="D1375" s="10" t="s">
        <v>2268</v>
      </c>
      <c r="E1375" s="2" t="s">
        <v>1891</v>
      </c>
      <c r="F1375" s="16" t="s">
        <v>3089</v>
      </c>
      <c r="G1375" s="16" t="str">
        <f t="shared" si="17"/>
        <v>62126</v>
      </c>
    </row>
    <row r="1376" spans="1:7">
      <c r="A1376" s="9">
        <v>1374</v>
      </c>
      <c r="B1376" s="2" t="s">
        <v>1878</v>
      </c>
      <c r="C1376" s="2" t="s">
        <v>1885</v>
      </c>
      <c r="D1376" s="10" t="s">
        <v>2268</v>
      </c>
      <c r="E1376" s="2" t="s">
        <v>1892</v>
      </c>
      <c r="F1376" s="16" t="s">
        <v>3089</v>
      </c>
      <c r="G1376" s="16" t="str">
        <f t="shared" si="17"/>
        <v>62126</v>
      </c>
    </row>
    <row r="1377" spans="1:7">
      <c r="A1377" s="9">
        <v>1375</v>
      </c>
      <c r="B1377" s="2" t="s">
        <v>1878</v>
      </c>
      <c r="C1377" s="2" t="s">
        <v>1885</v>
      </c>
      <c r="D1377" s="10" t="s">
        <v>2268</v>
      </c>
      <c r="E1377" s="2" t="s">
        <v>1893</v>
      </c>
      <c r="F1377" s="16" t="s">
        <v>3089</v>
      </c>
      <c r="G1377" s="16" t="str">
        <f t="shared" si="17"/>
        <v>62126</v>
      </c>
    </row>
    <row r="1378" spans="1:7">
      <c r="A1378" s="9">
        <v>1376</v>
      </c>
      <c r="B1378" s="2" t="s">
        <v>1878</v>
      </c>
      <c r="C1378" s="2" t="s">
        <v>1885</v>
      </c>
      <c r="D1378" s="10" t="s">
        <v>2268</v>
      </c>
      <c r="E1378" s="2" t="s">
        <v>1894</v>
      </c>
      <c r="F1378" s="16" t="s">
        <v>3089</v>
      </c>
      <c r="G1378" s="16" t="str">
        <f t="shared" si="17"/>
        <v>62126</v>
      </c>
    </row>
    <row r="1379" spans="1:7">
      <c r="A1379" s="9">
        <v>1377</v>
      </c>
      <c r="B1379" s="2" t="s">
        <v>1878</v>
      </c>
      <c r="C1379" s="2" t="s">
        <v>1885</v>
      </c>
      <c r="D1379" s="10" t="s">
        <v>2268</v>
      </c>
      <c r="E1379" s="2" t="s">
        <v>1895</v>
      </c>
      <c r="F1379" s="16" t="s">
        <v>3089</v>
      </c>
      <c r="G1379" s="16" t="str">
        <f t="shared" si="17"/>
        <v>62126</v>
      </c>
    </row>
    <row r="1380" spans="1:7">
      <c r="A1380" s="9">
        <v>1378</v>
      </c>
      <c r="B1380" s="2" t="s">
        <v>1878</v>
      </c>
      <c r="C1380" s="2" t="s">
        <v>1885</v>
      </c>
      <c r="D1380" s="10" t="s">
        <v>2268</v>
      </c>
      <c r="E1380" s="2" t="s">
        <v>1896</v>
      </c>
      <c r="F1380" s="16" t="s">
        <v>3089</v>
      </c>
      <c r="G1380" s="16" t="str">
        <f t="shared" si="17"/>
        <v>62126</v>
      </c>
    </row>
    <row r="1381" spans="1:7">
      <c r="A1381" s="9">
        <v>1379</v>
      </c>
      <c r="B1381" s="2" t="s">
        <v>1878</v>
      </c>
      <c r="C1381" s="2" t="s">
        <v>1898</v>
      </c>
      <c r="D1381" s="10" t="s">
        <v>2352</v>
      </c>
      <c r="E1381" s="2" t="s">
        <v>1897</v>
      </c>
      <c r="F1381" s="17" t="s">
        <v>3090</v>
      </c>
      <c r="G1381" s="17" t="str">
        <f>"38647"</f>
        <v>38647</v>
      </c>
    </row>
    <row r="1382" spans="1:7">
      <c r="A1382" s="9">
        <v>1380</v>
      </c>
      <c r="B1382" s="2" t="s">
        <v>1878</v>
      </c>
      <c r="C1382" s="2" t="s">
        <v>1898</v>
      </c>
      <c r="D1382" s="10" t="s">
        <v>2269</v>
      </c>
      <c r="E1382" s="2" t="s">
        <v>1899</v>
      </c>
      <c r="F1382" s="16" t="s">
        <v>3091</v>
      </c>
      <c r="G1382" s="16" t="str">
        <f>"56789"</f>
        <v>56789</v>
      </c>
    </row>
    <row r="1383" spans="1:7">
      <c r="A1383" s="9">
        <v>1381</v>
      </c>
      <c r="B1383" s="2" t="s">
        <v>1878</v>
      </c>
      <c r="C1383" s="2" t="s">
        <v>1898</v>
      </c>
      <c r="D1383" s="10" t="s">
        <v>2269</v>
      </c>
      <c r="E1383" s="2" t="s">
        <v>1900</v>
      </c>
      <c r="F1383" s="16" t="s">
        <v>3091</v>
      </c>
      <c r="G1383" s="16" t="str">
        <f>"56789"</f>
        <v>56789</v>
      </c>
    </row>
    <row r="1384" spans="1:7">
      <c r="A1384" s="9">
        <v>1382</v>
      </c>
      <c r="B1384" s="2" t="s">
        <v>1878</v>
      </c>
      <c r="C1384" s="2" t="s">
        <v>1898</v>
      </c>
      <c r="D1384" s="10" t="s">
        <v>2269</v>
      </c>
      <c r="E1384" s="2" t="s">
        <v>1901</v>
      </c>
      <c r="F1384" s="16" t="s">
        <v>3091</v>
      </c>
      <c r="G1384" s="16" t="str">
        <f>"56789"</f>
        <v>56789</v>
      </c>
    </row>
    <row r="1385" spans="1:7">
      <c r="A1385" s="9">
        <v>1383</v>
      </c>
      <c r="B1385" s="2" t="s">
        <v>1878</v>
      </c>
      <c r="C1385" s="2" t="s">
        <v>1898</v>
      </c>
      <c r="D1385" s="10" t="s">
        <v>2270</v>
      </c>
      <c r="E1385" s="2" t="s">
        <v>1902</v>
      </c>
      <c r="F1385" s="16" t="s">
        <v>3092</v>
      </c>
      <c r="G1385" s="16" t="str">
        <f>"87515"</f>
        <v>87515</v>
      </c>
    </row>
    <row r="1386" spans="1:7">
      <c r="A1386" s="9">
        <v>1384</v>
      </c>
      <c r="B1386" s="2" t="s">
        <v>1878</v>
      </c>
      <c r="C1386" s="2" t="s">
        <v>1898</v>
      </c>
      <c r="D1386" s="10" t="s">
        <v>2270</v>
      </c>
      <c r="E1386" s="2" t="s">
        <v>1903</v>
      </c>
      <c r="F1386" s="16" t="s">
        <v>3092</v>
      </c>
      <c r="G1386" s="16" t="str">
        <f>"87515"</f>
        <v>87515</v>
      </c>
    </row>
    <row r="1387" spans="1:7">
      <c r="A1387" s="9">
        <v>1385</v>
      </c>
      <c r="B1387" s="2" t="s">
        <v>1878</v>
      </c>
      <c r="C1387" s="2" t="s">
        <v>1898</v>
      </c>
      <c r="D1387" s="10" t="s">
        <v>2271</v>
      </c>
      <c r="E1387" s="2" t="s">
        <v>1904</v>
      </c>
      <c r="F1387" s="16" t="s">
        <v>3093</v>
      </c>
      <c r="G1387" s="16" t="str">
        <f>"16051"</f>
        <v>16051</v>
      </c>
    </row>
    <row r="1388" spans="1:7">
      <c r="A1388" s="9">
        <v>1386</v>
      </c>
      <c r="B1388" s="2" t="s">
        <v>1878</v>
      </c>
      <c r="C1388" s="2" t="s">
        <v>1898</v>
      </c>
      <c r="D1388" s="10" t="s">
        <v>2271</v>
      </c>
      <c r="E1388" s="2" t="s">
        <v>1905</v>
      </c>
      <c r="F1388" s="16" t="s">
        <v>3093</v>
      </c>
      <c r="G1388" s="16" t="str">
        <f>"16051"</f>
        <v>16051</v>
      </c>
    </row>
    <row r="1389" spans="1:7">
      <c r="A1389" s="9">
        <v>1387</v>
      </c>
      <c r="B1389" s="2" t="s">
        <v>1878</v>
      </c>
      <c r="C1389" s="2" t="s">
        <v>1898</v>
      </c>
      <c r="D1389" s="10" t="s">
        <v>2271</v>
      </c>
      <c r="E1389" s="2" t="s">
        <v>1906</v>
      </c>
      <c r="F1389" s="16" t="s">
        <v>3093</v>
      </c>
      <c r="G1389" s="16" t="str">
        <f>"16051"</f>
        <v>16051</v>
      </c>
    </row>
    <row r="1390" spans="1:7">
      <c r="A1390" s="9">
        <v>1388</v>
      </c>
      <c r="B1390" s="2" t="s">
        <v>1878</v>
      </c>
      <c r="C1390" s="2" t="s">
        <v>1898</v>
      </c>
      <c r="D1390" s="10" t="s">
        <v>2271</v>
      </c>
      <c r="E1390" s="2" t="s">
        <v>1907</v>
      </c>
      <c r="F1390" s="16" t="s">
        <v>3093</v>
      </c>
      <c r="G1390" s="16" t="str">
        <f>"16051"</f>
        <v>16051</v>
      </c>
    </row>
    <row r="1391" spans="1:7">
      <c r="A1391" s="9">
        <v>1389</v>
      </c>
      <c r="B1391" s="2" t="s">
        <v>1878</v>
      </c>
      <c r="C1391" s="2" t="s">
        <v>1898</v>
      </c>
      <c r="D1391" s="10" t="s">
        <v>2271</v>
      </c>
      <c r="E1391" s="2" t="s">
        <v>1908</v>
      </c>
      <c r="F1391" s="16" t="s">
        <v>3093</v>
      </c>
      <c r="G1391" s="16" t="str">
        <f>"16051"</f>
        <v>16051</v>
      </c>
    </row>
    <row r="1392" spans="1:7">
      <c r="A1392" s="9">
        <v>1390</v>
      </c>
      <c r="B1392" s="2" t="s">
        <v>1878</v>
      </c>
      <c r="C1392" s="2" t="s">
        <v>1910</v>
      </c>
      <c r="D1392" s="10" t="s">
        <v>2353</v>
      </c>
      <c r="E1392" s="2" t="s">
        <v>1909</v>
      </c>
      <c r="F1392" s="16" t="s">
        <v>3094</v>
      </c>
      <c r="G1392" s="16" t="str">
        <f>"39375"</f>
        <v>39375</v>
      </c>
    </row>
    <row r="1393" spans="1:7">
      <c r="A1393" s="9">
        <v>1391</v>
      </c>
      <c r="B1393" s="2" t="s">
        <v>1878</v>
      </c>
      <c r="C1393" s="2" t="s">
        <v>1910</v>
      </c>
      <c r="D1393" s="10" t="s">
        <v>2353</v>
      </c>
      <c r="E1393" s="2" t="s">
        <v>735</v>
      </c>
      <c r="F1393" s="16" t="s">
        <v>3094</v>
      </c>
      <c r="G1393" s="16" t="str">
        <f>"39375"</f>
        <v>39375</v>
      </c>
    </row>
    <row r="1394" spans="1:7" ht="37.5">
      <c r="A1394" s="9">
        <v>1392</v>
      </c>
      <c r="B1394" s="4" t="s">
        <v>3698</v>
      </c>
      <c r="C1394" s="4" t="s">
        <v>3699</v>
      </c>
      <c r="D1394" s="4" t="s">
        <v>1924</v>
      </c>
      <c r="E1394" s="4" t="s">
        <v>3700</v>
      </c>
      <c r="F1394" s="11" t="s">
        <v>3099</v>
      </c>
      <c r="G1394" s="11" t="str">
        <f>"77777"</f>
        <v>77777</v>
      </c>
    </row>
    <row r="1395" spans="1:7" ht="37.5">
      <c r="A1395" s="9">
        <v>1393</v>
      </c>
      <c r="B1395" s="4" t="s">
        <v>3698</v>
      </c>
      <c r="C1395" s="4" t="s">
        <v>3701</v>
      </c>
      <c r="D1395" s="4" t="s">
        <v>3702</v>
      </c>
      <c r="E1395" s="4" t="s">
        <v>3703</v>
      </c>
      <c r="F1395" s="11" t="s">
        <v>3910</v>
      </c>
      <c r="G1395" s="11" t="str">
        <f>"34895"</f>
        <v>34895</v>
      </c>
    </row>
    <row r="1396" spans="1:7">
      <c r="A1396" s="9">
        <v>1394</v>
      </c>
      <c r="B1396" s="4" t="s">
        <v>3698</v>
      </c>
      <c r="C1396" s="4" t="s">
        <v>3701</v>
      </c>
      <c r="D1396" s="4" t="s">
        <v>3704</v>
      </c>
      <c r="E1396" s="4" t="s">
        <v>3705</v>
      </c>
      <c r="F1396" s="11" t="s">
        <v>3911</v>
      </c>
      <c r="G1396" s="11" t="str">
        <f>"6530302"</f>
        <v>6530302</v>
      </c>
    </row>
    <row r="1397" spans="1:7" ht="37.5">
      <c r="A1397" s="9">
        <v>1395</v>
      </c>
      <c r="B1397" s="4" t="s">
        <v>3698</v>
      </c>
      <c r="C1397" s="4" t="s">
        <v>3706</v>
      </c>
      <c r="D1397" s="4" t="s">
        <v>3707</v>
      </c>
      <c r="E1397" s="4" t="s">
        <v>3708</v>
      </c>
      <c r="F1397" s="11" t="s">
        <v>3912</v>
      </c>
      <c r="G1397" s="11" t="str">
        <f>"0878050674"</f>
        <v>0878050674</v>
      </c>
    </row>
    <row r="1398" spans="1:7">
      <c r="A1398" s="9">
        <v>1396</v>
      </c>
      <c r="B1398" s="4" t="s">
        <v>3698</v>
      </c>
      <c r="C1398" s="4" t="s">
        <v>3706</v>
      </c>
      <c r="D1398" s="4" t="s">
        <v>3707</v>
      </c>
      <c r="E1398" s="4" t="s">
        <v>3709</v>
      </c>
      <c r="F1398" s="11" t="s">
        <v>3912</v>
      </c>
      <c r="G1398" s="11" t="str">
        <f>"0878050674"</f>
        <v>0878050674</v>
      </c>
    </row>
    <row r="1399" spans="1:7">
      <c r="A1399" s="9">
        <v>1397</v>
      </c>
      <c r="B1399" s="4" t="s">
        <v>3698</v>
      </c>
      <c r="C1399" s="4" t="s">
        <v>3706</v>
      </c>
      <c r="D1399" s="4" t="s">
        <v>3707</v>
      </c>
      <c r="E1399" s="4" t="s">
        <v>3710</v>
      </c>
      <c r="F1399" s="11" t="s">
        <v>3912</v>
      </c>
      <c r="G1399" s="11" t="str">
        <f>"0878050674"</f>
        <v>0878050674</v>
      </c>
    </row>
    <row r="1400" spans="1:7">
      <c r="A1400" s="9">
        <v>1398</v>
      </c>
      <c r="B1400" s="4" t="s">
        <v>3698</v>
      </c>
      <c r="C1400" s="4" t="s">
        <v>3706</v>
      </c>
      <c r="D1400" s="4" t="s">
        <v>3707</v>
      </c>
      <c r="E1400" s="4" t="s">
        <v>3711</v>
      </c>
      <c r="F1400" s="11" t="s">
        <v>3912</v>
      </c>
      <c r="G1400" s="11" t="str">
        <f>"0878050674"</f>
        <v>0878050674</v>
      </c>
    </row>
    <row r="1401" spans="1:7" ht="37.5">
      <c r="A1401" s="9">
        <v>1399</v>
      </c>
      <c r="B1401" s="4" t="s">
        <v>3698</v>
      </c>
      <c r="C1401" s="4" t="s">
        <v>3712</v>
      </c>
      <c r="D1401" s="4" t="s">
        <v>3713</v>
      </c>
      <c r="E1401" s="4" t="s">
        <v>3714</v>
      </c>
      <c r="F1401" s="11" t="s">
        <v>3913</v>
      </c>
      <c r="G1401" s="11" t="str">
        <f>"11406"</f>
        <v>11406</v>
      </c>
    </row>
    <row r="1402" spans="1:7">
      <c r="A1402" s="9">
        <v>1400</v>
      </c>
      <c r="B1402" s="2" t="s">
        <v>1913</v>
      </c>
      <c r="C1402" s="2" t="s">
        <v>1912</v>
      </c>
      <c r="D1402" s="10" t="s">
        <v>1914</v>
      </c>
      <c r="E1402" s="2" t="s">
        <v>1911</v>
      </c>
      <c r="F1402" s="16" t="s">
        <v>3095</v>
      </c>
      <c r="G1402" s="16" t="str">
        <f>"2525"</f>
        <v>2525</v>
      </c>
    </row>
    <row r="1403" spans="1:7">
      <c r="A1403" s="9">
        <v>1401</v>
      </c>
      <c r="B1403" s="2" t="s">
        <v>1913</v>
      </c>
      <c r="C1403" s="2" t="s">
        <v>1916</v>
      </c>
      <c r="D1403" s="10" t="s">
        <v>1917</v>
      </c>
      <c r="E1403" s="2" t="s">
        <v>1915</v>
      </c>
      <c r="F1403" s="16" t="s">
        <v>3096</v>
      </c>
      <c r="G1403" s="16" t="str">
        <f>"23262"</f>
        <v>23262</v>
      </c>
    </row>
    <row r="1404" spans="1:7">
      <c r="A1404" s="9">
        <v>1402</v>
      </c>
      <c r="B1404" s="2" t="s">
        <v>1913</v>
      </c>
      <c r="C1404" s="2" t="s">
        <v>1916</v>
      </c>
      <c r="D1404" s="10" t="s">
        <v>1919</v>
      </c>
      <c r="E1404" s="2" t="s">
        <v>1918</v>
      </c>
      <c r="F1404" s="16" t="s">
        <v>3097</v>
      </c>
      <c r="G1404" s="16" t="str">
        <f>"91486"</f>
        <v>91486</v>
      </c>
    </row>
    <row r="1405" spans="1:7" ht="37.5">
      <c r="A1405" s="9">
        <v>1403</v>
      </c>
      <c r="B1405" s="2" t="s">
        <v>1913</v>
      </c>
      <c r="C1405" s="2" t="s">
        <v>1916</v>
      </c>
      <c r="D1405" s="10" t="s">
        <v>1921</v>
      </c>
      <c r="E1405" s="2" t="s">
        <v>1920</v>
      </c>
      <c r="F1405" s="17" t="s">
        <v>3098</v>
      </c>
      <c r="G1405" s="17" t="str">
        <f>"47892"</f>
        <v>47892</v>
      </c>
    </row>
    <row r="1406" spans="1:7">
      <c r="A1406" s="9">
        <v>1404</v>
      </c>
      <c r="B1406" s="2" t="s">
        <v>1913</v>
      </c>
      <c r="C1406" s="2" t="s">
        <v>1923</v>
      </c>
      <c r="D1406" s="10" t="s">
        <v>1924</v>
      </c>
      <c r="E1406" s="2" t="s">
        <v>1922</v>
      </c>
      <c r="F1406" s="16" t="s">
        <v>3099</v>
      </c>
      <c r="G1406" s="16" t="str">
        <f>"77777"</f>
        <v>77777</v>
      </c>
    </row>
    <row r="1407" spans="1:7">
      <c r="A1407" s="9">
        <v>1405</v>
      </c>
      <c r="B1407" s="2" t="s">
        <v>1913</v>
      </c>
      <c r="C1407" s="2" t="s">
        <v>1923</v>
      </c>
      <c r="D1407" s="10" t="s">
        <v>1924</v>
      </c>
      <c r="E1407" s="2" t="s">
        <v>1925</v>
      </c>
      <c r="F1407" s="16" t="s">
        <v>3099</v>
      </c>
      <c r="G1407" s="16" t="str">
        <f>"77777"</f>
        <v>77777</v>
      </c>
    </row>
    <row r="1408" spans="1:7" ht="37.5">
      <c r="A1408" s="9">
        <v>1406</v>
      </c>
      <c r="B1408" s="2" t="s">
        <v>1913</v>
      </c>
      <c r="C1408" s="2" t="s">
        <v>1923</v>
      </c>
      <c r="D1408" s="10" t="s">
        <v>1927</v>
      </c>
      <c r="E1408" s="2" t="s">
        <v>1926</v>
      </c>
      <c r="F1408" s="17" t="s">
        <v>3100</v>
      </c>
      <c r="G1408" s="17" t="str">
        <f>"03388"</f>
        <v>03388</v>
      </c>
    </row>
    <row r="1409" spans="1:7">
      <c r="A1409" s="9">
        <v>1407</v>
      </c>
      <c r="B1409" s="2" t="s">
        <v>1913</v>
      </c>
      <c r="C1409" s="2" t="s">
        <v>348</v>
      </c>
      <c r="D1409" s="10" t="s">
        <v>1929</v>
      </c>
      <c r="E1409" s="2" t="s">
        <v>1928</v>
      </c>
      <c r="F1409" s="16" t="s">
        <v>3101</v>
      </c>
      <c r="G1409" s="16" t="str">
        <f>"48692"</f>
        <v>48692</v>
      </c>
    </row>
    <row r="1410" spans="1:7">
      <c r="A1410" s="9">
        <v>1408</v>
      </c>
      <c r="B1410" s="2" t="s">
        <v>1913</v>
      </c>
      <c r="C1410" s="2" t="s">
        <v>1931</v>
      </c>
      <c r="D1410" s="10" t="s">
        <v>1932</v>
      </c>
      <c r="E1410" s="2" t="s">
        <v>1930</v>
      </c>
      <c r="F1410" s="17" t="s">
        <v>3102</v>
      </c>
      <c r="G1410" s="17" t="str">
        <f>"41210"</f>
        <v>41210</v>
      </c>
    </row>
    <row r="1411" spans="1:7">
      <c r="A1411" s="9">
        <v>1409</v>
      </c>
      <c r="B1411" s="2" t="s">
        <v>1913</v>
      </c>
      <c r="C1411" s="2" t="s">
        <v>1931</v>
      </c>
      <c r="D1411" s="10" t="s">
        <v>1932</v>
      </c>
      <c r="E1411" s="2" t="s">
        <v>1933</v>
      </c>
      <c r="F1411" s="16" t="s">
        <v>3102</v>
      </c>
      <c r="G1411" s="16" t="str">
        <f>"41210"</f>
        <v>41210</v>
      </c>
    </row>
    <row r="1412" spans="1:7">
      <c r="A1412" s="9">
        <v>1410</v>
      </c>
      <c r="B1412" s="2" t="s">
        <v>1913</v>
      </c>
      <c r="C1412" s="2" t="s">
        <v>1931</v>
      </c>
      <c r="D1412" s="10" t="s">
        <v>1932</v>
      </c>
      <c r="E1412" s="2" t="s">
        <v>1934</v>
      </c>
      <c r="F1412" s="16" t="s">
        <v>3102</v>
      </c>
      <c r="G1412" s="16" t="str">
        <f>"41210"</f>
        <v>41210</v>
      </c>
    </row>
    <row r="1413" spans="1:7">
      <c r="A1413" s="9">
        <v>1411</v>
      </c>
      <c r="B1413" s="4" t="s">
        <v>3715</v>
      </c>
      <c r="C1413" s="4" t="s">
        <v>3716</v>
      </c>
      <c r="D1413" s="4" t="s">
        <v>3717</v>
      </c>
      <c r="E1413" s="4" t="s">
        <v>3718</v>
      </c>
      <c r="F1413" s="11" t="s">
        <v>3914</v>
      </c>
      <c r="G1413" s="11" t="str">
        <f>"40530"</f>
        <v>40530</v>
      </c>
    </row>
    <row r="1414" spans="1:7">
      <c r="A1414" s="9">
        <v>1412</v>
      </c>
      <c r="B1414" s="4" t="s">
        <v>3715</v>
      </c>
      <c r="C1414" s="4" t="s">
        <v>3716</v>
      </c>
      <c r="D1414" s="4" t="s">
        <v>3719</v>
      </c>
      <c r="E1414" s="4" t="s">
        <v>3720</v>
      </c>
      <c r="F1414" s="11" t="s">
        <v>3915</v>
      </c>
      <c r="G1414" s="11" t="str">
        <f>"61336"</f>
        <v>61336</v>
      </c>
    </row>
    <row r="1415" spans="1:7">
      <c r="A1415" s="9">
        <v>1413</v>
      </c>
      <c r="B1415" s="4" t="s">
        <v>3715</v>
      </c>
      <c r="C1415" s="4" t="s">
        <v>3721</v>
      </c>
      <c r="D1415" s="4" t="s">
        <v>3722</v>
      </c>
      <c r="E1415" s="4" t="s">
        <v>3723</v>
      </c>
      <c r="F1415" s="11" t="s">
        <v>3916</v>
      </c>
      <c r="G1415" s="11" t="str">
        <f>"18092"</f>
        <v>18092</v>
      </c>
    </row>
    <row r="1416" spans="1:7">
      <c r="A1416" s="9">
        <v>1414</v>
      </c>
      <c r="B1416" s="4" t="s">
        <v>3715</v>
      </c>
      <c r="C1416" s="4" t="s">
        <v>3724</v>
      </c>
      <c r="D1416" s="4" t="s">
        <v>3725</v>
      </c>
      <c r="E1416" s="4" t="s">
        <v>3726</v>
      </c>
      <c r="F1416" s="11" t="s">
        <v>3917</v>
      </c>
      <c r="G1416" s="11" t="str">
        <f>"57012"</f>
        <v>57012</v>
      </c>
    </row>
    <row r="1417" spans="1:7">
      <c r="A1417" s="9">
        <v>1415</v>
      </c>
      <c r="B1417" s="4" t="s">
        <v>3715</v>
      </c>
      <c r="C1417" s="4" t="s">
        <v>3727</v>
      </c>
      <c r="D1417" s="4" t="s">
        <v>3728</v>
      </c>
      <c r="E1417" s="4" t="s">
        <v>3729</v>
      </c>
      <c r="F1417" s="11" t="s">
        <v>3918</v>
      </c>
      <c r="G1417" s="11" t="str">
        <f>"63489"</f>
        <v>63489</v>
      </c>
    </row>
    <row r="1418" spans="1:7">
      <c r="A1418" s="9">
        <v>1416</v>
      </c>
      <c r="B1418" s="4" t="s">
        <v>3715</v>
      </c>
      <c r="C1418" s="4" t="s">
        <v>3727</v>
      </c>
      <c r="D1418" s="4" t="s">
        <v>3730</v>
      </c>
      <c r="E1418" s="4" t="s">
        <v>3731</v>
      </c>
      <c r="F1418" s="11" t="s">
        <v>3919</v>
      </c>
      <c r="G1418" s="11" t="str">
        <f>"51648"</f>
        <v>51648</v>
      </c>
    </row>
    <row r="1419" spans="1:7">
      <c r="A1419" s="9">
        <v>1417</v>
      </c>
      <c r="B1419" s="2" t="s">
        <v>1937</v>
      </c>
      <c r="C1419" s="2" t="s">
        <v>1936</v>
      </c>
      <c r="D1419" s="10" t="s">
        <v>1938</v>
      </c>
      <c r="E1419" s="2" t="s">
        <v>1935</v>
      </c>
      <c r="F1419" s="17" t="s">
        <v>3103</v>
      </c>
      <c r="G1419" s="17" t="str">
        <f>"55448"</f>
        <v>55448</v>
      </c>
    </row>
    <row r="1420" spans="1:7">
      <c r="A1420" s="9">
        <v>1418</v>
      </c>
      <c r="B1420" s="2" t="s">
        <v>1937</v>
      </c>
      <c r="C1420" s="2" t="s">
        <v>1936</v>
      </c>
      <c r="D1420" s="10" t="s">
        <v>2272</v>
      </c>
      <c r="E1420" s="2" t="s">
        <v>1939</v>
      </c>
      <c r="F1420" s="16" t="s">
        <v>3104</v>
      </c>
      <c r="G1420" s="16" t="str">
        <f>"58442"</f>
        <v>58442</v>
      </c>
    </row>
    <row r="1421" spans="1:7">
      <c r="A1421" s="9">
        <v>1419</v>
      </c>
      <c r="B1421" s="2" t="s">
        <v>1937</v>
      </c>
      <c r="C1421" s="2" t="s">
        <v>1941</v>
      </c>
      <c r="D1421" s="10" t="s">
        <v>2238</v>
      </c>
      <c r="E1421" s="2" t="s">
        <v>1940</v>
      </c>
      <c r="F1421" s="16" t="s">
        <v>3105</v>
      </c>
      <c r="G1421" s="16" t="str">
        <f>"54612"</f>
        <v>54612</v>
      </c>
    </row>
    <row r="1422" spans="1:7">
      <c r="A1422" s="9">
        <v>1420</v>
      </c>
      <c r="B1422" s="2" t="s">
        <v>1937</v>
      </c>
      <c r="C1422" s="2" t="s">
        <v>1941</v>
      </c>
      <c r="D1422" s="10" t="s">
        <v>2238</v>
      </c>
      <c r="E1422" s="2" t="s">
        <v>1942</v>
      </c>
      <c r="F1422" s="16" t="s">
        <v>3105</v>
      </c>
      <c r="G1422" s="16" t="str">
        <f>"54612"</f>
        <v>54612</v>
      </c>
    </row>
    <row r="1423" spans="1:7" ht="37.5">
      <c r="A1423" s="9">
        <v>1421</v>
      </c>
      <c r="B1423" s="2" t="s">
        <v>1937</v>
      </c>
      <c r="C1423" s="2" t="s">
        <v>1941</v>
      </c>
      <c r="D1423" s="10" t="s">
        <v>2238</v>
      </c>
      <c r="E1423" s="2" t="s">
        <v>1720</v>
      </c>
      <c r="F1423" s="17" t="s">
        <v>3105</v>
      </c>
      <c r="G1423" s="17" t="str">
        <f>"54612"</f>
        <v>54612</v>
      </c>
    </row>
    <row r="1424" spans="1:7" ht="37.5">
      <c r="A1424" s="9">
        <v>1422</v>
      </c>
      <c r="B1424" s="2" t="s">
        <v>1937</v>
      </c>
      <c r="C1424" s="2" t="s">
        <v>1941</v>
      </c>
      <c r="D1424" s="10" t="s">
        <v>2273</v>
      </c>
      <c r="E1424" s="2" t="s">
        <v>1943</v>
      </c>
      <c r="F1424" s="16" t="s">
        <v>3106</v>
      </c>
      <c r="G1424" s="16" t="str">
        <f>"84978"</f>
        <v>84978</v>
      </c>
    </row>
    <row r="1425" spans="1:7">
      <c r="A1425" s="9">
        <v>1423</v>
      </c>
      <c r="B1425" s="2" t="s">
        <v>1937</v>
      </c>
      <c r="C1425" s="2" t="s">
        <v>1945</v>
      </c>
      <c r="D1425" s="10" t="s">
        <v>2238</v>
      </c>
      <c r="E1425" s="2" t="s">
        <v>1944</v>
      </c>
      <c r="F1425" s="16" t="s">
        <v>3105</v>
      </c>
      <c r="G1425" s="16" t="str">
        <f>"54612"</f>
        <v>54612</v>
      </c>
    </row>
    <row r="1426" spans="1:7">
      <c r="A1426" s="9">
        <v>1424</v>
      </c>
      <c r="B1426" s="2" t="s">
        <v>1937</v>
      </c>
      <c r="C1426" s="2" t="s">
        <v>1947</v>
      </c>
      <c r="D1426" s="10" t="s">
        <v>2238</v>
      </c>
      <c r="E1426" s="2" t="s">
        <v>1946</v>
      </c>
      <c r="F1426" s="16" t="s">
        <v>3105</v>
      </c>
      <c r="G1426" s="16" t="str">
        <f>"54612"</f>
        <v>54612</v>
      </c>
    </row>
    <row r="1427" spans="1:7" ht="37.5">
      <c r="A1427" s="9">
        <v>1425</v>
      </c>
      <c r="B1427" s="2" t="s">
        <v>1937</v>
      </c>
      <c r="C1427" s="2" t="s">
        <v>1949</v>
      </c>
      <c r="D1427" s="10" t="s">
        <v>1950</v>
      </c>
      <c r="E1427" s="2" t="s">
        <v>1948</v>
      </c>
      <c r="F1427" s="17" t="s">
        <v>3107</v>
      </c>
      <c r="G1427" s="17" t="str">
        <f>"31788"</f>
        <v>31788</v>
      </c>
    </row>
    <row r="1428" spans="1:7" ht="37.5">
      <c r="A1428" s="9">
        <v>1426</v>
      </c>
      <c r="B1428" s="2" t="s">
        <v>1937</v>
      </c>
      <c r="C1428" s="2" t="s">
        <v>1949</v>
      </c>
      <c r="D1428" s="10" t="s">
        <v>2274</v>
      </c>
      <c r="E1428" s="2" t="s">
        <v>1951</v>
      </c>
      <c r="F1428" s="17" t="s">
        <v>3108</v>
      </c>
      <c r="G1428" s="17" t="str">
        <f>"23490"</f>
        <v>23490</v>
      </c>
    </row>
    <row r="1429" spans="1:7">
      <c r="A1429" s="9">
        <v>1427</v>
      </c>
      <c r="B1429" s="2" t="s">
        <v>1937</v>
      </c>
      <c r="C1429" s="2" t="s">
        <v>1949</v>
      </c>
      <c r="D1429" s="10" t="s">
        <v>2275</v>
      </c>
      <c r="E1429" s="2" t="s">
        <v>1952</v>
      </c>
      <c r="F1429" s="16" t="s">
        <v>3109</v>
      </c>
      <c r="G1429" s="16" t="str">
        <f>"45714"</f>
        <v>45714</v>
      </c>
    </row>
    <row r="1430" spans="1:7">
      <c r="A1430" s="9">
        <v>1428</v>
      </c>
      <c r="B1430" s="2" t="s">
        <v>1937</v>
      </c>
      <c r="C1430" s="2" t="s">
        <v>1954</v>
      </c>
      <c r="D1430" s="10" t="s">
        <v>2276</v>
      </c>
      <c r="E1430" s="2" t="s">
        <v>1953</v>
      </c>
      <c r="F1430" s="16" t="s">
        <v>3110</v>
      </c>
      <c r="G1430" s="16" t="str">
        <f>"22362"</f>
        <v>22362</v>
      </c>
    </row>
    <row r="1431" spans="1:7">
      <c r="A1431" s="9">
        <v>1429</v>
      </c>
      <c r="B1431" s="2" t="s">
        <v>1937</v>
      </c>
      <c r="C1431" s="2" t="s">
        <v>1956</v>
      </c>
      <c r="D1431" s="10" t="s">
        <v>2277</v>
      </c>
      <c r="E1431" s="2" t="s">
        <v>1955</v>
      </c>
      <c r="F1431" s="16" t="s">
        <v>3111</v>
      </c>
      <c r="G1431" s="16" t="str">
        <f>"88310"</f>
        <v>88310</v>
      </c>
    </row>
    <row r="1432" spans="1:7">
      <c r="A1432" s="9">
        <v>1430</v>
      </c>
      <c r="B1432" s="2" t="s">
        <v>1937</v>
      </c>
      <c r="C1432" s="2" t="s">
        <v>1958</v>
      </c>
      <c r="D1432" s="10" t="s">
        <v>2278</v>
      </c>
      <c r="E1432" s="2" t="s">
        <v>1957</v>
      </c>
      <c r="F1432" s="16" t="s">
        <v>3112</v>
      </c>
      <c r="G1432" s="16" t="str">
        <f>"53261"</f>
        <v>53261</v>
      </c>
    </row>
    <row r="1433" spans="1:7">
      <c r="A1433" s="9">
        <v>1431</v>
      </c>
      <c r="B1433" s="2" t="s">
        <v>1937</v>
      </c>
      <c r="C1433" s="2" t="s">
        <v>1958</v>
      </c>
      <c r="D1433" s="10" t="s">
        <v>2279</v>
      </c>
      <c r="E1433" s="2" t="s">
        <v>1959</v>
      </c>
      <c r="F1433" s="16" t="s">
        <v>3113</v>
      </c>
      <c r="G1433" s="16" t="str">
        <f>"32589"</f>
        <v>32589</v>
      </c>
    </row>
    <row r="1434" spans="1:7">
      <c r="A1434" s="9">
        <v>1432</v>
      </c>
      <c r="B1434" s="2" t="s">
        <v>1937</v>
      </c>
      <c r="C1434" s="2" t="s">
        <v>1961</v>
      </c>
      <c r="D1434" s="10" t="s">
        <v>388</v>
      </c>
      <c r="E1434" s="2" t="s">
        <v>1960</v>
      </c>
      <c r="F1434" s="16" t="s">
        <v>3114</v>
      </c>
      <c r="G1434" s="16" t="str">
        <f>"81451"</f>
        <v>81451</v>
      </c>
    </row>
    <row r="1435" spans="1:7">
      <c r="A1435" s="9">
        <v>1433</v>
      </c>
      <c r="B1435" s="2" t="s">
        <v>1937</v>
      </c>
      <c r="C1435" s="2" t="s">
        <v>1961</v>
      </c>
      <c r="D1435" s="10" t="s">
        <v>388</v>
      </c>
      <c r="E1435" s="2" t="s">
        <v>1962</v>
      </c>
      <c r="F1435" s="16" t="s">
        <v>3114</v>
      </c>
      <c r="G1435" s="16" t="str">
        <f>"81451"</f>
        <v>81451</v>
      </c>
    </row>
    <row r="1436" spans="1:7">
      <c r="A1436" s="9">
        <v>1434</v>
      </c>
      <c r="B1436" s="13" t="s">
        <v>3732</v>
      </c>
      <c r="C1436" s="13" t="s">
        <v>3733</v>
      </c>
      <c r="D1436" s="13" t="s">
        <v>2189</v>
      </c>
      <c r="E1436" s="13" t="s">
        <v>3734</v>
      </c>
      <c r="F1436" s="11" t="s">
        <v>3920</v>
      </c>
      <c r="G1436" s="11" t="str">
        <f>"32134"</f>
        <v>32134</v>
      </c>
    </row>
    <row r="1437" spans="1:7">
      <c r="A1437" s="9">
        <v>1435</v>
      </c>
      <c r="B1437" s="13" t="s">
        <v>3732</v>
      </c>
      <c r="C1437" s="13" t="s">
        <v>3735</v>
      </c>
      <c r="D1437" s="13" t="s">
        <v>2280</v>
      </c>
      <c r="E1437" s="13" t="s">
        <v>3736</v>
      </c>
      <c r="F1437" s="11" t="s">
        <v>3117</v>
      </c>
      <c r="G1437" s="11" t="str">
        <f>"88343"</f>
        <v>88343</v>
      </c>
    </row>
    <row r="1438" spans="1:7">
      <c r="A1438" s="9">
        <v>1436</v>
      </c>
      <c r="B1438" s="13" t="s">
        <v>3732</v>
      </c>
      <c r="C1438" s="13" t="s">
        <v>3735</v>
      </c>
      <c r="D1438" s="13" t="s">
        <v>2280</v>
      </c>
      <c r="E1438" s="13" t="s">
        <v>3737</v>
      </c>
      <c r="F1438" s="11" t="s">
        <v>3117</v>
      </c>
      <c r="G1438" s="11" t="str">
        <f>"88343"</f>
        <v>88343</v>
      </c>
    </row>
    <row r="1439" spans="1:7">
      <c r="A1439" s="9">
        <v>1437</v>
      </c>
      <c r="B1439" s="2" t="s">
        <v>1965</v>
      </c>
      <c r="C1439" s="2" t="s">
        <v>1964</v>
      </c>
      <c r="D1439" s="10" t="s">
        <v>1966</v>
      </c>
      <c r="E1439" s="2" t="s">
        <v>1963</v>
      </c>
      <c r="F1439" s="16" t="s">
        <v>3115</v>
      </c>
      <c r="G1439" s="16" t="str">
        <f>"42450"</f>
        <v>42450</v>
      </c>
    </row>
    <row r="1440" spans="1:7">
      <c r="A1440" s="9">
        <v>1438</v>
      </c>
      <c r="B1440" s="2" t="s">
        <v>1965</v>
      </c>
      <c r="C1440" s="2" t="s">
        <v>1964</v>
      </c>
      <c r="D1440" s="10" t="s">
        <v>1968</v>
      </c>
      <c r="E1440" s="2" t="s">
        <v>1967</v>
      </c>
      <c r="F1440" s="16" t="s">
        <v>3116</v>
      </c>
      <c r="G1440" s="16" t="str">
        <f>"27583"</f>
        <v>27583</v>
      </c>
    </row>
    <row r="1441" spans="1:7">
      <c r="A1441" s="9">
        <v>1439</v>
      </c>
      <c r="B1441" s="2" t="s">
        <v>1965</v>
      </c>
      <c r="C1441" s="2" t="s">
        <v>1964</v>
      </c>
      <c r="D1441" s="10" t="s">
        <v>1968</v>
      </c>
      <c r="E1441" s="2" t="s">
        <v>1969</v>
      </c>
      <c r="F1441" s="16" t="s">
        <v>3116</v>
      </c>
      <c r="G1441" s="16" t="str">
        <f>"27583"</f>
        <v>27583</v>
      </c>
    </row>
    <row r="1442" spans="1:7">
      <c r="A1442" s="9">
        <v>1440</v>
      </c>
      <c r="B1442" s="2" t="s">
        <v>1965</v>
      </c>
      <c r="C1442" s="2" t="s">
        <v>1964</v>
      </c>
      <c r="D1442" s="10" t="s">
        <v>1966</v>
      </c>
      <c r="E1442" s="2" t="s">
        <v>1970</v>
      </c>
      <c r="F1442" s="17" t="s">
        <v>3115</v>
      </c>
      <c r="G1442" s="17" t="str">
        <f>"42450"</f>
        <v>42450</v>
      </c>
    </row>
    <row r="1443" spans="1:7">
      <c r="A1443" s="9">
        <v>1441</v>
      </c>
      <c r="B1443" s="2" t="s">
        <v>1965</v>
      </c>
      <c r="C1443" s="2" t="s">
        <v>1972</v>
      </c>
      <c r="D1443" s="10" t="s">
        <v>2280</v>
      </c>
      <c r="E1443" s="2" t="s">
        <v>1971</v>
      </c>
      <c r="F1443" s="16" t="s">
        <v>3117</v>
      </c>
      <c r="G1443" s="16" t="str">
        <f>"88343"</f>
        <v>88343</v>
      </c>
    </row>
    <row r="1444" spans="1:7">
      <c r="A1444" s="9">
        <v>1442</v>
      </c>
      <c r="B1444" s="2" t="s">
        <v>1965</v>
      </c>
      <c r="C1444" s="2" t="s">
        <v>1972</v>
      </c>
      <c r="D1444" s="10" t="s">
        <v>2280</v>
      </c>
      <c r="E1444" s="2" t="s">
        <v>1973</v>
      </c>
      <c r="F1444" s="16" t="s">
        <v>3117</v>
      </c>
      <c r="G1444" s="16" t="str">
        <f>"88343"</f>
        <v>88343</v>
      </c>
    </row>
    <row r="1445" spans="1:7">
      <c r="A1445" s="9">
        <v>1443</v>
      </c>
      <c r="B1445" s="2" t="s">
        <v>1965</v>
      </c>
      <c r="C1445" s="2" t="s">
        <v>1975</v>
      </c>
      <c r="D1445" s="10" t="s">
        <v>1976</v>
      </c>
      <c r="E1445" s="2" t="s">
        <v>1974</v>
      </c>
      <c r="F1445" s="16" t="s">
        <v>3118</v>
      </c>
      <c r="G1445" s="16" t="str">
        <f>"102557"</f>
        <v>102557</v>
      </c>
    </row>
    <row r="1446" spans="1:7">
      <c r="A1446" s="9">
        <v>1444</v>
      </c>
      <c r="B1446" s="2" t="s">
        <v>1965</v>
      </c>
      <c r="C1446" s="2" t="s">
        <v>1978</v>
      </c>
      <c r="D1446" s="10" t="s">
        <v>2281</v>
      </c>
      <c r="E1446" s="2" t="s">
        <v>1977</v>
      </c>
      <c r="F1446" s="16" t="s">
        <v>3119</v>
      </c>
      <c r="G1446" s="16" t="str">
        <f>"252628"</f>
        <v>252628</v>
      </c>
    </row>
    <row r="1447" spans="1:7">
      <c r="A1447" s="9">
        <v>1445</v>
      </c>
      <c r="B1447" s="2" t="s">
        <v>1965</v>
      </c>
      <c r="C1447" s="2" t="s">
        <v>1980</v>
      </c>
      <c r="D1447" s="10" t="s">
        <v>2282</v>
      </c>
      <c r="E1447" s="2" t="s">
        <v>1979</v>
      </c>
      <c r="F1447" s="16" t="s">
        <v>3120</v>
      </c>
      <c r="G1447" s="16" t="str">
        <f>"49240"</f>
        <v>49240</v>
      </c>
    </row>
    <row r="1448" spans="1:7" ht="37.5">
      <c r="A1448" s="9">
        <v>1446</v>
      </c>
      <c r="B1448" s="2" t="s">
        <v>1965</v>
      </c>
      <c r="C1448" s="2" t="s">
        <v>1980</v>
      </c>
      <c r="D1448" s="10" t="s">
        <v>2282</v>
      </c>
      <c r="E1448" s="2" t="s">
        <v>1981</v>
      </c>
      <c r="F1448" s="17" t="s">
        <v>3120</v>
      </c>
      <c r="G1448" s="17" t="str">
        <f>"49240"</f>
        <v>49240</v>
      </c>
    </row>
    <row r="1449" spans="1:7" ht="37.5">
      <c r="A1449" s="9">
        <v>1447</v>
      </c>
      <c r="B1449" s="2" t="s">
        <v>1965</v>
      </c>
      <c r="C1449" s="2" t="s">
        <v>1980</v>
      </c>
      <c r="D1449" s="10" t="s">
        <v>2282</v>
      </c>
      <c r="E1449" s="2" t="s">
        <v>1982</v>
      </c>
      <c r="F1449" s="17" t="s">
        <v>3120</v>
      </c>
      <c r="G1449" s="17" t="str">
        <f>"49240"</f>
        <v>49240</v>
      </c>
    </row>
    <row r="1450" spans="1:7">
      <c r="A1450" s="9">
        <v>1448</v>
      </c>
      <c r="B1450" s="2" t="s">
        <v>1965</v>
      </c>
      <c r="C1450" s="2" t="s">
        <v>1984</v>
      </c>
      <c r="D1450" s="10" t="s">
        <v>1985</v>
      </c>
      <c r="E1450" s="2" t="s">
        <v>1983</v>
      </c>
      <c r="F1450" s="16" t="s">
        <v>3121</v>
      </c>
      <c r="G1450" s="16" t="str">
        <f>"40849"</f>
        <v>40849</v>
      </c>
    </row>
    <row r="1451" spans="1:7">
      <c r="A1451" s="9">
        <v>1449</v>
      </c>
      <c r="B1451" s="2" t="s">
        <v>1965</v>
      </c>
      <c r="C1451" s="2" t="s">
        <v>1984</v>
      </c>
      <c r="D1451" s="10" t="s">
        <v>1985</v>
      </c>
      <c r="E1451" s="2" t="s">
        <v>1986</v>
      </c>
      <c r="F1451" s="16" t="s">
        <v>3121</v>
      </c>
      <c r="G1451" s="16" t="str">
        <f>"40849"</f>
        <v>40849</v>
      </c>
    </row>
    <row r="1452" spans="1:7">
      <c r="A1452" s="9">
        <v>1450</v>
      </c>
      <c r="B1452" s="2" t="s">
        <v>1965</v>
      </c>
      <c r="C1452" s="2" t="s">
        <v>1984</v>
      </c>
      <c r="D1452" s="10" t="s">
        <v>1985</v>
      </c>
      <c r="E1452" s="2" t="s">
        <v>1789</v>
      </c>
      <c r="F1452" s="16" t="s">
        <v>3121</v>
      </c>
      <c r="G1452" s="16" t="str">
        <f>"40849"</f>
        <v>40849</v>
      </c>
    </row>
    <row r="1453" spans="1:7">
      <c r="A1453" s="9">
        <v>1451</v>
      </c>
      <c r="B1453" s="2" t="s">
        <v>1965</v>
      </c>
      <c r="C1453" s="2" t="s">
        <v>1984</v>
      </c>
      <c r="D1453" s="10" t="s">
        <v>1985</v>
      </c>
      <c r="E1453" s="2" t="s">
        <v>1987</v>
      </c>
      <c r="F1453" s="16" t="s">
        <v>3121</v>
      </c>
      <c r="G1453" s="16" t="str">
        <f>"40849"</f>
        <v>40849</v>
      </c>
    </row>
    <row r="1454" spans="1:7">
      <c r="A1454" s="9">
        <v>1452</v>
      </c>
      <c r="B1454" s="2" t="s">
        <v>1965</v>
      </c>
      <c r="C1454" s="2" t="s">
        <v>1989</v>
      </c>
      <c r="D1454" s="10" t="s">
        <v>1990</v>
      </c>
      <c r="E1454" s="2" t="s">
        <v>1988</v>
      </c>
      <c r="F1454" s="16" t="s">
        <v>3122</v>
      </c>
      <c r="G1454" s="16" t="str">
        <f>"78223"</f>
        <v>78223</v>
      </c>
    </row>
    <row r="1455" spans="1:7">
      <c r="A1455" s="9">
        <v>1453</v>
      </c>
      <c r="B1455" s="2" t="s">
        <v>1965</v>
      </c>
      <c r="C1455" s="2" t="s">
        <v>1989</v>
      </c>
      <c r="D1455" s="10" t="s">
        <v>1990</v>
      </c>
      <c r="E1455" s="2" t="s">
        <v>1991</v>
      </c>
      <c r="F1455" s="16" t="s">
        <v>3122</v>
      </c>
      <c r="G1455" s="16" t="str">
        <f>"78223"</f>
        <v>78223</v>
      </c>
    </row>
    <row r="1456" spans="1:7">
      <c r="A1456" s="9">
        <v>1454</v>
      </c>
      <c r="B1456" s="2" t="s">
        <v>1965</v>
      </c>
      <c r="C1456" s="2" t="s">
        <v>1989</v>
      </c>
      <c r="D1456" s="10" t="s">
        <v>1990</v>
      </c>
      <c r="E1456" s="2" t="s">
        <v>1992</v>
      </c>
      <c r="F1456" s="16" t="s">
        <v>3122</v>
      </c>
      <c r="G1456" s="16" t="str">
        <f>"78223"</f>
        <v>78223</v>
      </c>
    </row>
    <row r="1457" spans="1:7">
      <c r="A1457" s="9">
        <v>1455</v>
      </c>
      <c r="B1457" s="2" t="s">
        <v>1965</v>
      </c>
      <c r="C1457" s="2" t="s">
        <v>1989</v>
      </c>
      <c r="D1457" s="10" t="s">
        <v>1994</v>
      </c>
      <c r="E1457" s="2" t="s">
        <v>1993</v>
      </c>
      <c r="F1457" s="17" t="s">
        <v>3123</v>
      </c>
      <c r="G1457" s="17" t="str">
        <f>"61315"</f>
        <v>61315</v>
      </c>
    </row>
    <row r="1458" spans="1:7">
      <c r="A1458" s="9">
        <v>1456</v>
      </c>
      <c r="B1458" s="2" t="s">
        <v>1965</v>
      </c>
      <c r="C1458" s="2" t="s">
        <v>1989</v>
      </c>
      <c r="D1458" s="10" t="s">
        <v>1994</v>
      </c>
      <c r="E1458" s="2" t="s">
        <v>1995</v>
      </c>
      <c r="F1458" s="16" t="s">
        <v>3123</v>
      </c>
      <c r="G1458" s="16" t="str">
        <f>"61315"</f>
        <v>61315</v>
      </c>
    </row>
    <row r="1459" spans="1:7">
      <c r="A1459" s="9">
        <v>1457</v>
      </c>
      <c r="B1459" s="2" t="s">
        <v>1965</v>
      </c>
      <c r="C1459" s="2" t="s">
        <v>1989</v>
      </c>
      <c r="D1459" s="10" t="s">
        <v>2283</v>
      </c>
      <c r="E1459" s="2" t="s">
        <v>1996</v>
      </c>
      <c r="F1459" s="16" t="s">
        <v>3124</v>
      </c>
      <c r="G1459" s="16" t="str">
        <f>"57586"</f>
        <v>57586</v>
      </c>
    </row>
    <row r="1460" spans="1:7">
      <c r="A1460" s="9">
        <v>1458</v>
      </c>
      <c r="B1460" s="2" t="s">
        <v>1965</v>
      </c>
      <c r="C1460" s="2" t="s">
        <v>1989</v>
      </c>
      <c r="D1460" s="10" t="s">
        <v>2284</v>
      </c>
      <c r="E1460" s="2" t="s">
        <v>1997</v>
      </c>
      <c r="F1460" s="16" t="s">
        <v>3125</v>
      </c>
      <c r="G1460" s="16" t="str">
        <f>"91375"</f>
        <v>91375</v>
      </c>
    </row>
    <row r="1461" spans="1:7">
      <c r="A1461" s="9">
        <v>1459</v>
      </c>
      <c r="B1461" s="2" t="s">
        <v>1965</v>
      </c>
      <c r="C1461" s="2" t="s">
        <v>1989</v>
      </c>
      <c r="D1461" s="10" t="s">
        <v>2284</v>
      </c>
      <c r="E1461" s="2" t="s">
        <v>1998</v>
      </c>
      <c r="F1461" s="16" t="s">
        <v>3125</v>
      </c>
      <c r="G1461" s="16" t="str">
        <f>"91375"</f>
        <v>91375</v>
      </c>
    </row>
    <row r="1462" spans="1:7">
      <c r="A1462" s="9">
        <v>1460</v>
      </c>
      <c r="B1462" s="2" t="s">
        <v>1965</v>
      </c>
      <c r="C1462" s="2" t="s">
        <v>1989</v>
      </c>
      <c r="D1462" s="10" t="s">
        <v>2284</v>
      </c>
      <c r="E1462" s="2" t="s">
        <v>1999</v>
      </c>
      <c r="F1462" s="16" t="s">
        <v>3125</v>
      </c>
      <c r="G1462" s="16" t="str">
        <f>"91375"</f>
        <v>91375</v>
      </c>
    </row>
    <row r="1463" spans="1:7">
      <c r="A1463" s="9">
        <v>1461</v>
      </c>
      <c r="B1463" s="2" t="s">
        <v>1965</v>
      </c>
      <c r="C1463" s="2" t="s">
        <v>1989</v>
      </c>
      <c r="D1463" s="10" t="s">
        <v>2285</v>
      </c>
      <c r="E1463" s="2" t="s">
        <v>2000</v>
      </c>
      <c r="F1463" s="16" t="s">
        <v>3126</v>
      </c>
      <c r="G1463" s="16" t="str">
        <f>"75237"</f>
        <v>75237</v>
      </c>
    </row>
    <row r="1464" spans="1:7" ht="37.5">
      <c r="A1464" s="9">
        <v>1462</v>
      </c>
      <c r="B1464" s="2" t="s">
        <v>1965</v>
      </c>
      <c r="C1464" s="2" t="s">
        <v>1989</v>
      </c>
      <c r="D1464" s="10" t="s">
        <v>2002</v>
      </c>
      <c r="E1464" s="2" t="s">
        <v>2001</v>
      </c>
      <c r="F1464" s="17" t="s">
        <v>3123</v>
      </c>
      <c r="G1464" s="17" t="str">
        <f>"61315"</f>
        <v>61315</v>
      </c>
    </row>
    <row r="1465" spans="1:7">
      <c r="A1465" s="9">
        <v>1463</v>
      </c>
      <c r="B1465" s="2" t="s">
        <v>1965</v>
      </c>
      <c r="C1465" s="2" t="s">
        <v>2004</v>
      </c>
      <c r="D1465" s="10" t="s">
        <v>2286</v>
      </c>
      <c r="E1465" s="2" t="s">
        <v>2003</v>
      </c>
      <c r="F1465" s="16" t="s">
        <v>3127</v>
      </c>
      <c r="G1465" s="16" t="str">
        <f>"35504"</f>
        <v>35504</v>
      </c>
    </row>
    <row r="1466" spans="1:7">
      <c r="A1466" s="9">
        <v>1464</v>
      </c>
      <c r="B1466" s="2" t="s">
        <v>1965</v>
      </c>
      <c r="C1466" s="2" t="s">
        <v>2004</v>
      </c>
      <c r="D1466" s="10" t="s">
        <v>2006</v>
      </c>
      <c r="E1466" s="2" t="s">
        <v>2005</v>
      </c>
      <c r="F1466" s="16" t="s">
        <v>3128</v>
      </c>
      <c r="G1466" s="16" t="str">
        <f>"16240"</f>
        <v>16240</v>
      </c>
    </row>
  </sheetData>
  <autoFilter ref="A2:H1466" xr:uid="{00000000-0009-0000-0000-000000000000}"/>
  <mergeCells count="1">
    <mergeCell ref="A1:G1"/>
  </mergeCells>
  <pageMargins left="0.39370078740157483" right="0.27559055118110237" top="0.26" bottom="0.37" header="0.21" footer="0.13"/>
  <pageSetup paperSize="9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ศพด.1464</vt:lpstr>
      <vt:lpstr>Sheet1</vt:lpstr>
      <vt:lpstr>ศพด.1464!Print_Titles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User-1</cp:lastModifiedBy>
  <cp:lastPrinted>2021-08-11T09:25:55Z</cp:lastPrinted>
  <dcterms:created xsi:type="dcterms:W3CDTF">2021-08-05T09:55:18Z</dcterms:created>
  <dcterms:modified xsi:type="dcterms:W3CDTF">2021-08-11T09:29:29Z</dcterms:modified>
</cp:coreProperties>
</file>