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จัดสรร" sheetId="1" r:id="rId1"/>
    <sheet name="เลขที่หนังสือ" sheetId="2" r:id="rId2"/>
  </sheets>
  <definedNames>
    <definedName name="_xlnm._FilterDatabase" localSheetId="0" hidden="1">จัดสรร!#REF!</definedName>
    <definedName name="_xlnm.Print_Area" localSheetId="0">จัดสรร!$A$1:$E$323</definedName>
    <definedName name="_xlnm.Print_Titles" localSheetId="0">จัดสรร!$1:$8</definedName>
  </definedNames>
  <calcPr calcId="145621"/>
</workbook>
</file>

<file path=xl/calcChain.xml><?xml version="1.0" encoding="utf-8"?>
<calcChain xmlns="http://schemas.openxmlformats.org/spreadsheetml/2006/main">
  <c r="C10" i="2" l="1"/>
  <c r="E322" i="1"/>
  <c r="E321" i="1"/>
  <c r="E317" i="1"/>
  <c r="E308" i="1"/>
  <c r="E306" i="1"/>
  <c r="E300" i="1"/>
  <c r="E293" i="1"/>
  <c r="E290" i="1"/>
  <c r="E287" i="1"/>
  <c r="E284" i="1"/>
  <c r="E282" i="1"/>
  <c r="E323" i="1" s="1"/>
  <c r="E278" i="1"/>
  <c r="E208" i="1"/>
  <c r="E207" i="1"/>
  <c r="E194" i="1"/>
  <c r="E187" i="1"/>
  <c r="E181" i="1"/>
  <c r="E179" i="1"/>
  <c r="E178" i="1"/>
  <c r="E171" i="1"/>
  <c r="E169" i="1"/>
  <c r="E165" i="1"/>
  <c r="E159" i="1"/>
  <c r="E152" i="1"/>
  <c r="E151" i="1"/>
  <c r="E149" i="1"/>
  <c r="E145" i="1"/>
  <c r="E141" i="1"/>
  <c r="E139" i="1"/>
  <c r="E135" i="1"/>
  <c r="E129" i="1"/>
  <c r="E127" i="1"/>
  <c r="E123" i="1"/>
  <c r="E112" i="1"/>
  <c r="E110" i="1"/>
  <c r="E104" i="1"/>
  <c r="E103" i="1"/>
  <c r="E213" i="1" s="1"/>
  <c r="A100" i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E85" i="1"/>
  <c r="E84" i="1"/>
  <c r="E70" i="1"/>
  <c r="E69" i="1"/>
  <c r="E67" i="1"/>
  <c r="E65" i="1"/>
  <c r="E60" i="1"/>
  <c r="E56" i="1"/>
  <c r="E46" i="1"/>
  <c r="E41" i="1"/>
  <c r="E38" i="1"/>
  <c r="E37" i="1"/>
  <c r="E31" i="1"/>
  <c r="E27" i="1"/>
  <c r="E26" i="1"/>
  <c r="E25" i="1"/>
  <c r="E17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12" i="1"/>
  <c r="A13" i="1" s="1"/>
  <c r="A11" i="1"/>
  <c r="E10" i="1"/>
  <c r="A10" i="1"/>
  <c r="E98" i="1" l="1"/>
  <c r="E324" i="1"/>
</calcChain>
</file>

<file path=xl/comments1.xml><?xml version="1.0" encoding="utf-8"?>
<comments xmlns="http://schemas.openxmlformats.org/spreadsheetml/2006/main">
  <authors>
    <author>Dell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<sst xmlns="http://schemas.openxmlformats.org/spreadsheetml/2006/main" count="964" uniqueCount="373">
  <si>
    <t>แบบรายละเอียดประกอบการโอนจัดสรร งบประมาณรายจ่ายประจำปีงบประมาณ พ.ศ. 2562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</si>
  <si>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</si>
  <si>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งบเงินอุดหนุน เงินอุดหนุนทั่วไป เงินอุดหนุนสำหรับค่าตอบแทนพิเศษรายเดือนให้แก่เจ้าหน้าที่ผู้ปฏิบัติงาน</t>
  </si>
  <si>
    <t>ขององค์กรปกครองส่วนท้องถิ่นในพื้นที่จังหวัดชายแดนภาคใต้</t>
  </si>
  <si>
    <t>ไตรมาสที่ 1 (เดือนตุลาคม  -  ธันวาคม 2561)</t>
  </si>
  <si>
    <t>รหัสงบประมาณ 1500858002500005 รหัสแหล่งของเงิน 6211410 รหัสกิจกรรมหลัก 15008XXXXN2214</t>
  </si>
  <si>
    <t>ลำดับ</t>
  </si>
  <si>
    <t>จังหวัด</t>
  </si>
  <si>
    <t>อำเภอ</t>
  </si>
  <si>
    <t>องค์กรปกครองส่วนท้องถิ่น</t>
  </si>
  <si>
    <t>จำนวนเงิน</t>
  </si>
  <si>
    <t>นราธิวาส</t>
  </si>
  <si>
    <t>เมืองนราธิวาส</t>
  </si>
  <si>
    <t>อบจ.นราธิวาส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</si>
  <si>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</si>
  <si>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</si>
  <si>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</si>
  <si>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</si>
  <si>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</si>
  <si>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</si>
  <si>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</si>
  <si>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</si>
  <si>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</si>
  <si>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</si>
  <si>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</si>
  <si>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</si>
  <si>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</si>
  <si>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</si>
  <si>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</si>
  <si>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</si>
  <si>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</si>
  <si>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</si>
  <si>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</si>
  <si>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</si>
  <si>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</si>
  <si>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</si>
  <si>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</si>
  <si>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</si>
  <si>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</si>
  <si>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</si>
  <si>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อบต.ช้างเผือก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</si>
  <si>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</si>
  <si>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</si>
  <si>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</si>
  <si>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</si>
  <si>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</si>
  <si>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</si>
  <si>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</si>
  <si>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</si>
  <si>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</si>
  <si>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</si>
  <si>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</si>
  <si>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</si>
  <si>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</si>
  <si>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</si>
  <si>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</si>
  <si>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</si>
  <si>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</si>
  <si>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</si>
  <si>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</si>
  <si>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</si>
  <si>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</si>
  <si>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</si>
  <si>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</si>
  <si>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</si>
  <si>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</si>
  <si>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</si>
  <si>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</si>
  <si>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</si>
  <si>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อบต.ละหาร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</si>
  <si>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</si>
  <si>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</si>
  <si>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</si>
  <si>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</si>
  <si>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</si>
  <si>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</si>
  <si>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</si>
  <si>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</si>
  <si>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</si>
  <si>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</si>
  <si>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</si>
  <si>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</si>
  <si>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</si>
  <si>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</si>
  <si>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</si>
  <si>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อบต.สามัคคี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</si>
  <si>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</si>
  <si>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</si>
  <si>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</si>
  <si>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</si>
  <si>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</si>
  <si>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</si>
  <si>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</si>
  <si>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</si>
  <si>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</si>
  <si>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</si>
  <si>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</si>
  <si>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</si>
  <si>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</si>
  <si>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</si>
  <si>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</si>
  <si>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</si>
  <si>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</si>
  <si>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</si>
  <si>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</si>
  <si>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</si>
  <si>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</si>
  <si>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</si>
  <si>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</si>
  <si>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</si>
  <si>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</si>
  <si>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</si>
  <si>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</si>
  <si>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</si>
  <si>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</si>
  <si>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ปัตตานี</t>
  </si>
  <si>
    <t>เมืองปัตตานี</t>
  </si>
  <si>
    <t>อบจ.ปัตตานี</t>
  </si>
  <si>
    <t>ทม.ปัตตานี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</si>
  <si>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</si>
  <si>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</si>
  <si>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</si>
  <si>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</si>
  <si>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</si>
  <si>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</si>
  <si>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</si>
  <si>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</si>
  <si>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</si>
  <si>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</si>
  <si>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</si>
  <si>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</si>
  <si>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</si>
  <si>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</si>
  <si>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</si>
  <si>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ทต.ตะลุบัน</t>
  </si>
  <si>
    <t>หนองจิก</t>
  </si>
  <si>
    <t>ทต.บ่อทอง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</si>
  <si>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</si>
  <si>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</si>
  <si>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</si>
  <si>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</si>
  <si>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</si>
  <si>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</si>
  <si>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</si>
  <si>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</si>
  <si>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อบต.ทรายขาว</t>
  </si>
  <si>
    <t>อบต.ท่าเรือ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</si>
  <si>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</si>
  <si>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</si>
  <si>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</si>
  <si>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</si>
  <si>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</si>
  <si>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</si>
  <si>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</si>
  <si>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</si>
  <si>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</si>
  <si>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</si>
  <si>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</si>
  <si>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</si>
  <si>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</si>
  <si>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</si>
  <si>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อบต.ดอน</t>
  </si>
  <si>
    <t>อบต.ท่าข้าม</t>
  </si>
  <si>
    <t>อบต.ท่าน้ำ</t>
  </si>
  <si>
    <t>อบต.บ้านกลาง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</si>
  <si>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</si>
  <si>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</si>
  <si>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</si>
  <si>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</si>
  <si>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</si>
  <si>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</si>
  <si>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</si>
  <si>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</si>
  <si>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</si>
  <si>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</si>
  <si>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</si>
  <si>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</si>
  <si>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</si>
  <si>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</si>
  <si>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</si>
  <si>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</si>
  <si>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</si>
  <si>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</si>
  <si>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</si>
  <si>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</si>
  <si>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</si>
  <si>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</si>
  <si>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</si>
  <si>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</si>
  <si>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</si>
  <si>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</si>
  <si>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</si>
  <si>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อบต.ดอนทราย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</si>
  <si>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</si>
  <si>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</si>
  <si>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</si>
  <si>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</si>
  <si>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</si>
  <si>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อบต.คลองใหม่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</si>
  <si>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</si>
  <si>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</si>
  <si>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</si>
  <si>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</si>
  <si>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</si>
  <si>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</si>
  <si>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</si>
  <si>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</si>
  <si>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</si>
  <si>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</si>
  <si>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</si>
  <si>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</si>
  <si>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</si>
  <si>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</si>
  <si>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</si>
  <si>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</si>
  <si>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</si>
  <si>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</si>
  <si>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</si>
  <si>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</si>
  <si>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</si>
  <si>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</si>
  <si>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</si>
  <si>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</si>
  <si>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</si>
  <si>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</si>
  <si>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</si>
  <si>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</si>
  <si>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</si>
  <si>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</si>
  <si>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</si>
  <si>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</si>
  <si>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</si>
  <si>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</si>
  <si>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</si>
  <si>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</si>
  <si>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</si>
  <si>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</si>
  <si>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</si>
  <si>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</si>
  <si>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</si>
  <si>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</si>
  <si>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</si>
  <si>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</si>
  <si>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</si>
  <si>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</si>
  <si>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</si>
  <si>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</si>
  <si>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</si>
  <si>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</si>
  <si>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</si>
  <si>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</si>
  <si>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</si>
  <si>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</si>
  <si>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</si>
  <si>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</si>
  <si>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</si>
  <si>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</si>
  <si>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</si>
  <si>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</si>
  <si>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</si>
  <si>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</si>
  <si>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</si>
  <si>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</si>
  <si>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</si>
  <si>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</si>
  <si>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</si>
  <si>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</si>
  <si>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</si>
  <si>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</si>
  <si>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</si>
  <si>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</si>
  <si>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</si>
  <si>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</si>
  <si>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อบต.ตลิ่งชัน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</si>
  <si>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</si>
  <si>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</si>
  <si>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</si>
  <si>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</si>
  <si>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</si>
  <si>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</si>
  <si>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</si>
  <si>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</si>
  <si>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</si>
  <si>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</si>
  <si>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</si>
  <si>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</si>
  <si>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</si>
  <si>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</si>
  <si>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</si>
  <si>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</si>
  <si>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</si>
  <si>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</si>
  <si>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</si>
  <si>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</si>
  <si>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</si>
  <si>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</si>
  <si>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</si>
  <si>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</si>
  <si>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</si>
  <si>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</si>
  <si>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</si>
  <si>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</si>
  <si>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</si>
  <si>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</si>
  <si>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</si>
  <si>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</si>
  <si>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</si>
  <si>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</si>
  <si>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</si>
  <si>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</si>
  <si>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</si>
  <si>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</si>
  <si>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</si>
  <si>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</si>
  <si>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สงขลา</t>
  </si>
  <si>
    <t>จะนะ</t>
  </si>
  <si>
    <t>ทต.จะนะ</t>
  </si>
  <si>
    <t>ทต.บ้านนา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</si>
  <si>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</si>
  <si>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</si>
  <si>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</si>
  <si>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</si>
  <si>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</si>
  <si>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</si>
  <si>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สะบ้าย้อย</t>
  </si>
  <si>
    <t>ทต.สะบ้าย้อย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</si>
  <si>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</si>
  <si>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</si>
  <si>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</si>
  <si>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</si>
  <si>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</si>
  <si>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</si>
  <si>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</si>
  <si>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อบต.นาหว้า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</si>
  <si>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</si>
  <si>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</si>
  <si>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</si>
  <si>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</si>
  <si>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</si>
  <si>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อบต.ท่าม่วง</t>
  </si>
  <si>
    <t>อบต.เทพา</t>
  </si>
  <si>
    <t>อบต.ปากบาง</t>
  </si>
  <si>
    <t>อบต.วังใหญ่</t>
  </si>
  <si>
    <t>อบต.คลองกวาง</t>
  </si>
  <si>
    <t>อบต.คลองทราย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</si>
  <si>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</si>
  <si>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</si>
  <si>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</si>
  <si>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</si>
  <si>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</si>
  <si>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</si>
  <si>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</si>
  <si>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อบต.เขาแดง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</si>
  <si>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</si>
  <si>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</si>
  <si>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</si>
  <si>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</si>
  <si>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</si>
  <si>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</si>
  <si>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</si>
  <si>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</si>
  <si>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สงขลา ผลรวม</t>
  </si>
  <si>
    <t>ผลรวมทั้งหมด</t>
  </si>
  <si>
    <t xml:space="preserve"> เงินอุดหนุนสำหรับค่าตอบแทนพิเศษรายเดือนให้แก่เจ้าหน้าที่ผู้ปฏิบัติงาน</t>
  </si>
  <si>
    <t>วันที่ 22 ต.ค.61</t>
  </si>
  <si>
    <t>เลขที่หนังสือ</t>
  </si>
  <si>
    <t>เลขที่ใบจัดสรร</t>
  </si>
  <si>
    <t xml:space="preserve">นราธิวาส </t>
  </si>
  <si>
    <t xml:space="preserve">ปัตตานี </t>
  </si>
  <si>
    <t xml:space="preserve">ยะลา </t>
  </si>
  <si>
    <t xml:space="preserve">สงขลา </t>
  </si>
  <si>
    <t>รวมทั้งสิ้น</t>
  </si>
  <si>
    <t>ตามหนังสือกรมส่งเสริมการปกครองท้องถิ่น ที่ มท 0808.2/16473-16476 ลงวันที่   22  ตุลาคม  2561 เลขที่ใบจัดสรร 10849-10852/2562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</si>
</sst>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8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8"/>
      <name val="Tahoma"/>
      <family val="2"/>
      <charset val="222"/>
    </font>
    <font>
      <sz val="16"/>
      <color indexed="12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b/>
      <sz val="16"/>
      <name val="Angsana New"/>
      <family val="1"/>
    </font>
    <font>
      <sz val="16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187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22" borderId="5" applyNumberFormat="0" applyAlignment="0" applyProtection="0"/>
    <xf numFmtId="0" fontId="11" fillId="22" borderId="5" applyNumberFormat="0" applyAlignment="0" applyProtection="0"/>
    <xf numFmtId="0" fontId="11" fillId="22" borderId="5" applyNumberFormat="0" applyAlignment="0" applyProtection="0"/>
    <xf numFmtId="0" fontId="12" fillId="23" borderId="6" applyNumberFormat="0" applyAlignment="0" applyProtection="0"/>
    <xf numFmtId="0" fontId="12" fillId="23" borderId="6" applyNumberFormat="0" applyAlignment="0" applyProtection="0"/>
    <xf numFmtId="0" fontId="12" fillId="23" borderId="6" applyNumberFormat="0" applyAlignment="0" applyProtection="0"/>
    <xf numFmtId="43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18" fillId="9" borderId="5" applyNumberFormat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1" fillId="25" borderId="11" applyNumberFormat="0" applyFont="0" applyAlignment="0" applyProtection="0"/>
    <xf numFmtId="0" fontId="1" fillId="25" borderId="11" applyNumberFormat="0" applyFont="0" applyAlignment="0" applyProtection="0"/>
    <xf numFmtId="0" fontId="1" fillId="25" borderId="11" applyNumberFormat="0" applyFont="0" applyAlignment="0" applyProtection="0"/>
    <xf numFmtId="0" fontId="21" fillId="22" borderId="12" applyNumberFormat="0" applyAlignment="0" applyProtection="0"/>
    <xf numFmtId="0" fontId="21" fillId="22" borderId="12" applyNumberFormat="0" applyAlignment="0" applyProtection="0"/>
    <xf numFmtId="0" fontId="21" fillId="22" borderId="1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</cellStyleXfs>
  <cellXfs count="64">
    <xf numFmtId="0" fontId="0" fillId="0" borderId="0" xfId="0"/>
    <xf numFmtId="0" fontId="2" fillId="0" borderId="0" xfId="2" applyFont="1" applyFill="1" applyBorder="1" applyAlignment="1">
      <alignment horizontal="center"/>
    </xf>
    <xf numFmtId="43" fontId="2" fillId="0" borderId="0" xfId="1" applyFont="1" applyFill="1" applyAlignment="1">
      <alignment vertical="center"/>
    </xf>
    <xf numFmtId="0" fontId="2" fillId="0" borderId="0" xfId="3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0" fontId="2" fillId="0" borderId="0" xfId="3" applyFont="1" applyFill="1" applyAlignment="1">
      <alignment vertical="center"/>
    </xf>
    <xf numFmtId="49" fontId="2" fillId="2" borderId="0" xfId="4" applyNumberFormat="1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 vertical="center"/>
    </xf>
    <xf numFmtId="49" fontId="2" fillId="2" borderId="1" xfId="4" applyNumberFormat="1" applyFont="1" applyFill="1" applyBorder="1" applyAlignment="1">
      <alignment horizontal="center"/>
    </xf>
    <xf numFmtId="0" fontId="2" fillId="0" borderId="0" xfId="3" applyFont="1" applyFill="1" applyBorder="1" applyAlignment="1" applyProtection="1">
      <alignment vertical="center"/>
      <protection locked="0"/>
    </xf>
    <xf numFmtId="43" fontId="2" fillId="0" borderId="0" xfId="1" applyFont="1" applyFill="1" applyBorder="1" applyAlignment="1" applyProtection="1">
      <alignment vertical="center"/>
      <protection locked="0"/>
    </xf>
    <xf numFmtId="0" fontId="2" fillId="3" borderId="2" xfId="3" applyFont="1" applyFill="1" applyBorder="1" applyAlignment="1">
      <alignment horizontal="center" vertical="center"/>
    </xf>
    <xf numFmtId="49" fontId="2" fillId="3" borderId="2" xfId="5" applyNumberFormat="1" applyFont="1" applyFill="1" applyBorder="1" applyAlignment="1">
      <alignment horizontal="center" vertical="center"/>
    </xf>
    <xf numFmtId="49" fontId="2" fillId="3" borderId="2" xfId="5" applyNumberFormat="1" applyFont="1" applyFill="1" applyBorder="1" applyAlignment="1">
      <alignment horizontal="center" vertical="center" shrinkToFit="1"/>
    </xf>
    <xf numFmtId="49" fontId="2" fillId="3" borderId="2" xfId="5" applyNumberFormat="1" applyFont="1" applyFill="1" applyBorder="1" applyAlignment="1">
      <alignment horizontal="center" vertical="center" wrapText="1"/>
    </xf>
    <xf numFmtId="43" fontId="2" fillId="3" borderId="2" xfId="1" applyFont="1" applyFill="1" applyBorder="1" applyAlignment="1" applyProtection="1">
      <alignment horizontal="center" vertical="center" shrinkToFit="1"/>
      <protection locked="0"/>
    </xf>
    <xf numFmtId="43" fontId="2" fillId="3" borderId="0" xfId="1" applyFont="1" applyFill="1" applyAlignment="1">
      <alignment horizontal="center" vertical="center"/>
    </xf>
    <xf numFmtId="0" fontId="2" fillId="3" borderId="0" xfId="3" applyFont="1" applyFill="1" applyBorder="1" applyAlignment="1">
      <alignment vertical="center"/>
    </xf>
    <xf numFmtId="43" fontId="2" fillId="3" borderId="0" xfId="1" applyFont="1" applyFill="1" applyBorder="1" applyAlignment="1">
      <alignment vertical="center"/>
    </xf>
    <xf numFmtId="0" fontId="2" fillId="3" borderId="0" xfId="3" applyFont="1" applyFill="1" applyAlignment="1">
      <alignment horizontal="center" vertical="center"/>
    </xf>
    <xf numFmtId="0" fontId="4" fillId="0" borderId="3" xfId="3" applyFont="1" applyFill="1" applyBorder="1" applyAlignment="1">
      <alignment horizontal="center" vertical="center"/>
    </xf>
    <xf numFmtId="49" fontId="4" fillId="0" borderId="3" xfId="1" applyNumberFormat="1" applyFont="1" applyFill="1" applyBorder="1" applyAlignment="1" applyProtection="1">
      <alignment vertical="center"/>
      <protection locked="0"/>
    </xf>
    <xf numFmtId="49" fontId="4" fillId="0" borderId="3" xfId="1" applyNumberFormat="1" applyFont="1" applyFill="1" applyBorder="1" applyAlignment="1" applyProtection="1">
      <alignment vertical="center" shrinkToFit="1"/>
      <protection locked="0"/>
    </xf>
    <xf numFmtId="43" fontId="4" fillId="0" borderId="4" xfId="1" applyFont="1" applyFill="1" applyBorder="1" applyAlignment="1">
      <alignment vertical="center"/>
    </xf>
    <xf numFmtId="43" fontId="4" fillId="0" borderId="0" xfId="1" applyFont="1" applyFill="1" applyAlignment="1">
      <alignment vertical="center"/>
    </xf>
    <xf numFmtId="0" fontId="4" fillId="0" borderId="0" xfId="3" applyFont="1" applyFill="1" applyBorder="1" applyAlignment="1">
      <alignment vertical="center"/>
    </xf>
    <xf numFmtId="43" fontId="4" fillId="0" borderId="0" xfId="1" applyFont="1" applyFill="1" applyBorder="1" applyAlignment="1">
      <alignment vertical="center"/>
    </xf>
    <xf numFmtId="0" fontId="4" fillId="0" borderId="0" xfId="3" applyFont="1" applyFill="1" applyAlignment="1">
      <alignment vertical="center"/>
    </xf>
    <xf numFmtId="49" fontId="4" fillId="0" borderId="3" xfId="2" applyNumberFormat="1" applyFont="1" applyFill="1" applyBorder="1" applyAlignment="1" applyProtection="1">
      <alignment vertical="center"/>
      <protection locked="0"/>
    </xf>
    <xf numFmtId="49" fontId="4" fillId="0" borderId="3" xfId="2" applyNumberFormat="1" applyFont="1" applyFill="1" applyBorder="1" applyAlignment="1" applyProtection="1">
      <alignment vertical="center" shrinkToFit="1"/>
      <protection locked="0"/>
    </xf>
    <xf numFmtId="43" fontId="4" fillId="0" borderId="3" xfId="1" applyFont="1" applyFill="1" applyBorder="1" applyAlignment="1">
      <alignment vertical="center"/>
    </xf>
    <xf numFmtId="49" fontId="4" fillId="0" borderId="3" xfId="6" applyNumberFormat="1" applyFont="1" applyFill="1" applyBorder="1" applyAlignment="1" applyProtection="1">
      <alignment horizontal="left" vertical="center"/>
      <protection locked="0"/>
    </xf>
    <xf numFmtId="49" fontId="4" fillId="0" borderId="3" xfId="6" applyNumberFormat="1" applyFont="1" applyFill="1" applyBorder="1" applyAlignment="1" applyProtection="1">
      <alignment horizontal="left" vertical="center" shrinkToFit="1"/>
      <protection locked="0"/>
    </xf>
    <xf numFmtId="49" fontId="2" fillId="0" borderId="3" xfId="1" applyNumberFormat="1" applyFont="1" applyFill="1" applyBorder="1" applyAlignment="1" applyProtection="1">
      <alignment vertical="center"/>
      <protection locked="0"/>
    </xf>
    <xf numFmtId="43" fontId="4" fillId="0" borderId="3" xfId="1" applyFont="1" applyFill="1" applyBorder="1" applyAlignment="1" applyProtection="1">
      <alignment horizontal="center" vertical="center"/>
    </xf>
    <xf numFmtId="1" fontId="4" fillId="0" borderId="3" xfId="3" applyNumberFormat="1" applyFont="1" applyFill="1" applyBorder="1" applyAlignment="1">
      <alignment horizontal="center" vertical="center"/>
    </xf>
    <xf numFmtId="43" fontId="4" fillId="0" borderId="0" xfId="3" applyNumberFormat="1" applyFont="1" applyFill="1" applyBorder="1" applyAlignment="1">
      <alignment vertical="center"/>
    </xf>
    <xf numFmtId="1" fontId="6" fillId="0" borderId="0" xfId="1" applyNumberFormat="1" applyFont="1" applyFill="1" applyBorder="1" applyAlignment="1" applyProtection="1">
      <alignment horizontal="center" vertical="center"/>
    </xf>
    <xf numFmtId="1" fontId="6" fillId="0" borderId="0" xfId="2" applyNumberFormat="1" applyFont="1" applyFill="1" applyBorder="1" applyAlignment="1" applyProtection="1">
      <alignment horizontal="center" vertical="center"/>
    </xf>
    <xf numFmtId="49" fontId="4" fillId="0" borderId="3" xfId="7" applyNumberFormat="1" applyFont="1" applyFill="1" applyBorder="1" applyAlignment="1" applyProtection="1">
      <alignment horizontal="left" vertical="center"/>
      <protection locked="0"/>
    </xf>
    <xf numFmtId="49" fontId="4" fillId="0" borderId="3" xfId="7" applyNumberFormat="1" applyFont="1" applyFill="1" applyBorder="1" applyAlignment="1" applyProtection="1">
      <alignment horizontal="left" vertical="center" shrinkToFit="1"/>
      <protection locked="0"/>
    </xf>
    <xf numFmtId="1" fontId="6" fillId="0" borderId="0" xfId="7" applyNumberFormat="1" applyFont="1" applyFill="1" applyBorder="1" applyAlignment="1" applyProtection="1">
      <alignment horizontal="center" vertical="center"/>
    </xf>
    <xf numFmtId="43" fontId="4" fillId="0" borderId="0" xfId="3" applyNumberFormat="1" applyFont="1" applyFill="1" applyAlignment="1">
      <alignment vertical="center"/>
    </xf>
    <xf numFmtId="0" fontId="4" fillId="0" borderId="3" xfId="8" applyFont="1" applyFill="1" applyBorder="1" applyAlignment="1" applyProtection="1">
      <alignment horizontal="left" vertical="center"/>
      <protection locked="0"/>
    </xf>
    <xf numFmtId="0" fontId="4" fillId="0" borderId="3" xfId="8" applyFont="1" applyFill="1" applyBorder="1" applyAlignment="1" applyProtection="1">
      <alignment horizontal="left" vertical="center" shrinkToFit="1"/>
      <protection locked="0"/>
    </xf>
    <xf numFmtId="0" fontId="4" fillId="0" borderId="3" xfId="2" applyFont="1" applyFill="1" applyBorder="1" applyAlignment="1">
      <alignment vertical="center" shrinkToFit="1"/>
    </xf>
    <xf numFmtId="1" fontId="4" fillId="0" borderId="0" xfId="3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 applyProtection="1">
      <alignment vertical="center"/>
      <protection locked="0"/>
    </xf>
    <xf numFmtId="49" fontId="4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>
      <alignment vertical="center" shrinkToFit="1"/>
    </xf>
    <xf numFmtId="43" fontId="4" fillId="0" borderId="0" xfId="1" applyFont="1" applyFill="1" applyBorder="1" applyAlignment="1" applyProtection="1">
      <alignment horizontal="center" vertical="center"/>
    </xf>
    <xf numFmtId="0" fontId="26" fillId="0" borderId="0" xfId="92" applyFont="1" applyAlignment="1">
      <alignment horizontal="center" vertical="center"/>
    </xf>
    <xf numFmtId="0" fontId="1" fillId="0" borderId="0" xfId="92"/>
    <xf numFmtId="0" fontId="26" fillId="0" borderId="0" xfId="92" applyFont="1" applyBorder="1" applyAlignment="1">
      <alignment horizontal="center"/>
    </xf>
    <xf numFmtId="0" fontId="26" fillId="0" borderId="1" xfId="92" applyFont="1" applyBorder="1" applyAlignment="1">
      <alignment horizontal="center"/>
    </xf>
    <xf numFmtId="0" fontId="26" fillId="0" borderId="2" xfId="92" applyFont="1" applyBorder="1" applyAlignment="1">
      <alignment horizontal="center"/>
    </xf>
    <xf numFmtId="0" fontId="4" fillId="0" borderId="2" xfId="3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 applyProtection="1">
      <alignment vertical="center"/>
      <protection locked="0"/>
    </xf>
    <xf numFmtId="43" fontId="4" fillId="0" borderId="2" xfId="1" applyFont="1" applyFill="1" applyBorder="1" applyAlignment="1">
      <alignment vertical="center"/>
    </xf>
    <xf numFmtId="0" fontId="1" fillId="0" borderId="2" xfId="92" applyBorder="1" applyAlignment="1">
      <alignment horizontal="center"/>
    </xf>
    <xf numFmtId="43" fontId="4" fillId="0" borderId="2" xfId="1" applyFont="1" applyFill="1" applyBorder="1" applyAlignment="1" applyProtection="1">
      <alignment horizontal="center" vertical="center"/>
    </xf>
    <xf numFmtId="0" fontId="27" fillId="0" borderId="2" xfId="92" applyFont="1" applyBorder="1"/>
    <xf numFmtId="43" fontId="26" fillId="0" borderId="2" xfId="92" applyNumberFormat="1" applyFont="1" applyBorder="1" applyAlignment="1">
      <alignment horizontal="center"/>
    </xf>
    <xf numFmtId="0" fontId="1" fillId="0" borderId="2" xfId="92" applyBorder="1"/>
  </cellXfs>
  <cellStyles count="116">
    <cellStyle name="20% - Accent1" xfId="9"/>
    <cellStyle name="20% - Accent1 2" xfId="10"/>
    <cellStyle name="20% - Accent2" xfId="11"/>
    <cellStyle name="20% - Accent2 2" xfId="12"/>
    <cellStyle name="20% - Accent3" xfId="13"/>
    <cellStyle name="20% - Accent3 2" xfId="14"/>
    <cellStyle name="20% - Accent4" xfId="15"/>
    <cellStyle name="20% - Accent4 2" xfId="16"/>
    <cellStyle name="20% - Accent5" xfId="17"/>
    <cellStyle name="20% - Accent5 2" xfId="18"/>
    <cellStyle name="20% - Accent6" xfId="19"/>
    <cellStyle name="20% - Accent6 2" xfId="20"/>
    <cellStyle name="40% - Accent1" xfId="21"/>
    <cellStyle name="40% - Accent1 2" xfId="22"/>
    <cellStyle name="40% - Accent2" xfId="23"/>
    <cellStyle name="40% - Accent2 2" xfId="24"/>
    <cellStyle name="40% - Accent3" xfId="25"/>
    <cellStyle name="40% - Accent3 2" xfId="26"/>
    <cellStyle name="40% - Accent4" xfId="27"/>
    <cellStyle name="40% - Accent4 2" xfId="28"/>
    <cellStyle name="40% - Accent5" xfId="29"/>
    <cellStyle name="40% - Accent5 2" xfId="30"/>
    <cellStyle name="40% - Accent6" xfId="31"/>
    <cellStyle name="40% - Accent6 2" xfId="32"/>
    <cellStyle name="60% - Accent1" xfId="33"/>
    <cellStyle name="60% - Accent1 2" xfId="34"/>
    <cellStyle name="60% - Accent2" xfId="35"/>
    <cellStyle name="60% - Accent2 2" xfId="36"/>
    <cellStyle name="60% - Accent3" xfId="37"/>
    <cellStyle name="60% - Accent3 2" xfId="38"/>
    <cellStyle name="60% - Accent4" xfId="39"/>
    <cellStyle name="60% - Accent4 2" xfId="40"/>
    <cellStyle name="60% - Accent5" xfId="41"/>
    <cellStyle name="60% - Accent5 2" xfId="42"/>
    <cellStyle name="60% - Accent6" xfId="43"/>
    <cellStyle name="60% - Accent6 2" xfId="44"/>
    <cellStyle name="Accent1" xfId="45"/>
    <cellStyle name="Accent1 2" xfId="46"/>
    <cellStyle name="Accent2" xfId="47"/>
    <cellStyle name="Accent2 2" xfId="48"/>
    <cellStyle name="Accent3" xfId="49"/>
    <cellStyle name="Accent3 2" xfId="50"/>
    <cellStyle name="Accent4" xfId="51"/>
    <cellStyle name="Accent4 2" xfId="52"/>
    <cellStyle name="Accent5" xfId="53"/>
    <cellStyle name="Accent5 2" xfId="54"/>
    <cellStyle name="Accent6" xfId="55"/>
    <cellStyle name="Accent6 2" xfId="56"/>
    <cellStyle name="Bad" xfId="57"/>
    <cellStyle name="Bad 2" xfId="58"/>
    <cellStyle name="Calculation" xfId="59"/>
    <cellStyle name="Calculation 2" xfId="60"/>
    <cellStyle name="Calculation_Sheet1" xfId="61"/>
    <cellStyle name="Check Cell" xfId="62"/>
    <cellStyle name="Check Cell 2" xfId="63"/>
    <cellStyle name="Check Cell_Sheet1" xfId="64"/>
    <cellStyle name="Comma" xfId="1" builtinId="3"/>
    <cellStyle name="Comma 2" xfId="65"/>
    <cellStyle name="Comma 2 2" xfId="66"/>
    <cellStyle name="Comma 3" xfId="67"/>
    <cellStyle name="Comma 4" xfId="4"/>
    <cellStyle name="Excel Built-in Normal" xfId="68"/>
    <cellStyle name="Explanatory Text" xfId="69"/>
    <cellStyle name="Explanatory Text 2" xfId="70"/>
    <cellStyle name="Good" xfId="71"/>
    <cellStyle name="Good 2" xfId="72"/>
    <cellStyle name="Heading 1" xfId="73"/>
    <cellStyle name="Heading 1 2" xfId="74"/>
    <cellStyle name="Heading 1_Sheet1" xfId="75"/>
    <cellStyle name="Heading 2" xfId="76"/>
    <cellStyle name="Heading 2 2" xfId="77"/>
    <cellStyle name="Heading 2_Sheet1" xfId="78"/>
    <cellStyle name="Heading 3" xfId="79"/>
    <cellStyle name="Heading 3 2" xfId="80"/>
    <cellStyle name="Heading 3_Sheet1" xfId="81"/>
    <cellStyle name="Heading 4" xfId="82"/>
    <cellStyle name="Heading 4 2" xfId="83"/>
    <cellStyle name="Input" xfId="84"/>
    <cellStyle name="Input 2" xfId="85"/>
    <cellStyle name="Input_Sheet1" xfId="86"/>
    <cellStyle name="Linked Cell" xfId="87"/>
    <cellStyle name="Linked Cell 2" xfId="88"/>
    <cellStyle name="Linked Cell_Sheet1" xfId="89"/>
    <cellStyle name="Neutral" xfId="90"/>
    <cellStyle name="Neutral 2" xfId="91"/>
    <cellStyle name="Normal" xfId="0" builtinId="0"/>
    <cellStyle name="Normal 2" xfId="92"/>
    <cellStyle name="Normal 3" xfId="93"/>
    <cellStyle name="Normal 3 2" xfId="94"/>
    <cellStyle name="Normal 3_Sheet2" xfId="95"/>
    <cellStyle name="Normal 4" xfId="96"/>
    <cellStyle name="Normal 5" xfId="97"/>
    <cellStyle name="Normal 6" xfId="2"/>
    <cellStyle name="Note" xfId="98"/>
    <cellStyle name="Note 2" xfId="99"/>
    <cellStyle name="Note_Sheet1" xfId="100"/>
    <cellStyle name="Output" xfId="101"/>
    <cellStyle name="Output 2" xfId="102"/>
    <cellStyle name="Output_Sheet1" xfId="103"/>
    <cellStyle name="Title" xfId="104"/>
    <cellStyle name="Title 2" xfId="105"/>
    <cellStyle name="Total" xfId="106"/>
    <cellStyle name="Total 2" xfId="107"/>
    <cellStyle name="Total_Sheet1" xfId="108"/>
    <cellStyle name="Warning Text" xfId="109"/>
    <cellStyle name="Warning Text 2" xfId="110"/>
    <cellStyle name="เครื่องหมายจุลภาค 2" xfId="111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/>
    <cellStyle name="เครื่องหมายจุลภาค_ทั่วไป งวดที่ 1+2" xfId="5"/>
    <cellStyle name="ปกติ 2" xfId="112"/>
    <cellStyle name="ปกติ 2 2" xfId="113"/>
    <cellStyle name="ปกติ 2_บัญชีรายหัว (กกถ.)" xfId="114"/>
    <cellStyle name="ปกติ 3" xfId="115"/>
    <cellStyle name="ปกติ_เงินอุดหนุนทั่วไป เบี้ยยังชีพผู้ป่วยเอดส์ 2555 (ส่ง สน. คท.)" xfId="8"/>
    <cellStyle name="ปกติ_ทั่วไป งวดที่ 1+2" xfId="3"/>
    <cellStyle name="ปกติ_ราย อปท.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A1:T325"/>
  <sheetViews>
    <sheetView tabSelected="1" view="pageBreakPreview" zoomScale="130" zoomScaleNormal="120" zoomScaleSheetLayoutView="130" workbookViewId="0">
      <selection activeCell="A5" sqref="A5:E5"/>
    </sheetView>
  </sheetViews>
  <sheetFormatPr defaultColWidth="9" defaultRowHeight="21" outlineLevelRow="2" x14ac:dyDescent="0.2"/>
  <cols>
    <col min="1" max="1" width="6.75" style="27" customWidth="1"/>
    <col min="2" max="2" width="21.625" style="27" customWidth="1"/>
    <col min="3" max="3" width="24.375" style="27" customWidth="1"/>
    <col min="4" max="4" width="27.75" style="27" customWidth="1"/>
    <col min="5" max="5" width="24.25" style="24" customWidth="1"/>
    <col min="6" max="6" width="10" style="24" customWidth="1"/>
    <col min="7" max="7" width="13.5" style="25" customWidth="1"/>
    <col min="8" max="8" width="13.375" style="26" bestFit="1" customWidth="1"/>
    <col min="9" max="9" width="13.375" style="27" bestFit="1" customWidth="1"/>
    <col min="10" max="16384" width="9" style="27"/>
  </cols>
  <sheetData>
    <row r="1" spans="1:20" s="5" customFormat="1" ht="23.25" customHeight="1" x14ac:dyDescent="0.35">
      <c r="A1" s="1" t="s">
        <v>0</v>
      </c>
      <c r="B1" s="1"/>
      <c r="C1" s="1"/>
      <c r="D1" s="1"/>
      <c r="E1" s="1"/>
      <c r="F1" s="2"/>
      <c r="G1" s="3"/>
      <c r="H1" s="4"/>
      <c r="I1" s="3"/>
      <c r="J1" s="3"/>
      <c r="K1" s="3"/>
      <c r="L1" s="3"/>
      <c r="M1" s="3"/>
      <c r="N1" s="3"/>
      <c r="O1" s="3"/>
    </row>
    <row r="2" spans="1:20" s="5" customFormat="1" ht="23.25" customHeight="1" outlineLevel="1" x14ac:dyDescent="0.35">
      <c r="A2" s="6" t="s">
        <v>1</v>
      </c>
      <c r="B2" s="6"/>
      <c r="C2" s="6"/>
      <c r="D2" s="6"/>
      <c r="E2" s="6"/>
      <c r="F2" s="4"/>
      <c r="G2" s="3"/>
      <c r="H2" s="4"/>
      <c r="I2" s="3"/>
      <c r="J2" s="3"/>
      <c r="K2" s="3"/>
      <c r="L2" s="3"/>
      <c r="M2" s="3"/>
      <c r="N2" s="3"/>
      <c r="O2" s="3"/>
    </row>
    <row r="3" spans="1:20" s="5" customFormat="1" ht="23.25" customHeight="1" outlineLevel="1" x14ac:dyDescent="0.2">
      <c r="A3" s="7" t="s">
        <v>2</v>
      </c>
      <c r="B3" s="7"/>
      <c r="C3" s="7"/>
      <c r="D3" s="7"/>
      <c r="E3" s="7"/>
      <c r="F3" s="4"/>
      <c r="G3" s="3"/>
      <c r="H3" s="4"/>
      <c r="I3" s="3"/>
      <c r="J3" s="3"/>
      <c r="K3" s="3"/>
      <c r="L3" s="3"/>
      <c r="M3" s="3"/>
      <c r="N3" s="3"/>
      <c r="O3" s="3"/>
    </row>
    <row r="4" spans="1:20" s="5" customFormat="1" ht="23.25" customHeight="1" outlineLevel="1" x14ac:dyDescent="0.2">
      <c r="A4" s="7" t="s">
        <v>3</v>
      </c>
      <c r="B4" s="7"/>
      <c r="C4" s="7"/>
      <c r="D4" s="7"/>
      <c r="E4" s="7"/>
      <c r="F4" s="4"/>
      <c r="G4" s="3"/>
      <c r="H4" s="4"/>
      <c r="I4" s="3"/>
      <c r="J4" s="3"/>
      <c r="K4" s="3"/>
      <c r="L4" s="3"/>
      <c r="M4" s="3"/>
      <c r="N4" s="3"/>
      <c r="O4" s="3"/>
    </row>
    <row r="5" spans="1:20" s="5" customFormat="1" ht="23.25" customHeight="1" outlineLevel="1" x14ac:dyDescent="0.2">
      <c r="A5" s="7" t="s">
        <v>4</v>
      </c>
      <c r="B5" s="7"/>
      <c r="C5" s="7"/>
      <c r="D5" s="7"/>
      <c r="E5" s="7"/>
      <c r="F5" s="4"/>
      <c r="G5" s="3"/>
      <c r="H5" s="4"/>
      <c r="I5" s="3"/>
      <c r="J5" s="3"/>
      <c r="K5" s="3"/>
      <c r="L5" s="3"/>
      <c r="M5" s="3"/>
      <c r="N5" s="3"/>
      <c r="O5" s="3"/>
    </row>
    <row r="6" spans="1:20" s="5" customFormat="1" ht="23.25" customHeight="1" outlineLevel="1" x14ac:dyDescent="0.35">
      <c r="A6" s="6" t="s">
        <v>5</v>
      </c>
      <c r="B6" s="6"/>
      <c r="C6" s="6"/>
      <c r="D6" s="6"/>
      <c r="E6" s="6"/>
      <c r="F6" s="4"/>
      <c r="G6" s="3"/>
      <c r="H6" s="4"/>
      <c r="I6" s="3"/>
      <c r="J6" s="3"/>
      <c r="K6" s="3"/>
      <c r="L6" s="3"/>
      <c r="M6" s="3"/>
      <c r="N6" s="3"/>
      <c r="O6" s="3"/>
    </row>
    <row r="7" spans="1:20" s="5" customFormat="1" ht="23.25" customHeight="1" outlineLevel="1" x14ac:dyDescent="0.35">
      <c r="A7" s="8" t="s">
        <v>372</v>
      </c>
      <c r="B7" s="8"/>
      <c r="C7" s="8"/>
      <c r="D7" s="8"/>
      <c r="E7" s="8"/>
      <c r="F7" s="2"/>
      <c r="G7" s="9"/>
      <c r="H7" s="10"/>
      <c r="I7" s="9"/>
      <c r="J7" s="9"/>
      <c r="K7" s="9"/>
      <c r="L7" s="9"/>
      <c r="M7" s="9"/>
      <c r="N7" s="9"/>
      <c r="O7" s="9"/>
    </row>
    <row r="8" spans="1:20" s="19" customFormat="1" ht="28.5" customHeight="1" outlineLevel="2" x14ac:dyDescent="0.2">
      <c r="A8" s="11" t="s">
        <v>6</v>
      </c>
      <c r="B8" s="12" t="s">
        <v>7</v>
      </c>
      <c r="C8" s="13" t="s">
        <v>8</v>
      </c>
      <c r="D8" s="14" t="s">
        <v>9</v>
      </c>
      <c r="E8" s="15" t="s">
        <v>10</v>
      </c>
      <c r="F8" s="16"/>
      <c r="G8" s="17"/>
      <c r="H8" s="18"/>
      <c r="I8" s="17"/>
      <c r="J8" s="17"/>
      <c r="K8" s="17"/>
      <c r="L8" s="17"/>
      <c r="M8" s="17"/>
      <c r="N8" s="17"/>
      <c r="O8" s="17"/>
    </row>
    <row r="9" spans="1:20" s="24" customFormat="1" ht="18.95" customHeight="1" outlineLevel="2" x14ac:dyDescent="0.2">
      <c r="A9" s="20">
        <v>1</v>
      </c>
      <c r="B9" s="21" t="s">
        <v>11</v>
      </c>
      <c r="C9" s="21" t="s">
        <v>12</v>
      </c>
      <c r="D9" s="22" t="s">
        <v>13</v>
      </c>
      <c r="E9" s="23">
        <v>1125000</v>
      </c>
      <c r="G9" s="25"/>
      <c r="H9" s="26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s="24" customFormat="1" ht="18.95" customHeight="1" outlineLevel="2" x14ac:dyDescent="0.2">
      <c r="A10" s="20">
        <f t="shared" ref="A10:A73" si="0">+A9+1</f>
        <v>2</v>
      </c>
      <c r="B10" s="28" t="s">
        <v>11</v>
      </c>
      <c r="C10" s="28" t="s">
        <v>14</v>
      </c>
      <c r="D10" s="29" t="s">
        <v>15</v>
      </c>
      <c r="E10" s="30">
        <f>1170000+10000</f>
        <v>1180000</v>
      </c>
      <c r="G10" s="25"/>
      <c r="H10" s="26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s="24" customFormat="1" ht="18.95" customHeight="1" outlineLevel="2" x14ac:dyDescent="0.2">
      <c r="A11" s="20">
        <f t="shared" si="0"/>
        <v>3</v>
      </c>
      <c r="B11" s="28" t="s">
        <v>11</v>
      </c>
      <c r="C11" s="28" t="s">
        <v>12</v>
      </c>
      <c r="D11" s="29" t="s">
        <v>16</v>
      </c>
      <c r="E11" s="30">
        <v>3457500</v>
      </c>
      <c r="G11" s="25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s="24" customFormat="1" ht="18.95" customHeight="1" outlineLevel="2" x14ac:dyDescent="0.2">
      <c r="A12" s="20">
        <f t="shared" si="0"/>
        <v>4</v>
      </c>
      <c r="B12" s="28" t="s">
        <v>11</v>
      </c>
      <c r="C12" s="28" t="s">
        <v>17</v>
      </c>
      <c r="D12" s="29" t="s">
        <v>18</v>
      </c>
      <c r="E12" s="30">
        <v>3030000</v>
      </c>
      <c r="G12" s="25"/>
      <c r="H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s="24" customFormat="1" ht="18.95" customHeight="1" outlineLevel="2" x14ac:dyDescent="0.2">
      <c r="A13" s="20">
        <f t="shared" si="0"/>
        <v>5</v>
      </c>
      <c r="B13" s="28" t="s">
        <v>11</v>
      </c>
      <c r="C13" s="28" t="s">
        <v>19</v>
      </c>
      <c r="D13" s="29" t="s">
        <v>20</v>
      </c>
      <c r="E13" s="30">
        <v>285000</v>
      </c>
      <c r="G13" s="25"/>
      <c r="H13" s="26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s="24" customFormat="1" ht="18.95" customHeight="1" outlineLevel="2" x14ac:dyDescent="0.2">
      <c r="A14" s="20">
        <f t="shared" si="0"/>
        <v>6</v>
      </c>
      <c r="B14" s="28" t="s">
        <v>11</v>
      </c>
      <c r="C14" s="28" t="s">
        <v>19</v>
      </c>
      <c r="D14" s="29" t="s">
        <v>21</v>
      </c>
      <c r="E14" s="30">
        <v>667500</v>
      </c>
      <c r="G14" s="25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s="24" customFormat="1" ht="18.95" customHeight="1" outlineLevel="2" x14ac:dyDescent="0.2">
      <c r="A15" s="20">
        <f t="shared" si="0"/>
        <v>7</v>
      </c>
      <c r="B15" s="28" t="s">
        <v>11</v>
      </c>
      <c r="C15" s="28" t="s">
        <v>22</v>
      </c>
      <c r="D15" s="29" t="s">
        <v>23</v>
      </c>
      <c r="E15" s="30">
        <v>285000</v>
      </c>
      <c r="G15" s="25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s="24" customFormat="1" ht="18.95" customHeight="1" outlineLevel="2" x14ac:dyDescent="0.2">
      <c r="A16" s="20">
        <f t="shared" si="0"/>
        <v>8</v>
      </c>
      <c r="B16" s="28" t="s">
        <v>11</v>
      </c>
      <c r="C16" s="28" t="s">
        <v>24</v>
      </c>
      <c r="D16" s="29" t="s">
        <v>25</v>
      </c>
      <c r="E16" s="30">
        <v>585000</v>
      </c>
      <c r="G16" s="25"/>
      <c r="H16" s="26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pans="1:20" s="24" customFormat="1" ht="18.95" customHeight="1" outlineLevel="2" x14ac:dyDescent="0.2">
      <c r="A17" s="20">
        <f t="shared" si="0"/>
        <v>9</v>
      </c>
      <c r="B17" s="28" t="s">
        <v>11</v>
      </c>
      <c r="C17" s="28" t="s">
        <v>24</v>
      </c>
      <c r="D17" s="29" t="s">
        <v>26</v>
      </c>
      <c r="E17" s="30">
        <f>660000+12500</f>
        <v>672500</v>
      </c>
      <c r="G17" s="25"/>
      <c r="H17" s="26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18" spans="1:20" s="24" customFormat="1" ht="18.95" customHeight="1" outlineLevel="2" x14ac:dyDescent="0.2">
      <c r="A18" s="20">
        <f t="shared" si="0"/>
        <v>10</v>
      </c>
      <c r="B18" s="28" t="s">
        <v>11</v>
      </c>
      <c r="C18" s="28" t="s">
        <v>27</v>
      </c>
      <c r="D18" s="29" t="s">
        <v>28</v>
      </c>
      <c r="E18" s="30">
        <v>712500</v>
      </c>
      <c r="G18" s="25"/>
      <c r="H18" s="26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0" s="24" customFormat="1" ht="18.95" customHeight="1" outlineLevel="2" x14ac:dyDescent="0.2">
      <c r="A19" s="20">
        <f t="shared" si="0"/>
        <v>11</v>
      </c>
      <c r="B19" s="28" t="s">
        <v>11</v>
      </c>
      <c r="C19" s="28" t="s">
        <v>29</v>
      </c>
      <c r="D19" s="29" t="s">
        <v>30</v>
      </c>
      <c r="E19" s="30">
        <v>292500</v>
      </c>
      <c r="G19" s="25"/>
      <c r="H19" s="26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s="24" customFormat="1" ht="18.95" customHeight="1" outlineLevel="2" x14ac:dyDescent="0.2">
      <c r="A20" s="20">
        <f t="shared" si="0"/>
        <v>12</v>
      </c>
      <c r="B20" s="28" t="s">
        <v>11</v>
      </c>
      <c r="C20" s="28" t="s">
        <v>29</v>
      </c>
      <c r="D20" s="29" t="s">
        <v>31</v>
      </c>
      <c r="E20" s="30">
        <v>232500</v>
      </c>
      <c r="G20" s="25"/>
      <c r="H20" s="26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1:20" s="24" customFormat="1" ht="18.95" customHeight="1" outlineLevel="2" x14ac:dyDescent="0.2">
      <c r="A21" s="20">
        <f t="shared" si="0"/>
        <v>13</v>
      </c>
      <c r="B21" s="28" t="s">
        <v>11</v>
      </c>
      <c r="C21" s="28" t="s">
        <v>32</v>
      </c>
      <c r="D21" s="29" t="s">
        <v>33</v>
      </c>
      <c r="E21" s="30">
        <v>315000</v>
      </c>
      <c r="G21" s="25"/>
      <c r="H21" s="26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s="24" customFormat="1" ht="18.95" customHeight="1" outlineLevel="2" x14ac:dyDescent="0.2">
      <c r="A22" s="20">
        <f t="shared" si="0"/>
        <v>14</v>
      </c>
      <c r="B22" s="28" t="s">
        <v>11</v>
      </c>
      <c r="C22" s="28" t="s">
        <v>34</v>
      </c>
      <c r="D22" s="29" t="s">
        <v>35</v>
      </c>
      <c r="E22" s="30">
        <v>330000</v>
      </c>
      <c r="G22" s="25"/>
      <c r="H22" s="26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s="24" customFormat="1" ht="18.95" customHeight="1" outlineLevel="2" x14ac:dyDescent="0.2">
      <c r="A23" s="20">
        <f t="shared" si="0"/>
        <v>15</v>
      </c>
      <c r="B23" s="28" t="s">
        <v>11</v>
      </c>
      <c r="C23" s="28" t="s">
        <v>36</v>
      </c>
      <c r="D23" s="29" t="s">
        <v>37</v>
      </c>
      <c r="E23" s="30">
        <v>442500</v>
      </c>
      <c r="G23" s="25"/>
      <c r="H23" s="26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s="24" customFormat="1" ht="18.95" customHeight="1" outlineLevel="2" x14ac:dyDescent="0.2">
      <c r="A24" s="20">
        <f t="shared" si="0"/>
        <v>16</v>
      </c>
      <c r="B24" s="21" t="s">
        <v>11</v>
      </c>
      <c r="C24" s="21" t="s">
        <v>38</v>
      </c>
      <c r="D24" s="22" t="s">
        <v>39</v>
      </c>
      <c r="E24" s="30">
        <v>285000</v>
      </c>
      <c r="G24" s="25"/>
      <c r="H24" s="26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s="24" customFormat="1" ht="18.95" customHeight="1" outlineLevel="2" x14ac:dyDescent="0.2">
      <c r="A25" s="20">
        <f t="shared" si="0"/>
        <v>17</v>
      </c>
      <c r="B25" s="21" t="s">
        <v>11</v>
      </c>
      <c r="C25" s="21" t="s">
        <v>38</v>
      </c>
      <c r="D25" s="22" t="s">
        <v>40</v>
      </c>
      <c r="E25" s="30">
        <f>240000+15000</f>
        <v>255000</v>
      </c>
      <c r="G25" s="25"/>
      <c r="H25" s="26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s="24" customFormat="1" ht="18.95" customHeight="1" outlineLevel="2" x14ac:dyDescent="0.2">
      <c r="A26" s="20">
        <f t="shared" si="0"/>
        <v>18</v>
      </c>
      <c r="B26" s="21" t="s">
        <v>11</v>
      </c>
      <c r="C26" s="21" t="s">
        <v>38</v>
      </c>
      <c r="D26" s="22" t="s">
        <v>41</v>
      </c>
      <c r="E26" s="30">
        <f>255000+5000</f>
        <v>260000</v>
      </c>
      <c r="G26" s="25"/>
      <c r="H26" s="26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s="24" customFormat="1" ht="18.95" customHeight="1" outlineLevel="2" x14ac:dyDescent="0.2">
      <c r="A27" s="20">
        <f t="shared" si="0"/>
        <v>19</v>
      </c>
      <c r="B27" s="21" t="s">
        <v>11</v>
      </c>
      <c r="C27" s="21" t="s">
        <v>38</v>
      </c>
      <c r="D27" s="22" t="s">
        <v>42</v>
      </c>
      <c r="E27" s="30">
        <f>247500+10000</f>
        <v>257500</v>
      </c>
      <c r="G27" s="25"/>
      <c r="H27" s="26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s="24" customFormat="1" ht="18.95" customHeight="1" outlineLevel="2" x14ac:dyDescent="0.2">
      <c r="A28" s="20">
        <f t="shared" si="0"/>
        <v>20</v>
      </c>
      <c r="B28" s="21" t="s">
        <v>11</v>
      </c>
      <c r="C28" s="21" t="s">
        <v>43</v>
      </c>
      <c r="D28" s="22" t="s">
        <v>44</v>
      </c>
      <c r="E28" s="30">
        <v>262500</v>
      </c>
      <c r="G28" s="25"/>
      <c r="H28" s="26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s="24" customFormat="1" ht="18.95" customHeight="1" outlineLevel="2" x14ac:dyDescent="0.2">
      <c r="A29" s="20">
        <f t="shared" si="0"/>
        <v>21</v>
      </c>
      <c r="B29" s="21" t="s">
        <v>11</v>
      </c>
      <c r="C29" s="21" t="s">
        <v>43</v>
      </c>
      <c r="D29" s="22" t="s">
        <v>45</v>
      </c>
      <c r="E29" s="30">
        <v>255000</v>
      </c>
      <c r="G29" s="25"/>
      <c r="H29" s="26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s="24" customFormat="1" ht="18.95" customHeight="1" outlineLevel="2" x14ac:dyDescent="0.2">
      <c r="A30" s="20">
        <f t="shared" si="0"/>
        <v>22</v>
      </c>
      <c r="B30" s="21" t="s">
        <v>11</v>
      </c>
      <c r="C30" s="21" t="s">
        <v>43</v>
      </c>
      <c r="D30" s="22" t="s">
        <v>46</v>
      </c>
      <c r="E30" s="30">
        <v>232500</v>
      </c>
      <c r="G30" s="25"/>
      <c r="H30" s="26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s="24" customFormat="1" ht="18.95" customHeight="1" outlineLevel="2" x14ac:dyDescent="0.2">
      <c r="A31" s="20">
        <f t="shared" si="0"/>
        <v>23</v>
      </c>
      <c r="B31" s="21" t="s">
        <v>11</v>
      </c>
      <c r="C31" s="21" t="s">
        <v>14</v>
      </c>
      <c r="D31" s="22" t="s">
        <v>47</v>
      </c>
      <c r="E31" s="30">
        <f>337500+5000</f>
        <v>342500</v>
      </c>
      <c r="G31" s="25"/>
      <c r="H31" s="26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spans="1:20" s="24" customFormat="1" ht="18.95" customHeight="1" outlineLevel="2" x14ac:dyDescent="0.2">
      <c r="A32" s="20">
        <f t="shared" si="0"/>
        <v>24</v>
      </c>
      <c r="B32" s="21" t="s">
        <v>11</v>
      </c>
      <c r="C32" s="21" t="s">
        <v>14</v>
      </c>
      <c r="D32" s="22" t="s">
        <v>48</v>
      </c>
      <c r="E32" s="30">
        <v>232500</v>
      </c>
      <c r="G32" s="25"/>
      <c r="H32" s="26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spans="1:20" s="24" customFormat="1" ht="18.95" customHeight="1" outlineLevel="2" x14ac:dyDescent="0.2">
      <c r="A33" s="20">
        <f t="shared" si="0"/>
        <v>25</v>
      </c>
      <c r="B33" s="21" t="s">
        <v>11</v>
      </c>
      <c r="C33" s="21" t="s">
        <v>14</v>
      </c>
      <c r="D33" s="22" t="s">
        <v>49</v>
      </c>
      <c r="E33" s="30">
        <v>187500</v>
      </c>
      <c r="G33" s="25"/>
      <c r="H33" s="26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1:20" s="24" customFormat="1" ht="18.95" customHeight="1" outlineLevel="2" x14ac:dyDescent="0.2">
      <c r="A34" s="20">
        <f t="shared" si="0"/>
        <v>26</v>
      </c>
      <c r="B34" s="21" t="s">
        <v>11</v>
      </c>
      <c r="C34" s="21" t="s">
        <v>14</v>
      </c>
      <c r="D34" s="22" t="s">
        <v>50</v>
      </c>
      <c r="E34" s="30">
        <v>180000</v>
      </c>
      <c r="G34" s="25"/>
      <c r="H34" s="26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24" customFormat="1" ht="18.95" customHeight="1" outlineLevel="2" x14ac:dyDescent="0.2">
      <c r="A35" s="20">
        <f t="shared" si="0"/>
        <v>27</v>
      </c>
      <c r="B35" s="21" t="s">
        <v>11</v>
      </c>
      <c r="C35" s="21" t="s">
        <v>14</v>
      </c>
      <c r="D35" s="22" t="s">
        <v>51</v>
      </c>
      <c r="E35" s="30">
        <v>232500</v>
      </c>
      <c r="G35" s="25"/>
      <c r="H35" s="26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1:20" s="24" customFormat="1" ht="18.95" customHeight="1" outlineLevel="2" x14ac:dyDescent="0.2">
      <c r="A36" s="20">
        <f t="shared" si="0"/>
        <v>28</v>
      </c>
      <c r="B36" s="21" t="s">
        <v>11</v>
      </c>
      <c r="C36" s="21" t="s">
        <v>14</v>
      </c>
      <c r="D36" s="22" t="s">
        <v>52</v>
      </c>
      <c r="E36" s="30">
        <v>210000</v>
      </c>
      <c r="G36" s="25"/>
      <c r="H36" s="26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 s="24" customFormat="1" ht="18.95" customHeight="1" outlineLevel="2" x14ac:dyDescent="0.2">
      <c r="A37" s="20">
        <f t="shared" si="0"/>
        <v>29</v>
      </c>
      <c r="B37" s="21" t="s">
        <v>11</v>
      </c>
      <c r="C37" s="21" t="s">
        <v>14</v>
      </c>
      <c r="D37" s="22" t="s">
        <v>53</v>
      </c>
      <c r="E37" s="30">
        <f>262500+45000</f>
        <v>307500</v>
      </c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20" s="24" customFormat="1" ht="18.95" customHeight="1" outlineLevel="2" x14ac:dyDescent="0.2">
      <c r="A38" s="20">
        <f t="shared" si="0"/>
        <v>30</v>
      </c>
      <c r="B38" s="21" t="s">
        <v>11</v>
      </c>
      <c r="C38" s="21" t="s">
        <v>19</v>
      </c>
      <c r="D38" s="22" t="s">
        <v>54</v>
      </c>
      <c r="E38" s="30">
        <f>195000+7500</f>
        <v>202500</v>
      </c>
      <c r="G38" s="25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24" customFormat="1" ht="18.95" customHeight="1" outlineLevel="2" x14ac:dyDescent="0.2">
      <c r="A39" s="20">
        <f t="shared" si="0"/>
        <v>31</v>
      </c>
      <c r="B39" s="21" t="s">
        <v>11</v>
      </c>
      <c r="C39" s="21" t="s">
        <v>19</v>
      </c>
      <c r="D39" s="22" t="s">
        <v>55</v>
      </c>
      <c r="E39" s="30">
        <v>127500</v>
      </c>
      <c r="G39" s="25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1:20" s="24" customFormat="1" ht="18.95" customHeight="1" outlineLevel="2" x14ac:dyDescent="0.2">
      <c r="A40" s="20">
        <f t="shared" si="0"/>
        <v>32</v>
      </c>
      <c r="B40" s="21" t="s">
        <v>11</v>
      </c>
      <c r="C40" s="21" t="s">
        <v>19</v>
      </c>
      <c r="D40" s="22" t="s">
        <v>56</v>
      </c>
      <c r="E40" s="30">
        <v>150000</v>
      </c>
      <c r="G40" s="25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1:20" s="24" customFormat="1" ht="18.95" customHeight="1" outlineLevel="2" x14ac:dyDescent="0.2">
      <c r="A41" s="20">
        <f t="shared" si="0"/>
        <v>33</v>
      </c>
      <c r="B41" s="21" t="s">
        <v>11</v>
      </c>
      <c r="C41" s="21" t="s">
        <v>19</v>
      </c>
      <c r="D41" s="22" t="s">
        <v>57</v>
      </c>
      <c r="E41" s="30">
        <f>195000+15000</f>
        <v>210000</v>
      </c>
      <c r="G41" s="25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1:20" s="24" customFormat="1" ht="18.95" customHeight="1" outlineLevel="2" x14ac:dyDescent="0.2">
      <c r="A42" s="20">
        <f t="shared" si="0"/>
        <v>34</v>
      </c>
      <c r="B42" s="21" t="s">
        <v>11</v>
      </c>
      <c r="C42" s="21" t="s">
        <v>19</v>
      </c>
      <c r="D42" s="22" t="s">
        <v>58</v>
      </c>
      <c r="E42" s="30">
        <v>172500</v>
      </c>
      <c r="G42" s="25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s="24" customFormat="1" ht="18.95" customHeight="1" outlineLevel="2" x14ac:dyDescent="0.2">
      <c r="A43" s="20">
        <f t="shared" si="0"/>
        <v>35</v>
      </c>
      <c r="B43" s="21" t="s">
        <v>11</v>
      </c>
      <c r="C43" s="21" t="s">
        <v>19</v>
      </c>
      <c r="D43" s="22" t="s">
        <v>59</v>
      </c>
      <c r="E43" s="30">
        <v>210000</v>
      </c>
      <c r="G43" s="25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</row>
    <row r="44" spans="1:20" s="24" customFormat="1" ht="18.95" customHeight="1" outlineLevel="2" x14ac:dyDescent="0.2">
      <c r="A44" s="20">
        <f t="shared" si="0"/>
        <v>36</v>
      </c>
      <c r="B44" s="21" t="s">
        <v>11</v>
      </c>
      <c r="C44" s="21" t="s">
        <v>12</v>
      </c>
      <c r="D44" s="22" t="s">
        <v>60</v>
      </c>
      <c r="E44" s="30">
        <v>232500</v>
      </c>
      <c r="G44" s="25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1:20" s="24" customFormat="1" ht="18.95" customHeight="1" outlineLevel="2" x14ac:dyDescent="0.2">
      <c r="A45" s="20">
        <f t="shared" si="0"/>
        <v>37</v>
      </c>
      <c r="B45" s="21" t="s">
        <v>11</v>
      </c>
      <c r="C45" s="21" t="s">
        <v>12</v>
      </c>
      <c r="D45" s="22" t="s">
        <v>61</v>
      </c>
      <c r="E45" s="30">
        <v>487500</v>
      </c>
      <c r="G45" s="25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1:20" s="24" customFormat="1" ht="18.95" customHeight="1" outlineLevel="2" x14ac:dyDescent="0.2">
      <c r="A46" s="20">
        <f t="shared" si="0"/>
        <v>38</v>
      </c>
      <c r="B46" s="21" t="s">
        <v>11</v>
      </c>
      <c r="C46" s="21" t="s">
        <v>12</v>
      </c>
      <c r="D46" s="22" t="s">
        <v>62</v>
      </c>
      <c r="E46" s="30">
        <f>735000+120000</f>
        <v>855000</v>
      </c>
      <c r="G46" s="25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</row>
    <row r="47" spans="1:20" s="24" customFormat="1" ht="18.95" customHeight="1" outlineLevel="2" x14ac:dyDescent="0.2">
      <c r="A47" s="20">
        <f t="shared" si="0"/>
        <v>39</v>
      </c>
      <c r="B47" s="21" t="s">
        <v>11</v>
      </c>
      <c r="C47" s="21" t="s">
        <v>12</v>
      </c>
      <c r="D47" s="22" t="s">
        <v>63</v>
      </c>
      <c r="E47" s="30">
        <v>240000</v>
      </c>
      <c r="G47" s="25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</row>
    <row r="48" spans="1:20" s="24" customFormat="1" ht="18.95" customHeight="1" outlineLevel="2" x14ac:dyDescent="0.2">
      <c r="A48" s="20">
        <f t="shared" si="0"/>
        <v>40</v>
      </c>
      <c r="B48" s="21" t="s">
        <v>11</v>
      </c>
      <c r="C48" s="21" t="s">
        <v>12</v>
      </c>
      <c r="D48" s="22" t="s">
        <v>64</v>
      </c>
      <c r="E48" s="30">
        <v>187500</v>
      </c>
      <c r="G48" s="25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</row>
    <row r="49" spans="1:20" s="24" customFormat="1" ht="18.95" customHeight="1" outlineLevel="2" x14ac:dyDescent="0.2">
      <c r="A49" s="20">
        <f t="shared" si="0"/>
        <v>41</v>
      </c>
      <c r="B49" s="21" t="s">
        <v>11</v>
      </c>
      <c r="C49" s="21" t="s">
        <v>12</v>
      </c>
      <c r="D49" s="22" t="s">
        <v>65</v>
      </c>
      <c r="E49" s="30">
        <v>292500</v>
      </c>
      <c r="G49" s="25"/>
      <c r="H49" s="26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</row>
    <row r="50" spans="1:20" s="24" customFormat="1" ht="18.95" customHeight="1" outlineLevel="2" x14ac:dyDescent="0.2">
      <c r="A50" s="20">
        <f t="shared" si="0"/>
        <v>42</v>
      </c>
      <c r="B50" s="21" t="s">
        <v>11</v>
      </c>
      <c r="C50" s="21" t="s">
        <v>22</v>
      </c>
      <c r="D50" s="22" t="s">
        <v>66</v>
      </c>
      <c r="E50" s="30">
        <v>292500</v>
      </c>
      <c r="G50" s="25"/>
      <c r="H50" s="26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</row>
    <row r="51" spans="1:20" s="24" customFormat="1" ht="18.95" customHeight="1" outlineLevel="2" x14ac:dyDescent="0.2">
      <c r="A51" s="20">
        <f t="shared" si="0"/>
        <v>43</v>
      </c>
      <c r="B51" s="21" t="s">
        <v>11</v>
      </c>
      <c r="C51" s="21" t="s">
        <v>22</v>
      </c>
      <c r="D51" s="22" t="s">
        <v>67</v>
      </c>
      <c r="E51" s="30">
        <v>255000</v>
      </c>
      <c r="G51" s="25"/>
      <c r="H51" s="26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</row>
    <row r="52" spans="1:20" s="24" customFormat="1" ht="18.95" customHeight="1" outlineLevel="2" x14ac:dyDescent="0.2">
      <c r="A52" s="20">
        <f t="shared" si="0"/>
        <v>44</v>
      </c>
      <c r="B52" s="21" t="s">
        <v>11</v>
      </c>
      <c r="C52" s="21" t="s">
        <v>22</v>
      </c>
      <c r="D52" s="22" t="s">
        <v>68</v>
      </c>
      <c r="E52" s="30">
        <v>217500</v>
      </c>
      <c r="G52" s="25"/>
      <c r="H52" s="26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</row>
    <row r="53" spans="1:20" s="24" customFormat="1" ht="18.95" customHeight="1" outlineLevel="2" x14ac:dyDescent="0.2">
      <c r="A53" s="20">
        <f t="shared" si="0"/>
        <v>45</v>
      </c>
      <c r="B53" s="21" t="s">
        <v>11</v>
      </c>
      <c r="C53" s="21" t="s">
        <v>22</v>
      </c>
      <c r="D53" s="22" t="s">
        <v>69</v>
      </c>
      <c r="E53" s="30">
        <v>180000</v>
      </c>
      <c r="G53" s="25"/>
      <c r="H53" s="26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</row>
    <row r="54" spans="1:20" s="24" customFormat="1" ht="18.95" customHeight="1" outlineLevel="2" x14ac:dyDescent="0.2">
      <c r="A54" s="20">
        <f t="shared" si="0"/>
        <v>46</v>
      </c>
      <c r="B54" s="21" t="s">
        <v>11</v>
      </c>
      <c r="C54" s="21" t="s">
        <v>22</v>
      </c>
      <c r="D54" s="22" t="s">
        <v>70</v>
      </c>
      <c r="E54" s="30">
        <v>195000</v>
      </c>
      <c r="G54" s="25"/>
      <c r="H54" s="26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</row>
    <row r="55" spans="1:20" s="24" customFormat="1" ht="18.95" customHeight="1" outlineLevel="2" x14ac:dyDescent="0.2">
      <c r="A55" s="20">
        <f t="shared" si="0"/>
        <v>47</v>
      </c>
      <c r="B55" s="21" t="s">
        <v>11</v>
      </c>
      <c r="C55" s="21" t="s">
        <v>22</v>
      </c>
      <c r="D55" s="22" t="s">
        <v>71</v>
      </c>
      <c r="E55" s="30">
        <v>165000</v>
      </c>
      <c r="G55" s="25"/>
      <c r="H55" s="26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</row>
    <row r="56" spans="1:20" s="24" customFormat="1" ht="18.95" customHeight="1" outlineLevel="2" x14ac:dyDescent="0.2">
      <c r="A56" s="20">
        <f t="shared" si="0"/>
        <v>48</v>
      </c>
      <c r="B56" s="21" t="s">
        <v>11</v>
      </c>
      <c r="C56" s="21" t="s">
        <v>24</v>
      </c>
      <c r="D56" s="22" t="s">
        <v>72</v>
      </c>
      <c r="E56" s="30">
        <f>217500+7500</f>
        <v>225000</v>
      </c>
      <c r="G56" s="25"/>
      <c r="H56" s="26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</row>
    <row r="57" spans="1:20" s="24" customFormat="1" ht="18.95" customHeight="1" outlineLevel="2" x14ac:dyDescent="0.2">
      <c r="A57" s="20">
        <f t="shared" si="0"/>
        <v>49</v>
      </c>
      <c r="B57" s="21" t="s">
        <v>11</v>
      </c>
      <c r="C57" s="21" t="s">
        <v>24</v>
      </c>
      <c r="D57" s="22" t="s">
        <v>73</v>
      </c>
      <c r="E57" s="30">
        <v>172500</v>
      </c>
      <c r="G57" s="25"/>
      <c r="H57" s="26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</row>
    <row r="58" spans="1:20" s="24" customFormat="1" ht="18.95" customHeight="1" outlineLevel="2" x14ac:dyDescent="0.2">
      <c r="A58" s="20">
        <f t="shared" si="0"/>
        <v>50</v>
      </c>
      <c r="B58" s="21" t="s">
        <v>11</v>
      </c>
      <c r="C58" s="21" t="s">
        <v>24</v>
      </c>
      <c r="D58" s="22" t="s">
        <v>74</v>
      </c>
      <c r="E58" s="30">
        <v>277500</v>
      </c>
      <c r="G58" s="25"/>
      <c r="H58" s="26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</row>
    <row r="59" spans="1:20" s="24" customFormat="1" ht="18.95" customHeight="1" outlineLevel="2" x14ac:dyDescent="0.2">
      <c r="A59" s="20">
        <f t="shared" si="0"/>
        <v>51</v>
      </c>
      <c r="B59" s="21" t="s">
        <v>11</v>
      </c>
      <c r="C59" s="21" t="s">
        <v>24</v>
      </c>
      <c r="D59" s="22" t="s">
        <v>75</v>
      </c>
      <c r="E59" s="30">
        <v>210000</v>
      </c>
      <c r="G59" s="25"/>
      <c r="H59" s="26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</row>
    <row r="60" spans="1:20" s="24" customFormat="1" ht="18.95" customHeight="1" outlineLevel="2" x14ac:dyDescent="0.2">
      <c r="A60" s="20">
        <f t="shared" si="0"/>
        <v>52</v>
      </c>
      <c r="B60" s="21" t="s">
        <v>11</v>
      </c>
      <c r="C60" s="21" t="s">
        <v>24</v>
      </c>
      <c r="D60" s="22" t="s">
        <v>76</v>
      </c>
      <c r="E60" s="30">
        <f>330000+5000</f>
        <v>335000</v>
      </c>
      <c r="G60" s="25"/>
      <c r="H60" s="26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</row>
    <row r="61" spans="1:20" s="24" customFormat="1" ht="18.95" customHeight="1" outlineLevel="2" x14ac:dyDescent="0.2">
      <c r="A61" s="20">
        <f t="shared" si="0"/>
        <v>53</v>
      </c>
      <c r="B61" s="31" t="s">
        <v>11</v>
      </c>
      <c r="C61" s="31" t="s">
        <v>24</v>
      </c>
      <c r="D61" s="32" t="s">
        <v>77</v>
      </c>
      <c r="E61" s="30">
        <v>337500</v>
      </c>
      <c r="G61" s="25"/>
      <c r="H61" s="26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</row>
    <row r="62" spans="1:20" s="24" customFormat="1" ht="18.95" customHeight="1" outlineLevel="2" x14ac:dyDescent="0.2">
      <c r="A62" s="20">
        <f t="shared" si="0"/>
        <v>54</v>
      </c>
      <c r="B62" s="21" t="s">
        <v>11</v>
      </c>
      <c r="C62" s="21" t="s">
        <v>24</v>
      </c>
      <c r="D62" s="22" t="s">
        <v>78</v>
      </c>
      <c r="E62" s="30">
        <v>180000</v>
      </c>
      <c r="G62" s="25"/>
      <c r="H62" s="26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</row>
    <row r="63" spans="1:20" s="24" customFormat="1" ht="18.95" customHeight="1" outlineLevel="2" x14ac:dyDescent="0.2">
      <c r="A63" s="20">
        <f t="shared" si="0"/>
        <v>55</v>
      </c>
      <c r="B63" s="21" t="s">
        <v>11</v>
      </c>
      <c r="C63" s="21" t="s">
        <v>27</v>
      </c>
      <c r="D63" s="22" t="s">
        <v>79</v>
      </c>
      <c r="E63" s="30">
        <v>217500</v>
      </c>
      <c r="G63" s="25"/>
      <c r="H63" s="26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</row>
    <row r="64" spans="1:20" s="24" customFormat="1" ht="18.95" customHeight="1" outlineLevel="2" x14ac:dyDescent="0.2">
      <c r="A64" s="20">
        <f t="shared" si="0"/>
        <v>56</v>
      </c>
      <c r="B64" s="21" t="s">
        <v>11</v>
      </c>
      <c r="C64" s="21" t="s">
        <v>27</v>
      </c>
      <c r="D64" s="22" t="s">
        <v>80</v>
      </c>
      <c r="E64" s="30">
        <v>240000</v>
      </c>
      <c r="G64" s="25"/>
      <c r="H64" s="26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</row>
    <row r="65" spans="1:20" s="24" customFormat="1" ht="18.95" customHeight="1" outlineLevel="2" x14ac:dyDescent="0.2">
      <c r="A65" s="20">
        <f t="shared" si="0"/>
        <v>57</v>
      </c>
      <c r="B65" s="21" t="s">
        <v>11</v>
      </c>
      <c r="C65" s="21" t="s">
        <v>27</v>
      </c>
      <c r="D65" s="22" t="s">
        <v>81</v>
      </c>
      <c r="E65" s="30">
        <f>210000+5000</f>
        <v>215000</v>
      </c>
      <c r="G65" s="25"/>
      <c r="H65" s="26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</row>
    <row r="66" spans="1:20" s="24" customFormat="1" ht="18.95" customHeight="1" outlineLevel="2" x14ac:dyDescent="0.2">
      <c r="A66" s="20">
        <f t="shared" si="0"/>
        <v>58</v>
      </c>
      <c r="B66" s="21" t="s">
        <v>11</v>
      </c>
      <c r="C66" s="21" t="s">
        <v>27</v>
      </c>
      <c r="D66" s="22" t="s">
        <v>82</v>
      </c>
      <c r="E66" s="30">
        <v>195000</v>
      </c>
      <c r="G66" s="25"/>
      <c r="H66" s="26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</row>
    <row r="67" spans="1:20" s="24" customFormat="1" ht="18.95" customHeight="1" outlineLevel="2" x14ac:dyDescent="0.2">
      <c r="A67" s="20">
        <f t="shared" si="0"/>
        <v>59</v>
      </c>
      <c r="B67" s="21" t="s">
        <v>11</v>
      </c>
      <c r="C67" s="21" t="s">
        <v>27</v>
      </c>
      <c r="D67" s="22" t="s">
        <v>83</v>
      </c>
      <c r="E67" s="30">
        <f>142500+17500</f>
        <v>160000</v>
      </c>
      <c r="G67" s="25"/>
      <c r="H67" s="26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</row>
    <row r="68" spans="1:20" s="24" customFormat="1" ht="18.95" customHeight="1" outlineLevel="2" x14ac:dyDescent="0.2">
      <c r="A68" s="20">
        <f t="shared" si="0"/>
        <v>60</v>
      </c>
      <c r="B68" s="21" t="s">
        <v>11</v>
      </c>
      <c r="C68" s="21" t="s">
        <v>27</v>
      </c>
      <c r="D68" s="22" t="s">
        <v>84</v>
      </c>
      <c r="E68" s="30">
        <v>195000</v>
      </c>
      <c r="G68" s="25"/>
      <c r="H68" s="26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</row>
    <row r="69" spans="1:20" s="24" customFormat="1" ht="18.95" customHeight="1" outlineLevel="2" x14ac:dyDescent="0.2">
      <c r="A69" s="20">
        <f t="shared" si="0"/>
        <v>61</v>
      </c>
      <c r="B69" s="21" t="s">
        <v>11</v>
      </c>
      <c r="C69" s="21" t="s">
        <v>27</v>
      </c>
      <c r="D69" s="22" t="s">
        <v>85</v>
      </c>
      <c r="E69" s="30">
        <f>165000+5000</f>
        <v>170000</v>
      </c>
      <c r="G69" s="25"/>
      <c r="H69" s="26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</row>
    <row r="70" spans="1:20" s="24" customFormat="1" ht="18.95" customHeight="1" outlineLevel="2" x14ac:dyDescent="0.2">
      <c r="A70" s="20">
        <f t="shared" si="0"/>
        <v>62</v>
      </c>
      <c r="B70" s="21" t="s">
        <v>11</v>
      </c>
      <c r="C70" s="21" t="s">
        <v>27</v>
      </c>
      <c r="D70" s="22" t="s">
        <v>86</v>
      </c>
      <c r="E70" s="30">
        <f>150000+10000</f>
        <v>160000</v>
      </c>
      <c r="G70" s="25"/>
      <c r="H70" s="26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</row>
    <row r="71" spans="1:20" s="24" customFormat="1" ht="18.95" customHeight="1" outlineLevel="2" x14ac:dyDescent="0.2">
      <c r="A71" s="20">
        <f t="shared" si="0"/>
        <v>63</v>
      </c>
      <c r="B71" s="21" t="s">
        <v>11</v>
      </c>
      <c r="C71" s="21" t="s">
        <v>27</v>
      </c>
      <c r="D71" s="22" t="s">
        <v>87</v>
      </c>
      <c r="E71" s="30">
        <v>172500</v>
      </c>
      <c r="G71" s="25"/>
      <c r="H71" s="26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</row>
    <row r="72" spans="1:20" s="24" customFormat="1" ht="18.95" customHeight="1" outlineLevel="2" x14ac:dyDescent="0.2">
      <c r="A72" s="20">
        <f t="shared" si="0"/>
        <v>64</v>
      </c>
      <c r="B72" s="21" t="s">
        <v>11</v>
      </c>
      <c r="C72" s="21" t="s">
        <v>29</v>
      </c>
      <c r="D72" s="22" t="s">
        <v>88</v>
      </c>
      <c r="E72" s="30">
        <v>142500</v>
      </c>
      <c r="G72" s="25"/>
      <c r="H72" s="26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</row>
    <row r="73" spans="1:20" s="24" customFormat="1" ht="18.95" customHeight="1" outlineLevel="2" x14ac:dyDescent="0.2">
      <c r="A73" s="20">
        <f t="shared" si="0"/>
        <v>65</v>
      </c>
      <c r="B73" s="21" t="s">
        <v>11</v>
      </c>
      <c r="C73" s="21" t="s">
        <v>29</v>
      </c>
      <c r="D73" s="22" t="s">
        <v>89</v>
      </c>
      <c r="E73" s="30">
        <v>292500</v>
      </c>
      <c r="G73" s="25"/>
      <c r="H73" s="26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</row>
    <row r="74" spans="1:20" s="24" customFormat="1" ht="18.95" customHeight="1" outlineLevel="2" x14ac:dyDescent="0.2">
      <c r="A74" s="20">
        <f t="shared" ref="A74:A97" si="1">+A73+1</f>
        <v>66</v>
      </c>
      <c r="B74" s="21" t="s">
        <v>11</v>
      </c>
      <c r="C74" s="21" t="s">
        <v>29</v>
      </c>
      <c r="D74" s="22" t="s">
        <v>90</v>
      </c>
      <c r="E74" s="30">
        <v>217500</v>
      </c>
      <c r="G74" s="25"/>
      <c r="H74" s="26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</row>
    <row r="75" spans="1:20" s="24" customFormat="1" ht="18.95" customHeight="1" outlineLevel="2" x14ac:dyDescent="0.2">
      <c r="A75" s="20">
        <f t="shared" si="1"/>
        <v>67</v>
      </c>
      <c r="B75" s="21" t="s">
        <v>11</v>
      </c>
      <c r="C75" s="21" t="s">
        <v>29</v>
      </c>
      <c r="D75" s="22" t="s">
        <v>91</v>
      </c>
      <c r="E75" s="30">
        <v>360000</v>
      </c>
      <c r="G75" s="25"/>
      <c r="H75" s="26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</row>
    <row r="76" spans="1:20" s="24" customFormat="1" ht="18.95" customHeight="1" outlineLevel="2" x14ac:dyDescent="0.2">
      <c r="A76" s="20">
        <f t="shared" si="1"/>
        <v>68</v>
      </c>
      <c r="B76" s="21" t="s">
        <v>11</v>
      </c>
      <c r="C76" s="21" t="s">
        <v>29</v>
      </c>
      <c r="D76" s="22" t="s">
        <v>92</v>
      </c>
      <c r="E76" s="30">
        <v>217500</v>
      </c>
      <c r="G76" s="25"/>
      <c r="H76" s="26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</row>
    <row r="77" spans="1:20" s="24" customFormat="1" ht="18.95" customHeight="1" outlineLevel="2" x14ac:dyDescent="0.2">
      <c r="A77" s="20">
        <f t="shared" si="1"/>
        <v>69</v>
      </c>
      <c r="B77" s="21" t="s">
        <v>11</v>
      </c>
      <c r="C77" s="21" t="s">
        <v>29</v>
      </c>
      <c r="D77" s="22" t="s">
        <v>93</v>
      </c>
      <c r="E77" s="30">
        <v>180000</v>
      </c>
      <c r="G77" s="25"/>
      <c r="H77" s="26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</row>
    <row r="78" spans="1:20" s="24" customFormat="1" ht="18.95" customHeight="1" outlineLevel="2" x14ac:dyDescent="0.2">
      <c r="A78" s="20">
        <f t="shared" si="1"/>
        <v>70</v>
      </c>
      <c r="B78" s="21" t="s">
        <v>11</v>
      </c>
      <c r="C78" s="21" t="s">
        <v>32</v>
      </c>
      <c r="D78" s="22" t="s">
        <v>94</v>
      </c>
      <c r="E78" s="30">
        <v>112500</v>
      </c>
      <c r="G78" s="25"/>
      <c r="H78" s="26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</row>
    <row r="79" spans="1:20" s="24" customFormat="1" ht="18.95" customHeight="1" outlineLevel="2" x14ac:dyDescent="0.2">
      <c r="A79" s="20">
        <f t="shared" si="1"/>
        <v>71</v>
      </c>
      <c r="B79" s="21" t="s">
        <v>11</v>
      </c>
      <c r="C79" s="21" t="s">
        <v>32</v>
      </c>
      <c r="D79" s="22" t="s">
        <v>95</v>
      </c>
      <c r="E79" s="30">
        <v>292500</v>
      </c>
      <c r="G79" s="25"/>
      <c r="H79" s="26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</row>
    <row r="80" spans="1:20" s="24" customFormat="1" ht="18.95" customHeight="1" outlineLevel="2" x14ac:dyDescent="0.2">
      <c r="A80" s="20">
        <f t="shared" si="1"/>
        <v>72</v>
      </c>
      <c r="B80" s="21" t="s">
        <v>11</v>
      </c>
      <c r="C80" s="21" t="s">
        <v>32</v>
      </c>
      <c r="D80" s="22" t="s">
        <v>96</v>
      </c>
      <c r="E80" s="30">
        <v>210000</v>
      </c>
      <c r="G80" s="25"/>
      <c r="H80" s="26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</row>
    <row r="81" spans="1:20" s="24" customFormat="1" ht="18.95" customHeight="1" outlineLevel="2" x14ac:dyDescent="0.2">
      <c r="A81" s="20">
        <f t="shared" si="1"/>
        <v>73</v>
      </c>
      <c r="B81" s="21" t="s">
        <v>11</v>
      </c>
      <c r="C81" s="21" t="s">
        <v>32</v>
      </c>
      <c r="D81" s="22" t="s">
        <v>97</v>
      </c>
      <c r="E81" s="30">
        <v>217500</v>
      </c>
      <c r="G81" s="25"/>
      <c r="H81" s="26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</row>
    <row r="82" spans="1:20" s="24" customFormat="1" ht="18.95" customHeight="1" outlineLevel="2" x14ac:dyDescent="0.2">
      <c r="A82" s="20">
        <f t="shared" si="1"/>
        <v>74</v>
      </c>
      <c r="B82" s="21" t="s">
        <v>11</v>
      </c>
      <c r="C82" s="21" t="s">
        <v>32</v>
      </c>
      <c r="D82" s="22" t="s">
        <v>98</v>
      </c>
      <c r="E82" s="30">
        <v>157500</v>
      </c>
      <c r="G82" s="25"/>
      <c r="H82" s="26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</row>
    <row r="83" spans="1:20" s="24" customFormat="1" ht="18.95" customHeight="1" outlineLevel="2" x14ac:dyDescent="0.2">
      <c r="A83" s="20">
        <f t="shared" si="1"/>
        <v>75</v>
      </c>
      <c r="B83" s="21" t="s">
        <v>11</v>
      </c>
      <c r="C83" s="21" t="s">
        <v>32</v>
      </c>
      <c r="D83" s="22" t="s">
        <v>99</v>
      </c>
      <c r="E83" s="30">
        <v>217500</v>
      </c>
      <c r="G83" s="25"/>
      <c r="H83" s="26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</row>
    <row r="84" spans="1:20" s="24" customFormat="1" ht="18.95" customHeight="1" outlineLevel="2" x14ac:dyDescent="0.2">
      <c r="A84" s="20">
        <f t="shared" si="1"/>
        <v>76</v>
      </c>
      <c r="B84" s="21" t="s">
        <v>11</v>
      </c>
      <c r="C84" s="21" t="s">
        <v>34</v>
      </c>
      <c r="D84" s="22" t="s">
        <v>100</v>
      </c>
      <c r="E84" s="30">
        <f>217500+5000</f>
        <v>222500</v>
      </c>
      <c r="G84" s="25"/>
      <c r="H84" s="26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</row>
    <row r="85" spans="1:20" s="24" customFormat="1" ht="18.95" customHeight="1" outlineLevel="2" x14ac:dyDescent="0.2">
      <c r="A85" s="20">
        <f t="shared" si="1"/>
        <v>77</v>
      </c>
      <c r="B85" s="21" t="s">
        <v>11</v>
      </c>
      <c r="C85" s="21" t="s">
        <v>34</v>
      </c>
      <c r="D85" s="22" t="s">
        <v>101</v>
      </c>
      <c r="E85" s="30">
        <f>180000+15000</f>
        <v>195000</v>
      </c>
      <c r="G85" s="25"/>
      <c r="H85" s="26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</row>
    <row r="86" spans="1:20" ht="18.95" customHeight="1" outlineLevel="2" x14ac:dyDescent="0.2">
      <c r="A86" s="20">
        <f t="shared" si="1"/>
        <v>78</v>
      </c>
      <c r="B86" s="21" t="s">
        <v>11</v>
      </c>
      <c r="C86" s="21" t="s">
        <v>34</v>
      </c>
      <c r="D86" s="22" t="s">
        <v>102</v>
      </c>
      <c r="E86" s="30">
        <v>232500</v>
      </c>
    </row>
    <row r="87" spans="1:20" ht="18.95" customHeight="1" outlineLevel="2" x14ac:dyDescent="0.2">
      <c r="A87" s="20">
        <f t="shared" si="1"/>
        <v>79</v>
      </c>
      <c r="B87" s="21" t="s">
        <v>11</v>
      </c>
      <c r="C87" s="21" t="s">
        <v>34</v>
      </c>
      <c r="D87" s="22" t="s">
        <v>103</v>
      </c>
      <c r="E87" s="30">
        <v>195000</v>
      </c>
    </row>
    <row r="88" spans="1:20" ht="18.95" customHeight="1" outlineLevel="2" x14ac:dyDescent="0.2">
      <c r="A88" s="20">
        <f t="shared" si="1"/>
        <v>80</v>
      </c>
      <c r="B88" s="21" t="s">
        <v>11</v>
      </c>
      <c r="C88" s="21" t="s">
        <v>34</v>
      </c>
      <c r="D88" s="22" t="s">
        <v>104</v>
      </c>
      <c r="E88" s="30">
        <v>225000</v>
      </c>
    </row>
    <row r="89" spans="1:20" ht="18.95" customHeight="1" outlineLevel="2" x14ac:dyDescent="0.2">
      <c r="A89" s="20">
        <f t="shared" si="1"/>
        <v>81</v>
      </c>
      <c r="B89" s="21" t="s">
        <v>11</v>
      </c>
      <c r="C89" s="21" t="s">
        <v>17</v>
      </c>
      <c r="D89" s="22" t="s">
        <v>105</v>
      </c>
      <c r="E89" s="30">
        <v>607500</v>
      </c>
    </row>
    <row r="90" spans="1:20" ht="18.95" customHeight="1" outlineLevel="2" x14ac:dyDescent="0.2">
      <c r="A90" s="20">
        <f t="shared" si="1"/>
        <v>82</v>
      </c>
      <c r="B90" s="21" t="s">
        <v>11</v>
      </c>
      <c r="C90" s="21" t="s">
        <v>17</v>
      </c>
      <c r="D90" s="22" t="s">
        <v>106</v>
      </c>
      <c r="E90" s="30">
        <v>240000</v>
      </c>
    </row>
    <row r="91" spans="1:20" ht="18.95" customHeight="1" outlineLevel="2" x14ac:dyDescent="0.2">
      <c r="A91" s="20">
        <f t="shared" si="1"/>
        <v>83</v>
      </c>
      <c r="B91" s="21" t="s">
        <v>11</v>
      </c>
      <c r="C91" s="21" t="s">
        <v>17</v>
      </c>
      <c r="D91" s="22" t="s">
        <v>107</v>
      </c>
      <c r="E91" s="30">
        <v>240000</v>
      </c>
    </row>
    <row r="92" spans="1:20" ht="18.95" customHeight="1" outlineLevel="2" x14ac:dyDescent="0.2">
      <c r="A92" s="20">
        <f t="shared" si="1"/>
        <v>84</v>
      </c>
      <c r="B92" s="21" t="s">
        <v>11</v>
      </c>
      <c r="C92" s="21" t="s">
        <v>36</v>
      </c>
      <c r="D92" s="22" t="s">
        <v>108</v>
      </c>
      <c r="E92" s="30">
        <v>172500</v>
      </c>
    </row>
    <row r="93" spans="1:20" ht="18.95" customHeight="1" outlineLevel="2" x14ac:dyDescent="0.2">
      <c r="A93" s="20">
        <f t="shared" si="1"/>
        <v>85</v>
      </c>
      <c r="B93" s="21" t="s">
        <v>11</v>
      </c>
      <c r="C93" s="21" t="s">
        <v>36</v>
      </c>
      <c r="D93" s="22" t="s">
        <v>109</v>
      </c>
      <c r="E93" s="30">
        <v>157500</v>
      </c>
    </row>
    <row r="94" spans="1:20" ht="18.95" customHeight="1" outlineLevel="2" x14ac:dyDescent="0.2">
      <c r="A94" s="20">
        <f t="shared" si="1"/>
        <v>86</v>
      </c>
      <c r="B94" s="21" t="s">
        <v>11</v>
      </c>
      <c r="C94" s="21" t="s">
        <v>36</v>
      </c>
      <c r="D94" s="22" t="s">
        <v>110</v>
      </c>
      <c r="E94" s="30">
        <v>202500</v>
      </c>
    </row>
    <row r="95" spans="1:20" ht="18.95" customHeight="1" outlineLevel="2" x14ac:dyDescent="0.2">
      <c r="A95" s="20">
        <f t="shared" si="1"/>
        <v>87</v>
      </c>
      <c r="B95" s="21" t="s">
        <v>11</v>
      </c>
      <c r="C95" s="21" t="s">
        <v>36</v>
      </c>
      <c r="D95" s="22" t="s">
        <v>111</v>
      </c>
      <c r="E95" s="30">
        <v>232500</v>
      </c>
    </row>
    <row r="96" spans="1:20" ht="18.95" customHeight="1" outlineLevel="2" x14ac:dyDescent="0.2">
      <c r="A96" s="20">
        <f t="shared" si="1"/>
        <v>88</v>
      </c>
      <c r="B96" s="21" t="s">
        <v>11</v>
      </c>
      <c r="C96" s="21" t="s">
        <v>36</v>
      </c>
      <c r="D96" s="22" t="s">
        <v>112</v>
      </c>
      <c r="E96" s="30">
        <v>277500</v>
      </c>
    </row>
    <row r="97" spans="1:20" ht="18.95" customHeight="1" outlineLevel="2" x14ac:dyDescent="0.2">
      <c r="A97" s="20">
        <f t="shared" si="1"/>
        <v>89</v>
      </c>
      <c r="B97" s="21" t="s">
        <v>11</v>
      </c>
      <c r="C97" s="21" t="s">
        <v>36</v>
      </c>
      <c r="D97" s="22" t="s">
        <v>113</v>
      </c>
      <c r="E97" s="30">
        <v>360000</v>
      </c>
    </row>
    <row r="98" spans="1:20" ht="18.95" customHeight="1" outlineLevel="1" x14ac:dyDescent="0.2">
      <c r="A98" s="20"/>
      <c r="B98" s="33" t="s">
        <v>114</v>
      </c>
      <c r="C98" s="21"/>
      <c r="D98" s="22"/>
      <c r="E98" s="30">
        <f>SUBTOTAL(9,E9:E97)</f>
        <v>31425000</v>
      </c>
    </row>
    <row r="99" spans="1:20" s="24" customFormat="1" ht="18.95" customHeight="1" outlineLevel="2" x14ac:dyDescent="0.2">
      <c r="A99" s="20">
        <v>1</v>
      </c>
      <c r="B99" s="21" t="s">
        <v>115</v>
      </c>
      <c r="C99" s="21" t="s">
        <v>116</v>
      </c>
      <c r="D99" s="22" t="s">
        <v>117</v>
      </c>
      <c r="E99" s="34">
        <v>1410000</v>
      </c>
      <c r="G99" s="25"/>
      <c r="H99" s="26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</row>
    <row r="100" spans="1:20" s="24" customFormat="1" ht="18.95" customHeight="1" outlineLevel="2" x14ac:dyDescent="0.2">
      <c r="A100" s="20">
        <f t="shared" ref="A100:A163" si="2">+A99+1</f>
        <v>2</v>
      </c>
      <c r="B100" s="28" t="s">
        <v>115</v>
      </c>
      <c r="C100" s="28" t="s">
        <v>116</v>
      </c>
      <c r="D100" s="29" t="s">
        <v>118</v>
      </c>
      <c r="E100" s="34">
        <v>2055000</v>
      </c>
      <c r="G100" s="25"/>
      <c r="H100" s="26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</row>
    <row r="101" spans="1:20" s="24" customFormat="1" ht="18.95" customHeight="1" outlineLevel="2" x14ac:dyDescent="0.2">
      <c r="A101" s="20">
        <f t="shared" si="2"/>
        <v>3</v>
      </c>
      <c r="B101" s="28" t="s">
        <v>115</v>
      </c>
      <c r="C101" s="28" t="s">
        <v>119</v>
      </c>
      <c r="D101" s="29" t="s">
        <v>120</v>
      </c>
      <c r="E101" s="34">
        <v>412500</v>
      </c>
      <c r="G101" s="25"/>
      <c r="H101" s="26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</row>
    <row r="102" spans="1:20" s="24" customFormat="1" ht="18.95" customHeight="1" outlineLevel="2" x14ac:dyDescent="0.2">
      <c r="A102" s="20">
        <f t="shared" si="2"/>
        <v>4</v>
      </c>
      <c r="B102" s="28" t="s">
        <v>115</v>
      </c>
      <c r="C102" s="28" t="s">
        <v>119</v>
      </c>
      <c r="D102" s="29" t="s">
        <v>121</v>
      </c>
      <c r="E102" s="34">
        <v>300000</v>
      </c>
      <c r="G102" s="25"/>
      <c r="H102" s="26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</row>
    <row r="103" spans="1:20" s="24" customFormat="1" ht="18.95" customHeight="1" outlineLevel="2" x14ac:dyDescent="0.2">
      <c r="A103" s="20">
        <f t="shared" si="2"/>
        <v>5</v>
      </c>
      <c r="B103" s="28" t="s">
        <v>115</v>
      </c>
      <c r="C103" s="28" t="s">
        <v>122</v>
      </c>
      <c r="D103" s="29" t="s">
        <v>123</v>
      </c>
      <c r="E103" s="34">
        <f>465000+35664</f>
        <v>500664</v>
      </c>
      <c r="G103" s="25"/>
      <c r="H103" s="26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</row>
    <row r="104" spans="1:20" s="24" customFormat="1" ht="18.95" customHeight="1" outlineLevel="2" x14ac:dyDescent="0.2">
      <c r="A104" s="20">
        <f t="shared" si="2"/>
        <v>6</v>
      </c>
      <c r="B104" s="28" t="s">
        <v>115</v>
      </c>
      <c r="C104" s="28" t="s">
        <v>124</v>
      </c>
      <c r="D104" s="29" t="s">
        <v>125</v>
      </c>
      <c r="E104" s="34">
        <f>345000+45000</f>
        <v>390000</v>
      </c>
      <c r="G104" s="25"/>
      <c r="H104" s="26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</row>
    <row r="105" spans="1:20" s="24" customFormat="1" ht="18.95" customHeight="1" outlineLevel="2" x14ac:dyDescent="0.2">
      <c r="A105" s="20">
        <f t="shared" si="2"/>
        <v>7</v>
      </c>
      <c r="B105" s="28" t="s">
        <v>115</v>
      </c>
      <c r="C105" s="28" t="s">
        <v>116</v>
      </c>
      <c r="D105" s="29" t="s">
        <v>126</v>
      </c>
      <c r="E105" s="34">
        <v>780000</v>
      </c>
      <c r="G105" s="25"/>
      <c r="H105" s="26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</row>
    <row r="106" spans="1:20" s="24" customFormat="1" ht="18.95" customHeight="1" outlineLevel="2" x14ac:dyDescent="0.2">
      <c r="A106" s="20">
        <f t="shared" si="2"/>
        <v>8</v>
      </c>
      <c r="B106" s="28" t="s">
        <v>115</v>
      </c>
      <c r="C106" s="28" t="s">
        <v>127</v>
      </c>
      <c r="D106" s="29" t="s">
        <v>128</v>
      </c>
      <c r="E106" s="34">
        <v>330000</v>
      </c>
      <c r="G106" s="25"/>
      <c r="H106" s="26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</row>
    <row r="107" spans="1:20" s="24" customFormat="1" ht="18.95" customHeight="1" outlineLevel="2" x14ac:dyDescent="0.2">
      <c r="A107" s="20">
        <f t="shared" si="2"/>
        <v>9</v>
      </c>
      <c r="B107" s="28" t="s">
        <v>115</v>
      </c>
      <c r="C107" s="28" t="s">
        <v>129</v>
      </c>
      <c r="D107" s="29" t="s">
        <v>130</v>
      </c>
      <c r="E107" s="34">
        <v>240000</v>
      </c>
      <c r="G107" s="25"/>
      <c r="H107" s="26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</row>
    <row r="108" spans="1:20" s="24" customFormat="1" ht="18.95" customHeight="1" outlineLevel="2" x14ac:dyDescent="0.2">
      <c r="A108" s="20">
        <f t="shared" si="2"/>
        <v>10</v>
      </c>
      <c r="B108" s="28" t="s">
        <v>115</v>
      </c>
      <c r="C108" s="28" t="s">
        <v>129</v>
      </c>
      <c r="D108" s="29" t="s">
        <v>131</v>
      </c>
      <c r="E108" s="34">
        <v>510000</v>
      </c>
      <c r="G108" s="25"/>
      <c r="H108" s="26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</row>
    <row r="109" spans="1:20" s="24" customFormat="1" ht="18.95" customHeight="1" outlineLevel="2" x14ac:dyDescent="0.2">
      <c r="A109" s="20">
        <f t="shared" si="2"/>
        <v>11</v>
      </c>
      <c r="B109" s="28" t="s">
        <v>115</v>
      </c>
      <c r="C109" s="28" t="s">
        <v>129</v>
      </c>
      <c r="D109" s="29" t="s">
        <v>132</v>
      </c>
      <c r="E109" s="34">
        <v>472500</v>
      </c>
      <c r="G109" s="25"/>
      <c r="H109" s="26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</row>
    <row r="110" spans="1:20" s="24" customFormat="1" ht="18.95" customHeight="1" outlineLevel="2" x14ac:dyDescent="0.2">
      <c r="A110" s="20">
        <f t="shared" si="2"/>
        <v>12</v>
      </c>
      <c r="B110" s="28" t="s">
        <v>115</v>
      </c>
      <c r="C110" s="28" t="s">
        <v>133</v>
      </c>
      <c r="D110" s="29" t="s">
        <v>134</v>
      </c>
      <c r="E110" s="34">
        <f>1057500+40000</f>
        <v>1097500</v>
      </c>
      <c r="G110" s="25"/>
      <c r="H110" s="26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</row>
    <row r="111" spans="1:20" s="24" customFormat="1" ht="18.95" customHeight="1" outlineLevel="2" x14ac:dyDescent="0.2">
      <c r="A111" s="20">
        <f t="shared" si="2"/>
        <v>13</v>
      </c>
      <c r="B111" s="28" t="s">
        <v>115</v>
      </c>
      <c r="C111" s="28" t="s">
        <v>135</v>
      </c>
      <c r="D111" s="29" t="s">
        <v>136</v>
      </c>
      <c r="E111" s="34">
        <v>577500</v>
      </c>
      <c r="G111" s="25"/>
      <c r="H111" s="26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</row>
    <row r="112" spans="1:20" s="24" customFormat="1" ht="18.95" customHeight="1" outlineLevel="2" x14ac:dyDescent="0.2">
      <c r="A112" s="20">
        <f t="shared" si="2"/>
        <v>14</v>
      </c>
      <c r="B112" s="21" t="s">
        <v>115</v>
      </c>
      <c r="C112" s="21" t="s">
        <v>135</v>
      </c>
      <c r="D112" s="22" t="s">
        <v>137</v>
      </c>
      <c r="E112" s="34">
        <f>25000+502500+35000</f>
        <v>562500</v>
      </c>
      <c r="G112" s="25"/>
      <c r="H112" s="26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</row>
    <row r="113" spans="1:20" s="24" customFormat="1" ht="18.95" customHeight="1" outlineLevel="2" x14ac:dyDescent="0.2">
      <c r="A113" s="20">
        <f t="shared" si="2"/>
        <v>15</v>
      </c>
      <c r="B113" s="21" t="s">
        <v>115</v>
      </c>
      <c r="C113" s="21" t="s">
        <v>138</v>
      </c>
      <c r="D113" s="22" t="s">
        <v>139</v>
      </c>
      <c r="E113" s="34">
        <v>172500</v>
      </c>
      <c r="G113" s="25"/>
      <c r="H113" s="26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</row>
    <row r="114" spans="1:20" s="24" customFormat="1" ht="18.95" customHeight="1" outlineLevel="2" x14ac:dyDescent="0.2">
      <c r="A114" s="20">
        <f t="shared" si="2"/>
        <v>16</v>
      </c>
      <c r="B114" s="21" t="s">
        <v>115</v>
      </c>
      <c r="C114" s="21" t="s">
        <v>138</v>
      </c>
      <c r="D114" s="22" t="s">
        <v>140</v>
      </c>
      <c r="E114" s="34">
        <v>150000</v>
      </c>
      <c r="G114" s="25"/>
      <c r="H114" s="26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</row>
    <row r="115" spans="1:20" s="24" customFormat="1" ht="18.95" customHeight="1" outlineLevel="2" x14ac:dyDescent="0.2">
      <c r="A115" s="20">
        <f t="shared" si="2"/>
        <v>17</v>
      </c>
      <c r="B115" s="21" t="s">
        <v>115</v>
      </c>
      <c r="C115" s="21" t="s">
        <v>138</v>
      </c>
      <c r="D115" s="22" t="s">
        <v>141</v>
      </c>
      <c r="E115" s="34">
        <v>97500</v>
      </c>
      <c r="G115" s="25"/>
      <c r="H115" s="26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</row>
    <row r="116" spans="1:20" s="24" customFormat="1" ht="18.95" customHeight="1" outlineLevel="2" x14ac:dyDescent="0.2">
      <c r="A116" s="20">
        <f t="shared" si="2"/>
        <v>18</v>
      </c>
      <c r="B116" s="21" t="s">
        <v>115</v>
      </c>
      <c r="C116" s="21" t="s">
        <v>119</v>
      </c>
      <c r="D116" s="22" t="s">
        <v>142</v>
      </c>
      <c r="E116" s="34">
        <v>135000</v>
      </c>
      <c r="G116" s="25"/>
      <c r="H116" s="26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</row>
    <row r="117" spans="1:20" s="24" customFormat="1" ht="18.95" customHeight="1" outlineLevel="2" x14ac:dyDescent="0.2">
      <c r="A117" s="20">
        <f t="shared" si="2"/>
        <v>19</v>
      </c>
      <c r="B117" s="21" t="s">
        <v>115</v>
      </c>
      <c r="C117" s="21" t="s">
        <v>119</v>
      </c>
      <c r="D117" s="22" t="s">
        <v>143</v>
      </c>
      <c r="E117" s="34">
        <v>157500</v>
      </c>
      <c r="G117" s="25"/>
      <c r="H117" s="26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</row>
    <row r="118" spans="1:20" s="24" customFormat="1" ht="18.95" customHeight="1" outlineLevel="2" x14ac:dyDescent="0.2">
      <c r="A118" s="20">
        <f t="shared" si="2"/>
        <v>20</v>
      </c>
      <c r="B118" s="21" t="s">
        <v>115</v>
      </c>
      <c r="C118" s="21" t="s">
        <v>119</v>
      </c>
      <c r="D118" s="22" t="s">
        <v>144</v>
      </c>
      <c r="E118" s="34">
        <v>90000</v>
      </c>
      <c r="G118" s="25"/>
      <c r="H118" s="26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</row>
    <row r="119" spans="1:20" s="24" customFormat="1" ht="18.95" customHeight="1" outlineLevel="2" x14ac:dyDescent="0.2">
      <c r="A119" s="20">
        <f t="shared" si="2"/>
        <v>21</v>
      </c>
      <c r="B119" s="21" t="s">
        <v>115</v>
      </c>
      <c r="C119" s="21" t="s">
        <v>119</v>
      </c>
      <c r="D119" s="22" t="s">
        <v>145</v>
      </c>
      <c r="E119" s="34">
        <v>142500</v>
      </c>
      <c r="G119" s="25"/>
      <c r="H119" s="26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</row>
    <row r="120" spans="1:20" s="24" customFormat="1" ht="18.95" customHeight="1" outlineLevel="2" x14ac:dyDescent="0.2">
      <c r="A120" s="20">
        <f t="shared" si="2"/>
        <v>22</v>
      </c>
      <c r="B120" s="21" t="s">
        <v>115</v>
      </c>
      <c r="C120" s="21" t="s">
        <v>119</v>
      </c>
      <c r="D120" s="22" t="s">
        <v>146</v>
      </c>
      <c r="E120" s="34">
        <v>142500</v>
      </c>
      <c r="G120" s="25"/>
      <c r="H120" s="26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</row>
    <row r="121" spans="1:20" s="24" customFormat="1" ht="18.95" customHeight="1" outlineLevel="2" x14ac:dyDescent="0.2">
      <c r="A121" s="20">
        <f t="shared" si="2"/>
        <v>23</v>
      </c>
      <c r="B121" s="21" t="s">
        <v>115</v>
      </c>
      <c r="C121" s="21" t="s">
        <v>119</v>
      </c>
      <c r="D121" s="22" t="s">
        <v>147</v>
      </c>
      <c r="E121" s="34">
        <v>142500</v>
      </c>
      <c r="G121" s="25"/>
      <c r="H121" s="26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</row>
    <row r="122" spans="1:20" s="24" customFormat="1" ht="18.95" customHeight="1" outlineLevel="2" x14ac:dyDescent="0.2">
      <c r="A122" s="20">
        <f t="shared" si="2"/>
        <v>24</v>
      </c>
      <c r="B122" s="21" t="s">
        <v>115</v>
      </c>
      <c r="C122" s="21" t="s">
        <v>119</v>
      </c>
      <c r="D122" s="22" t="s">
        <v>148</v>
      </c>
      <c r="E122" s="34">
        <v>165000</v>
      </c>
      <c r="G122" s="25"/>
      <c r="H122" s="26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</row>
    <row r="123" spans="1:20" s="24" customFormat="1" ht="18.95" customHeight="1" outlineLevel="2" x14ac:dyDescent="0.2">
      <c r="A123" s="20">
        <f t="shared" si="2"/>
        <v>25</v>
      </c>
      <c r="B123" s="21" t="s">
        <v>115</v>
      </c>
      <c r="C123" s="21" t="s">
        <v>119</v>
      </c>
      <c r="D123" s="22" t="s">
        <v>149</v>
      </c>
      <c r="E123" s="34">
        <f>195000+5000</f>
        <v>200000</v>
      </c>
      <c r="G123" s="25"/>
      <c r="H123" s="26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</row>
    <row r="124" spans="1:20" s="24" customFormat="1" ht="18.95" customHeight="1" outlineLevel="2" x14ac:dyDescent="0.2">
      <c r="A124" s="20">
        <f t="shared" si="2"/>
        <v>26</v>
      </c>
      <c r="B124" s="21" t="s">
        <v>115</v>
      </c>
      <c r="C124" s="21" t="s">
        <v>119</v>
      </c>
      <c r="D124" s="22" t="s">
        <v>150</v>
      </c>
      <c r="E124" s="34">
        <v>105000</v>
      </c>
      <c r="G124" s="25"/>
      <c r="H124" s="26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</row>
    <row r="125" spans="1:20" s="24" customFormat="1" ht="18.95" customHeight="1" outlineLevel="2" x14ac:dyDescent="0.2">
      <c r="A125" s="20">
        <f t="shared" si="2"/>
        <v>27</v>
      </c>
      <c r="B125" s="21" t="s">
        <v>115</v>
      </c>
      <c r="C125" s="21" t="s">
        <v>119</v>
      </c>
      <c r="D125" s="22" t="s">
        <v>151</v>
      </c>
      <c r="E125" s="34">
        <v>127500</v>
      </c>
      <c r="G125" s="25"/>
      <c r="H125" s="26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</row>
    <row r="126" spans="1:20" s="24" customFormat="1" ht="18.95" customHeight="1" outlineLevel="2" x14ac:dyDescent="0.2">
      <c r="A126" s="20">
        <f t="shared" si="2"/>
        <v>28</v>
      </c>
      <c r="B126" s="21" t="s">
        <v>115</v>
      </c>
      <c r="C126" s="21" t="s">
        <v>119</v>
      </c>
      <c r="D126" s="22" t="s">
        <v>152</v>
      </c>
      <c r="E126" s="34">
        <v>142500</v>
      </c>
      <c r="G126" s="25"/>
      <c r="H126" s="26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</row>
    <row r="127" spans="1:20" s="24" customFormat="1" ht="18.95" customHeight="1" outlineLevel="2" x14ac:dyDescent="0.2">
      <c r="A127" s="20">
        <f t="shared" si="2"/>
        <v>29</v>
      </c>
      <c r="B127" s="21" t="s">
        <v>115</v>
      </c>
      <c r="C127" s="21" t="s">
        <v>119</v>
      </c>
      <c r="D127" s="22" t="s">
        <v>153</v>
      </c>
      <c r="E127" s="34">
        <f>225000+10000</f>
        <v>235000</v>
      </c>
      <c r="G127" s="25"/>
      <c r="H127" s="26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</row>
    <row r="128" spans="1:20" s="24" customFormat="1" ht="18.95" customHeight="1" outlineLevel="2" x14ac:dyDescent="0.2">
      <c r="A128" s="20">
        <f t="shared" si="2"/>
        <v>30</v>
      </c>
      <c r="B128" s="21" t="s">
        <v>115</v>
      </c>
      <c r="C128" s="21" t="s">
        <v>154</v>
      </c>
      <c r="D128" s="22" t="s">
        <v>155</v>
      </c>
      <c r="E128" s="34">
        <v>135000</v>
      </c>
      <c r="G128" s="25"/>
      <c r="H128" s="26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</row>
    <row r="129" spans="1:20" s="24" customFormat="1" ht="18.95" customHeight="1" outlineLevel="2" x14ac:dyDescent="0.2">
      <c r="A129" s="20">
        <f t="shared" si="2"/>
        <v>31</v>
      </c>
      <c r="B129" s="21" t="s">
        <v>115</v>
      </c>
      <c r="C129" s="21" t="s">
        <v>154</v>
      </c>
      <c r="D129" s="22" t="s">
        <v>156</v>
      </c>
      <c r="E129" s="34">
        <f>232500+10000</f>
        <v>242500</v>
      </c>
      <c r="G129" s="25"/>
      <c r="H129" s="26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</row>
    <row r="130" spans="1:20" s="24" customFormat="1" ht="18.95" customHeight="1" outlineLevel="2" x14ac:dyDescent="0.2">
      <c r="A130" s="20">
        <f t="shared" si="2"/>
        <v>32</v>
      </c>
      <c r="B130" s="21" t="s">
        <v>115</v>
      </c>
      <c r="C130" s="21" t="s">
        <v>154</v>
      </c>
      <c r="D130" s="22" t="s">
        <v>157</v>
      </c>
      <c r="E130" s="34">
        <v>112500</v>
      </c>
      <c r="G130" s="25"/>
      <c r="H130" s="26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</row>
    <row r="131" spans="1:20" s="24" customFormat="1" ht="18.95" customHeight="1" outlineLevel="2" x14ac:dyDescent="0.2">
      <c r="A131" s="20">
        <f t="shared" si="2"/>
        <v>33</v>
      </c>
      <c r="B131" s="21" t="s">
        <v>115</v>
      </c>
      <c r="C131" s="21" t="s">
        <v>154</v>
      </c>
      <c r="D131" s="22" t="s">
        <v>158</v>
      </c>
      <c r="E131" s="34">
        <v>202500</v>
      </c>
      <c r="G131" s="25"/>
      <c r="H131" s="26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</row>
    <row r="132" spans="1:20" s="24" customFormat="1" ht="18.95" customHeight="1" outlineLevel="2" x14ac:dyDescent="0.2">
      <c r="A132" s="20">
        <f t="shared" si="2"/>
        <v>34</v>
      </c>
      <c r="B132" s="21" t="s">
        <v>115</v>
      </c>
      <c r="C132" s="21" t="s">
        <v>122</v>
      </c>
      <c r="D132" s="22" t="s">
        <v>159</v>
      </c>
      <c r="E132" s="34">
        <v>142500</v>
      </c>
      <c r="G132" s="25"/>
      <c r="H132" s="26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</row>
    <row r="133" spans="1:20" s="24" customFormat="1" ht="18.95" customHeight="1" outlineLevel="2" x14ac:dyDescent="0.2">
      <c r="A133" s="20">
        <f t="shared" si="2"/>
        <v>35</v>
      </c>
      <c r="B133" s="21" t="s">
        <v>115</v>
      </c>
      <c r="C133" s="21" t="s">
        <v>122</v>
      </c>
      <c r="D133" s="22" t="s">
        <v>160</v>
      </c>
      <c r="E133" s="34">
        <v>60000</v>
      </c>
      <c r="G133" s="25"/>
      <c r="H133" s="26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</row>
    <row r="134" spans="1:20" s="24" customFormat="1" ht="18.95" customHeight="1" outlineLevel="2" x14ac:dyDescent="0.2">
      <c r="A134" s="20">
        <f t="shared" si="2"/>
        <v>36</v>
      </c>
      <c r="B134" s="21" t="s">
        <v>115</v>
      </c>
      <c r="C134" s="21" t="s">
        <v>122</v>
      </c>
      <c r="D134" s="22" t="s">
        <v>161</v>
      </c>
      <c r="E134" s="34">
        <v>142500</v>
      </c>
      <c r="G134" s="25"/>
      <c r="H134" s="26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</row>
    <row r="135" spans="1:20" s="24" customFormat="1" ht="18.95" customHeight="1" outlineLevel="2" x14ac:dyDescent="0.2">
      <c r="A135" s="20">
        <f t="shared" si="2"/>
        <v>37</v>
      </c>
      <c r="B135" s="21" t="s">
        <v>115</v>
      </c>
      <c r="C135" s="21" t="s">
        <v>122</v>
      </c>
      <c r="D135" s="22" t="s">
        <v>162</v>
      </c>
      <c r="E135" s="34">
        <f>7500+120000</f>
        <v>127500</v>
      </c>
      <c r="G135" s="25"/>
      <c r="H135" s="26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</row>
    <row r="136" spans="1:20" s="24" customFormat="1" ht="18.95" customHeight="1" outlineLevel="2" x14ac:dyDescent="0.2">
      <c r="A136" s="20">
        <f t="shared" si="2"/>
        <v>38</v>
      </c>
      <c r="B136" s="21" t="s">
        <v>115</v>
      </c>
      <c r="C136" s="21" t="s">
        <v>122</v>
      </c>
      <c r="D136" s="22" t="s">
        <v>163</v>
      </c>
      <c r="E136" s="34">
        <v>120000</v>
      </c>
      <c r="G136" s="25"/>
      <c r="H136" s="26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</row>
    <row r="137" spans="1:20" s="24" customFormat="1" ht="18.95" customHeight="1" outlineLevel="2" x14ac:dyDescent="0.2">
      <c r="A137" s="20">
        <f t="shared" si="2"/>
        <v>39</v>
      </c>
      <c r="B137" s="21" t="s">
        <v>115</v>
      </c>
      <c r="C137" s="21" t="s">
        <v>122</v>
      </c>
      <c r="D137" s="22" t="s">
        <v>164</v>
      </c>
      <c r="E137" s="34">
        <v>180000</v>
      </c>
      <c r="G137" s="25"/>
      <c r="H137" s="26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</row>
    <row r="138" spans="1:20" s="24" customFormat="1" ht="18.95" customHeight="1" outlineLevel="2" x14ac:dyDescent="0.2">
      <c r="A138" s="20">
        <f t="shared" si="2"/>
        <v>40</v>
      </c>
      <c r="B138" s="21" t="s">
        <v>115</v>
      </c>
      <c r="C138" s="21" t="s">
        <v>122</v>
      </c>
      <c r="D138" s="22" t="s">
        <v>165</v>
      </c>
      <c r="E138" s="34">
        <v>120000</v>
      </c>
      <c r="G138" s="25"/>
      <c r="H138" s="26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</row>
    <row r="139" spans="1:20" s="24" customFormat="1" ht="18.95" customHeight="1" outlineLevel="2" x14ac:dyDescent="0.2">
      <c r="A139" s="20">
        <f t="shared" si="2"/>
        <v>41</v>
      </c>
      <c r="B139" s="21" t="s">
        <v>115</v>
      </c>
      <c r="C139" s="21" t="s">
        <v>122</v>
      </c>
      <c r="D139" s="22" t="s">
        <v>166</v>
      </c>
      <c r="E139" s="34">
        <f>142500+5000</f>
        <v>147500</v>
      </c>
      <c r="G139" s="25"/>
      <c r="H139" s="26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</row>
    <row r="140" spans="1:20" s="24" customFormat="1" ht="18.95" customHeight="1" outlineLevel="2" x14ac:dyDescent="0.2">
      <c r="A140" s="20">
        <f t="shared" si="2"/>
        <v>42</v>
      </c>
      <c r="B140" s="21" t="s">
        <v>115</v>
      </c>
      <c r="C140" s="21" t="s">
        <v>122</v>
      </c>
      <c r="D140" s="22" t="s">
        <v>167</v>
      </c>
      <c r="E140" s="34">
        <v>105000</v>
      </c>
      <c r="G140" s="25"/>
      <c r="H140" s="26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</row>
    <row r="141" spans="1:20" s="24" customFormat="1" ht="18.95" customHeight="1" outlineLevel="2" x14ac:dyDescent="0.2">
      <c r="A141" s="20">
        <f t="shared" si="2"/>
        <v>43</v>
      </c>
      <c r="B141" s="21" t="s">
        <v>115</v>
      </c>
      <c r="C141" s="21" t="s">
        <v>124</v>
      </c>
      <c r="D141" s="22" t="s">
        <v>168</v>
      </c>
      <c r="E141" s="34">
        <f>157500+2500</f>
        <v>160000</v>
      </c>
      <c r="G141" s="25"/>
      <c r="H141" s="26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</row>
    <row r="142" spans="1:20" s="24" customFormat="1" ht="18.95" customHeight="1" outlineLevel="2" x14ac:dyDescent="0.2">
      <c r="A142" s="20">
        <f t="shared" si="2"/>
        <v>44</v>
      </c>
      <c r="B142" s="21" t="s">
        <v>115</v>
      </c>
      <c r="C142" s="21" t="s">
        <v>124</v>
      </c>
      <c r="D142" s="22" t="s">
        <v>169</v>
      </c>
      <c r="E142" s="34">
        <v>142500</v>
      </c>
      <c r="G142" s="25"/>
      <c r="H142" s="26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</row>
    <row r="143" spans="1:20" s="24" customFormat="1" ht="18.95" customHeight="1" outlineLevel="2" x14ac:dyDescent="0.2">
      <c r="A143" s="20">
        <f t="shared" si="2"/>
        <v>45</v>
      </c>
      <c r="B143" s="21" t="s">
        <v>115</v>
      </c>
      <c r="C143" s="21" t="s">
        <v>124</v>
      </c>
      <c r="D143" s="22" t="s">
        <v>170</v>
      </c>
      <c r="E143" s="34">
        <v>150000</v>
      </c>
      <c r="G143" s="25"/>
      <c r="H143" s="26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</row>
    <row r="144" spans="1:20" s="24" customFormat="1" ht="18.95" customHeight="1" outlineLevel="2" x14ac:dyDescent="0.2">
      <c r="A144" s="20">
        <f t="shared" si="2"/>
        <v>46</v>
      </c>
      <c r="B144" s="21" t="s">
        <v>115</v>
      </c>
      <c r="C144" s="21" t="s">
        <v>124</v>
      </c>
      <c r="D144" s="22" t="s">
        <v>171</v>
      </c>
      <c r="E144" s="34">
        <v>127500</v>
      </c>
      <c r="G144" s="25"/>
      <c r="H144" s="26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</row>
    <row r="145" spans="1:20" s="24" customFormat="1" ht="18.95" customHeight="1" outlineLevel="2" x14ac:dyDescent="0.2">
      <c r="A145" s="20">
        <f t="shared" si="2"/>
        <v>47</v>
      </c>
      <c r="B145" s="21" t="s">
        <v>115</v>
      </c>
      <c r="C145" s="21" t="s">
        <v>124</v>
      </c>
      <c r="D145" s="22" t="s">
        <v>172</v>
      </c>
      <c r="E145" s="34">
        <f>135000+7500</f>
        <v>142500</v>
      </c>
      <c r="G145" s="25"/>
      <c r="H145" s="26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</row>
    <row r="146" spans="1:20" s="24" customFormat="1" ht="18.95" customHeight="1" outlineLevel="2" x14ac:dyDescent="0.2">
      <c r="A146" s="20">
        <f t="shared" si="2"/>
        <v>48</v>
      </c>
      <c r="B146" s="21" t="s">
        <v>115</v>
      </c>
      <c r="C146" s="21" t="s">
        <v>124</v>
      </c>
      <c r="D146" s="22" t="s">
        <v>173</v>
      </c>
      <c r="E146" s="34">
        <v>112500</v>
      </c>
      <c r="G146" s="25"/>
      <c r="H146" s="26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</row>
    <row r="147" spans="1:20" s="24" customFormat="1" ht="18.95" customHeight="1" outlineLevel="2" x14ac:dyDescent="0.2">
      <c r="A147" s="20">
        <f t="shared" si="2"/>
        <v>49</v>
      </c>
      <c r="B147" s="21" t="s">
        <v>115</v>
      </c>
      <c r="C147" s="21" t="s">
        <v>124</v>
      </c>
      <c r="D147" s="22" t="s">
        <v>174</v>
      </c>
      <c r="E147" s="34">
        <v>157500</v>
      </c>
      <c r="G147" s="25"/>
      <c r="H147" s="26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</row>
    <row r="148" spans="1:20" s="24" customFormat="1" ht="18.95" customHeight="1" outlineLevel="2" x14ac:dyDescent="0.2">
      <c r="A148" s="20">
        <f t="shared" si="2"/>
        <v>50</v>
      </c>
      <c r="B148" s="21" t="s">
        <v>115</v>
      </c>
      <c r="C148" s="21" t="s">
        <v>124</v>
      </c>
      <c r="D148" s="22" t="s">
        <v>175</v>
      </c>
      <c r="E148" s="34">
        <v>187500</v>
      </c>
      <c r="G148" s="25"/>
      <c r="H148" s="26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</row>
    <row r="149" spans="1:20" s="24" customFormat="1" ht="18.95" customHeight="1" outlineLevel="2" x14ac:dyDescent="0.2">
      <c r="A149" s="20">
        <f t="shared" si="2"/>
        <v>51</v>
      </c>
      <c r="B149" s="21" t="s">
        <v>115</v>
      </c>
      <c r="C149" s="21" t="s">
        <v>124</v>
      </c>
      <c r="D149" s="22" t="s">
        <v>176</v>
      </c>
      <c r="E149" s="34">
        <f>2500+127500+7500</f>
        <v>137500</v>
      </c>
      <c r="G149" s="25"/>
      <c r="H149" s="26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</row>
    <row r="150" spans="1:20" s="24" customFormat="1" ht="18.95" customHeight="1" outlineLevel="2" x14ac:dyDescent="0.2">
      <c r="A150" s="20">
        <f t="shared" si="2"/>
        <v>52</v>
      </c>
      <c r="B150" s="21" t="s">
        <v>115</v>
      </c>
      <c r="C150" s="21" t="s">
        <v>124</v>
      </c>
      <c r="D150" s="22" t="s">
        <v>177</v>
      </c>
      <c r="E150" s="34">
        <v>112500</v>
      </c>
      <c r="G150" s="25"/>
      <c r="H150" s="26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</row>
    <row r="151" spans="1:20" s="24" customFormat="1" ht="18.95" customHeight="1" outlineLevel="2" x14ac:dyDescent="0.2">
      <c r="A151" s="20">
        <f t="shared" si="2"/>
        <v>53</v>
      </c>
      <c r="B151" s="21" t="s">
        <v>115</v>
      </c>
      <c r="C151" s="21" t="s">
        <v>116</v>
      </c>
      <c r="D151" s="22" t="s">
        <v>178</v>
      </c>
      <c r="E151" s="34">
        <f>10000+150000+7500</f>
        <v>167500</v>
      </c>
      <c r="G151" s="25"/>
      <c r="H151" s="26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</row>
    <row r="152" spans="1:20" s="24" customFormat="1" ht="18.95" customHeight="1" outlineLevel="2" x14ac:dyDescent="0.2">
      <c r="A152" s="20">
        <f t="shared" si="2"/>
        <v>54</v>
      </c>
      <c r="B152" s="21" t="s">
        <v>115</v>
      </c>
      <c r="C152" s="21" t="s">
        <v>116</v>
      </c>
      <c r="D152" s="22" t="s">
        <v>179</v>
      </c>
      <c r="E152" s="34">
        <f>7500+142500</f>
        <v>150000</v>
      </c>
      <c r="G152" s="25"/>
      <c r="H152" s="26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</row>
    <row r="153" spans="1:20" s="24" customFormat="1" ht="18.95" customHeight="1" outlineLevel="2" x14ac:dyDescent="0.2">
      <c r="A153" s="20">
        <f t="shared" si="2"/>
        <v>55</v>
      </c>
      <c r="B153" s="21" t="s">
        <v>115</v>
      </c>
      <c r="C153" s="21" t="s">
        <v>116</v>
      </c>
      <c r="D153" s="22" t="s">
        <v>180</v>
      </c>
      <c r="E153" s="34">
        <v>262500</v>
      </c>
      <c r="G153" s="25"/>
      <c r="H153" s="26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</row>
    <row r="154" spans="1:20" s="24" customFormat="1" ht="18.95" customHeight="1" outlineLevel="2" x14ac:dyDescent="0.2">
      <c r="A154" s="20">
        <f t="shared" si="2"/>
        <v>56</v>
      </c>
      <c r="B154" s="21" t="s">
        <v>115</v>
      </c>
      <c r="C154" s="21" t="s">
        <v>116</v>
      </c>
      <c r="D154" s="22" t="s">
        <v>181</v>
      </c>
      <c r="E154" s="34">
        <v>202500</v>
      </c>
      <c r="G154" s="25"/>
      <c r="H154" s="26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</row>
    <row r="155" spans="1:20" s="24" customFormat="1" ht="18.95" customHeight="1" outlineLevel="2" x14ac:dyDescent="0.2">
      <c r="A155" s="20">
        <f t="shared" si="2"/>
        <v>57</v>
      </c>
      <c r="B155" s="21" t="s">
        <v>115</v>
      </c>
      <c r="C155" s="21" t="s">
        <v>116</v>
      </c>
      <c r="D155" s="22" t="s">
        <v>182</v>
      </c>
      <c r="E155" s="34">
        <v>735000</v>
      </c>
      <c r="G155" s="25"/>
      <c r="H155" s="26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</row>
    <row r="156" spans="1:20" s="24" customFormat="1" ht="18.95" customHeight="1" outlineLevel="2" x14ac:dyDescent="0.2">
      <c r="A156" s="20">
        <f t="shared" si="2"/>
        <v>58</v>
      </c>
      <c r="B156" s="21" t="s">
        <v>115</v>
      </c>
      <c r="C156" s="21" t="s">
        <v>116</v>
      </c>
      <c r="D156" s="22" t="s">
        <v>183</v>
      </c>
      <c r="E156" s="34">
        <v>135000</v>
      </c>
      <c r="G156" s="25"/>
      <c r="H156" s="26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</row>
    <row r="157" spans="1:20" s="24" customFormat="1" ht="18.95" customHeight="1" outlineLevel="2" x14ac:dyDescent="0.2">
      <c r="A157" s="20">
        <f t="shared" si="2"/>
        <v>59</v>
      </c>
      <c r="B157" s="21" t="s">
        <v>115</v>
      </c>
      <c r="C157" s="21" t="s">
        <v>116</v>
      </c>
      <c r="D157" s="22" t="s">
        <v>184</v>
      </c>
      <c r="E157" s="34">
        <v>187500</v>
      </c>
      <c r="G157" s="25"/>
      <c r="H157" s="26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</row>
    <row r="158" spans="1:20" s="24" customFormat="1" ht="18.95" customHeight="1" outlineLevel="2" x14ac:dyDescent="0.2">
      <c r="A158" s="20">
        <f t="shared" si="2"/>
        <v>60</v>
      </c>
      <c r="B158" s="21" t="s">
        <v>115</v>
      </c>
      <c r="C158" s="21" t="s">
        <v>116</v>
      </c>
      <c r="D158" s="22" t="s">
        <v>185</v>
      </c>
      <c r="E158" s="34">
        <v>150000</v>
      </c>
      <c r="G158" s="25"/>
      <c r="H158" s="26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</row>
    <row r="159" spans="1:20" s="24" customFormat="1" ht="18.95" customHeight="1" outlineLevel="2" x14ac:dyDescent="0.2">
      <c r="A159" s="20">
        <f t="shared" si="2"/>
        <v>61</v>
      </c>
      <c r="B159" s="21" t="s">
        <v>115</v>
      </c>
      <c r="C159" s="21" t="s">
        <v>116</v>
      </c>
      <c r="D159" s="22" t="s">
        <v>186</v>
      </c>
      <c r="E159" s="34">
        <f>5000+232500</f>
        <v>237500</v>
      </c>
      <c r="G159" s="25"/>
      <c r="H159" s="26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</row>
    <row r="160" spans="1:20" s="24" customFormat="1" ht="18.95" customHeight="1" outlineLevel="2" x14ac:dyDescent="0.2">
      <c r="A160" s="20">
        <f t="shared" si="2"/>
        <v>62</v>
      </c>
      <c r="B160" s="21" t="s">
        <v>115</v>
      </c>
      <c r="C160" s="21" t="s">
        <v>187</v>
      </c>
      <c r="D160" s="22" t="s">
        <v>188</v>
      </c>
      <c r="E160" s="34">
        <v>180000</v>
      </c>
      <c r="G160" s="25"/>
      <c r="H160" s="26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</row>
    <row r="161" spans="1:20" s="24" customFormat="1" ht="18.95" customHeight="1" outlineLevel="2" x14ac:dyDescent="0.2">
      <c r="A161" s="20">
        <f t="shared" si="2"/>
        <v>63</v>
      </c>
      <c r="B161" s="21" t="s">
        <v>115</v>
      </c>
      <c r="C161" s="21" t="s">
        <v>187</v>
      </c>
      <c r="D161" s="22" t="s">
        <v>189</v>
      </c>
      <c r="E161" s="34">
        <v>172500</v>
      </c>
      <c r="G161" s="25"/>
      <c r="H161" s="26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</row>
    <row r="162" spans="1:20" s="24" customFormat="1" ht="18.95" customHeight="1" outlineLevel="2" x14ac:dyDescent="0.2">
      <c r="A162" s="20">
        <f t="shared" si="2"/>
        <v>64</v>
      </c>
      <c r="B162" s="21" t="s">
        <v>115</v>
      </c>
      <c r="C162" s="21" t="s">
        <v>187</v>
      </c>
      <c r="D162" s="22" t="s">
        <v>190</v>
      </c>
      <c r="E162" s="34">
        <v>187500</v>
      </c>
      <c r="G162" s="25"/>
      <c r="H162" s="26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</row>
    <row r="163" spans="1:20" s="24" customFormat="1" ht="18.95" customHeight="1" outlineLevel="2" x14ac:dyDescent="0.2">
      <c r="A163" s="20">
        <f t="shared" si="2"/>
        <v>65</v>
      </c>
      <c r="B163" s="21" t="s">
        <v>115</v>
      </c>
      <c r="C163" s="21" t="s">
        <v>191</v>
      </c>
      <c r="D163" s="22" t="s">
        <v>192</v>
      </c>
      <c r="E163" s="34">
        <v>135000</v>
      </c>
      <c r="G163" s="25"/>
      <c r="H163" s="26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</row>
    <row r="164" spans="1:20" s="24" customFormat="1" ht="18.95" customHeight="1" outlineLevel="2" x14ac:dyDescent="0.2">
      <c r="A164" s="20">
        <f t="shared" ref="A164:A212" si="3">+A163+1</f>
        <v>66</v>
      </c>
      <c r="B164" s="21" t="s">
        <v>115</v>
      </c>
      <c r="C164" s="21" t="s">
        <v>191</v>
      </c>
      <c r="D164" s="22" t="s">
        <v>193</v>
      </c>
      <c r="E164" s="34">
        <v>90000</v>
      </c>
      <c r="G164" s="25"/>
      <c r="H164" s="26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</row>
    <row r="165" spans="1:20" s="24" customFormat="1" ht="18.95" customHeight="1" outlineLevel="2" x14ac:dyDescent="0.2">
      <c r="A165" s="20">
        <f t="shared" si="3"/>
        <v>67</v>
      </c>
      <c r="B165" s="21" t="s">
        <v>115</v>
      </c>
      <c r="C165" s="21" t="s">
        <v>191</v>
      </c>
      <c r="D165" s="22" t="s">
        <v>194</v>
      </c>
      <c r="E165" s="34">
        <f>172500+564.52</f>
        <v>173064.52</v>
      </c>
      <c r="G165" s="25"/>
      <c r="H165" s="26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</row>
    <row r="166" spans="1:20" s="24" customFormat="1" ht="18.95" customHeight="1" outlineLevel="2" x14ac:dyDescent="0.2">
      <c r="A166" s="20">
        <f t="shared" si="3"/>
        <v>68</v>
      </c>
      <c r="B166" s="31" t="s">
        <v>115</v>
      </c>
      <c r="C166" s="31" t="s">
        <v>127</v>
      </c>
      <c r="D166" s="32" t="s">
        <v>195</v>
      </c>
      <c r="E166" s="34">
        <v>127500</v>
      </c>
      <c r="G166" s="25"/>
      <c r="H166" s="26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</row>
    <row r="167" spans="1:20" s="24" customFormat="1" ht="18.95" customHeight="1" outlineLevel="2" x14ac:dyDescent="0.2">
      <c r="A167" s="20">
        <f t="shared" si="3"/>
        <v>69</v>
      </c>
      <c r="B167" s="21" t="s">
        <v>115</v>
      </c>
      <c r="C167" s="21" t="s">
        <v>127</v>
      </c>
      <c r="D167" s="22" t="s">
        <v>196</v>
      </c>
      <c r="E167" s="34">
        <v>120000</v>
      </c>
      <c r="G167" s="25"/>
      <c r="H167" s="26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</row>
    <row r="168" spans="1:20" s="24" customFormat="1" ht="18.95" customHeight="1" outlineLevel="2" x14ac:dyDescent="0.2">
      <c r="A168" s="20">
        <f t="shared" si="3"/>
        <v>70</v>
      </c>
      <c r="B168" s="21" t="s">
        <v>115</v>
      </c>
      <c r="C168" s="21" t="s">
        <v>127</v>
      </c>
      <c r="D168" s="22" t="s">
        <v>197</v>
      </c>
      <c r="E168" s="34">
        <v>240000</v>
      </c>
      <c r="G168" s="25"/>
      <c r="H168" s="26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</row>
    <row r="169" spans="1:20" s="24" customFormat="1" ht="18.95" customHeight="1" outlineLevel="2" x14ac:dyDescent="0.2">
      <c r="A169" s="20">
        <f t="shared" si="3"/>
        <v>71</v>
      </c>
      <c r="B169" s="21" t="s">
        <v>115</v>
      </c>
      <c r="C169" s="21" t="s">
        <v>127</v>
      </c>
      <c r="D169" s="22" t="s">
        <v>198</v>
      </c>
      <c r="E169" s="34">
        <f>202500+15000</f>
        <v>217500</v>
      </c>
      <c r="G169" s="25"/>
      <c r="H169" s="26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</row>
    <row r="170" spans="1:20" s="24" customFormat="1" ht="18.95" customHeight="1" outlineLevel="2" x14ac:dyDescent="0.2">
      <c r="A170" s="20">
        <f t="shared" si="3"/>
        <v>72</v>
      </c>
      <c r="B170" s="21" t="s">
        <v>115</v>
      </c>
      <c r="C170" s="21" t="s">
        <v>127</v>
      </c>
      <c r="D170" s="22" t="s">
        <v>199</v>
      </c>
      <c r="E170" s="34">
        <v>165000</v>
      </c>
      <c r="G170" s="25"/>
      <c r="H170" s="26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</row>
    <row r="171" spans="1:20" s="24" customFormat="1" ht="18.95" customHeight="1" outlineLevel="2" x14ac:dyDescent="0.2">
      <c r="A171" s="20">
        <f t="shared" si="3"/>
        <v>73</v>
      </c>
      <c r="B171" s="21" t="s">
        <v>115</v>
      </c>
      <c r="C171" s="21" t="s">
        <v>127</v>
      </c>
      <c r="D171" s="22" t="s">
        <v>200</v>
      </c>
      <c r="E171" s="34">
        <f>10000+210000+10000</f>
        <v>230000</v>
      </c>
      <c r="G171" s="25"/>
      <c r="H171" s="26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</row>
    <row r="172" spans="1:20" s="24" customFormat="1" ht="18.95" customHeight="1" outlineLevel="2" x14ac:dyDescent="0.2">
      <c r="A172" s="20">
        <f t="shared" si="3"/>
        <v>74</v>
      </c>
      <c r="B172" s="21" t="s">
        <v>115</v>
      </c>
      <c r="C172" s="21" t="s">
        <v>127</v>
      </c>
      <c r="D172" s="22" t="s">
        <v>201</v>
      </c>
      <c r="E172" s="34">
        <v>255000</v>
      </c>
      <c r="G172" s="25"/>
      <c r="H172" s="26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</row>
    <row r="173" spans="1:20" s="24" customFormat="1" ht="18.95" customHeight="1" outlineLevel="2" x14ac:dyDescent="0.2">
      <c r="A173" s="20">
        <f t="shared" si="3"/>
        <v>75</v>
      </c>
      <c r="B173" s="21" t="s">
        <v>115</v>
      </c>
      <c r="C173" s="21" t="s">
        <v>127</v>
      </c>
      <c r="D173" s="22" t="s">
        <v>202</v>
      </c>
      <c r="E173" s="34">
        <v>180000</v>
      </c>
      <c r="G173" s="25"/>
      <c r="H173" s="26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</row>
    <row r="174" spans="1:20" s="24" customFormat="1" ht="18.95" customHeight="1" outlineLevel="2" x14ac:dyDescent="0.2">
      <c r="A174" s="20">
        <f t="shared" si="3"/>
        <v>76</v>
      </c>
      <c r="B174" s="21" t="s">
        <v>115</v>
      </c>
      <c r="C174" s="21" t="s">
        <v>127</v>
      </c>
      <c r="D174" s="22" t="s">
        <v>203</v>
      </c>
      <c r="E174" s="34">
        <v>165000</v>
      </c>
      <c r="G174" s="25"/>
      <c r="H174" s="26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</row>
    <row r="175" spans="1:20" s="24" customFormat="1" ht="18.95" customHeight="1" outlineLevel="2" x14ac:dyDescent="0.2">
      <c r="A175" s="20">
        <f t="shared" si="3"/>
        <v>77</v>
      </c>
      <c r="B175" s="21" t="s">
        <v>115</v>
      </c>
      <c r="C175" s="21" t="s">
        <v>127</v>
      </c>
      <c r="D175" s="22" t="s">
        <v>204</v>
      </c>
      <c r="E175" s="34">
        <v>157500</v>
      </c>
      <c r="G175" s="25"/>
      <c r="H175" s="26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</row>
    <row r="176" spans="1:20" s="24" customFormat="1" ht="18.95" customHeight="1" outlineLevel="2" x14ac:dyDescent="0.2">
      <c r="A176" s="20">
        <f t="shared" si="3"/>
        <v>78</v>
      </c>
      <c r="B176" s="21" t="s">
        <v>115</v>
      </c>
      <c r="C176" s="21" t="s">
        <v>127</v>
      </c>
      <c r="D176" s="22" t="s">
        <v>205</v>
      </c>
      <c r="E176" s="34">
        <v>120000</v>
      </c>
      <c r="G176" s="25"/>
      <c r="H176" s="26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</row>
    <row r="177" spans="1:20" s="24" customFormat="1" ht="18.95" customHeight="1" outlineLevel="2" x14ac:dyDescent="0.2">
      <c r="A177" s="20">
        <f t="shared" si="3"/>
        <v>79</v>
      </c>
      <c r="B177" s="21" t="s">
        <v>115</v>
      </c>
      <c r="C177" s="21" t="s">
        <v>127</v>
      </c>
      <c r="D177" s="22" t="s">
        <v>206</v>
      </c>
      <c r="E177" s="34">
        <v>127500</v>
      </c>
      <c r="G177" s="25"/>
      <c r="H177" s="26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</row>
    <row r="178" spans="1:20" s="24" customFormat="1" ht="18.95" customHeight="1" outlineLevel="2" x14ac:dyDescent="0.2">
      <c r="A178" s="20">
        <f t="shared" si="3"/>
        <v>80</v>
      </c>
      <c r="B178" s="21" t="s">
        <v>115</v>
      </c>
      <c r="C178" s="21" t="s">
        <v>129</v>
      </c>
      <c r="D178" s="22" t="s">
        <v>207</v>
      </c>
      <c r="E178" s="34">
        <f>10000+97500+10000</f>
        <v>117500</v>
      </c>
      <c r="G178" s="25"/>
      <c r="H178" s="26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</row>
    <row r="179" spans="1:20" s="24" customFormat="1" ht="18.95" customHeight="1" outlineLevel="2" x14ac:dyDescent="0.2">
      <c r="A179" s="20">
        <f t="shared" si="3"/>
        <v>81</v>
      </c>
      <c r="B179" s="21" t="s">
        <v>115</v>
      </c>
      <c r="C179" s="21" t="s">
        <v>129</v>
      </c>
      <c r="D179" s="22" t="s">
        <v>208</v>
      </c>
      <c r="E179" s="34">
        <f>150000+20000</f>
        <v>170000</v>
      </c>
      <c r="G179" s="25"/>
      <c r="H179" s="26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</row>
    <row r="180" spans="1:20" s="24" customFormat="1" ht="18.95" customHeight="1" outlineLevel="2" x14ac:dyDescent="0.2">
      <c r="A180" s="20">
        <f t="shared" si="3"/>
        <v>82</v>
      </c>
      <c r="B180" s="21" t="s">
        <v>115</v>
      </c>
      <c r="C180" s="21" t="s">
        <v>129</v>
      </c>
      <c r="D180" s="22" t="s">
        <v>209</v>
      </c>
      <c r="E180" s="34">
        <v>120000</v>
      </c>
      <c r="G180" s="25"/>
      <c r="H180" s="26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</row>
    <row r="181" spans="1:20" s="24" customFormat="1" ht="18.95" customHeight="1" outlineLevel="2" x14ac:dyDescent="0.2">
      <c r="A181" s="20">
        <f t="shared" si="3"/>
        <v>83</v>
      </c>
      <c r="B181" s="21" t="s">
        <v>115</v>
      </c>
      <c r="C181" s="21" t="s">
        <v>129</v>
      </c>
      <c r="D181" s="22" t="s">
        <v>210</v>
      </c>
      <c r="E181" s="34">
        <f>202500+2500</f>
        <v>205000</v>
      </c>
      <c r="G181" s="25"/>
      <c r="H181" s="26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</row>
    <row r="182" spans="1:20" s="24" customFormat="1" ht="18.95" customHeight="1" outlineLevel="2" x14ac:dyDescent="0.2">
      <c r="A182" s="20">
        <f t="shared" si="3"/>
        <v>84</v>
      </c>
      <c r="B182" s="21" t="s">
        <v>115</v>
      </c>
      <c r="C182" s="21" t="s">
        <v>129</v>
      </c>
      <c r="D182" s="22" t="s">
        <v>211</v>
      </c>
      <c r="E182" s="34">
        <v>127500</v>
      </c>
      <c r="G182" s="25"/>
      <c r="H182" s="26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</row>
    <row r="183" spans="1:20" s="24" customFormat="1" ht="18.95" customHeight="1" outlineLevel="2" x14ac:dyDescent="0.2">
      <c r="A183" s="20">
        <f t="shared" si="3"/>
        <v>85</v>
      </c>
      <c r="B183" s="21" t="s">
        <v>115</v>
      </c>
      <c r="C183" s="21" t="s">
        <v>129</v>
      </c>
      <c r="D183" s="22" t="s">
        <v>212</v>
      </c>
      <c r="E183" s="34">
        <v>165000</v>
      </c>
      <c r="G183" s="25"/>
      <c r="H183" s="26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</row>
    <row r="184" spans="1:20" s="24" customFormat="1" ht="18.95" customHeight="1" outlineLevel="2" x14ac:dyDescent="0.2">
      <c r="A184" s="20">
        <f t="shared" si="3"/>
        <v>86</v>
      </c>
      <c r="B184" s="21" t="s">
        <v>115</v>
      </c>
      <c r="C184" s="21" t="s">
        <v>129</v>
      </c>
      <c r="D184" s="22" t="s">
        <v>213</v>
      </c>
      <c r="E184" s="34">
        <v>127500</v>
      </c>
      <c r="G184" s="25"/>
      <c r="H184" s="26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</row>
    <row r="185" spans="1:20" s="24" customFormat="1" ht="18.95" customHeight="1" outlineLevel="2" x14ac:dyDescent="0.2">
      <c r="A185" s="20">
        <f t="shared" si="3"/>
        <v>87</v>
      </c>
      <c r="B185" s="21" t="s">
        <v>115</v>
      </c>
      <c r="C185" s="21" t="s">
        <v>129</v>
      </c>
      <c r="D185" s="22" t="s">
        <v>214</v>
      </c>
      <c r="E185" s="34">
        <v>135000</v>
      </c>
      <c r="G185" s="25"/>
      <c r="H185" s="26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</row>
    <row r="186" spans="1:20" s="24" customFormat="1" ht="18.95" customHeight="1" outlineLevel="2" x14ac:dyDescent="0.2">
      <c r="A186" s="20">
        <f t="shared" si="3"/>
        <v>88</v>
      </c>
      <c r="B186" s="21" t="s">
        <v>115</v>
      </c>
      <c r="C186" s="21" t="s">
        <v>129</v>
      </c>
      <c r="D186" s="22" t="s">
        <v>215</v>
      </c>
      <c r="E186" s="34">
        <v>97500</v>
      </c>
      <c r="G186" s="25"/>
      <c r="H186" s="26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</row>
    <row r="187" spans="1:20" s="24" customFormat="1" ht="18.95" customHeight="1" outlineLevel="2" x14ac:dyDescent="0.2">
      <c r="A187" s="20">
        <f t="shared" si="3"/>
        <v>89</v>
      </c>
      <c r="B187" s="21" t="s">
        <v>115</v>
      </c>
      <c r="C187" s="21" t="s">
        <v>129</v>
      </c>
      <c r="D187" s="22" t="s">
        <v>216</v>
      </c>
      <c r="E187" s="34">
        <f>127500+10000</f>
        <v>137500</v>
      </c>
      <c r="G187" s="25"/>
      <c r="H187" s="26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</row>
    <row r="188" spans="1:20" s="24" customFormat="1" ht="18.95" customHeight="1" outlineLevel="2" x14ac:dyDescent="0.2">
      <c r="A188" s="20">
        <f t="shared" si="3"/>
        <v>90</v>
      </c>
      <c r="B188" s="21" t="s">
        <v>115</v>
      </c>
      <c r="C188" s="21" t="s">
        <v>129</v>
      </c>
      <c r="D188" s="22" t="s">
        <v>217</v>
      </c>
      <c r="E188" s="34">
        <v>112500</v>
      </c>
      <c r="G188" s="25"/>
      <c r="H188" s="26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</row>
    <row r="189" spans="1:20" s="24" customFormat="1" ht="18.95" customHeight="1" outlineLevel="2" x14ac:dyDescent="0.2">
      <c r="A189" s="20">
        <f t="shared" si="3"/>
        <v>91</v>
      </c>
      <c r="B189" s="21" t="s">
        <v>115</v>
      </c>
      <c r="C189" s="21" t="s">
        <v>129</v>
      </c>
      <c r="D189" s="22" t="s">
        <v>218</v>
      </c>
      <c r="E189" s="34">
        <v>90000</v>
      </c>
      <c r="G189" s="25"/>
      <c r="H189" s="26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</row>
    <row r="190" spans="1:20" s="24" customFormat="1" ht="18.95" customHeight="1" outlineLevel="2" x14ac:dyDescent="0.2">
      <c r="A190" s="20">
        <f t="shared" si="3"/>
        <v>92</v>
      </c>
      <c r="B190" s="21" t="s">
        <v>115</v>
      </c>
      <c r="C190" s="21" t="s">
        <v>129</v>
      </c>
      <c r="D190" s="22" t="s">
        <v>219</v>
      </c>
      <c r="E190" s="34">
        <v>112500</v>
      </c>
      <c r="G190" s="25"/>
      <c r="H190" s="26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</row>
    <row r="191" spans="1:20" s="24" customFormat="1" ht="18.95" customHeight="1" outlineLevel="2" x14ac:dyDescent="0.2">
      <c r="A191" s="20">
        <f t="shared" si="3"/>
        <v>93</v>
      </c>
      <c r="B191" s="21" t="s">
        <v>115</v>
      </c>
      <c r="C191" s="21" t="s">
        <v>129</v>
      </c>
      <c r="D191" s="22" t="s">
        <v>220</v>
      </c>
      <c r="E191" s="34">
        <v>142500</v>
      </c>
      <c r="G191" s="25"/>
      <c r="H191" s="26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</row>
    <row r="192" spans="1:20" s="24" customFormat="1" ht="18.95" customHeight="1" outlineLevel="2" x14ac:dyDescent="0.2">
      <c r="A192" s="20">
        <f t="shared" si="3"/>
        <v>94</v>
      </c>
      <c r="B192" s="21" t="s">
        <v>115</v>
      </c>
      <c r="C192" s="21" t="s">
        <v>129</v>
      </c>
      <c r="D192" s="22" t="s">
        <v>221</v>
      </c>
      <c r="E192" s="34">
        <v>187500</v>
      </c>
      <c r="G192" s="25"/>
      <c r="H192" s="26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</row>
    <row r="193" spans="1:20" s="24" customFormat="1" ht="18.95" customHeight="1" outlineLevel="2" x14ac:dyDescent="0.2">
      <c r="A193" s="20">
        <f t="shared" si="3"/>
        <v>95</v>
      </c>
      <c r="B193" s="21" t="s">
        <v>115</v>
      </c>
      <c r="C193" s="21" t="s">
        <v>133</v>
      </c>
      <c r="D193" s="22" t="s">
        <v>222</v>
      </c>
      <c r="E193" s="34">
        <v>142500</v>
      </c>
      <c r="G193" s="25"/>
      <c r="H193" s="26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</row>
    <row r="194" spans="1:20" s="24" customFormat="1" ht="18.95" customHeight="1" outlineLevel="2" x14ac:dyDescent="0.2">
      <c r="A194" s="20">
        <f t="shared" si="3"/>
        <v>96</v>
      </c>
      <c r="B194" s="21" t="s">
        <v>115</v>
      </c>
      <c r="C194" s="21" t="s">
        <v>133</v>
      </c>
      <c r="D194" s="22" t="s">
        <v>223</v>
      </c>
      <c r="E194" s="34">
        <f>165000+5000</f>
        <v>170000</v>
      </c>
      <c r="G194" s="25"/>
      <c r="H194" s="26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</row>
    <row r="195" spans="1:20" s="24" customFormat="1" ht="18.95" customHeight="1" outlineLevel="2" x14ac:dyDescent="0.2">
      <c r="A195" s="20">
        <f t="shared" si="3"/>
        <v>97</v>
      </c>
      <c r="B195" s="21" t="s">
        <v>115</v>
      </c>
      <c r="C195" s="21" t="s">
        <v>133</v>
      </c>
      <c r="D195" s="22" t="s">
        <v>224</v>
      </c>
      <c r="E195" s="34">
        <v>195000</v>
      </c>
      <c r="G195" s="25"/>
      <c r="H195" s="26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</row>
    <row r="196" spans="1:20" s="24" customFormat="1" ht="18.95" customHeight="1" outlineLevel="2" x14ac:dyDescent="0.2">
      <c r="A196" s="20">
        <f t="shared" si="3"/>
        <v>98</v>
      </c>
      <c r="B196" s="21" t="s">
        <v>115</v>
      </c>
      <c r="C196" s="21" t="s">
        <v>133</v>
      </c>
      <c r="D196" s="22" t="s">
        <v>225</v>
      </c>
      <c r="E196" s="34">
        <v>165000</v>
      </c>
      <c r="G196" s="25"/>
      <c r="H196" s="26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</row>
    <row r="197" spans="1:20" s="24" customFormat="1" ht="18.95" customHeight="1" outlineLevel="2" x14ac:dyDescent="0.2">
      <c r="A197" s="20">
        <f t="shared" si="3"/>
        <v>99</v>
      </c>
      <c r="B197" s="21" t="s">
        <v>115</v>
      </c>
      <c r="C197" s="21" t="s">
        <v>133</v>
      </c>
      <c r="D197" s="22" t="s">
        <v>226</v>
      </c>
      <c r="E197" s="34">
        <v>142500</v>
      </c>
      <c r="G197" s="25"/>
      <c r="H197" s="26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</row>
    <row r="198" spans="1:20" s="24" customFormat="1" ht="18.95" customHeight="1" outlineLevel="2" x14ac:dyDescent="0.2">
      <c r="A198" s="20">
        <f t="shared" si="3"/>
        <v>100</v>
      </c>
      <c r="B198" s="21" t="s">
        <v>115</v>
      </c>
      <c r="C198" s="21" t="s">
        <v>133</v>
      </c>
      <c r="D198" s="22" t="s">
        <v>227</v>
      </c>
      <c r="E198" s="34">
        <v>172500</v>
      </c>
      <c r="G198" s="25"/>
      <c r="H198" s="26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</row>
    <row r="199" spans="1:20" s="24" customFormat="1" ht="18.95" customHeight="1" outlineLevel="2" x14ac:dyDescent="0.2">
      <c r="A199" s="20">
        <f t="shared" si="3"/>
        <v>101</v>
      </c>
      <c r="B199" s="21" t="s">
        <v>115</v>
      </c>
      <c r="C199" s="21" t="s">
        <v>133</v>
      </c>
      <c r="D199" s="22" t="s">
        <v>228</v>
      </c>
      <c r="E199" s="34">
        <v>112500</v>
      </c>
      <c r="G199" s="25"/>
      <c r="H199" s="26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</row>
    <row r="200" spans="1:20" s="24" customFormat="1" ht="18.95" customHeight="1" outlineLevel="2" x14ac:dyDescent="0.2">
      <c r="A200" s="20">
        <f t="shared" si="3"/>
        <v>102</v>
      </c>
      <c r="B200" s="21" t="s">
        <v>115</v>
      </c>
      <c r="C200" s="21" t="s">
        <v>133</v>
      </c>
      <c r="D200" s="22" t="s">
        <v>229</v>
      </c>
      <c r="E200" s="34">
        <v>217500</v>
      </c>
      <c r="G200" s="25"/>
      <c r="H200" s="26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</row>
    <row r="201" spans="1:20" s="24" customFormat="1" ht="18.95" customHeight="1" outlineLevel="2" x14ac:dyDescent="0.2">
      <c r="A201" s="20">
        <f t="shared" si="3"/>
        <v>103</v>
      </c>
      <c r="B201" s="21" t="s">
        <v>115</v>
      </c>
      <c r="C201" s="21" t="s">
        <v>133</v>
      </c>
      <c r="D201" s="22" t="s">
        <v>69</v>
      </c>
      <c r="E201" s="34">
        <v>127500</v>
      </c>
      <c r="G201" s="25"/>
      <c r="H201" s="26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</row>
    <row r="202" spans="1:20" s="24" customFormat="1" ht="18.95" customHeight="1" outlineLevel="2" x14ac:dyDescent="0.2">
      <c r="A202" s="20">
        <f t="shared" si="3"/>
        <v>104</v>
      </c>
      <c r="B202" s="21" t="s">
        <v>115</v>
      </c>
      <c r="C202" s="21" t="s">
        <v>135</v>
      </c>
      <c r="D202" s="22" t="s">
        <v>230</v>
      </c>
      <c r="E202" s="34">
        <v>112500</v>
      </c>
      <c r="G202" s="25"/>
      <c r="H202" s="26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</row>
    <row r="203" spans="1:20" s="24" customFormat="1" ht="18.95" customHeight="1" outlineLevel="2" x14ac:dyDescent="0.2">
      <c r="A203" s="20">
        <f t="shared" si="3"/>
        <v>105</v>
      </c>
      <c r="B203" s="21" t="s">
        <v>115</v>
      </c>
      <c r="C203" s="21" t="s">
        <v>135</v>
      </c>
      <c r="D203" s="22" t="s">
        <v>231</v>
      </c>
      <c r="E203" s="34">
        <v>127500</v>
      </c>
      <c r="G203" s="25"/>
      <c r="H203" s="26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</row>
    <row r="204" spans="1:20" s="24" customFormat="1" ht="18.95" customHeight="1" outlineLevel="2" x14ac:dyDescent="0.2">
      <c r="A204" s="20">
        <f t="shared" si="3"/>
        <v>106</v>
      </c>
      <c r="B204" s="21" t="s">
        <v>115</v>
      </c>
      <c r="C204" s="21" t="s">
        <v>135</v>
      </c>
      <c r="D204" s="22" t="s">
        <v>232</v>
      </c>
      <c r="E204" s="34">
        <v>150000</v>
      </c>
      <c r="G204" s="25"/>
      <c r="H204" s="26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</row>
    <row r="205" spans="1:20" s="24" customFormat="1" ht="18.95" customHeight="1" outlineLevel="2" x14ac:dyDescent="0.2">
      <c r="A205" s="20">
        <f t="shared" si="3"/>
        <v>107</v>
      </c>
      <c r="B205" s="21" t="s">
        <v>115</v>
      </c>
      <c r="C205" s="21" t="s">
        <v>135</v>
      </c>
      <c r="D205" s="22" t="s">
        <v>233</v>
      </c>
      <c r="E205" s="34">
        <v>150000</v>
      </c>
      <c r="G205" s="25"/>
      <c r="H205" s="26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</row>
    <row r="206" spans="1:20" s="24" customFormat="1" ht="18.95" customHeight="1" outlineLevel="2" x14ac:dyDescent="0.2">
      <c r="A206" s="20">
        <f t="shared" si="3"/>
        <v>108</v>
      </c>
      <c r="B206" s="21" t="s">
        <v>115</v>
      </c>
      <c r="C206" s="21" t="s">
        <v>135</v>
      </c>
      <c r="D206" s="22" t="s">
        <v>234</v>
      </c>
      <c r="E206" s="34">
        <v>240000</v>
      </c>
      <c r="G206" s="25"/>
      <c r="H206" s="26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</row>
    <row r="207" spans="1:20" s="24" customFormat="1" ht="18.95" customHeight="1" outlineLevel="2" x14ac:dyDescent="0.2">
      <c r="A207" s="20">
        <f t="shared" si="3"/>
        <v>109</v>
      </c>
      <c r="B207" s="21" t="s">
        <v>115</v>
      </c>
      <c r="C207" s="21" t="s">
        <v>135</v>
      </c>
      <c r="D207" s="22" t="s">
        <v>235</v>
      </c>
      <c r="E207" s="34">
        <f>202500+10000</f>
        <v>212500</v>
      </c>
      <c r="G207" s="25"/>
      <c r="H207" s="26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</row>
    <row r="208" spans="1:20" s="24" customFormat="1" ht="18.95" customHeight="1" outlineLevel="2" x14ac:dyDescent="0.2">
      <c r="A208" s="20">
        <f t="shared" si="3"/>
        <v>110</v>
      </c>
      <c r="B208" s="21" t="s">
        <v>115</v>
      </c>
      <c r="C208" s="21" t="s">
        <v>135</v>
      </c>
      <c r="D208" s="22" t="s">
        <v>236</v>
      </c>
      <c r="E208" s="34">
        <f>112500+7500</f>
        <v>120000</v>
      </c>
      <c r="G208" s="25"/>
      <c r="H208" s="26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</row>
    <row r="209" spans="1:20" s="26" customFormat="1" ht="18.95" customHeight="1" outlineLevel="2" x14ac:dyDescent="0.2">
      <c r="A209" s="20">
        <f t="shared" si="3"/>
        <v>111</v>
      </c>
      <c r="B209" s="21" t="s">
        <v>115</v>
      </c>
      <c r="C209" s="21" t="s">
        <v>135</v>
      </c>
      <c r="D209" s="22" t="s">
        <v>237</v>
      </c>
      <c r="E209" s="34">
        <v>97500</v>
      </c>
      <c r="F209" s="24"/>
      <c r="G209" s="25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</row>
    <row r="210" spans="1:20" s="26" customFormat="1" ht="18.95" customHeight="1" outlineLevel="2" x14ac:dyDescent="0.2">
      <c r="A210" s="20">
        <f t="shared" si="3"/>
        <v>112</v>
      </c>
      <c r="B210" s="21" t="s">
        <v>115</v>
      </c>
      <c r="C210" s="21" t="s">
        <v>135</v>
      </c>
      <c r="D210" s="22" t="s">
        <v>238</v>
      </c>
      <c r="E210" s="34">
        <v>187500</v>
      </c>
      <c r="F210" s="24"/>
      <c r="G210" s="25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</row>
    <row r="211" spans="1:20" s="26" customFormat="1" ht="18.95" customHeight="1" outlineLevel="2" x14ac:dyDescent="0.2">
      <c r="A211" s="20">
        <f t="shared" si="3"/>
        <v>113</v>
      </c>
      <c r="B211" s="21" t="s">
        <v>115</v>
      </c>
      <c r="C211" s="21" t="s">
        <v>135</v>
      </c>
      <c r="D211" s="22" t="s">
        <v>239</v>
      </c>
      <c r="E211" s="34">
        <v>150000</v>
      </c>
      <c r="F211" s="24"/>
      <c r="G211" s="25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</row>
    <row r="212" spans="1:20" s="26" customFormat="1" ht="18.95" customHeight="1" outlineLevel="2" x14ac:dyDescent="0.2">
      <c r="A212" s="20">
        <f t="shared" si="3"/>
        <v>114</v>
      </c>
      <c r="B212" s="21" t="s">
        <v>115</v>
      </c>
      <c r="C212" s="21" t="s">
        <v>135</v>
      </c>
      <c r="D212" s="22" t="s">
        <v>240</v>
      </c>
      <c r="E212" s="34">
        <v>127500</v>
      </c>
      <c r="F212" s="24"/>
      <c r="G212" s="25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</row>
    <row r="213" spans="1:20" s="26" customFormat="1" ht="18.95" customHeight="1" outlineLevel="1" x14ac:dyDescent="0.2">
      <c r="A213" s="20"/>
      <c r="B213" s="33" t="s">
        <v>241</v>
      </c>
      <c r="C213" s="21"/>
      <c r="D213" s="22"/>
      <c r="E213" s="34">
        <f>SUBTOTAL(9,E99:E212)</f>
        <v>25548728.52</v>
      </c>
      <c r="F213" s="24"/>
      <c r="G213" s="25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</row>
    <row r="214" spans="1:20" ht="18.95" customHeight="1" outlineLevel="2" x14ac:dyDescent="0.2">
      <c r="A214" s="35">
        <v>1</v>
      </c>
      <c r="B214" s="21" t="s">
        <v>242</v>
      </c>
      <c r="C214" s="21" t="s">
        <v>243</v>
      </c>
      <c r="D214" s="22" t="s">
        <v>244</v>
      </c>
      <c r="E214" s="34">
        <v>1537500</v>
      </c>
      <c r="G214" s="36"/>
      <c r="H214" s="37"/>
    </row>
    <row r="215" spans="1:20" ht="18.95" customHeight="1" outlineLevel="2" x14ac:dyDescent="0.2">
      <c r="A215" s="35">
        <v>2</v>
      </c>
      <c r="B215" s="28" t="s">
        <v>242</v>
      </c>
      <c r="C215" s="28" t="s">
        <v>243</v>
      </c>
      <c r="D215" s="29" t="s">
        <v>245</v>
      </c>
      <c r="E215" s="34">
        <v>7372500</v>
      </c>
      <c r="G215" s="36"/>
      <c r="H215" s="38"/>
    </row>
    <row r="216" spans="1:20" ht="18.95" customHeight="1" outlineLevel="2" x14ac:dyDescent="0.2">
      <c r="A216" s="35">
        <v>3</v>
      </c>
      <c r="B216" s="28" t="s">
        <v>242</v>
      </c>
      <c r="C216" s="28" t="s">
        <v>246</v>
      </c>
      <c r="D216" s="29" t="s">
        <v>247</v>
      </c>
      <c r="E216" s="34">
        <v>4207500</v>
      </c>
      <c r="G216" s="36"/>
      <c r="H216" s="38"/>
    </row>
    <row r="217" spans="1:20" ht="18.95" customHeight="1" outlineLevel="2" x14ac:dyDescent="0.2">
      <c r="A217" s="35">
        <v>4</v>
      </c>
      <c r="B217" s="28" t="s">
        <v>242</v>
      </c>
      <c r="C217" s="28" t="s">
        <v>243</v>
      </c>
      <c r="D217" s="29" t="s">
        <v>248</v>
      </c>
      <c r="E217" s="34">
        <v>1327500</v>
      </c>
      <c r="G217" s="36"/>
      <c r="H217" s="38"/>
    </row>
    <row r="218" spans="1:20" ht="18.95" customHeight="1" outlineLevel="2" x14ac:dyDescent="0.2">
      <c r="A218" s="35">
        <v>5</v>
      </c>
      <c r="B218" s="28" t="s">
        <v>242</v>
      </c>
      <c r="C218" s="28" t="s">
        <v>249</v>
      </c>
      <c r="D218" s="29" t="s">
        <v>250</v>
      </c>
      <c r="E218" s="34">
        <v>277500</v>
      </c>
      <c r="G218" s="36"/>
      <c r="H218" s="38"/>
    </row>
    <row r="219" spans="1:20" ht="18.95" customHeight="1" outlineLevel="2" x14ac:dyDescent="0.2">
      <c r="A219" s="35">
        <v>6</v>
      </c>
      <c r="B219" s="28" t="s">
        <v>242</v>
      </c>
      <c r="C219" s="28" t="s">
        <v>251</v>
      </c>
      <c r="D219" s="29" t="s">
        <v>252</v>
      </c>
      <c r="E219" s="34">
        <v>217500</v>
      </c>
      <c r="G219" s="36"/>
      <c r="H219" s="38"/>
    </row>
    <row r="220" spans="1:20" ht="18.95" customHeight="1" outlineLevel="2" x14ac:dyDescent="0.2">
      <c r="A220" s="35">
        <v>7</v>
      </c>
      <c r="B220" s="28" t="s">
        <v>242</v>
      </c>
      <c r="C220" s="28" t="s">
        <v>251</v>
      </c>
      <c r="D220" s="29" t="s">
        <v>253</v>
      </c>
      <c r="E220" s="34">
        <v>450000</v>
      </c>
      <c r="G220" s="36"/>
      <c r="H220" s="38"/>
    </row>
    <row r="221" spans="1:20" ht="18.95" customHeight="1" outlineLevel="2" x14ac:dyDescent="0.2">
      <c r="A221" s="35">
        <v>8</v>
      </c>
      <c r="B221" s="28" t="s">
        <v>242</v>
      </c>
      <c r="C221" s="28" t="s">
        <v>243</v>
      </c>
      <c r="D221" s="29" t="s">
        <v>254</v>
      </c>
      <c r="E221" s="34">
        <v>285000</v>
      </c>
      <c r="G221" s="36"/>
      <c r="H221" s="38"/>
    </row>
    <row r="222" spans="1:20" ht="18.95" customHeight="1" outlineLevel="2" x14ac:dyDescent="0.2">
      <c r="A222" s="35">
        <v>9</v>
      </c>
      <c r="B222" s="28" t="s">
        <v>242</v>
      </c>
      <c r="C222" s="28" t="s">
        <v>243</v>
      </c>
      <c r="D222" s="29" t="s">
        <v>255</v>
      </c>
      <c r="E222" s="34">
        <v>345000</v>
      </c>
      <c r="G222" s="36"/>
      <c r="H222" s="38"/>
    </row>
    <row r="223" spans="1:20" ht="18.95" customHeight="1" outlineLevel="2" x14ac:dyDescent="0.2">
      <c r="A223" s="35">
        <v>10</v>
      </c>
      <c r="B223" s="28" t="s">
        <v>242</v>
      </c>
      <c r="C223" s="28" t="s">
        <v>256</v>
      </c>
      <c r="D223" s="29" t="s">
        <v>257</v>
      </c>
      <c r="E223" s="34">
        <v>390000</v>
      </c>
      <c r="G223" s="36"/>
      <c r="H223" s="38"/>
    </row>
    <row r="224" spans="1:20" ht="18.95" customHeight="1" outlineLevel="2" x14ac:dyDescent="0.2">
      <c r="A224" s="35">
        <v>11</v>
      </c>
      <c r="B224" s="28" t="s">
        <v>242</v>
      </c>
      <c r="C224" s="28" t="s">
        <v>258</v>
      </c>
      <c r="D224" s="29" t="s">
        <v>259</v>
      </c>
      <c r="E224" s="34">
        <v>540000</v>
      </c>
      <c r="G224" s="36"/>
      <c r="H224" s="38"/>
    </row>
    <row r="225" spans="1:8" ht="18.95" customHeight="1" outlineLevel="2" x14ac:dyDescent="0.2">
      <c r="A225" s="35">
        <v>12</v>
      </c>
      <c r="B225" s="39" t="s">
        <v>242</v>
      </c>
      <c r="C225" s="39" t="s">
        <v>258</v>
      </c>
      <c r="D225" s="40" t="s">
        <v>260</v>
      </c>
      <c r="E225" s="34">
        <v>412500</v>
      </c>
      <c r="G225" s="36"/>
      <c r="H225" s="41"/>
    </row>
    <row r="226" spans="1:8" ht="18.95" customHeight="1" outlineLevel="2" x14ac:dyDescent="0.2">
      <c r="A226" s="35">
        <v>13</v>
      </c>
      <c r="B226" s="21" t="s">
        <v>242</v>
      </c>
      <c r="C226" s="21" t="s">
        <v>261</v>
      </c>
      <c r="D226" s="22" t="s">
        <v>262</v>
      </c>
      <c r="E226" s="34">
        <v>195000</v>
      </c>
      <c r="G226" s="36"/>
      <c r="H226" s="38"/>
    </row>
    <row r="227" spans="1:8" ht="18.95" customHeight="1" outlineLevel="2" x14ac:dyDescent="0.2">
      <c r="A227" s="35">
        <v>14</v>
      </c>
      <c r="B227" s="21" t="s">
        <v>242</v>
      </c>
      <c r="C227" s="21" t="s">
        <v>261</v>
      </c>
      <c r="D227" s="22" t="s">
        <v>263</v>
      </c>
      <c r="E227" s="34">
        <v>142500</v>
      </c>
      <c r="G227" s="36"/>
      <c r="H227" s="37"/>
    </row>
    <row r="228" spans="1:8" ht="18.95" customHeight="1" outlineLevel="2" x14ac:dyDescent="0.2">
      <c r="A228" s="35">
        <v>15</v>
      </c>
      <c r="B228" s="21" t="s">
        <v>242</v>
      </c>
      <c r="C228" s="21" t="s">
        <v>261</v>
      </c>
      <c r="D228" s="22" t="s">
        <v>264</v>
      </c>
      <c r="E228" s="34">
        <v>165000</v>
      </c>
      <c r="G228" s="36"/>
      <c r="H228" s="37"/>
    </row>
    <row r="229" spans="1:8" ht="18.95" customHeight="1" outlineLevel="2" x14ac:dyDescent="0.2">
      <c r="A229" s="35">
        <v>16</v>
      </c>
      <c r="B229" s="21" t="s">
        <v>242</v>
      </c>
      <c r="C229" s="21" t="s">
        <v>261</v>
      </c>
      <c r="D229" s="22" t="s">
        <v>265</v>
      </c>
      <c r="E229" s="34">
        <v>195000</v>
      </c>
      <c r="G229" s="36"/>
      <c r="H229" s="37"/>
    </row>
    <row r="230" spans="1:8" ht="18.95" customHeight="1" outlineLevel="2" x14ac:dyDescent="0.2">
      <c r="A230" s="35">
        <v>17</v>
      </c>
      <c r="B230" s="21" t="s">
        <v>242</v>
      </c>
      <c r="C230" s="21" t="s">
        <v>266</v>
      </c>
      <c r="D230" s="22" t="s">
        <v>267</v>
      </c>
      <c r="E230" s="34">
        <v>232500</v>
      </c>
      <c r="G230" s="36"/>
      <c r="H230" s="37"/>
    </row>
    <row r="231" spans="1:8" ht="18.95" customHeight="1" outlineLevel="2" x14ac:dyDescent="0.2">
      <c r="A231" s="35">
        <v>18</v>
      </c>
      <c r="B231" s="21" t="s">
        <v>242</v>
      </c>
      <c r="C231" s="21" t="s">
        <v>266</v>
      </c>
      <c r="D231" s="22" t="s">
        <v>268</v>
      </c>
      <c r="E231" s="34">
        <v>375000</v>
      </c>
      <c r="G231" s="36"/>
      <c r="H231" s="37"/>
    </row>
    <row r="232" spans="1:8" ht="18.95" customHeight="1" outlineLevel="2" x14ac:dyDescent="0.2">
      <c r="A232" s="35">
        <v>19</v>
      </c>
      <c r="B232" s="21" t="s">
        <v>242</v>
      </c>
      <c r="C232" s="21" t="s">
        <v>249</v>
      </c>
      <c r="D232" s="22" t="s">
        <v>269</v>
      </c>
      <c r="E232" s="34">
        <v>172500</v>
      </c>
      <c r="G232" s="36"/>
      <c r="H232" s="37"/>
    </row>
    <row r="233" spans="1:8" ht="18.95" customHeight="1" outlineLevel="2" x14ac:dyDescent="0.2">
      <c r="A233" s="35">
        <v>20</v>
      </c>
      <c r="B233" s="21" t="s">
        <v>242</v>
      </c>
      <c r="C233" s="21" t="s">
        <v>249</v>
      </c>
      <c r="D233" s="22" t="s">
        <v>270</v>
      </c>
      <c r="E233" s="34">
        <v>345000</v>
      </c>
      <c r="G233" s="36"/>
      <c r="H233" s="37"/>
    </row>
    <row r="234" spans="1:8" ht="18.95" customHeight="1" outlineLevel="2" x14ac:dyDescent="0.2">
      <c r="A234" s="35">
        <v>21</v>
      </c>
      <c r="B234" s="21" t="s">
        <v>242</v>
      </c>
      <c r="C234" s="21" t="s">
        <v>249</v>
      </c>
      <c r="D234" s="22" t="s">
        <v>271</v>
      </c>
      <c r="E234" s="34">
        <v>157500</v>
      </c>
      <c r="G234" s="36"/>
      <c r="H234" s="37"/>
    </row>
    <row r="235" spans="1:8" ht="18.95" customHeight="1" outlineLevel="2" x14ac:dyDescent="0.2">
      <c r="A235" s="35">
        <v>22</v>
      </c>
      <c r="B235" s="21" t="s">
        <v>242</v>
      </c>
      <c r="C235" s="21" t="s">
        <v>249</v>
      </c>
      <c r="D235" s="22" t="s">
        <v>272</v>
      </c>
      <c r="E235" s="34">
        <v>150000</v>
      </c>
      <c r="G235" s="36"/>
      <c r="H235" s="37"/>
    </row>
    <row r="236" spans="1:8" ht="18.95" customHeight="1" outlineLevel="2" x14ac:dyDescent="0.2">
      <c r="A236" s="35">
        <v>23</v>
      </c>
      <c r="B236" s="21" t="s">
        <v>242</v>
      </c>
      <c r="C236" s="21" t="s">
        <v>251</v>
      </c>
      <c r="D236" s="22" t="s">
        <v>273</v>
      </c>
      <c r="E236" s="34">
        <v>345000</v>
      </c>
      <c r="G236" s="36"/>
      <c r="H236" s="37"/>
    </row>
    <row r="237" spans="1:8" ht="18.95" customHeight="1" outlineLevel="2" x14ac:dyDescent="0.2">
      <c r="A237" s="35">
        <v>24</v>
      </c>
      <c r="B237" s="21" t="s">
        <v>242</v>
      </c>
      <c r="C237" s="21" t="s">
        <v>251</v>
      </c>
      <c r="D237" s="22" t="s">
        <v>274</v>
      </c>
      <c r="E237" s="34">
        <v>270000</v>
      </c>
      <c r="G237" s="36"/>
      <c r="H237" s="37"/>
    </row>
    <row r="238" spans="1:8" ht="18.95" customHeight="1" outlineLevel="2" x14ac:dyDescent="0.2">
      <c r="A238" s="35">
        <v>25</v>
      </c>
      <c r="B238" s="21" t="s">
        <v>242</v>
      </c>
      <c r="C238" s="21" t="s">
        <v>251</v>
      </c>
      <c r="D238" s="22" t="s">
        <v>275</v>
      </c>
      <c r="E238" s="34">
        <v>120000</v>
      </c>
      <c r="G238" s="36"/>
      <c r="H238" s="37"/>
    </row>
    <row r="239" spans="1:8" ht="18.95" customHeight="1" outlineLevel="2" x14ac:dyDescent="0.2">
      <c r="A239" s="35">
        <v>26</v>
      </c>
      <c r="B239" s="21" t="s">
        <v>242</v>
      </c>
      <c r="C239" s="21" t="s">
        <v>251</v>
      </c>
      <c r="D239" s="22" t="s">
        <v>276</v>
      </c>
      <c r="E239" s="34">
        <v>427500</v>
      </c>
      <c r="G239" s="36"/>
      <c r="H239" s="37"/>
    </row>
    <row r="240" spans="1:8" ht="18.95" customHeight="1" outlineLevel="2" x14ac:dyDescent="0.2">
      <c r="A240" s="35">
        <v>27</v>
      </c>
      <c r="B240" s="21" t="s">
        <v>242</v>
      </c>
      <c r="C240" s="21" t="s">
        <v>251</v>
      </c>
      <c r="D240" s="22" t="s">
        <v>55</v>
      </c>
      <c r="E240" s="34">
        <v>195000</v>
      </c>
      <c r="G240" s="36"/>
      <c r="H240" s="37"/>
    </row>
    <row r="241" spans="1:8" ht="18.95" customHeight="1" outlineLevel="2" x14ac:dyDescent="0.2">
      <c r="A241" s="35">
        <v>28</v>
      </c>
      <c r="B241" s="21" t="s">
        <v>242</v>
      </c>
      <c r="C241" s="21" t="s">
        <v>246</v>
      </c>
      <c r="D241" s="22" t="s">
        <v>277</v>
      </c>
      <c r="E241" s="34">
        <v>382500</v>
      </c>
      <c r="G241" s="36"/>
      <c r="H241" s="37"/>
    </row>
    <row r="242" spans="1:8" ht="18.95" customHeight="1" outlineLevel="2" x14ac:dyDescent="0.2">
      <c r="A242" s="35">
        <v>29</v>
      </c>
      <c r="B242" s="21" t="s">
        <v>242</v>
      </c>
      <c r="C242" s="21" t="s">
        <v>246</v>
      </c>
      <c r="D242" s="22" t="s">
        <v>278</v>
      </c>
      <c r="E242" s="34">
        <v>270000</v>
      </c>
      <c r="G242" s="36"/>
      <c r="H242" s="37"/>
    </row>
    <row r="243" spans="1:8" ht="18.95" customHeight="1" outlineLevel="2" x14ac:dyDescent="0.2">
      <c r="A243" s="35">
        <v>30</v>
      </c>
      <c r="B243" s="21" t="s">
        <v>242</v>
      </c>
      <c r="C243" s="21" t="s">
        <v>246</v>
      </c>
      <c r="D243" s="22" t="s">
        <v>279</v>
      </c>
      <c r="E243" s="34">
        <v>217500</v>
      </c>
      <c r="G243" s="36"/>
      <c r="H243" s="37"/>
    </row>
    <row r="244" spans="1:8" ht="18.95" customHeight="1" outlineLevel="2" x14ac:dyDescent="0.2">
      <c r="A244" s="35">
        <v>31</v>
      </c>
      <c r="B244" s="21" t="s">
        <v>242</v>
      </c>
      <c r="C244" s="21" t="s">
        <v>246</v>
      </c>
      <c r="D244" s="22" t="s">
        <v>280</v>
      </c>
      <c r="E244" s="34">
        <v>397500</v>
      </c>
      <c r="G244" s="36"/>
      <c r="H244" s="37"/>
    </row>
    <row r="245" spans="1:8" ht="18.95" customHeight="1" outlineLevel="2" x14ac:dyDescent="0.2">
      <c r="A245" s="35">
        <v>32</v>
      </c>
      <c r="B245" s="21" t="s">
        <v>242</v>
      </c>
      <c r="C245" s="21" t="s">
        <v>243</v>
      </c>
      <c r="D245" s="22" t="s">
        <v>281</v>
      </c>
      <c r="E245" s="34">
        <v>217500</v>
      </c>
      <c r="G245" s="36"/>
      <c r="H245" s="37"/>
    </row>
    <row r="246" spans="1:8" ht="18.95" customHeight="1" outlineLevel="2" x14ac:dyDescent="0.2">
      <c r="A246" s="35">
        <v>33</v>
      </c>
      <c r="B246" s="21" t="s">
        <v>242</v>
      </c>
      <c r="C246" s="21" t="s">
        <v>243</v>
      </c>
      <c r="D246" s="22" t="s">
        <v>282</v>
      </c>
      <c r="E246" s="34">
        <v>345000</v>
      </c>
      <c r="G246" s="36"/>
      <c r="H246" s="37"/>
    </row>
    <row r="247" spans="1:8" ht="18.95" customHeight="1" outlineLevel="2" x14ac:dyDescent="0.2">
      <c r="A247" s="35">
        <v>34</v>
      </c>
      <c r="B247" s="21" t="s">
        <v>242</v>
      </c>
      <c r="C247" s="21" t="s">
        <v>243</v>
      </c>
      <c r="D247" s="22" t="s">
        <v>283</v>
      </c>
      <c r="E247" s="34">
        <v>210000</v>
      </c>
      <c r="G247" s="36"/>
      <c r="H247" s="37"/>
    </row>
    <row r="248" spans="1:8" ht="18.95" customHeight="1" outlineLevel="2" x14ac:dyDescent="0.2">
      <c r="A248" s="35">
        <v>35</v>
      </c>
      <c r="B248" s="21" t="s">
        <v>242</v>
      </c>
      <c r="C248" s="21" t="s">
        <v>243</v>
      </c>
      <c r="D248" s="22" t="s">
        <v>284</v>
      </c>
      <c r="E248" s="34">
        <v>180000</v>
      </c>
      <c r="G248" s="36"/>
      <c r="H248" s="37"/>
    </row>
    <row r="249" spans="1:8" ht="18.95" customHeight="1" outlineLevel="2" x14ac:dyDescent="0.2">
      <c r="A249" s="35">
        <v>36</v>
      </c>
      <c r="B249" s="21" t="s">
        <v>242</v>
      </c>
      <c r="C249" s="21" t="s">
        <v>243</v>
      </c>
      <c r="D249" s="22" t="s">
        <v>51</v>
      </c>
      <c r="E249" s="34">
        <v>202500</v>
      </c>
      <c r="G249" s="36"/>
      <c r="H249" s="37"/>
    </row>
    <row r="250" spans="1:8" ht="18.95" customHeight="1" outlineLevel="2" x14ac:dyDescent="0.2">
      <c r="A250" s="35">
        <v>37</v>
      </c>
      <c r="B250" s="21" t="s">
        <v>242</v>
      </c>
      <c r="C250" s="21" t="s">
        <v>243</v>
      </c>
      <c r="D250" s="22" t="s">
        <v>285</v>
      </c>
      <c r="E250" s="34">
        <v>165000</v>
      </c>
      <c r="G250" s="36"/>
      <c r="H250" s="38"/>
    </row>
    <row r="251" spans="1:8" ht="18.95" customHeight="1" outlineLevel="2" x14ac:dyDescent="0.2">
      <c r="A251" s="35">
        <v>38</v>
      </c>
      <c r="B251" s="21" t="s">
        <v>242</v>
      </c>
      <c r="C251" s="21" t="s">
        <v>243</v>
      </c>
      <c r="D251" s="22" t="s">
        <v>286</v>
      </c>
      <c r="E251" s="34">
        <v>172500</v>
      </c>
      <c r="G251" s="36"/>
      <c r="H251" s="37"/>
    </row>
    <row r="252" spans="1:8" ht="18.95" customHeight="1" outlineLevel="2" x14ac:dyDescent="0.2">
      <c r="A252" s="35">
        <v>39</v>
      </c>
      <c r="B252" s="21" t="s">
        <v>242</v>
      </c>
      <c r="C252" s="21" t="s">
        <v>243</v>
      </c>
      <c r="D252" s="22" t="s">
        <v>287</v>
      </c>
      <c r="E252" s="34">
        <v>165000</v>
      </c>
      <c r="G252" s="36"/>
      <c r="H252" s="37"/>
    </row>
    <row r="253" spans="1:8" ht="18.95" customHeight="1" outlineLevel="2" x14ac:dyDescent="0.2">
      <c r="A253" s="35">
        <v>40</v>
      </c>
      <c r="B253" s="21" t="s">
        <v>242</v>
      </c>
      <c r="C253" s="21" t="s">
        <v>243</v>
      </c>
      <c r="D253" s="22" t="s">
        <v>288</v>
      </c>
      <c r="E253" s="34">
        <v>232500</v>
      </c>
      <c r="G253" s="36"/>
      <c r="H253" s="37"/>
    </row>
    <row r="254" spans="1:8" ht="18.95" customHeight="1" outlineLevel="2" x14ac:dyDescent="0.2">
      <c r="A254" s="35">
        <v>41</v>
      </c>
      <c r="B254" s="21" t="s">
        <v>242</v>
      </c>
      <c r="C254" s="21" t="s">
        <v>243</v>
      </c>
      <c r="D254" s="22" t="s">
        <v>289</v>
      </c>
      <c r="E254" s="34">
        <v>225000</v>
      </c>
      <c r="G254" s="36"/>
      <c r="H254" s="37"/>
    </row>
    <row r="255" spans="1:8" ht="18.95" customHeight="1" outlineLevel="2" x14ac:dyDescent="0.2">
      <c r="A255" s="35">
        <v>42</v>
      </c>
      <c r="B255" s="21" t="s">
        <v>242</v>
      </c>
      <c r="C255" s="21" t="s">
        <v>243</v>
      </c>
      <c r="D255" s="22" t="s">
        <v>290</v>
      </c>
      <c r="E255" s="34">
        <v>180000</v>
      </c>
      <c r="G255" s="36"/>
      <c r="H255" s="37"/>
    </row>
    <row r="256" spans="1:8" ht="18.95" customHeight="1" outlineLevel="2" x14ac:dyDescent="0.2">
      <c r="A256" s="35">
        <v>43</v>
      </c>
      <c r="B256" s="21" t="s">
        <v>242</v>
      </c>
      <c r="C256" s="21" t="s">
        <v>256</v>
      </c>
      <c r="D256" s="22" t="s">
        <v>291</v>
      </c>
      <c r="E256" s="34">
        <v>172500</v>
      </c>
      <c r="G256" s="36"/>
      <c r="H256" s="37"/>
    </row>
    <row r="257" spans="1:8" ht="18.95" customHeight="1" outlineLevel="2" x14ac:dyDescent="0.2">
      <c r="A257" s="35">
        <v>44</v>
      </c>
      <c r="B257" s="21" t="s">
        <v>242</v>
      </c>
      <c r="C257" s="21" t="s">
        <v>256</v>
      </c>
      <c r="D257" s="22" t="s">
        <v>292</v>
      </c>
      <c r="E257" s="34">
        <v>97500</v>
      </c>
      <c r="G257" s="36"/>
      <c r="H257" s="37"/>
    </row>
    <row r="258" spans="1:8" ht="18.95" customHeight="1" outlineLevel="2" x14ac:dyDescent="0.2">
      <c r="A258" s="35">
        <v>45</v>
      </c>
      <c r="B258" s="21" t="s">
        <v>242</v>
      </c>
      <c r="C258" s="21" t="s">
        <v>256</v>
      </c>
      <c r="D258" s="22" t="s">
        <v>293</v>
      </c>
      <c r="E258" s="34">
        <v>187500</v>
      </c>
      <c r="G258" s="36"/>
      <c r="H258" s="37"/>
    </row>
    <row r="259" spans="1:8" ht="18.95" customHeight="1" outlineLevel="2" x14ac:dyDescent="0.2">
      <c r="A259" s="35">
        <v>46</v>
      </c>
      <c r="B259" s="21" t="s">
        <v>242</v>
      </c>
      <c r="C259" s="21" t="s">
        <v>256</v>
      </c>
      <c r="D259" s="22" t="s">
        <v>294</v>
      </c>
      <c r="E259" s="34">
        <v>240000</v>
      </c>
      <c r="G259" s="36"/>
      <c r="H259" s="37"/>
    </row>
    <row r="260" spans="1:8" ht="18.95" customHeight="1" outlineLevel="2" x14ac:dyDescent="0.2">
      <c r="A260" s="35">
        <v>47</v>
      </c>
      <c r="B260" s="21" t="s">
        <v>242</v>
      </c>
      <c r="C260" s="21" t="s">
        <v>256</v>
      </c>
      <c r="D260" s="22" t="s">
        <v>295</v>
      </c>
      <c r="E260" s="34">
        <v>202500</v>
      </c>
      <c r="G260" s="36"/>
      <c r="H260" s="37"/>
    </row>
    <row r="261" spans="1:8" ht="18.95" customHeight="1" outlineLevel="2" x14ac:dyDescent="0.2">
      <c r="A261" s="35">
        <v>48</v>
      </c>
      <c r="B261" s="21" t="s">
        <v>242</v>
      </c>
      <c r="C261" s="21" t="s">
        <v>256</v>
      </c>
      <c r="D261" s="22" t="s">
        <v>296</v>
      </c>
      <c r="E261" s="34">
        <v>255000</v>
      </c>
      <c r="G261" s="36"/>
      <c r="H261" s="37"/>
    </row>
    <row r="262" spans="1:8" ht="18.95" customHeight="1" outlineLevel="2" x14ac:dyDescent="0.2">
      <c r="A262" s="35">
        <v>49</v>
      </c>
      <c r="B262" s="21" t="s">
        <v>242</v>
      </c>
      <c r="C262" s="21" t="s">
        <v>256</v>
      </c>
      <c r="D262" s="22" t="s">
        <v>297</v>
      </c>
      <c r="E262" s="34">
        <v>135000</v>
      </c>
      <c r="G262" s="36"/>
      <c r="H262" s="37"/>
    </row>
    <row r="263" spans="1:8" ht="18.95" customHeight="1" outlineLevel="2" x14ac:dyDescent="0.2">
      <c r="A263" s="35">
        <v>50</v>
      </c>
      <c r="B263" s="21" t="s">
        <v>242</v>
      </c>
      <c r="C263" s="21" t="s">
        <v>258</v>
      </c>
      <c r="D263" s="22" t="s">
        <v>298</v>
      </c>
      <c r="E263" s="34">
        <v>180000</v>
      </c>
      <c r="G263" s="36"/>
      <c r="H263" s="37"/>
    </row>
    <row r="264" spans="1:8" ht="18.95" customHeight="1" outlineLevel="2" x14ac:dyDescent="0.2">
      <c r="A264" s="35">
        <v>51</v>
      </c>
      <c r="B264" s="21" t="s">
        <v>242</v>
      </c>
      <c r="C264" s="21" t="s">
        <v>258</v>
      </c>
      <c r="D264" s="22" t="s">
        <v>299</v>
      </c>
      <c r="E264" s="34">
        <v>127500</v>
      </c>
      <c r="G264" s="36"/>
      <c r="H264" s="37"/>
    </row>
    <row r="265" spans="1:8" ht="18.95" customHeight="1" outlineLevel="2" x14ac:dyDescent="0.2">
      <c r="A265" s="35">
        <v>52</v>
      </c>
      <c r="B265" s="21" t="s">
        <v>242</v>
      </c>
      <c r="C265" s="21" t="s">
        <v>258</v>
      </c>
      <c r="D265" s="22" t="s">
        <v>300</v>
      </c>
      <c r="E265" s="34">
        <v>142500</v>
      </c>
      <c r="G265" s="36"/>
      <c r="H265" s="37"/>
    </row>
    <row r="266" spans="1:8" ht="18.95" customHeight="1" outlineLevel="2" x14ac:dyDescent="0.2">
      <c r="A266" s="35">
        <v>53</v>
      </c>
      <c r="B266" s="21" t="s">
        <v>242</v>
      </c>
      <c r="C266" s="21" t="s">
        <v>258</v>
      </c>
      <c r="D266" s="22" t="s">
        <v>301</v>
      </c>
      <c r="E266" s="34">
        <v>150000</v>
      </c>
      <c r="G266" s="36"/>
      <c r="H266" s="37"/>
    </row>
    <row r="267" spans="1:8" ht="18.95" customHeight="1" outlineLevel="2" x14ac:dyDescent="0.2">
      <c r="A267" s="35">
        <v>54</v>
      </c>
      <c r="B267" s="21" t="s">
        <v>242</v>
      </c>
      <c r="C267" s="21" t="s">
        <v>258</v>
      </c>
      <c r="D267" s="22" t="s">
        <v>302</v>
      </c>
      <c r="E267" s="34">
        <v>157500</v>
      </c>
      <c r="G267" s="36"/>
      <c r="H267" s="37"/>
    </row>
    <row r="268" spans="1:8" ht="18.95" customHeight="1" outlineLevel="2" x14ac:dyDescent="0.2">
      <c r="A268" s="35">
        <v>55</v>
      </c>
      <c r="B268" s="21" t="s">
        <v>242</v>
      </c>
      <c r="C268" s="21" t="s">
        <v>258</v>
      </c>
      <c r="D268" s="22" t="s">
        <v>303</v>
      </c>
      <c r="E268" s="34">
        <v>112500</v>
      </c>
      <c r="G268" s="36"/>
      <c r="H268" s="37"/>
    </row>
    <row r="269" spans="1:8" ht="18.95" customHeight="1" outlineLevel="2" x14ac:dyDescent="0.2">
      <c r="A269" s="35">
        <v>56</v>
      </c>
      <c r="B269" s="21" t="s">
        <v>242</v>
      </c>
      <c r="C269" s="21" t="s">
        <v>258</v>
      </c>
      <c r="D269" s="22" t="s">
        <v>304</v>
      </c>
      <c r="E269" s="34">
        <v>150000</v>
      </c>
      <c r="G269" s="36"/>
      <c r="H269" s="37"/>
    </row>
    <row r="270" spans="1:8" ht="18.95" customHeight="1" outlineLevel="2" x14ac:dyDescent="0.2">
      <c r="A270" s="35">
        <v>57</v>
      </c>
      <c r="B270" s="21" t="s">
        <v>242</v>
      </c>
      <c r="C270" s="21" t="s">
        <v>258</v>
      </c>
      <c r="D270" s="22" t="s">
        <v>305</v>
      </c>
      <c r="E270" s="34">
        <v>225000</v>
      </c>
      <c r="G270" s="36"/>
      <c r="H270" s="37"/>
    </row>
    <row r="271" spans="1:8" ht="18.95" customHeight="1" outlineLevel="2" x14ac:dyDescent="0.2">
      <c r="A271" s="35">
        <v>58</v>
      </c>
      <c r="B271" s="21" t="s">
        <v>242</v>
      </c>
      <c r="C271" s="21" t="s">
        <v>258</v>
      </c>
      <c r="D271" s="22" t="s">
        <v>306</v>
      </c>
      <c r="E271" s="34">
        <v>187500</v>
      </c>
      <c r="G271" s="36"/>
      <c r="H271" s="37"/>
    </row>
    <row r="272" spans="1:8" ht="18.95" customHeight="1" outlineLevel="2" x14ac:dyDescent="0.2">
      <c r="A272" s="35">
        <v>59</v>
      </c>
      <c r="B272" s="21" t="s">
        <v>242</v>
      </c>
      <c r="C272" s="21" t="s">
        <v>258</v>
      </c>
      <c r="D272" s="22" t="s">
        <v>307</v>
      </c>
      <c r="E272" s="34">
        <v>225000</v>
      </c>
      <c r="G272" s="36"/>
      <c r="H272" s="37"/>
    </row>
    <row r="273" spans="1:20" ht="18.95" customHeight="1" outlineLevel="2" x14ac:dyDescent="0.2">
      <c r="A273" s="35">
        <v>60</v>
      </c>
      <c r="B273" s="21" t="s">
        <v>242</v>
      </c>
      <c r="C273" s="21" t="s">
        <v>258</v>
      </c>
      <c r="D273" s="22" t="s">
        <v>308</v>
      </c>
      <c r="E273" s="34">
        <v>225000</v>
      </c>
      <c r="G273" s="36"/>
      <c r="H273" s="37"/>
    </row>
    <row r="274" spans="1:20" ht="18.95" customHeight="1" outlineLevel="2" x14ac:dyDescent="0.2">
      <c r="A274" s="35">
        <v>61</v>
      </c>
      <c r="B274" s="21" t="s">
        <v>242</v>
      </c>
      <c r="C274" s="21" t="s">
        <v>258</v>
      </c>
      <c r="D274" s="22" t="s">
        <v>309</v>
      </c>
      <c r="E274" s="34">
        <v>165000</v>
      </c>
      <c r="G274" s="36"/>
      <c r="H274" s="37"/>
    </row>
    <row r="275" spans="1:20" ht="18.95" customHeight="1" outlineLevel="2" x14ac:dyDescent="0.2">
      <c r="A275" s="35">
        <v>62</v>
      </c>
      <c r="B275" s="21" t="s">
        <v>242</v>
      </c>
      <c r="C275" s="21" t="s">
        <v>258</v>
      </c>
      <c r="D275" s="22" t="s">
        <v>310</v>
      </c>
      <c r="E275" s="34">
        <v>157500</v>
      </c>
      <c r="G275" s="36"/>
      <c r="H275" s="38"/>
    </row>
    <row r="276" spans="1:20" ht="18.95" customHeight="1" outlineLevel="2" x14ac:dyDescent="0.2">
      <c r="A276" s="35">
        <v>63</v>
      </c>
      <c r="B276" s="21" t="s">
        <v>242</v>
      </c>
      <c r="C276" s="21" t="s">
        <v>258</v>
      </c>
      <c r="D276" s="22" t="s">
        <v>311</v>
      </c>
      <c r="E276" s="34">
        <v>165000</v>
      </c>
      <c r="G276" s="36"/>
      <c r="H276" s="37"/>
    </row>
    <row r="277" spans="1:20" ht="18.95" customHeight="1" outlineLevel="2" x14ac:dyDescent="0.2">
      <c r="A277" s="35">
        <v>64</v>
      </c>
      <c r="B277" s="21" t="s">
        <v>242</v>
      </c>
      <c r="C277" s="21" t="s">
        <v>258</v>
      </c>
      <c r="D277" s="22" t="s">
        <v>312</v>
      </c>
      <c r="E277" s="34">
        <v>187500</v>
      </c>
      <c r="G277" s="36"/>
      <c r="H277" s="37"/>
    </row>
    <row r="278" spans="1:20" ht="18.95" customHeight="1" outlineLevel="1" x14ac:dyDescent="0.2">
      <c r="A278" s="35"/>
      <c r="B278" s="33" t="s">
        <v>313</v>
      </c>
      <c r="C278" s="21"/>
      <c r="D278" s="22"/>
      <c r="E278" s="34">
        <f>SUBTOTAL(9,E214:E277)</f>
        <v>28260000</v>
      </c>
      <c r="G278" s="36"/>
      <c r="H278" s="37"/>
    </row>
    <row r="279" spans="1:20" s="24" customFormat="1" ht="18" customHeight="1" outlineLevel="2" x14ac:dyDescent="0.2">
      <c r="A279" s="35">
        <v>1</v>
      </c>
      <c r="B279" s="28" t="s">
        <v>314</v>
      </c>
      <c r="C279" s="28" t="s">
        <v>315</v>
      </c>
      <c r="D279" s="29" t="s">
        <v>316</v>
      </c>
      <c r="E279" s="34">
        <v>555000</v>
      </c>
      <c r="G279" s="25"/>
      <c r="H279" s="26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</row>
    <row r="280" spans="1:20" s="24" customFormat="1" ht="18" customHeight="1" outlineLevel="2" x14ac:dyDescent="0.2">
      <c r="A280" s="35">
        <v>2</v>
      </c>
      <c r="B280" s="28" t="s">
        <v>314</v>
      </c>
      <c r="C280" s="28" t="s">
        <v>315</v>
      </c>
      <c r="D280" s="29" t="s">
        <v>317</v>
      </c>
      <c r="E280" s="34">
        <v>300000</v>
      </c>
      <c r="G280" s="25"/>
      <c r="H280" s="26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</row>
    <row r="281" spans="1:20" s="24" customFormat="1" ht="18" customHeight="1" outlineLevel="2" x14ac:dyDescent="0.2">
      <c r="A281" s="35">
        <v>3</v>
      </c>
      <c r="B281" s="28" t="s">
        <v>314</v>
      </c>
      <c r="C281" s="28" t="s">
        <v>318</v>
      </c>
      <c r="D281" s="29" t="s">
        <v>319</v>
      </c>
      <c r="E281" s="34">
        <v>300000</v>
      </c>
      <c r="G281" s="25"/>
      <c r="H281" s="26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</row>
    <row r="282" spans="1:20" s="24" customFormat="1" ht="18" customHeight="1" outlineLevel="2" x14ac:dyDescent="0.2">
      <c r="A282" s="35">
        <v>4</v>
      </c>
      <c r="B282" s="28" t="s">
        <v>314</v>
      </c>
      <c r="C282" s="28" t="s">
        <v>318</v>
      </c>
      <c r="D282" s="29" t="s">
        <v>320</v>
      </c>
      <c r="E282" s="34">
        <f>457500+40000</f>
        <v>497500</v>
      </c>
      <c r="G282" s="25"/>
      <c r="H282" s="26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</row>
    <row r="283" spans="1:20" s="24" customFormat="1" ht="18" customHeight="1" outlineLevel="2" x14ac:dyDescent="0.2">
      <c r="A283" s="35">
        <v>5</v>
      </c>
      <c r="B283" s="28" t="s">
        <v>314</v>
      </c>
      <c r="C283" s="28" t="s">
        <v>321</v>
      </c>
      <c r="D283" s="29" t="s">
        <v>322</v>
      </c>
      <c r="E283" s="34">
        <v>802500</v>
      </c>
      <c r="G283" s="25"/>
      <c r="H283" s="26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</row>
    <row r="284" spans="1:20" s="24" customFormat="1" ht="18" customHeight="1" outlineLevel="2" x14ac:dyDescent="0.2">
      <c r="A284" s="35">
        <v>6</v>
      </c>
      <c r="B284" s="28" t="s">
        <v>314</v>
      </c>
      <c r="C284" s="28" t="s">
        <v>321</v>
      </c>
      <c r="D284" s="29" t="s">
        <v>323</v>
      </c>
      <c r="E284" s="34">
        <f>532500+5000</f>
        <v>537500</v>
      </c>
      <c r="G284" s="25"/>
      <c r="H284" s="26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</row>
    <row r="285" spans="1:20" s="24" customFormat="1" ht="18" customHeight="1" outlineLevel="2" x14ac:dyDescent="0.2">
      <c r="A285" s="35">
        <v>7</v>
      </c>
      <c r="B285" s="21" t="s">
        <v>314</v>
      </c>
      <c r="C285" s="21" t="s">
        <v>324</v>
      </c>
      <c r="D285" s="22" t="s">
        <v>325</v>
      </c>
      <c r="E285" s="34">
        <v>247500</v>
      </c>
      <c r="G285" s="25"/>
      <c r="H285" s="26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</row>
    <row r="286" spans="1:20" ht="18" customHeight="1" outlineLevel="2" x14ac:dyDescent="0.2">
      <c r="A286" s="35">
        <v>8</v>
      </c>
      <c r="B286" s="21" t="s">
        <v>314</v>
      </c>
      <c r="C286" s="21" t="s">
        <v>315</v>
      </c>
      <c r="D286" s="22" t="s">
        <v>326</v>
      </c>
      <c r="E286" s="34">
        <v>187500</v>
      </c>
    </row>
    <row r="287" spans="1:20" ht="18" customHeight="1" outlineLevel="2" x14ac:dyDescent="0.2">
      <c r="A287" s="35">
        <v>9</v>
      </c>
      <c r="B287" s="21" t="s">
        <v>314</v>
      </c>
      <c r="C287" s="21" t="s">
        <v>315</v>
      </c>
      <c r="D287" s="22" t="s">
        <v>327</v>
      </c>
      <c r="E287" s="34">
        <f>210000+15000</f>
        <v>225000</v>
      </c>
    </row>
    <row r="288" spans="1:20" ht="18" customHeight="1" outlineLevel="2" x14ac:dyDescent="0.2">
      <c r="A288" s="35">
        <v>10</v>
      </c>
      <c r="B288" s="21" t="s">
        <v>314</v>
      </c>
      <c r="C288" s="21" t="s">
        <v>315</v>
      </c>
      <c r="D288" s="22" t="s">
        <v>328</v>
      </c>
      <c r="E288" s="34">
        <v>187500</v>
      </c>
    </row>
    <row r="289" spans="1:20" ht="18" customHeight="1" outlineLevel="2" x14ac:dyDescent="0.2">
      <c r="A289" s="35">
        <v>11</v>
      </c>
      <c r="B289" s="21" t="s">
        <v>314</v>
      </c>
      <c r="C289" s="21" t="s">
        <v>315</v>
      </c>
      <c r="D289" s="22" t="s">
        <v>329</v>
      </c>
      <c r="E289" s="34">
        <v>165000</v>
      </c>
    </row>
    <row r="290" spans="1:20" ht="18" customHeight="1" outlineLevel="2" x14ac:dyDescent="0.2">
      <c r="A290" s="35">
        <v>12</v>
      </c>
      <c r="B290" s="21" t="s">
        <v>314</v>
      </c>
      <c r="C290" s="21" t="s">
        <v>315</v>
      </c>
      <c r="D290" s="22" t="s">
        <v>330</v>
      </c>
      <c r="E290" s="34">
        <f>277500+15000</f>
        <v>292500</v>
      </c>
      <c r="G290" s="36"/>
    </row>
    <row r="291" spans="1:20" ht="18" customHeight="1" outlineLevel="2" x14ac:dyDescent="0.2">
      <c r="A291" s="35">
        <v>13</v>
      </c>
      <c r="B291" s="21" t="s">
        <v>314</v>
      </c>
      <c r="C291" s="21" t="s">
        <v>315</v>
      </c>
      <c r="D291" s="22" t="s">
        <v>273</v>
      </c>
      <c r="E291" s="34">
        <v>225000</v>
      </c>
    </row>
    <row r="292" spans="1:20" ht="18" customHeight="1" outlineLevel="2" x14ac:dyDescent="0.2">
      <c r="A292" s="35">
        <v>14</v>
      </c>
      <c r="B292" s="21" t="s">
        <v>314</v>
      </c>
      <c r="C292" s="21" t="s">
        <v>315</v>
      </c>
      <c r="D292" s="22" t="s">
        <v>331</v>
      </c>
      <c r="E292" s="34">
        <v>202500</v>
      </c>
    </row>
    <row r="293" spans="1:20" ht="18" customHeight="1" outlineLevel="2" x14ac:dyDescent="0.2">
      <c r="A293" s="35">
        <v>15</v>
      </c>
      <c r="B293" s="21" t="s">
        <v>314</v>
      </c>
      <c r="C293" s="21" t="s">
        <v>315</v>
      </c>
      <c r="D293" s="22" t="s">
        <v>332</v>
      </c>
      <c r="E293" s="34">
        <f>382500+5000</f>
        <v>387500</v>
      </c>
      <c r="G293" s="36"/>
    </row>
    <row r="294" spans="1:20" ht="18" customHeight="1" outlineLevel="2" x14ac:dyDescent="0.2">
      <c r="A294" s="35">
        <v>16</v>
      </c>
      <c r="B294" s="21" t="s">
        <v>314</v>
      </c>
      <c r="C294" s="21" t="s">
        <v>315</v>
      </c>
      <c r="D294" s="22" t="s">
        <v>333</v>
      </c>
      <c r="E294" s="34">
        <v>300000</v>
      </c>
    </row>
    <row r="295" spans="1:20" ht="18" customHeight="1" outlineLevel="2" x14ac:dyDescent="0.2">
      <c r="A295" s="35">
        <v>17</v>
      </c>
      <c r="B295" s="21" t="s">
        <v>314</v>
      </c>
      <c r="C295" s="21" t="s">
        <v>315</v>
      </c>
      <c r="D295" s="22" t="s">
        <v>334</v>
      </c>
      <c r="E295" s="34">
        <v>180000</v>
      </c>
    </row>
    <row r="296" spans="1:20" ht="18" customHeight="1" outlineLevel="2" x14ac:dyDescent="0.2">
      <c r="A296" s="35">
        <v>18</v>
      </c>
      <c r="B296" s="21" t="s">
        <v>314</v>
      </c>
      <c r="C296" s="21" t="s">
        <v>315</v>
      </c>
      <c r="D296" s="22" t="s">
        <v>335</v>
      </c>
      <c r="E296" s="34">
        <v>187500</v>
      </c>
    </row>
    <row r="297" spans="1:20" ht="18" customHeight="1" outlineLevel="2" x14ac:dyDescent="0.2">
      <c r="A297" s="35">
        <v>19</v>
      </c>
      <c r="B297" s="21" t="s">
        <v>314</v>
      </c>
      <c r="C297" s="21" t="s">
        <v>315</v>
      </c>
      <c r="D297" s="22" t="s">
        <v>336</v>
      </c>
      <c r="E297" s="34">
        <v>322500</v>
      </c>
    </row>
    <row r="298" spans="1:20" ht="18" customHeight="1" outlineLevel="2" x14ac:dyDescent="0.2">
      <c r="A298" s="35">
        <v>20</v>
      </c>
      <c r="B298" s="21" t="s">
        <v>314</v>
      </c>
      <c r="C298" s="21" t="s">
        <v>315</v>
      </c>
      <c r="D298" s="22" t="s">
        <v>337</v>
      </c>
      <c r="E298" s="34">
        <v>202500</v>
      </c>
      <c r="I298" s="42"/>
    </row>
    <row r="299" spans="1:20" ht="18" customHeight="1" outlineLevel="2" x14ac:dyDescent="0.2">
      <c r="A299" s="35">
        <v>21</v>
      </c>
      <c r="B299" s="21" t="s">
        <v>314</v>
      </c>
      <c r="C299" s="21" t="s">
        <v>318</v>
      </c>
      <c r="D299" s="22" t="s">
        <v>338</v>
      </c>
      <c r="E299" s="34">
        <v>322500</v>
      </c>
    </row>
    <row r="300" spans="1:20" ht="18" customHeight="1" outlineLevel="2" x14ac:dyDescent="0.2">
      <c r="A300" s="35">
        <v>22</v>
      </c>
      <c r="B300" s="21" t="s">
        <v>314</v>
      </c>
      <c r="C300" s="21" t="s">
        <v>318</v>
      </c>
      <c r="D300" s="22" t="s">
        <v>339</v>
      </c>
      <c r="E300" s="34">
        <f>277500+30000</f>
        <v>307500</v>
      </c>
    </row>
    <row r="301" spans="1:20" s="26" customFormat="1" ht="18" customHeight="1" outlineLevel="2" x14ac:dyDescent="0.2">
      <c r="A301" s="35">
        <v>23</v>
      </c>
      <c r="B301" s="21" t="s">
        <v>314</v>
      </c>
      <c r="C301" s="21" t="s">
        <v>318</v>
      </c>
      <c r="D301" s="22" t="s">
        <v>340</v>
      </c>
      <c r="E301" s="34">
        <v>435000</v>
      </c>
      <c r="F301" s="24"/>
      <c r="G301" s="25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</row>
    <row r="302" spans="1:20" s="26" customFormat="1" ht="18" customHeight="1" outlineLevel="2" x14ac:dyDescent="0.2">
      <c r="A302" s="35">
        <v>24</v>
      </c>
      <c r="B302" s="21" t="s">
        <v>314</v>
      </c>
      <c r="C302" s="21" t="s">
        <v>318</v>
      </c>
      <c r="D302" s="22" t="s">
        <v>341</v>
      </c>
      <c r="E302" s="34">
        <v>337500</v>
      </c>
      <c r="F302" s="24"/>
      <c r="G302" s="25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</row>
    <row r="303" spans="1:20" s="26" customFormat="1" ht="18" customHeight="1" outlineLevel="2" x14ac:dyDescent="0.2">
      <c r="A303" s="35">
        <v>25</v>
      </c>
      <c r="B303" s="21" t="s">
        <v>314</v>
      </c>
      <c r="C303" s="21" t="s">
        <v>318</v>
      </c>
      <c r="D303" s="22" t="s">
        <v>342</v>
      </c>
      <c r="E303" s="34">
        <v>240000</v>
      </c>
      <c r="F303" s="24"/>
      <c r="G303" s="36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</row>
    <row r="304" spans="1:20" s="26" customFormat="1" ht="18" customHeight="1" outlineLevel="2" x14ac:dyDescent="0.2">
      <c r="A304" s="35">
        <v>26</v>
      </c>
      <c r="B304" s="43" t="s">
        <v>314</v>
      </c>
      <c r="C304" s="43" t="s">
        <v>318</v>
      </c>
      <c r="D304" s="44" t="s">
        <v>336</v>
      </c>
      <c r="E304" s="34">
        <v>277500</v>
      </c>
      <c r="F304" s="24"/>
      <c r="G304" s="25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</row>
    <row r="305" spans="1:20" s="26" customFormat="1" ht="18" customHeight="1" outlineLevel="2" x14ac:dyDescent="0.2">
      <c r="A305" s="35">
        <v>27</v>
      </c>
      <c r="B305" s="21" t="s">
        <v>314</v>
      </c>
      <c r="C305" s="21" t="s">
        <v>321</v>
      </c>
      <c r="D305" s="22" t="s">
        <v>343</v>
      </c>
      <c r="E305" s="34">
        <v>187500</v>
      </c>
      <c r="F305" s="24"/>
      <c r="G305" s="25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</row>
    <row r="306" spans="1:20" s="26" customFormat="1" ht="18" customHeight="1" outlineLevel="2" x14ac:dyDescent="0.2">
      <c r="A306" s="35">
        <v>28</v>
      </c>
      <c r="B306" s="21" t="s">
        <v>314</v>
      </c>
      <c r="C306" s="21" t="s">
        <v>321</v>
      </c>
      <c r="D306" s="22" t="s">
        <v>344</v>
      </c>
      <c r="E306" s="34">
        <f>262500+7500</f>
        <v>270000</v>
      </c>
      <c r="F306" s="24"/>
      <c r="G306" s="25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</row>
    <row r="307" spans="1:20" s="26" customFormat="1" ht="18" customHeight="1" outlineLevel="2" x14ac:dyDescent="0.2">
      <c r="A307" s="35">
        <v>29</v>
      </c>
      <c r="B307" s="21" t="s">
        <v>314</v>
      </c>
      <c r="C307" s="21" t="s">
        <v>321</v>
      </c>
      <c r="D307" s="22" t="s">
        <v>345</v>
      </c>
      <c r="E307" s="34">
        <v>180000</v>
      </c>
      <c r="F307" s="24"/>
      <c r="G307" s="25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</row>
    <row r="308" spans="1:20" s="26" customFormat="1" ht="18" customHeight="1" outlineLevel="2" x14ac:dyDescent="0.2">
      <c r="A308" s="35">
        <v>30</v>
      </c>
      <c r="B308" s="21" t="s">
        <v>314</v>
      </c>
      <c r="C308" s="21" t="s">
        <v>321</v>
      </c>
      <c r="D308" s="22" t="s">
        <v>346</v>
      </c>
      <c r="E308" s="34">
        <f>202500+10000</f>
        <v>212500</v>
      </c>
      <c r="F308" s="24"/>
      <c r="G308" s="25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</row>
    <row r="309" spans="1:20" s="26" customFormat="1" ht="18" customHeight="1" outlineLevel="2" x14ac:dyDescent="0.2">
      <c r="A309" s="35">
        <v>31</v>
      </c>
      <c r="B309" s="21" t="s">
        <v>314</v>
      </c>
      <c r="C309" s="21" t="s">
        <v>321</v>
      </c>
      <c r="D309" s="22" t="s">
        <v>347</v>
      </c>
      <c r="E309" s="34">
        <v>195000</v>
      </c>
      <c r="F309" s="24"/>
      <c r="G309" s="25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</row>
    <row r="310" spans="1:20" s="26" customFormat="1" ht="18" customHeight="1" outlineLevel="2" x14ac:dyDescent="0.2">
      <c r="A310" s="35">
        <v>32</v>
      </c>
      <c r="B310" s="21" t="s">
        <v>314</v>
      </c>
      <c r="C310" s="21" t="s">
        <v>321</v>
      </c>
      <c r="D310" s="22" t="s">
        <v>348</v>
      </c>
      <c r="E310" s="34">
        <v>150000</v>
      </c>
      <c r="F310" s="24"/>
      <c r="G310" s="25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</row>
    <row r="311" spans="1:20" s="26" customFormat="1" ht="18" customHeight="1" outlineLevel="2" x14ac:dyDescent="0.2">
      <c r="A311" s="35">
        <v>33</v>
      </c>
      <c r="B311" s="21" t="s">
        <v>314</v>
      </c>
      <c r="C311" s="21" t="s">
        <v>321</v>
      </c>
      <c r="D311" s="22" t="s">
        <v>349</v>
      </c>
      <c r="E311" s="34">
        <v>187500</v>
      </c>
      <c r="F311" s="24"/>
      <c r="G311" s="25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</row>
    <row r="312" spans="1:20" s="26" customFormat="1" ht="18" customHeight="1" outlineLevel="2" x14ac:dyDescent="0.2">
      <c r="A312" s="35">
        <v>34</v>
      </c>
      <c r="B312" s="21" t="s">
        <v>314</v>
      </c>
      <c r="C312" s="21" t="s">
        <v>321</v>
      </c>
      <c r="D312" s="22" t="s">
        <v>350</v>
      </c>
      <c r="E312" s="34">
        <v>270000</v>
      </c>
      <c r="F312" s="24"/>
      <c r="G312" s="25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</row>
    <row r="313" spans="1:20" s="26" customFormat="1" ht="18" customHeight="1" outlineLevel="2" x14ac:dyDescent="0.2">
      <c r="A313" s="35">
        <v>35</v>
      </c>
      <c r="B313" s="21" t="s">
        <v>314</v>
      </c>
      <c r="C313" s="21" t="s">
        <v>321</v>
      </c>
      <c r="D313" s="22" t="s">
        <v>351</v>
      </c>
      <c r="E313" s="34">
        <v>187500</v>
      </c>
      <c r="F313" s="24"/>
      <c r="G313" s="36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</row>
    <row r="314" spans="1:20" s="24" customFormat="1" ht="18" customHeight="1" outlineLevel="2" x14ac:dyDescent="0.2">
      <c r="A314" s="35">
        <v>36</v>
      </c>
      <c r="B314" s="21" t="s">
        <v>314</v>
      </c>
      <c r="C314" s="21" t="s">
        <v>324</v>
      </c>
      <c r="D314" s="22" t="s">
        <v>352</v>
      </c>
      <c r="E314" s="34">
        <v>322500</v>
      </c>
      <c r="G314" s="25"/>
      <c r="H314" s="26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</row>
    <row r="315" spans="1:20" s="24" customFormat="1" ht="18" customHeight="1" outlineLevel="2" x14ac:dyDescent="0.2">
      <c r="A315" s="35">
        <v>37</v>
      </c>
      <c r="B315" s="21" t="s">
        <v>314</v>
      </c>
      <c r="C315" s="21" t="s">
        <v>324</v>
      </c>
      <c r="D315" s="22" t="s">
        <v>353</v>
      </c>
      <c r="E315" s="34">
        <v>270000</v>
      </c>
      <c r="G315" s="25"/>
      <c r="H315" s="26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</row>
    <row r="316" spans="1:20" s="24" customFormat="1" ht="18" customHeight="1" outlineLevel="2" x14ac:dyDescent="0.2">
      <c r="A316" s="35">
        <v>38</v>
      </c>
      <c r="B316" s="21" t="s">
        <v>314</v>
      </c>
      <c r="C316" s="21" t="s">
        <v>324</v>
      </c>
      <c r="D316" s="22" t="s">
        <v>354</v>
      </c>
      <c r="E316" s="34">
        <v>247500</v>
      </c>
      <c r="G316" s="25"/>
      <c r="H316" s="26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</row>
    <row r="317" spans="1:20" s="24" customFormat="1" ht="18" customHeight="1" outlineLevel="2" x14ac:dyDescent="0.2">
      <c r="A317" s="35">
        <v>39</v>
      </c>
      <c r="B317" s="21" t="s">
        <v>314</v>
      </c>
      <c r="C317" s="21" t="s">
        <v>324</v>
      </c>
      <c r="D317" s="22" t="s">
        <v>355</v>
      </c>
      <c r="E317" s="34">
        <f>277500+7500</f>
        <v>285000</v>
      </c>
      <c r="G317" s="25"/>
      <c r="H317" s="26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</row>
    <row r="318" spans="1:20" s="24" customFormat="1" ht="18" customHeight="1" outlineLevel="2" x14ac:dyDescent="0.2">
      <c r="A318" s="35">
        <v>40</v>
      </c>
      <c r="B318" s="21" t="s">
        <v>314</v>
      </c>
      <c r="C318" s="21" t="s">
        <v>324</v>
      </c>
      <c r="D318" s="22" t="s">
        <v>356</v>
      </c>
      <c r="E318" s="34">
        <v>240000</v>
      </c>
      <c r="G318" s="25"/>
      <c r="H318" s="26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</row>
    <row r="319" spans="1:20" s="24" customFormat="1" ht="18" customHeight="1" outlineLevel="2" x14ac:dyDescent="0.2">
      <c r="A319" s="35">
        <v>41</v>
      </c>
      <c r="B319" s="21" t="s">
        <v>314</v>
      </c>
      <c r="C319" s="21" t="s">
        <v>324</v>
      </c>
      <c r="D319" s="22" t="s">
        <v>357</v>
      </c>
      <c r="E319" s="34">
        <v>232500</v>
      </c>
      <c r="G319" s="25"/>
      <c r="H319" s="26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</row>
    <row r="320" spans="1:20" s="24" customFormat="1" ht="18" customHeight="1" outlineLevel="2" x14ac:dyDescent="0.2">
      <c r="A320" s="35">
        <v>42</v>
      </c>
      <c r="B320" s="21" t="s">
        <v>314</v>
      </c>
      <c r="C320" s="21" t="s">
        <v>324</v>
      </c>
      <c r="D320" s="22" t="s">
        <v>358</v>
      </c>
      <c r="E320" s="34">
        <v>165000</v>
      </c>
      <c r="G320" s="25"/>
      <c r="H320" s="26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</row>
    <row r="321" spans="1:20" s="24" customFormat="1" ht="18" customHeight="1" outlineLevel="2" x14ac:dyDescent="0.2">
      <c r="A321" s="35">
        <v>43</v>
      </c>
      <c r="B321" s="21" t="s">
        <v>314</v>
      </c>
      <c r="C321" s="21" t="s">
        <v>324</v>
      </c>
      <c r="D321" s="22" t="s">
        <v>359</v>
      </c>
      <c r="E321" s="34">
        <f>255000+7500</f>
        <v>262500</v>
      </c>
      <c r="G321" s="25"/>
      <c r="H321" s="26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</row>
    <row r="322" spans="1:20" s="24" customFormat="1" ht="18" customHeight="1" outlineLevel="2" x14ac:dyDescent="0.2">
      <c r="A322" s="35">
        <v>44</v>
      </c>
      <c r="B322" s="21" t="s">
        <v>314</v>
      </c>
      <c r="C322" s="21" t="s">
        <v>324</v>
      </c>
      <c r="D322" s="45" t="s">
        <v>360</v>
      </c>
      <c r="E322" s="34">
        <f>397500+22500+3871</f>
        <v>423871</v>
      </c>
      <c r="G322" s="25"/>
      <c r="H322" s="26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</row>
    <row r="323" spans="1:20" s="24" customFormat="1" ht="18" customHeight="1" outlineLevel="1" x14ac:dyDescent="0.2">
      <c r="A323" s="35"/>
      <c r="B323" s="33" t="s">
        <v>361</v>
      </c>
      <c r="C323" s="21"/>
      <c r="D323" s="45"/>
      <c r="E323" s="34">
        <f>SUBTOTAL(9,E279:E322)</f>
        <v>12513871</v>
      </c>
      <c r="G323" s="25"/>
      <c r="H323" s="26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</row>
    <row r="324" spans="1:20" s="24" customFormat="1" ht="18" customHeight="1" x14ac:dyDescent="0.2">
      <c r="A324" s="46"/>
      <c r="B324" s="47" t="s">
        <v>362</v>
      </c>
      <c r="C324" s="48"/>
      <c r="D324" s="49"/>
      <c r="E324" s="50">
        <f>SUBTOTAL(9,E2:E322)</f>
        <v>97747599.520000011</v>
      </c>
      <c r="G324" s="25"/>
      <c r="H324" s="26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</row>
    <row r="325" spans="1:20" s="24" customFormat="1" x14ac:dyDescent="0.2">
      <c r="A325" s="27"/>
      <c r="B325" s="27"/>
      <c r="C325" s="27"/>
      <c r="D325" s="27"/>
      <c r="G325" s="25"/>
      <c r="H325" s="26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horizontalCentered="1"/>
  <pageMargins left="0" right="0" top="0.35433070866141736" bottom="1.1023622047244095" header="0.19685039370078741" footer="0.15748031496062992"/>
  <pageSetup paperSize="9" scale="98" orientation="landscape" r:id="rId1"/>
  <headerFooter alignWithMargins="0"/>
  <rowBreaks count="5" manualBreakCount="5">
    <brk id="98" max="16383" man="1"/>
    <brk id="115" max="4" man="1"/>
    <brk id="213" max="16383" man="1"/>
    <brk id="278" max="4" man="1"/>
    <brk id="32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9" sqref="E9"/>
    </sheetView>
  </sheetViews>
  <sheetFormatPr defaultRowHeight="12.75" x14ac:dyDescent="0.2"/>
  <cols>
    <col min="1" max="1" width="9" style="52"/>
    <col min="2" max="2" width="12.5" style="52" customWidth="1"/>
    <col min="3" max="3" width="18.75" style="52" customWidth="1"/>
    <col min="4" max="4" width="14.375" style="52" customWidth="1"/>
    <col min="5" max="5" width="14.25" style="52" customWidth="1"/>
    <col min="6" max="16384" width="9" style="52"/>
  </cols>
  <sheetData>
    <row r="1" spans="1:5" ht="32.25" customHeight="1" x14ac:dyDescent="0.2">
      <c r="A1" s="51" t="s">
        <v>363</v>
      </c>
      <c r="B1" s="51"/>
      <c r="C1" s="51"/>
      <c r="D1" s="51"/>
      <c r="E1" s="51"/>
    </row>
    <row r="2" spans="1:5" ht="23.25" x14ac:dyDescent="0.5">
      <c r="A2" s="53" t="s">
        <v>3</v>
      </c>
      <c r="B2" s="53"/>
      <c r="C2" s="53"/>
      <c r="D2" s="53"/>
      <c r="E2" s="53"/>
    </row>
    <row r="3" spans="1:5" ht="23.25" x14ac:dyDescent="0.5">
      <c r="A3" s="53" t="s">
        <v>4</v>
      </c>
      <c r="B3" s="53"/>
      <c r="C3" s="53"/>
      <c r="D3" s="53"/>
      <c r="E3" s="53"/>
    </row>
    <row r="4" spans="1:5" ht="23.25" x14ac:dyDescent="0.5">
      <c r="A4" s="54" t="s">
        <v>364</v>
      </c>
      <c r="B4" s="54"/>
      <c r="C4" s="54"/>
      <c r="D4" s="54"/>
      <c r="E4" s="54"/>
    </row>
    <row r="5" spans="1:5" ht="23.25" x14ac:dyDescent="0.5">
      <c r="A5" s="55" t="s">
        <v>6</v>
      </c>
      <c r="B5" s="55" t="s">
        <v>7</v>
      </c>
      <c r="C5" s="55" t="s">
        <v>10</v>
      </c>
      <c r="D5" s="55" t="s">
        <v>365</v>
      </c>
      <c r="E5" s="55" t="s">
        <v>366</v>
      </c>
    </row>
    <row r="6" spans="1:5" ht="21" x14ac:dyDescent="0.2">
      <c r="A6" s="56">
        <v>1</v>
      </c>
      <c r="B6" s="57" t="s">
        <v>367</v>
      </c>
      <c r="C6" s="58">
        <v>31425000</v>
      </c>
      <c r="D6" s="59">
        <v>16473</v>
      </c>
      <c r="E6" s="59">
        <v>10849</v>
      </c>
    </row>
    <row r="7" spans="1:5" ht="21" x14ac:dyDescent="0.2">
      <c r="A7" s="56">
        <v>2</v>
      </c>
      <c r="B7" s="57" t="s">
        <v>368</v>
      </c>
      <c r="C7" s="60">
        <v>25548728.52</v>
      </c>
      <c r="D7" s="59">
        <v>16474</v>
      </c>
      <c r="E7" s="59">
        <v>10850</v>
      </c>
    </row>
    <row r="8" spans="1:5" ht="21" x14ac:dyDescent="0.2">
      <c r="A8" s="56">
        <v>3</v>
      </c>
      <c r="B8" s="57" t="s">
        <v>369</v>
      </c>
      <c r="C8" s="60">
        <v>28260000</v>
      </c>
      <c r="D8" s="59">
        <v>16475</v>
      </c>
      <c r="E8" s="59">
        <v>10851</v>
      </c>
    </row>
    <row r="9" spans="1:5" ht="21" x14ac:dyDescent="0.2">
      <c r="A9" s="56">
        <v>4</v>
      </c>
      <c r="B9" s="57" t="s">
        <v>370</v>
      </c>
      <c r="C9" s="60">
        <v>12513871</v>
      </c>
      <c r="D9" s="59">
        <v>16476</v>
      </c>
      <c r="E9" s="59">
        <v>10852</v>
      </c>
    </row>
    <row r="10" spans="1:5" ht="23.25" x14ac:dyDescent="0.5">
      <c r="A10" s="61"/>
      <c r="B10" s="55" t="s">
        <v>371</v>
      </c>
      <c r="C10" s="62">
        <f>SUM(C6:C9)</f>
        <v>97747599.519999996</v>
      </c>
      <c r="D10" s="63"/>
      <c r="E10" s="63"/>
    </row>
  </sheetData>
  <mergeCells count="4">
    <mergeCell ref="A1:E1"/>
    <mergeCell ref="A2:E2"/>
    <mergeCell ref="A3:E3"/>
    <mergeCell ref="A4:E4"/>
  </mergeCells>
  <pageMargins left="0.68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จัดสรร</vt:lpstr>
      <vt:lpstr>เลขที่หนังสือ</vt:lpstr>
      <vt:lpstr>จัดสรร!Print_Area</vt:lpstr>
      <vt:lpstr>จัดสรร!Print_Titles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DLA_2</cp:lastModifiedBy>
  <dcterms:created xsi:type="dcterms:W3CDTF">2018-10-24T07:58:14Z</dcterms:created>
  <dcterms:modified xsi:type="dcterms:W3CDTF">2018-10-24T08:01:28Z</dcterms:modified>
</cp:coreProperties>
</file>